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mastr\Dropbox\-Camuciolo-\1 - Gestionale Camuciolo\"/>
    </mc:Choice>
  </mc:AlternateContent>
  <xr:revisionPtr revIDLastSave="0" documentId="13_ncr:1_{3117B62E-2A3B-461A-9F4C-E4CE37607D28}" xr6:coauthVersionLast="45" xr6:coauthVersionMax="45" xr10:uidLastSave="{00000000-0000-0000-0000-000000000000}"/>
  <bookViews>
    <workbookView xWindow="-120" yWindow="-120" windowWidth="38640" windowHeight="21240" tabRatio="850" firstSheet="4" activeTab="12" xr2:uid="{00000000-000D-0000-FFFF-FFFF00000000}"/>
  </bookViews>
  <sheets>
    <sheet name="FORNITORI" sheetId="1" r:id="rId1"/>
    <sheet name="CLIENTI" sheetId="2" r:id="rId2"/>
    <sheet name="REGISTRO ACQUISTI" sheetId="3" r:id="rId3"/>
    <sheet name="COSTI" sheetId="12" r:id="rId4"/>
    <sheet name="DEPOSITO MIELE SFUSO" sheetId="18" r:id="rId5"/>
    <sheet name="PREP_PROD" sheetId="11" r:id="rId6"/>
    <sheet name="LOTTI GD" sheetId="10" r:id="rId7"/>
    <sheet name="FATTURE GD" sheetId="6" r:id="rId8"/>
    <sheet name="LOTTI VERDI" sheetId="16" r:id="rId9"/>
    <sheet name="FATTURE VERDI" sheetId="7" r:id="rId10"/>
    <sheet name="MAGAZZINO" sheetId="17" r:id="rId11"/>
    <sheet name="PROVVIGIONI" sheetId="8" r:id="rId12"/>
    <sheet name="PRELIEVI 2020" sheetId="14" r:id="rId13"/>
    <sheet name="TRACCIABILITA" sheetId="9" r:id="rId14"/>
  </sheets>
  <definedNames>
    <definedName name="_xlnm._FilterDatabase" localSheetId="1">CLIENTI!$B$2:$H$43</definedName>
    <definedName name="_xlnm._FilterDatabase" localSheetId="7" hidden="1">'FATTURE GD'!$B$4:$AO$826</definedName>
    <definedName name="_xlnm._FilterDatabase" localSheetId="9" hidden="1">'FATTURE VERDI'!$G$5:$BI$378</definedName>
    <definedName name="_xlnm._FilterDatabase" localSheetId="0">FORNITORI!$B$2:$I$2</definedName>
    <definedName name="_xlnm._FilterDatabase" localSheetId="2" hidden="1">'REGISTRO ACQUISTI'!$B$4:$P$303</definedName>
    <definedName name="AC" localSheetId="6">'LOTTI GD'!$AH$11:$AH$16</definedName>
    <definedName name="AC">'LOTTI GD'!$AH$3:$AH$16</definedName>
    <definedName name="AC_BIO">'LOTTI GD'!$J$3:$J$18</definedName>
    <definedName name="AC_VE_1000">'LOTTI VERDI'!$D$6:$D$12</definedName>
    <definedName name="AC_VE_250">'LOTTI VERDI'!$B$7:$B$14</definedName>
    <definedName name="AC_VE_500">'LOTTI VERDI'!$C$6:$C$15</definedName>
    <definedName name="AR_VE_250">'LOTTI VERDI'!$R$6:$R$7</definedName>
    <definedName name="AR_VE_500">'LOTTI VERDI'!$S$6:$S$7</definedName>
    <definedName name="_xlnm.Print_Area" localSheetId="1">CLIENTI!$B$1:$G$43</definedName>
    <definedName name="_xlnm.Print_Area" localSheetId="3">COSTI!$A$2:$F$59</definedName>
    <definedName name="_xlnm.Print_Area" localSheetId="4">'DEPOSITO MIELE SFUSO'!$B$2:$H$12</definedName>
    <definedName name="_xlnm.Print_Area" localSheetId="10">MAGAZZINO!$B$1:$G$28</definedName>
    <definedName name="_xlnm.Print_Area" localSheetId="5">PREP_PROD!$B$4:$N$145</definedName>
    <definedName name="_xlnm.Print_Area" localSheetId="11">PROVVIGIONI!$B$2:$AZ$533</definedName>
    <definedName name="_xlnm.Print_Area" localSheetId="2">'REGISTRO ACQUISTI'!$B$1:$P$138</definedName>
    <definedName name="_xlnm.Print_Area" localSheetId="13">TRACCIABILITA!$B$3:$F$32</definedName>
    <definedName name="CA_VE_250">'LOTTI VERDI'!$Z$6:$Z$8</definedName>
    <definedName name="CLIENTI">CLIENTI!$B$3:$B$102</definedName>
    <definedName name="CT">'LOTTI GD'!$AD$4:$AD$13</definedName>
    <definedName name="CT_BIO">'LOTTI GD'!$F$3:$F$13</definedName>
    <definedName name="CT_VE_1000">'LOTTI VERDI'!$J$6:$J$13</definedName>
    <definedName name="CT_VE_250">'LOTTI VERDI'!$H$6:$H$14</definedName>
    <definedName name="CT_VE_500">'LOTTI VERDI'!$I$6:$I$14</definedName>
    <definedName name="ED_VE_250">'LOTTI VERDI'!$V$6:$V$8</definedName>
    <definedName name="ER_VE_250">'LOTTI VERDI'!$O$6:$O$10</definedName>
    <definedName name="ER_VE_500">'LOTTI VERDI'!$P$6:$P$9</definedName>
    <definedName name="EU_BIO" localSheetId="6">'LOTTI GD'!$R$3:$R$14</definedName>
    <definedName name="EU_BIO">'LOTTI GD'!$R$4:$R$14</definedName>
    <definedName name="EU_VE_250">'LOTTI VERDI'!$M$6:$M$10</definedName>
    <definedName name="EU_VE_500">'LOTTI VERDI'!$N$6:$N$11</definedName>
    <definedName name="FATT_GD">'FATTURE GD'!$B$2:$CJ$871</definedName>
    <definedName name="FATT_VE">'FATTURE VERDI'!$B$3:$BG$379</definedName>
    <definedName name="FATT_VERDI" localSheetId="9">'FATTURE VERDI'!$B$3:$BG$428</definedName>
    <definedName name="FORNITORI">FORNITORI!$B$4:$B$18</definedName>
    <definedName name="GI_VE">#REF!</definedName>
    <definedName name="GI_VE_500">'LOTTI VERDI'!$X$6:$X$8</definedName>
    <definedName name="INDICE">PREP_PROD!$3:$3</definedName>
    <definedName name="LI_VE_250">'LOTTI VERDI'!$Y$6:$Y$8</definedName>
    <definedName name="Lotti" localSheetId="6">'LOTTI GD'!$B$8:$CV$231</definedName>
    <definedName name="LOTTI_AC">'LOTTI GD'!$AH$4:$AK$16</definedName>
    <definedName name="LOTTI_AC_BIO">'LOTTI GD'!$J$4:$M$18</definedName>
    <definedName name="LOTTI_AC_BIO_FattGD">'FATTURE GD'!$O$5:$O$797</definedName>
    <definedName name="LOTTI_AC_FattGD">'FATTURE GD'!$AG$5:$AG$797</definedName>
    <definedName name="LOTTI_CT">'LOTTI GD'!$AD$4:$AG$13</definedName>
    <definedName name="LOTTI_CT_BIO">'LOTTI GD'!$F$4:$I$14</definedName>
    <definedName name="LOTTI_CT_BIO_FattGD">'FATTURE GD'!$L$5:$L$797</definedName>
    <definedName name="LOTTI_CT_FattGD">'FATTURE GD'!$AD$5:$AD$797</definedName>
    <definedName name="LOTTI_EU_BIO">'LOTTI GD'!$R$4:$U$14</definedName>
    <definedName name="LOTTI_EU_BIO_FattGD">'FATTURE GD'!$U$5:$U$797</definedName>
    <definedName name="LOTTI_ME_BIO">'LOTTI GD'!$N$4:$Q$16</definedName>
    <definedName name="LOTTI_ME_BIO_FattGD">'FATTURE GD'!$R$5:$R$797</definedName>
    <definedName name="LOTTI_MF">'LOTTI GD'!$Z$4:$AC$17</definedName>
    <definedName name="LOTTI_MF_BIO">'LOTTI GD'!$B$4:$E$23</definedName>
    <definedName name="LOTTI_MF_BIO_FattGD">'FATTURE GD'!$I$5:$I$797</definedName>
    <definedName name="LOTTI_MF_FattGD">'FATTURE GD'!$AA$5:$AA$797</definedName>
    <definedName name="LOTTI_TG_BIO">'LOTTI GD'!$V$4:$Y$7</definedName>
    <definedName name="MAT_FORNITORI">FORNITORI!$B$1:$L$74</definedName>
    <definedName name="ME_BIO">'LOTTI GD'!$N$4:$N$16</definedName>
    <definedName name="ME_VE_250">'LOTTI VERDI'!$K$6:$K$10</definedName>
    <definedName name="ME_VE_500">'LOTTI VERDI'!$L$6:$L$11</definedName>
    <definedName name="MF">'LOTTI GD'!$Z$4:$Z$17</definedName>
    <definedName name="MF_BIO">'LOTTI GD'!$B$4:$B$23</definedName>
    <definedName name="MF_VE_1000">'LOTTI VERDI'!$G$6:$G$15</definedName>
    <definedName name="MF_VE_250">'LOTTI VERDI'!$E$6:$E$15</definedName>
    <definedName name="MF_VE_500">'LOTTI VERDI'!$F$6:$F$18</definedName>
    <definedName name="MM_VE_250">'LOTTI VERDI'!$W$6:$W$8</definedName>
    <definedName name="POLL">'LOTTI VERDI'!$T$6:$T$7</definedName>
    <definedName name="PREP_PROD">PREP_PROD!$B$7:$Q$140</definedName>
    <definedName name="PREP_PROD_LOTTI">PREP_PROD!$B$7:$C$145</definedName>
    <definedName name="REG_ACQ">'REGISTRO ACQUISTI'!$B$1:$P$303</definedName>
    <definedName name="REG_ACQUISTI">'REGISTRO ACQUISTI'!$B:$P</definedName>
    <definedName name="SP">'LOTTI GD'!$AL$7:$AL$11</definedName>
    <definedName name="SP_VE_250">'LOTTI VERDI'!$Q$6:$Q$10</definedName>
    <definedName name="SPIAGGIA">'LOTTI GD'!$AL$3:$AL$11</definedName>
    <definedName name="TG_BIO">'LOTTI GD'!$V$4:$V$7</definedName>
    <definedName name="TG_VE_500">'LOTTI VERDI'!$U$6:$U$8</definedName>
    <definedName name="_xlnm.Print_Titles" localSheetId="5">PREP_PROD!$4:$6</definedName>
    <definedName name="_xlnm.Print_Titles" localSheetId="11">PROVVIGIONI!$1:$5</definedName>
    <definedName name="TUTTI">'FATTURE VERDI'!$F$6:$F$379</definedName>
    <definedName name="VEND_AC">'LOTTI GD'!$AH$4:$AK$16</definedName>
    <definedName name="VEND_AC_BIO">'LOTTI GD'!$J$4:$M$18</definedName>
    <definedName name="VEND_CT">'LOTTI GD'!$AD$4:$AG$13</definedName>
    <definedName name="VEND_CT_BIO">'LOTTI GD'!$F$4:$I$14</definedName>
    <definedName name="VEND_EU_BIO">'LOTTI GD'!$R$4:$U$13</definedName>
    <definedName name="VEND_ME_BIO">'LOTTI GD'!$N$4:$Q$16</definedName>
    <definedName name="VEND_MF">'LOTTI GD'!$Z$4:$AC$15</definedName>
    <definedName name="VEND_MF_BIO">'LOTTI GD'!$B$4:$E$23</definedName>
    <definedName name="VEND_SP">'LOTTI GD'!$AL$4:$AO$11</definedName>
    <definedName name="VEND_TG_BIO">'LOTTI GD'!$V$4:$Y$7</definedName>
  </definedNames>
  <calcPr calcId="191029"/>
</workbook>
</file>

<file path=xl/calcChain.xml><?xml version="1.0" encoding="utf-8"?>
<calcChain xmlns="http://schemas.openxmlformats.org/spreadsheetml/2006/main">
  <c r="F14" i="14" l="1"/>
  <c r="F16" i="14" s="1"/>
  <c r="E16" i="14"/>
  <c r="D16" i="14"/>
  <c r="E35" i="9" l="1"/>
  <c r="BC530" i="8" l="1"/>
  <c r="P6" i="3" l="1"/>
  <c r="P7" i="3"/>
  <c r="P8" i="3"/>
  <c r="O6" i="3"/>
  <c r="O7" i="3"/>
  <c r="O8" i="3"/>
  <c r="N6" i="3"/>
  <c r="N7" i="3"/>
  <c r="N8" i="3"/>
  <c r="M6" i="3"/>
  <c r="M7" i="3"/>
  <c r="M8" i="3"/>
  <c r="H10" i="14" l="1"/>
  <c r="H13" i="14"/>
  <c r="F6" i="14"/>
  <c r="F7" i="14"/>
  <c r="F8" i="14"/>
  <c r="F9" i="14"/>
  <c r="F10" i="14"/>
  <c r="F11" i="14"/>
  <c r="F12" i="14"/>
  <c r="F13" i="14"/>
  <c r="F5" i="14"/>
  <c r="BG461" i="8" l="1"/>
  <c r="BE461" i="8"/>
  <c r="BC461" i="8"/>
  <c r="AW461" i="8"/>
  <c r="AX461" i="8" s="1"/>
  <c r="AU461" i="8"/>
  <c r="AV461" i="8" s="1"/>
  <c r="AS461" i="8"/>
  <c r="AT461" i="8" s="1"/>
  <c r="AO461" i="8"/>
  <c r="AP461" i="8" s="1"/>
  <c r="AL461" i="8"/>
  <c r="AK461" i="8"/>
  <c r="AM461" i="8" s="1"/>
  <c r="AH461" i="8"/>
  <c r="AG461" i="8"/>
  <c r="AI461" i="8" s="1"/>
  <c r="AD461" i="8"/>
  <c r="AC461" i="8"/>
  <c r="AE461" i="8" s="1"/>
  <c r="Z461" i="8"/>
  <c r="Y461" i="8"/>
  <c r="AA461" i="8" s="1"/>
  <c r="V461" i="8"/>
  <c r="U461" i="8"/>
  <c r="W461" i="8" s="1"/>
  <c r="R461" i="8"/>
  <c r="Q461" i="8"/>
  <c r="S461" i="8" s="1"/>
  <c r="N461" i="8"/>
  <c r="M461" i="8"/>
  <c r="O461" i="8" s="1"/>
  <c r="J461" i="8"/>
  <c r="I461" i="8"/>
  <c r="K461" i="8" s="1"/>
  <c r="F461" i="8"/>
  <c r="E461" i="8"/>
  <c r="G461" i="8" s="1"/>
  <c r="D461" i="8"/>
  <c r="BG460" i="8"/>
  <c r="BE460" i="8"/>
  <c r="BC460" i="8"/>
  <c r="AW460" i="8"/>
  <c r="AX460" i="8" s="1"/>
  <c r="AU460" i="8"/>
  <c r="AV460" i="8" s="1"/>
  <c r="AS460" i="8"/>
  <c r="AT460" i="8" s="1"/>
  <c r="AQ460" i="8"/>
  <c r="AR460" i="8" s="1"/>
  <c r="AO460" i="8"/>
  <c r="AP460" i="8" s="1"/>
  <c r="AK460" i="8"/>
  <c r="AM460" i="8" s="1"/>
  <c r="AG460" i="8"/>
  <c r="AI460" i="8" s="1"/>
  <c r="AC460" i="8"/>
  <c r="AE460" i="8" s="1"/>
  <c r="Y460" i="8"/>
  <c r="AA460" i="8" s="1"/>
  <c r="U460" i="8"/>
  <c r="W460" i="8" s="1"/>
  <c r="Q460" i="8"/>
  <c r="S460" i="8" s="1"/>
  <c r="M460" i="8"/>
  <c r="O460" i="8" s="1"/>
  <c r="I460" i="8"/>
  <c r="K460" i="8" s="1"/>
  <c r="E460" i="8"/>
  <c r="G460" i="8" s="1"/>
  <c r="D460" i="8"/>
  <c r="BG459" i="8"/>
  <c r="BE459" i="8"/>
  <c r="BC459" i="8"/>
  <c r="AW459" i="8"/>
  <c r="AX459" i="8" s="1"/>
  <c r="AU459" i="8"/>
  <c r="AV459" i="8" s="1"/>
  <c r="AS459" i="8"/>
  <c r="AT459" i="8" s="1"/>
  <c r="AQ459" i="8"/>
  <c r="AR459" i="8" s="1"/>
  <c r="AO459" i="8"/>
  <c r="AP459" i="8" s="1"/>
  <c r="AK459" i="8"/>
  <c r="AM459" i="8" s="1"/>
  <c r="AG459" i="8"/>
  <c r="AI459" i="8" s="1"/>
  <c r="AC459" i="8"/>
  <c r="AE459" i="8" s="1"/>
  <c r="Y459" i="8"/>
  <c r="AA459" i="8" s="1"/>
  <c r="U459" i="8"/>
  <c r="W459" i="8" s="1"/>
  <c r="Q459" i="8"/>
  <c r="S459" i="8" s="1"/>
  <c r="M459" i="8"/>
  <c r="O459" i="8" s="1"/>
  <c r="I459" i="8"/>
  <c r="K459" i="8" s="1"/>
  <c r="E459" i="8"/>
  <c r="G459" i="8" s="1"/>
  <c r="D459" i="8"/>
  <c r="BG458" i="8"/>
  <c r="BE458" i="8"/>
  <c r="BC458" i="8"/>
  <c r="AW458" i="8"/>
  <c r="AX458" i="8" s="1"/>
  <c r="AU458" i="8"/>
  <c r="AV458" i="8" s="1"/>
  <c r="AS458" i="8"/>
  <c r="AT458" i="8" s="1"/>
  <c r="AQ458" i="8"/>
  <c r="AR458" i="8" s="1"/>
  <c r="AO458" i="8"/>
  <c r="AP458" i="8" s="1"/>
  <c r="AK458" i="8"/>
  <c r="AM458" i="8" s="1"/>
  <c r="AG458" i="8"/>
  <c r="AI458" i="8" s="1"/>
  <c r="AC458" i="8"/>
  <c r="AE458" i="8" s="1"/>
  <c r="Y458" i="8"/>
  <c r="AA458" i="8" s="1"/>
  <c r="U458" i="8"/>
  <c r="W458" i="8" s="1"/>
  <c r="Q458" i="8"/>
  <c r="S458" i="8" s="1"/>
  <c r="M458" i="8"/>
  <c r="O458" i="8" s="1"/>
  <c r="I458" i="8"/>
  <c r="K458" i="8" s="1"/>
  <c r="E458" i="8"/>
  <c r="G458" i="8" s="1"/>
  <c r="D458" i="8"/>
  <c r="BG457" i="8"/>
  <c r="BE457" i="8"/>
  <c r="BC457" i="8"/>
  <c r="AW457" i="8"/>
  <c r="AX457" i="8" s="1"/>
  <c r="AU457" i="8"/>
  <c r="AV457" i="8" s="1"/>
  <c r="AS457" i="8"/>
  <c r="AT457" i="8" s="1"/>
  <c r="AQ457" i="8"/>
  <c r="AR457" i="8" s="1"/>
  <c r="AO457" i="8"/>
  <c r="AP457" i="8" s="1"/>
  <c r="AK457" i="8"/>
  <c r="AM457" i="8" s="1"/>
  <c r="AG457" i="8"/>
  <c r="AI457" i="8" s="1"/>
  <c r="AC457" i="8"/>
  <c r="AE457" i="8" s="1"/>
  <c r="Y457" i="8"/>
  <c r="AA457" i="8" s="1"/>
  <c r="U457" i="8"/>
  <c r="W457" i="8" s="1"/>
  <c r="Q457" i="8"/>
  <c r="S457" i="8" s="1"/>
  <c r="M457" i="8"/>
  <c r="O457" i="8" s="1"/>
  <c r="I457" i="8"/>
  <c r="K457" i="8" s="1"/>
  <c r="E457" i="8"/>
  <c r="G457" i="8" s="1"/>
  <c r="D457" i="8"/>
  <c r="BG456" i="8"/>
  <c r="BE456" i="8"/>
  <c r="BC456" i="8"/>
  <c r="AW456" i="8"/>
  <c r="AX456" i="8" s="1"/>
  <c r="AU456" i="8"/>
  <c r="AV456" i="8" s="1"/>
  <c r="AS456" i="8"/>
  <c r="AT456" i="8" s="1"/>
  <c r="AQ456" i="8"/>
  <c r="AR456" i="8" s="1"/>
  <c r="AO456" i="8"/>
  <c r="AP456" i="8" s="1"/>
  <c r="AK456" i="8"/>
  <c r="AM456" i="8" s="1"/>
  <c r="AG456" i="8"/>
  <c r="AI456" i="8" s="1"/>
  <c r="AC456" i="8"/>
  <c r="AE456" i="8" s="1"/>
  <c r="Y456" i="8"/>
  <c r="AA456" i="8" s="1"/>
  <c r="U456" i="8"/>
  <c r="W456" i="8" s="1"/>
  <c r="Q456" i="8"/>
  <c r="S456" i="8" s="1"/>
  <c r="M456" i="8"/>
  <c r="O456" i="8" s="1"/>
  <c r="I456" i="8"/>
  <c r="K456" i="8" s="1"/>
  <c r="E456" i="8"/>
  <c r="G456" i="8" s="1"/>
  <c r="D456" i="8"/>
  <c r="BG455" i="8"/>
  <c r="BE455" i="8"/>
  <c r="BC455" i="8"/>
  <c r="AW455" i="8"/>
  <c r="AX455" i="8" s="1"/>
  <c r="AU455" i="8"/>
  <c r="AV455" i="8" s="1"/>
  <c r="AS455" i="8"/>
  <c r="AT455" i="8" s="1"/>
  <c r="AQ455" i="8"/>
  <c r="AR455" i="8" s="1"/>
  <c r="AO455" i="8"/>
  <c r="AP455" i="8" s="1"/>
  <c r="AK455" i="8"/>
  <c r="AM455" i="8" s="1"/>
  <c r="AG455" i="8"/>
  <c r="AI455" i="8" s="1"/>
  <c r="AC455" i="8"/>
  <c r="AE455" i="8" s="1"/>
  <c r="Y455" i="8"/>
  <c r="AA455" i="8" s="1"/>
  <c r="U455" i="8"/>
  <c r="W455" i="8" s="1"/>
  <c r="Q455" i="8"/>
  <c r="S455" i="8" s="1"/>
  <c r="M455" i="8"/>
  <c r="O455" i="8" s="1"/>
  <c r="I455" i="8"/>
  <c r="K455" i="8" s="1"/>
  <c r="E455" i="8"/>
  <c r="G455" i="8" s="1"/>
  <c r="D455" i="8"/>
  <c r="BG454" i="8"/>
  <c r="BE454" i="8"/>
  <c r="BC454" i="8"/>
  <c r="AW454" i="8"/>
  <c r="AX454" i="8" s="1"/>
  <c r="AU454" i="8"/>
  <c r="AV454" i="8" s="1"/>
  <c r="AS454" i="8"/>
  <c r="AT454" i="8" s="1"/>
  <c r="AQ454" i="8"/>
  <c r="AR454" i="8" s="1"/>
  <c r="AO454" i="8"/>
  <c r="AP454" i="8" s="1"/>
  <c r="AK454" i="8"/>
  <c r="AM454" i="8" s="1"/>
  <c r="AG454" i="8"/>
  <c r="AI454" i="8" s="1"/>
  <c r="AC454" i="8"/>
  <c r="AE454" i="8" s="1"/>
  <c r="Y454" i="8"/>
  <c r="AA454" i="8" s="1"/>
  <c r="U454" i="8"/>
  <c r="W454" i="8" s="1"/>
  <c r="Q454" i="8"/>
  <c r="S454" i="8" s="1"/>
  <c r="M454" i="8"/>
  <c r="O454" i="8" s="1"/>
  <c r="I454" i="8"/>
  <c r="K454" i="8" s="1"/>
  <c r="E454" i="8"/>
  <c r="G454" i="8" s="1"/>
  <c r="D454" i="8"/>
  <c r="BG453" i="8"/>
  <c r="BE453" i="8"/>
  <c r="BC453" i="8"/>
  <c r="AW453" i="8"/>
  <c r="AX453" i="8" s="1"/>
  <c r="AU453" i="8"/>
  <c r="AV453" i="8" s="1"/>
  <c r="AS453" i="8"/>
  <c r="AT453" i="8" s="1"/>
  <c r="AQ453" i="8"/>
  <c r="AR453" i="8" s="1"/>
  <c r="AO453" i="8"/>
  <c r="AP453" i="8" s="1"/>
  <c r="AK453" i="8"/>
  <c r="AM453" i="8" s="1"/>
  <c r="AG453" i="8"/>
  <c r="AI453" i="8" s="1"/>
  <c r="AC453" i="8"/>
  <c r="AE453" i="8" s="1"/>
  <c r="Y453" i="8"/>
  <c r="AA453" i="8" s="1"/>
  <c r="U453" i="8"/>
  <c r="W453" i="8" s="1"/>
  <c r="Q453" i="8"/>
  <c r="S453" i="8" s="1"/>
  <c r="M453" i="8"/>
  <c r="O453" i="8" s="1"/>
  <c r="I453" i="8"/>
  <c r="K453" i="8" s="1"/>
  <c r="E453" i="8"/>
  <c r="G453" i="8" s="1"/>
  <c r="D453" i="8"/>
  <c r="BG452" i="8"/>
  <c r="BE452" i="8"/>
  <c r="BC452" i="8"/>
  <c r="AW452" i="8"/>
  <c r="AX452" i="8" s="1"/>
  <c r="AU452" i="8"/>
  <c r="AV452" i="8" s="1"/>
  <c r="AS452" i="8"/>
  <c r="AT452" i="8" s="1"/>
  <c r="AQ452" i="8"/>
  <c r="AR452" i="8" s="1"/>
  <c r="AO452" i="8"/>
  <c r="AP452" i="8" s="1"/>
  <c r="AK452" i="8"/>
  <c r="AM452" i="8" s="1"/>
  <c r="AG452" i="8"/>
  <c r="AI452" i="8" s="1"/>
  <c r="AC452" i="8"/>
  <c r="AE452" i="8" s="1"/>
  <c r="Y452" i="8"/>
  <c r="AA452" i="8" s="1"/>
  <c r="U452" i="8"/>
  <c r="W452" i="8" s="1"/>
  <c r="Q452" i="8"/>
  <c r="S452" i="8" s="1"/>
  <c r="M452" i="8"/>
  <c r="O452" i="8" s="1"/>
  <c r="I452" i="8"/>
  <c r="K452" i="8" s="1"/>
  <c r="E452" i="8"/>
  <c r="G452" i="8" s="1"/>
  <c r="D452" i="8"/>
  <c r="BG451" i="8"/>
  <c r="BE451" i="8"/>
  <c r="BC451" i="8"/>
  <c r="AW451" i="8"/>
  <c r="AX451" i="8" s="1"/>
  <c r="AU451" i="8"/>
  <c r="AV451" i="8" s="1"/>
  <c r="AS451" i="8"/>
  <c r="AT451" i="8" s="1"/>
  <c r="AO451" i="8"/>
  <c r="AP451" i="8" s="1"/>
  <c r="AL451" i="8"/>
  <c r="AK451" i="8"/>
  <c r="AM451" i="8" s="1"/>
  <c r="AH451" i="8"/>
  <c r="AG451" i="8"/>
  <c r="AI451" i="8" s="1"/>
  <c r="AD451" i="8"/>
  <c r="AC451" i="8"/>
  <c r="AE451" i="8" s="1"/>
  <c r="Z451" i="8"/>
  <c r="Y451" i="8"/>
  <c r="AA451" i="8" s="1"/>
  <c r="V451" i="8"/>
  <c r="U451" i="8"/>
  <c r="W451" i="8" s="1"/>
  <c r="R451" i="8"/>
  <c r="Q451" i="8"/>
  <c r="S451" i="8" s="1"/>
  <c r="N451" i="8"/>
  <c r="M451" i="8"/>
  <c r="O451" i="8" s="1"/>
  <c r="J451" i="8"/>
  <c r="I451" i="8"/>
  <c r="K451" i="8" s="1"/>
  <c r="F451" i="8"/>
  <c r="E451" i="8"/>
  <c r="G451" i="8" s="1"/>
  <c r="D451" i="8"/>
  <c r="BG450" i="8"/>
  <c r="BE450" i="8"/>
  <c r="BC450" i="8"/>
  <c r="AW450" i="8"/>
  <c r="AX450" i="8" s="1"/>
  <c r="AU450" i="8"/>
  <c r="AV450" i="8" s="1"/>
  <c r="AS450" i="8"/>
  <c r="AT450" i="8" s="1"/>
  <c r="AO450" i="8"/>
  <c r="AP450" i="8" s="1"/>
  <c r="AL450" i="8"/>
  <c r="AK450" i="8"/>
  <c r="AM450" i="8" s="1"/>
  <c r="AH450" i="8"/>
  <c r="AG450" i="8"/>
  <c r="AI450" i="8" s="1"/>
  <c r="AD450" i="8"/>
  <c r="AC450" i="8"/>
  <c r="AE450" i="8" s="1"/>
  <c r="Z450" i="8"/>
  <c r="Y450" i="8"/>
  <c r="AA450" i="8" s="1"/>
  <c r="V450" i="8"/>
  <c r="U450" i="8"/>
  <c r="W450" i="8" s="1"/>
  <c r="R450" i="8"/>
  <c r="Q450" i="8"/>
  <c r="S450" i="8" s="1"/>
  <c r="N450" i="8"/>
  <c r="M450" i="8"/>
  <c r="O450" i="8" s="1"/>
  <c r="J450" i="8"/>
  <c r="I450" i="8"/>
  <c r="K450" i="8" s="1"/>
  <c r="F450" i="8"/>
  <c r="E450" i="8"/>
  <c r="G450" i="8" s="1"/>
  <c r="D450" i="8"/>
  <c r="L451" i="8" l="1"/>
  <c r="AB451" i="8"/>
  <c r="P450" i="8"/>
  <c r="AN450" i="8"/>
  <c r="X450" i="8"/>
  <c r="L461" i="8"/>
  <c r="AB461" i="8"/>
  <c r="L450" i="8"/>
  <c r="P451" i="8"/>
  <c r="AJ450" i="8"/>
  <c r="AF451" i="8"/>
  <c r="P461" i="8"/>
  <c r="AF461" i="8"/>
  <c r="AB450" i="8"/>
  <c r="H451" i="8"/>
  <c r="T451" i="8"/>
  <c r="AJ451" i="8"/>
  <c r="T461" i="8"/>
  <c r="AJ461" i="8"/>
  <c r="H450" i="8"/>
  <c r="T450" i="8"/>
  <c r="X451" i="8"/>
  <c r="AN451" i="8"/>
  <c r="AF450" i="8"/>
  <c r="X461" i="8"/>
  <c r="AN461" i="8"/>
  <c r="H461" i="8"/>
  <c r="C25" i="17" l="1"/>
  <c r="C10" i="17"/>
  <c r="E10" i="17"/>
  <c r="P5" i="3"/>
  <c r="P9" i="3"/>
  <c r="P10" i="3"/>
  <c r="P11" i="3"/>
  <c r="O9" i="3"/>
  <c r="O10" i="3"/>
  <c r="O11" i="3"/>
  <c r="N9" i="3"/>
  <c r="N10" i="3"/>
  <c r="N11" i="3"/>
  <c r="M9" i="3"/>
  <c r="M10" i="3"/>
  <c r="M11" i="3"/>
  <c r="G10" i="17" l="1"/>
  <c r="I10" i="17" s="1"/>
  <c r="C22" i="17"/>
  <c r="G23" i="17"/>
  <c r="E8" i="17" l="1"/>
  <c r="O5" i="3"/>
  <c r="O12" i="3"/>
  <c r="N5" i="3"/>
  <c r="N12" i="3"/>
  <c r="M5" i="3"/>
  <c r="M12" i="3"/>
  <c r="O13" i="3"/>
  <c r="O14" i="3"/>
  <c r="P12" i="3"/>
  <c r="P13" i="3"/>
  <c r="P14" i="3"/>
  <c r="N13" i="3"/>
  <c r="N14" i="3"/>
  <c r="M13" i="3"/>
  <c r="M14" i="3"/>
  <c r="P15" i="3"/>
  <c r="O15" i="3"/>
  <c r="N15" i="3"/>
  <c r="M15" i="3"/>
  <c r="P16" i="3"/>
  <c r="O16" i="3"/>
  <c r="N16" i="3"/>
  <c r="M16" i="3"/>
  <c r="BG425" i="8" l="1"/>
  <c r="BE425" i="8"/>
  <c r="BC425" i="8"/>
  <c r="AW425" i="8"/>
  <c r="AX425" i="8" s="1"/>
  <c r="AU425" i="8"/>
  <c r="AV425" i="8" s="1"/>
  <c r="AS425" i="8"/>
  <c r="AT425" i="8" s="1"/>
  <c r="AQ425" i="8"/>
  <c r="AR425" i="8" s="1"/>
  <c r="AO425" i="8"/>
  <c r="AP425" i="8" s="1"/>
  <c r="AK425" i="8"/>
  <c r="AM425" i="8" s="1"/>
  <c r="AG425" i="8"/>
  <c r="AI425" i="8" s="1"/>
  <c r="AC425" i="8"/>
  <c r="AE425" i="8" s="1"/>
  <c r="Y425" i="8"/>
  <c r="AA425" i="8" s="1"/>
  <c r="U425" i="8"/>
  <c r="W425" i="8" s="1"/>
  <c r="Q425" i="8"/>
  <c r="S425" i="8" s="1"/>
  <c r="M425" i="8"/>
  <c r="O425" i="8" s="1"/>
  <c r="I425" i="8"/>
  <c r="K425" i="8" s="1"/>
  <c r="E425" i="8"/>
  <c r="G425" i="8" s="1"/>
  <c r="D425" i="8"/>
  <c r="D39" i="14" l="1"/>
  <c r="BG410" i="8" l="1"/>
  <c r="BE410" i="8"/>
  <c r="BC410" i="8"/>
  <c r="AW410" i="8"/>
  <c r="AX410" i="8" s="1"/>
  <c r="AU410" i="8"/>
  <c r="AV410" i="8" s="1"/>
  <c r="AS410" i="8"/>
  <c r="AT410" i="8" s="1"/>
  <c r="AQ410" i="8"/>
  <c r="AR410" i="8" s="1"/>
  <c r="AO410" i="8"/>
  <c r="AP410" i="8" s="1"/>
  <c r="AK410" i="8"/>
  <c r="AM410" i="8" s="1"/>
  <c r="AG410" i="8"/>
  <c r="AI410" i="8" s="1"/>
  <c r="AC410" i="8"/>
  <c r="AE410" i="8" s="1"/>
  <c r="Y410" i="8"/>
  <c r="AA410" i="8" s="1"/>
  <c r="U410" i="8"/>
  <c r="W410" i="8" s="1"/>
  <c r="Q410" i="8"/>
  <c r="S410" i="8" s="1"/>
  <c r="M410" i="8"/>
  <c r="O410" i="8" s="1"/>
  <c r="I410" i="8"/>
  <c r="K410" i="8" s="1"/>
  <c r="E410" i="8"/>
  <c r="G410" i="8" s="1"/>
  <c r="D410" i="8"/>
  <c r="BG409" i="8"/>
  <c r="BE409" i="8"/>
  <c r="BC409" i="8"/>
  <c r="AW409" i="8"/>
  <c r="AX409" i="8" s="1"/>
  <c r="AU409" i="8"/>
  <c r="AV409" i="8" s="1"/>
  <c r="AS409" i="8"/>
  <c r="AT409" i="8" s="1"/>
  <c r="AQ409" i="8"/>
  <c r="AR409" i="8" s="1"/>
  <c r="AO409" i="8"/>
  <c r="AP409" i="8" s="1"/>
  <c r="AK409" i="8"/>
  <c r="AM409" i="8" s="1"/>
  <c r="AG409" i="8"/>
  <c r="AI409" i="8" s="1"/>
  <c r="AC409" i="8"/>
  <c r="AE409" i="8" s="1"/>
  <c r="Y409" i="8"/>
  <c r="AA409" i="8" s="1"/>
  <c r="U409" i="8"/>
  <c r="W409" i="8" s="1"/>
  <c r="Q409" i="8"/>
  <c r="S409" i="8" s="1"/>
  <c r="M409" i="8"/>
  <c r="O409" i="8" s="1"/>
  <c r="I409" i="8"/>
  <c r="K409" i="8" s="1"/>
  <c r="E409" i="8"/>
  <c r="G409" i="8" s="1"/>
  <c r="D409" i="8"/>
  <c r="BG408" i="8"/>
  <c r="BE408" i="8"/>
  <c r="BC408" i="8"/>
  <c r="AW408" i="8"/>
  <c r="AX408" i="8" s="1"/>
  <c r="AU408" i="8"/>
  <c r="AV408" i="8" s="1"/>
  <c r="AS408" i="8"/>
  <c r="AT408" i="8" s="1"/>
  <c r="AQ408" i="8"/>
  <c r="AR408" i="8" s="1"/>
  <c r="AO408" i="8"/>
  <c r="AP408" i="8" s="1"/>
  <c r="AK408" i="8"/>
  <c r="AM408" i="8" s="1"/>
  <c r="AG408" i="8"/>
  <c r="AI408" i="8" s="1"/>
  <c r="AC408" i="8"/>
  <c r="AE408" i="8" s="1"/>
  <c r="Y408" i="8"/>
  <c r="AA408" i="8" s="1"/>
  <c r="U408" i="8"/>
  <c r="W408" i="8" s="1"/>
  <c r="Q408" i="8"/>
  <c r="S408" i="8" s="1"/>
  <c r="M408" i="8"/>
  <c r="O408" i="8" s="1"/>
  <c r="I408" i="8"/>
  <c r="K408" i="8" s="1"/>
  <c r="E408" i="8"/>
  <c r="G408" i="8" s="1"/>
  <c r="D408" i="8"/>
  <c r="BG407" i="8"/>
  <c r="BE407" i="8"/>
  <c r="BC407" i="8"/>
  <c r="AW407" i="8"/>
  <c r="AX407" i="8" s="1"/>
  <c r="AU407" i="8"/>
  <c r="AV407" i="8" s="1"/>
  <c r="AS407" i="8"/>
  <c r="AT407" i="8" s="1"/>
  <c r="AQ407" i="8"/>
  <c r="AR407" i="8" s="1"/>
  <c r="AO407" i="8"/>
  <c r="AP407" i="8" s="1"/>
  <c r="AK407" i="8"/>
  <c r="AM407" i="8" s="1"/>
  <c r="AG407" i="8"/>
  <c r="AI407" i="8" s="1"/>
  <c r="AC407" i="8"/>
  <c r="AE407" i="8" s="1"/>
  <c r="Y407" i="8"/>
  <c r="AA407" i="8" s="1"/>
  <c r="U407" i="8"/>
  <c r="W407" i="8" s="1"/>
  <c r="Q407" i="8"/>
  <c r="S407" i="8" s="1"/>
  <c r="M407" i="8"/>
  <c r="O407" i="8" s="1"/>
  <c r="I407" i="8"/>
  <c r="K407" i="8" s="1"/>
  <c r="E407" i="8"/>
  <c r="G407" i="8" s="1"/>
  <c r="D407" i="8"/>
  <c r="BG406" i="8"/>
  <c r="BE406" i="8"/>
  <c r="BC406" i="8"/>
  <c r="AW406" i="8"/>
  <c r="AX406" i="8" s="1"/>
  <c r="AU406" i="8"/>
  <c r="AV406" i="8" s="1"/>
  <c r="AS406" i="8"/>
  <c r="AT406" i="8" s="1"/>
  <c r="AQ406" i="8"/>
  <c r="AR406" i="8" s="1"/>
  <c r="AO406" i="8"/>
  <c r="AP406" i="8" s="1"/>
  <c r="AK406" i="8"/>
  <c r="AM406" i="8" s="1"/>
  <c r="AG406" i="8"/>
  <c r="AI406" i="8" s="1"/>
  <c r="AC406" i="8"/>
  <c r="AE406" i="8" s="1"/>
  <c r="Y406" i="8"/>
  <c r="AA406" i="8" s="1"/>
  <c r="U406" i="8"/>
  <c r="W406" i="8" s="1"/>
  <c r="Q406" i="8"/>
  <c r="S406" i="8" s="1"/>
  <c r="M406" i="8"/>
  <c r="O406" i="8" s="1"/>
  <c r="I406" i="8"/>
  <c r="K406" i="8" s="1"/>
  <c r="E406" i="8"/>
  <c r="G406" i="8" s="1"/>
  <c r="D406" i="8"/>
  <c r="BG405" i="8"/>
  <c r="BE405" i="8"/>
  <c r="BC405" i="8"/>
  <c r="AW405" i="8"/>
  <c r="AX405" i="8" s="1"/>
  <c r="AU405" i="8"/>
  <c r="AV405" i="8" s="1"/>
  <c r="AS405" i="8"/>
  <c r="AT405" i="8" s="1"/>
  <c r="AO405" i="8"/>
  <c r="AP405" i="8" s="1"/>
  <c r="AL405" i="8"/>
  <c r="AK405" i="8"/>
  <c r="AM405" i="8" s="1"/>
  <c r="AH405" i="8"/>
  <c r="AG405" i="8"/>
  <c r="AI405" i="8" s="1"/>
  <c r="AD405" i="8"/>
  <c r="AC405" i="8"/>
  <c r="AE405" i="8" s="1"/>
  <c r="Z405" i="8"/>
  <c r="Y405" i="8"/>
  <c r="AA405" i="8" s="1"/>
  <c r="V405" i="8"/>
  <c r="U405" i="8"/>
  <c r="W405" i="8" s="1"/>
  <c r="R405" i="8"/>
  <c r="Q405" i="8"/>
  <c r="S405" i="8" s="1"/>
  <c r="N405" i="8"/>
  <c r="M405" i="8"/>
  <c r="O405" i="8" s="1"/>
  <c r="J405" i="8"/>
  <c r="I405" i="8"/>
  <c r="K405" i="8" s="1"/>
  <c r="F405" i="8"/>
  <c r="E405" i="8"/>
  <c r="G405" i="8" s="1"/>
  <c r="D405" i="8"/>
  <c r="BG404" i="8"/>
  <c r="BE404" i="8"/>
  <c r="BC404" i="8"/>
  <c r="AW404" i="8"/>
  <c r="AX404" i="8" s="1"/>
  <c r="AU404" i="8"/>
  <c r="AV404" i="8" s="1"/>
  <c r="AS404" i="8"/>
  <c r="AT404" i="8" s="1"/>
  <c r="AO404" i="8"/>
  <c r="AP404" i="8" s="1"/>
  <c r="AL404" i="8"/>
  <c r="AK404" i="8"/>
  <c r="AM404" i="8" s="1"/>
  <c r="AH404" i="8"/>
  <c r="AG404" i="8"/>
  <c r="AI404" i="8" s="1"/>
  <c r="AD404" i="8"/>
  <c r="AC404" i="8"/>
  <c r="AE404" i="8" s="1"/>
  <c r="Z404" i="8"/>
  <c r="Y404" i="8"/>
  <c r="AA404" i="8" s="1"/>
  <c r="V404" i="8"/>
  <c r="U404" i="8"/>
  <c r="W404" i="8" s="1"/>
  <c r="R404" i="8"/>
  <c r="Q404" i="8"/>
  <c r="S404" i="8" s="1"/>
  <c r="N404" i="8"/>
  <c r="M404" i="8"/>
  <c r="O404" i="8" s="1"/>
  <c r="J404" i="8"/>
  <c r="I404" i="8"/>
  <c r="K404" i="8" s="1"/>
  <c r="F404" i="8"/>
  <c r="E404" i="8"/>
  <c r="G404" i="8" s="1"/>
  <c r="D404" i="8"/>
  <c r="BG403" i="8"/>
  <c r="BE403" i="8"/>
  <c r="BC403" i="8"/>
  <c r="AW403" i="8"/>
  <c r="AX403" i="8" s="1"/>
  <c r="AU403" i="8"/>
  <c r="AV403" i="8" s="1"/>
  <c r="AS403" i="8"/>
  <c r="AT403" i="8" s="1"/>
  <c r="AO403" i="8"/>
  <c r="AP403" i="8" s="1"/>
  <c r="AL403" i="8"/>
  <c r="AK403" i="8"/>
  <c r="AM403" i="8" s="1"/>
  <c r="AH403" i="8"/>
  <c r="AG403" i="8"/>
  <c r="AI403" i="8" s="1"/>
  <c r="AD403" i="8"/>
  <c r="AC403" i="8"/>
  <c r="AE403" i="8" s="1"/>
  <c r="Z403" i="8"/>
  <c r="Y403" i="8"/>
  <c r="AA403" i="8" s="1"/>
  <c r="V403" i="8"/>
  <c r="U403" i="8"/>
  <c r="W403" i="8" s="1"/>
  <c r="R403" i="8"/>
  <c r="Q403" i="8"/>
  <c r="S403" i="8" s="1"/>
  <c r="N403" i="8"/>
  <c r="M403" i="8"/>
  <c r="O403" i="8" s="1"/>
  <c r="J403" i="8"/>
  <c r="I403" i="8"/>
  <c r="K403" i="8" s="1"/>
  <c r="F403" i="8"/>
  <c r="E403" i="8"/>
  <c r="G403" i="8" s="1"/>
  <c r="D403" i="8"/>
  <c r="BG402" i="8"/>
  <c r="BE402" i="8"/>
  <c r="BC402" i="8"/>
  <c r="AW402" i="8"/>
  <c r="AX402" i="8" s="1"/>
  <c r="AU402" i="8"/>
  <c r="AV402" i="8" s="1"/>
  <c r="AS402" i="8"/>
  <c r="AT402" i="8" s="1"/>
  <c r="AO402" i="8"/>
  <c r="AP402" i="8" s="1"/>
  <c r="AL402" i="8"/>
  <c r="AK402" i="8"/>
  <c r="AM402" i="8" s="1"/>
  <c r="AH402" i="8"/>
  <c r="AG402" i="8"/>
  <c r="AI402" i="8" s="1"/>
  <c r="AD402" i="8"/>
  <c r="AC402" i="8"/>
  <c r="AE402" i="8" s="1"/>
  <c r="Z402" i="8"/>
  <c r="Y402" i="8"/>
  <c r="AA402" i="8" s="1"/>
  <c r="V402" i="8"/>
  <c r="U402" i="8"/>
  <c r="W402" i="8" s="1"/>
  <c r="R402" i="8"/>
  <c r="Q402" i="8"/>
  <c r="S402" i="8" s="1"/>
  <c r="N402" i="8"/>
  <c r="M402" i="8"/>
  <c r="O402" i="8" s="1"/>
  <c r="J402" i="8"/>
  <c r="I402" i="8"/>
  <c r="K402" i="8" s="1"/>
  <c r="F402" i="8"/>
  <c r="E402" i="8"/>
  <c r="G402" i="8" s="1"/>
  <c r="D402" i="8"/>
  <c r="BG416" i="8"/>
  <c r="BE416" i="8"/>
  <c r="BC416" i="8"/>
  <c r="AW416" i="8"/>
  <c r="AX416" i="8" s="1"/>
  <c r="AU416" i="8"/>
  <c r="AV416" i="8" s="1"/>
  <c r="AS416" i="8"/>
  <c r="AT416" i="8" s="1"/>
  <c r="AQ416" i="8"/>
  <c r="AR416" i="8" s="1"/>
  <c r="AO416" i="8"/>
  <c r="AP416" i="8" s="1"/>
  <c r="AK416" i="8"/>
  <c r="AM416" i="8" s="1"/>
  <c r="AG416" i="8"/>
  <c r="AI416" i="8" s="1"/>
  <c r="AC416" i="8"/>
  <c r="AE416" i="8" s="1"/>
  <c r="Y416" i="8"/>
  <c r="AA416" i="8" s="1"/>
  <c r="U416" i="8"/>
  <c r="W416" i="8" s="1"/>
  <c r="Q416" i="8"/>
  <c r="S416" i="8" s="1"/>
  <c r="M416" i="8"/>
  <c r="O416" i="8" s="1"/>
  <c r="J416" i="8"/>
  <c r="I416" i="8"/>
  <c r="K416" i="8" s="1"/>
  <c r="F416" i="8"/>
  <c r="E416" i="8"/>
  <c r="G416" i="8" s="1"/>
  <c r="D416" i="8"/>
  <c r="BG415" i="8"/>
  <c r="BE415" i="8"/>
  <c r="BC415" i="8"/>
  <c r="AW415" i="8"/>
  <c r="AX415" i="8" s="1"/>
  <c r="AU415" i="8"/>
  <c r="AV415" i="8" s="1"/>
  <c r="AS415" i="8"/>
  <c r="AT415" i="8" s="1"/>
  <c r="AQ415" i="8"/>
  <c r="AR415" i="8" s="1"/>
  <c r="AO415" i="8"/>
  <c r="AP415" i="8" s="1"/>
  <c r="AK415" i="8"/>
  <c r="AM415" i="8" s="1"/>
  <c r="AG415" i="8"/>
  <c r="AI415" i="8" s="1"/>
  <c r="AC415" i="8"/>
  <c r="AE415" i="8" s="1"/>
  <c r="Y415" i="8"/>
  <c r="AA415" i="8" s="1"/>
  <c r="U415" i="8"/>
  <c r="W415" i="8" s="1"/>
  <c r="Q415" i="8"/>
  <c r="S415" i="8" s="1"/>
  <c r="M415" i="8"/>
  <c r="O415" i="8" s="1"/>
  <c r="I415" i="8"/>
  <c r="K415" i="8" s="1"/>
  <c r="E415" i="8"/>
  <c r="G415" i="8" s="1"/>
  <c r="D415" i="8"/>
  <c r="BG414" i="8"/>
  <c r="BE414" i="8"/>
  <c r="BC414" i="8"/>
  <c r="AW414" i="8"/>
  <c r="AX414" i="8" s="1"/>
  <c r="AU414" i="8"/>
  <c r="AV414" i="8" s="1"/>
  <c r="AS414" i="8"/>
  <c r="AT414" i="8" s="1"/>
  <c r="AQ414" i="8"/>
  <c r="AR414" i="8" s="1"/>
  <c r="AO414" i="8"/>
  <c r="AP414" i="8" s="1"/>
  <c r="AK414" i="8"/>
  <c r="AM414" i="8" s="1"/>
  <c r="AG414" i="8"/>
  <c r="AI414" i="8" s="1"/>
  <c r="AC414" i="8"/>
  <c r="AE414" i="8" s="1"/>
  <c r="Y414" i="8"/>
  <c r="AA414" i="8" s="1"/>
  <c r="U414" i="8"/>
  <c r="W414" i="8" s="1"/>
  <c r="Q414" i="8"/>
  <c r="S414" i="8" s="1"/>
  <c r="M414" i="8"/>
  <c r="O414" i="8" s="1"/>
  <c r="I414" i="8"/>
  <c r="K414" i="8" s="1"/>
  <c r="E414" i="8"/>
  <c r="G414" i="8" s="1"/>
  <c r="D414" i="8"/>
  <c r="BG413" i="8"/>
  <c r="BE413" i="8"/>
  <c r="BC413" i="8"/>
  <c r="AW413" i="8"/>
  <c r="AX413" i="8" s="1"/>
  <c r="AU413" i="8"/>
  <c r="AV413" i="8" s="1"/>
  <c r="AS413" i="8"/>
  <c r="AT413" i="8" s="1"/>
  <c r="AQ413" i="8"/>
  <c r="AR413" i="8" s="1"/>
  <c r="AO413" i="8"/>
  <c r="AP413" i="8" s="1"/>
  <c r="AK413" i="8"/>
  <c r="AM413" i="8" s="1"/>
  <c r="AG413" i="8"/>
  <c r="AI413" i="8" s="1"/>
  <c r="AC413" i="8"/>
  <c r="AE413" i="8" s="1"/>
  <c r="Y413" i="8"/>
  <c r="AA413" i="8" s="1"/>
  <c r="U413" i="8"/>
  <c r="W413" i="8" s="1"/>
  <c r="Q413" i="8"/>
  <c r="S413" i="8" s="1"/>
  <c r="M413" i="8"/>
  <c r="O413" i="8" s="1"/>
  <c r="I413" i="8"/>
  <c r="K413" i="8" s="1"/>
  <c r="E413" i="8"/>
  <c r="G413" i="8" s="1"/>
  <c r="D413" i="8"/>
  <c r="BG412" i="8"/>
  <c r="BE412" i="8"/>
  <c r="BC412" i="8"/>
  <c r="AW412" i="8"/>
  <c r="AX412" i="8" s="1"/>
  <c r="AU412" i="8"/>
  <c r="AV412" i="8" s="1"/>
  <c r="AS412" i="8"/>
  <c r="AT412" i="8" s="1"/>
  <c r="AQ412" i="8"/>
  <c r="AR412" i="8" s="1"/>
  <c r="AO412" i="8"/>
  <c r="AP412" i="8" s="1"/>
  <c r="AK412" i="8"/>
  <c r="AM412" i="8" s="1"/>
  <c r="AG412" i="8"/>
  <c r="AI412" i="8" s="1"/>
  <c r="AC412" i="8"/>
  <c r="AE412" i="8" s="1"/>
  <c r="Y412" i="8"/>
  <c r="AA412" i="8" s="1"/>
  <c r="U412" i="8"/>
  <c r="W412" i="8" s="1"/>
  <c r="Q412" i="8"/>
  <c r="S412" i="8" s="1"/>
  <c r="M412" i="8"/>
  <c r="O412" i="8" s="1"/>
  <c r="I412" i="8"/>
  <c r="K412" i="8" s="1"/>
  <c r="E412" i="8"/>
  <c r="G412" i="8" s="1"/>
  <c r="D412" i="8"/>
  <c r="BG411" i="8"/>
  <c r="BE411" i="8"/>
  <c r="BC411" i="8"/>
  <c r="AW411" i="8"/>
  <c r="AX411" i="8" s="1"/>
  <c r="AU411" i="8"/>
  <c r="AV411" i="8" s="1"/>
  <c r="AS411" i="8"/>
  <c r="AT411" i="8" s="1"/>
  <c r="AQ411" i="8"/>
  <c r="AR411" i="8" s="1"/>
  <c r="AO411" i="8"/>
  <c r="AP411" i="8" s="1"/>
  <c r="AK411" i="8"/>
  <c r="AM411" i="8" s="1"/>
  <c r="AG411" i="8"/>
  <c r="AI411" i="8" s="1"/>
  <c r="AC411" i="8"/>
  <c r="AE411" i="8" s="1"/>
  <c r="Y411" i="8"/>
  <c r="AA411" i="8" s="1"/>
  <c r="U411" i="8"/>
  <c r="W411" i="8" s="1"/>
  <c r="Q411" i="8"/>
  <c r="S411" i="8" s="1"/>
  <c r="M411" i="8"/>
  <c r="O411" i="8" s="1"/>
  <c r="I411" i="8"/>
  <c r="K411" i="8" s="1"/>
  <c r="E411" i="8"/>
  <c r="G411" i="8" s="1"/>
  <c r="D411" i="8"/>
  <c r="E29" i="10"/>
  <c r="AB402" i="8" l="1"/>
  <c r="H402" i="8"/>
  <c r="X403" i="8"/>
  <c r="AF404" i="8"/>
  <c r="T405" i="8"/>
  <c r="T402" i="8"/>
  <c r="P403" i="8"/>
  <c r="AF403" i="8"/>
  <c r="T403" i="8"/>
  <c r="AJ403" i="8"/>
  <c r="L404" i="8"/>
  <c r="AJ405" i="8"/>
  <c r="L402" i="8"/>
  <c r="L416" i="8"/>
  <c r="T404" i="8"/>
  <c r="P402" i="8"/>
  <c r="P405" i="8"/>
  <c r="AB404" i="8"/>
  <c r="AJ402" i="8"/>
  <c r="P404" i="8"/>
  <c r="AF402" i="8"/>
  <c r="AJ404" i="8"/>
  <c r="X405" i="8"/>
  <c r="X404" i="8"/>
  <c r="L405" i="8"/>
  <c r="AN405" i="8"/>
  <c r="AN404" i="8"/>
  <c r="AB405" i="8"/>
  <c r="X402" i="8"/>
  <c r="L403" i="8"/>
  <c r="AN403" i="8"/>
  <c r="AN402" i="8"/>
  <c r="AB403" i="8"/>
  <c r="AF405" i="8"/>
  <c r="H416" i="8"/>
  <c r="H404" i="8"/>
  <c r="H403" i="8"/>
  <c r="H405" i="8"/>
  <c r="BG368" i="8"/>
  <c r="BE368" i="8"/>
  <c r="BC368" i="8"/>
  <c r="AW368" i="8"/>
  <c r="AX368" i="8" s="1"/>
  <c r="AU368" i="8"/>
  <c r="AV368" i="8" s="1"/>
  <c r="AS368" i="8"/>
  <c r="AT368" i="8" s="1"/>
  <c r="AQ368" i="8"/>
  <c r="AR368" i="8" s="1"/>
  <c r="AO368" i="8"/>
  <c r="AP368" i="8" s="1"/>
  <c r="AK368" i="8"/>
  <c r="AM368" i="8" s="1"/>
  <c r="AG368" i="8"/>
  <c r="AI368" i="8" s="1"/>
  <c r="AC368" i="8"/>
  <c r="AE368" i="8" s="1"/>
  <c r="Y368" i="8"/>
  <c r="AA368" i="8" s="1"/>
  <c r="U368" i="8"/>
  <c r="W368" i="8" s="1"/>
  <c r="Q368" i="8"/>
  <c r="S368" i="8" s="1"/>
  <c r="M368" i="8"/>
  <c r="O368" i="8" s="1"/>
  <c r="I368" i="8"/>
  <c r="K368" i="8" s="1"/>
  <c r="E368" i="8"/>
  <c r="G368" i="8" s="1"/>
  <c r="D368" i="8"/>
  <c r="BG367" i="8"/>
  <c r="BE367" i="8"/>
  <c r="BC367" i="8"/>
  <c r="AW367" i="8"/>
  <c r="AX367" i="8" s="1"/>
  <c r="AU367" i="8"/>
  <c r="AV367" i="8" s="1"/>
  <c r="AS367" i="8"/>
  <c r="AT367" i="8" s="1"/>
  <c r="AQ367" i="8"/>
  <c r="AR367" i="8" s="1"/>
  <c r="AO367" i="8"/>
  <c r="AP367" i="8" s="1"/>
  <c r="AK367" i="8"/>
  <c r="AM367" i="8" s="1"/>
  <c r="AG367" i="8"/>
  <c r="AI367" i="8" s="1"/>
  <c r="AC367" i="8"/>
  <c r="AE367" i="8" s="1"/>
  <c r="Y367" i="8"/>
  <c r="AA367" i="8" s="1"/>
  <c r="U367" i="8"/>
  <c r="W367" i="8" s="1"/>
  <c r="Q367" i="8"/>
  <c r="S367" i="8" s="1"/>
  <c r="M367" i="8"/>
  <c r="O367" i="8" s="1"/>
  <c r="I367" i="8"/>
  <c r="K367" i="8" s="1"/>
  <c r="E367" i="8"/>
  <c r="G367" i="8" s="1"/>
  <c r="D367" i="8"/>
  <c r="BG366" i="8"/>
  <c r="BE366" i="8"/>
  <c r="BC366" i="8"/>
  <c r="AW366" i="8"/>
  <c r="AX366" i="8" s="1"/>
  <c r="AU366" i="8"/>
  <c r="AV366" i="8" s="1"/>
  <c r="AS366" i="8"/>
  <c r="AT366" i="8" s="1"/>
  <c r="AQ366" i="8"/>
  <c r="AR366" i="8" s="1"/>
  <c r="AO366" i="8"/>
  <c r="AP366" i="8" s="1"/>
  <c r="AK366" i="8"/>
  <c r="AM366" i="8" s="1"/>
  <c r="AG366" i="8"/>
  <c r="AI366" i="8" s="1"/>
  <c r="AC366" i="8"/>
  <c r="AE366" i="8" s="1"/>
  <c r="Y366" i="8"/>
  <c r="AA366" i="8" s="1"/>
  <c r="U366" i="8"/>
  <c r="W366" i="8" s="1"/>
  <c r="Q366" i="8"/>
  <c r="S366" i="8" s="1"/>
  <c r="M366" i="8"/>
  <c r="O366" i="8" s="1"/>
  <c r="I366" i="8"/>
  <c r="K366" i="8" s="1"/>
  <c r="E366" i="8"/>
  <c r="G366" i="8" s="1"/>
  <c r="D366" i="8"/>
  <c r="BG369" i="8"/>
  <c r="BE369" i="8"/>
  <c r="BC369" i="8"/>
  <c r="AW369" i="8"/>
  <c r="AX369" i="8" s="1"/>
  <c r="AU369" i="8"/>
  <c r="AV369" i="8" s="1"/>
  <c r="AS369" i="8"/>
  <c r="AT369" i="8" s="1"/>
  <c r="AQ369" i="8"/>
  <c r="AR369" i="8" s="1"/>
  <c r="AO369" i="8"/>
  <c r="AP369" i="8" s="1"/>
  <c r="AK369" i="8"/>
  <c r="AM369" i="8" s="1"/>
  <c r="AG369" i="8"/>
  <c r="AI369" i="8" s="1"/>
  <c r="AC369" i="8"/>
  <c r="AE369" i="8" s="1"/>
  <c r="Y369" i="8"/>
  <c r="AA369" i="8" s="1"/>
  <c r="V369" i="8"/>
  <c r="U369" i="8"/>
  <c r="W369" i="8" s="1"/>
  <c r="Q369" i="8"/>
  <c r="S369" i="8" s="1"/>
  <c r="M369" i="8"/>
  <c r="O369" i="8" s="1"/>
  <c r="J369" i="8"/>
  <c r="I369" i="8"/>
  <c r="K369" i="8" s="1"/>
  <c r="F369" i="8"/>
  <c r="E369" i="8"/>
  <c r="G369" i="8" s="1"/>
  <c r="D369" i="8"/>
  <c r="BG365" i="8"/>
  <c r="BE365" i="8"/>
  <c r="BC365" i="8"/>
  <c r="AW365" i="8"/>
  <c r="AX365" i="8" s="1"/>
  <c r="AU365" i="8"/>
  <c r="AV365" i="8" s="1"/>
  <c r="AS365" i="8"/>
  <c r="AT365" i="8" s="1"/>
  <c r="AQ365" i="8"/>
  <c r="AR365" i="8" s="1"/>
  <c r="AO365" i="8"/>
  <c r="AP365" i="8" s="1"/>
  <c r="AK365" i="8"/>
  <c r="AM365" i="8" s="1"/>
  <c r="AG365" i="8"/>
  <c r="AI365" i="8" s="1"/>
  <c r="AC365" i="8"/>
  <c r="AE365" i="8" s="1"/>
  <c r="Y365" i="8"/>
  <c r="AA365" i="8" s="1"/>
  <c r="U365" i="8"/>
  <c r="W365" i="8" s="1"/>
  <c r="Q365" i="8"/>
  <c r="S365" i="8" s="1"/>
  <c r="M365" i="8"/>
  <c r="O365" i="8" s="1"/>
  <c r="I365" i="8"/>
  <c r="K365" i="8" s="1"/>
  <c r="E365" i="8"/>
  <c r="G365" i="8" s="1"/>
  <c r="D365" i="8"/>
  <c r="BG364" i="8"/>
  <c r="BE364" i="8"/>
  <c r="BC364" i="8"/>
  <c r="AW364" i="8"/>
  <c r="AX364" i="8" s="1"/>
  <c r="AU364" i="8"/>
  <c r="AV364" i="8" s="1"/>
  <c r="AS364" i="8"/>
  <c r="AT364" i="8" s="1"/>
  <c r="AQ364" i="8"/>
  <c r="AR364" i="8" s="1"/>
  <c r="AO364" i="8"/>
  <c r="AP364" i="8" s="1"/>
  <c r="AK364" i="8"/>
  <c r="AM364" i="8" s="1"/>
  <c r="AG364" i="8"/>
  <c r="AI364" i="8" s="1"/>
  <c r="AC364" i="8"/>
  <c r="AE364" i="8" s="1"/>
  <c r="Y364" i="8"/>
  <c r="AA364" i="8" s="1"/>
  <c r="U364" i="8"/>
  <c r="W364" i="8" s="1"/>
  <c r="Q364" i="8"/>
  <c r="S364" i="8" s="1"/>
  <c r="M364" i="8"/>
  <c r="O364" i="8" s="1"/>
  <c r="I364" i="8"/>
  <c r="K364" i="8" s="1"/>
  <c r="E364" i="8"/>
  <c r="G364" i="8" s="1"/>
  <c r="D364" i="8"/>
  <c r="BG363" i="8"/>
  <c r="BE363" i="8"/>
  <c r="BC363" i="8"/>
  <c r="AW363" i="8"/>
  <c r="AX363" i="8" s="1"/>
  <c r="AU363" i="8"/>
  <c r="AV363" i="8" s="1"/>
  <c r="AS363" i="8"/>
  <c r="AT363" i="8" s="1"/>
  <c r="AQ363" i="8"/>
  <c r="AR363" i="8" s="1"/>
  <c r="AO363" i="8"/>
  <c r="AP363" i="8" s="1"/>
  <c r="AK363" i="8"/>
  <c r="AM363" i="8" s="1"/>
  <c r="AG363" i="8"/>
  <c r="AI363" i="8" s="1"/>
  <c r="AC363" i="8"/>
  <c r="AE363" i="8" s="1"/>
  <c r="Y363" i="8"/>
  <c r="AA363" i="8" s="1"/>
  <c r="U363" i="8"/>
  <c r="W363" i="8" s="1"/>
  <c r="Q363" i="8"/>
  <c r="S363" i="8" s="1"/>
  <c r="M363" i="8"/>
  <c r="O363" i="8" s="1"/>
  <c r="I363" i="8"/>
  <c r="K363" i="8" s="1"/>
  <c r="E363" i="8"/>
  <c r="G363" i="8" s="1"/>
  <c r="D363" i="8"/>
  <c r="BG336" i="8"/>
  <c r="BG337" i="8"/>
  <c r="BG338" i="8"/>
  <c r="BG339" i="8"/>
  <c r="BG340" i="8"/>
  <c r="X369" i="8" l="1"/>
  <c r="L369" i="8"/>
  <c r="H369" i="8"/>
  <c r="E16" i="17"/>
  <c r="E14" i="17" l="1"/>
  <c r="E7" i="17" l="1"/>
  <c r="E11" i="17" l="1"/>
  <c r="I23" i="17" l="1"/>
  <c r="E27" i="17" l="1"/>
  <c r="C27" i="17"/>
  <c r="G27" i="17" l="1"/>
  <c r="I27" i="17" s="1"/>
  <c r="C24" i="17"/>
  <c r="G24" i="17" s="1"/>
  <c r="I24" i="17" s="1"/>
  <c r="C20" i="17" l="1"/>
  <c r="BG370" i="8" l="1"/>
  <c r="BE370" i="8"/>
  <c r="BC370" i="8"/>
  <c r="AW370" i="8"/>
  <c r="AX370" i="8" s="1"/>
  <c r="AU370" i="8"/>
  <c r="AV370" i="8" s="1"/>
  <c r="AS370" i="8"/>
  <c r="AT370" i="8" s="1"/>
  <c r="AQ370" i="8"/>
  <c r="AR370" i="8" s="1"/>
  <c r="AO370" i="8"/>
  <c r="AP370" i="8" s="1"/>
  <c r="AK370" i="8"/>
  <c r="AM370" i="8" s="1"/>
  <c r="AG370" i="8"/>
  <c r="AI370" i="8" s="1"/>
  <c r="AC370" i="8"/>
  <c r="AE370" i="8" s="1"/>
  <c r="Y370" i="8"/>
  <c r="AA370" i="8" s="1"/>
  <c r="V370" i="8"/>
  <c r="U370" i="8"/>
  <c r="W370" i="8" s="1"/>
  <c r="Q370" i="8"/>
  <c r="S370" i="8" s="1"/>
  <c r="M370" i="8"/>
  <c r="O370" i="8" s="1"/>
  <c r="J370" i="8"/>
  <c r="I370" i="8"/>
  <c r="K370" i="8" s="1"/>
  <c r="F370" i="8"/>
  <c r="E370" i="8"/>
  <c r="G370" i="8" s="1"/>
  <c r="D370" i="8"/>
  <c r="X370" i="8" l="1"/>
  <c r="L370" i="8"/>
  <c r="H370" i="8"/>
  <c r="C16" i="17"/>
  <c r="E9" i="17"/>
  <c r="C9" i="17"/>
  <c r="C7" i="17"/>
  <c r="G16" i="17" l="1"/>
  <c r="I16" i="17" s="1"/>
  <c r="G9" i="17"/>
  <c r="I9" i="17" s="1"/>
  <c r="M20" i="3"/>
  <c r="P17" i="3"/>
  <c r="P18" i="3"/>
  <c r="P19" i="3"/>
  <c r="P20" i="3"/>
  <c r="P21" i="3"/>
  <c r="O17" i="3"/>
  <c r="O18" i="3"/>
  <c r="O19" i="3"/>
  <c r="O20" i="3"/>
  <c r="O21" i="3"/>
  <c r="N17" i="3"/>
  <c r="N18" i="3"/>
  <c r="N19" i="3"/>
  <c r="N20" i="3"/>
  <c r="M17" i="3"/>
  <c r="M18" i="3"/>
  <c r="M19" i="3"/>
  <c r="M21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42" i="3"/>
  <c r="M22" i="3"/>
  <c r="N21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42" i="3"/>
  <c r="N22" i="3"/>
  <c r="P22" i="3"/>
  <c r="O22" i="3"/>
  <c r="BG328" i="8" l="1"/>
  <c r="BE328" i="8"/>
  <c r="BC328" i="8"/>
  <c r="AW328" i="8"/>
  <c r="AX328" i="8" s="1"/>
  <c r="AU328" i="8"/>
  <c r="AV328" i="8" s="1"/>
  <c r="AS328" i="8"/>
  <c r="AT328" i="8" s="1"/>
  <c r="AQ328" i="8"/>
  <c r="AR328" i="8" s="1"/>
  <c r="AO328" i="8"/>
  <c r="AP328" i="8" s="1"/>
  <c r="AK328" i="8"/>
  <c r="AM328" i="8" s="1"/>
  <c r="AG328" i="8"/>
  <c r="AI328" i="8" s="1"/>
  <c r="AC328" i="8"/>
  <c r="AE328" i="8" s="1"/>
  <c r="Y328" i="8"/>
  <c r="AA328" i="8" s="1"/>
  <c r="U328" i="8"/>
  <c r="W328" i="8" s="1"/>
  <c r="Q328" i="8"/>
  <c r="S328" i="8" s="1"/>
  <c r="M328" i="8"/>
  <c r="O328" i="8" s="1"/>
  <c r="I328" i="8"/>
  <c r="K328" i="8" s="1"/>
  <c r="E328" i="8"/>
  <c r="G328" i="8" s="1"/>
  <c r="D328" i="8"/>
  <c r="BG327" i="8"/>
  <c r="BE327" i="8"/>
  <c r="BC327" i="8"/>
  <c r="AW327" i="8"/>
  <c r="AX327" i="8" s="1"/>
  <c r="AU327" i="8"/>
  <c r="AV327" i="8" s="1"/>
  <c r="AS327" i="8"/>
  <c r="AT327" i="8" s="1"/>
  <c r="AQ327" i="8"/>
  <c r="AR327" i="8" s="1"/>
  <c r="AO327" i="8"/>
  <c r="AP327" i="8" s="1"/>
  <c r="AK327" i="8"/>
  <c r="AM327" i="8" s="1"/>
  <c r="AG327" i="8"/>
  <c r="AI327" i="8" s="1"/>
  <c r="AC327" i="8"/>
  <c r="AE327" i="8" s="1"/>
  <c r="Y327" i="8"/>
  <c r="AA327" i="8" s="1"/>
  <c r="U327" i="8"/>
  <c r="W327" i="8" s="1"/>
  <c r="Q327" i="8"/>
  <c r="S327" i="8" s="1"/>
  <c r="M327" i="8"/>
  <c r="O327" i="8" s="1"/>
  <c r="I327" i="8"/>
  <c r="K327" i="8" s="1"/>
  <c r="E327" i="8"/>
  <c r="G327" i="8" s="1"/>
  <c r="D327" i="8"/>
  <c r="BG326" i="8"/>
  <c r="BE326" i="8"/>
  <c r="BC326" i="8"/>
  <c r="AW326" i="8"/>
  <c r="AX326" i="8" s="1"/>
  <c r="AU326" i="8"/>
  <c r="AV326" i="8" s="1"/>
  <c r="AS326" i="8"/>
  <c r="AT326" i="8" s="1"/>
  <c r="AQ326" i="8"/>
  <c r="AR326" i="8" s="1"/>
  <c r="AO326" i="8"/>
  <c r="AP326" i="8" s="1"/>
  <c r="AK326" i="8"/>
  <c r="AM326" i="8" s="1"/>
  <c r="AG326" i="8"/>
  <c r="AI326" i="8" s="1"/>
  <c r="AC326" i="8"/>
  <c r="AE326" i="8" s="1"/>
  <c r="Y326" i="8"/>
  <c r="AA326" i="8" s="1"/>
  <c r="U326" i="8"/>
  <c r="W326" i="8" s="1"/>
  <c r="Q326" i="8"/>
  <c r="S326" i="8" s="1"/>
  <c r="M326" i="8"/>
  <c r="O326" i="8" s="1"/>
  <c r="I326" i="8"/>
  <c r="K326" i="8" s="1"/>
  <c r="E326" i="8"/>
  <c r="G326" i="8" s="1"/>
  <c r="D326" i="8"/>
  <c r="BG325" i="8"/>
  <c r="BE325" i="8"/>
  <c r="BC325" i="8"/>
  <c r="AW325" i="8"/>
  <c r="AX325" i="8" s="1"/>
  <c r="AU325" i="8"/>
  <c r="AV325" i="8" s="1"/>
  <c r="AS325" i="8"/>
  <c r="AT325" i="8" s="1"/>
  <c r="AQ325" i="8"/>
  <c r="AR325" i="8" s="1"/>
  <c r="AO325" i="8"/>
  <c r="AP325" i="8" s="1"/>
  <c r="AK325" i="8"/>
  <c r="AM325" i="8" s="1"/>
  <c r="AG325" i="8"/>
  <c r="AI325" i="8" s="1"/>
  <c r="AC325" i="8"/>
  <c r="AE325" i="8" s="1"/>
  <c r="Y325" i="8"/>
  <c r="AA325" i="8" s="1"/>
  <c r="U325" i="8"/>
  <c r="W325" i="8" s="1"/>
  <c r="Q325" i="8"/>
  <c r="S325" i="8" s="1"/>
  <c r="M325" i="8"/>
  <c r="O325" i="8" s="1"/>
  <c r="I325" i="8"/>
  <c r="K325" i="8" s="1"/>
  <c r="E325" i="8"/>
  <c r="G325" i="8" s="1"/>
  <c r="D325" i="8"/>
  <c r="BG324" i="8"/>
  <c r="BE324" i="8"/>
  <c r="BC324" i="8"/>
  <c r="AW324" i="8"/>
  <c r="AX324" i="8" s="1"/>
  <c r="AU324" i="8"/>
  <c r="AV324" i="8" s="1"/>
  <c r="AS324" i="8"/>
  <c r="AT324" i="8" s="1"/>
  <c r="AQ324" i="8"/>
  <c r="AR324" i="8" s="1"/>
  <c r="AO324" i="8"/>
  <c r="AP324" i="8" s="1"/>
  <c r="AK324" i="8"/>
  <c r="AM324" i="8" s="1"/>
  <c r="AG324" i="8"/>
  <c r="AI324" i="8" s="1"/>
  <c r="AC324" i="8"/>
  <c r="AE324" i="8" s="1"/>
  <c r="Y324" i="8"/>
  <c r="AA324" i="8" s="1"/>
  <c r="U324" i="8"/>
  <c r="W324" i="8" s="1"/>
  <c r="Q324" i="8"/>
  <c r="S324" i="8" s="1"/>
  <c r="M324" i="8"/>
  <c r="O324" i="8" s="1"/>
  <c r="I324" i="8"/>
  <c r="K324" i="8" s="1"/>
  <c r="E324" i="8"/>
  <c r="G324" i="8" s="1"/>
  <c r="D324" i="8"/>
  <c r="BG323" i="8"/>
  <c r="BE323" i="8"/>
  <c r="BC323" i="8"/>
  <c r="AW323" i="8"/>
  <c r="AX323" i="8" s="1"/>
  <c r="AU323" i="8"/>
  <c r="AV323" i="8" s="1"/>
  <c r="AS323" i="8"/>
  <c r="AT323" i="8" s="1"/>
  <c r="AQ323" i="8"/>
  <c r="AR323" i="8" s="1"/>
  <c r="AO323" i="8"/>
  <c r="AP323" i="8" s="1"/>
  <c r="AK323" i="8"/>
  <c r="AM323" i="8" s="1"/>
  <c r="AG323" i="8"/>
  <c r="AI323" i="8" s="1"/>
  <c r="AC323" i="8"/>
  <c r="AE323" i="8" s="1"/>
  <c r="Y323" i="8"/>
  <c r="AA323" i="8" s="1"/>
  <c r="U323" i="8"/>
  <c r="W323" i="8" s="1"/>
  <c r="Q323" i="8"/>
  <c r="S323" i="8" s="1"/>
  <c r="M323" i="8"/>
  <c r="O323" i="8" s="1"/>
  <c r="I323" i="8"/>
  <c r="K323" i="8" s="1"/>
  <c r="E323" i="8"/>
  <c r="G323" i="8" s="1"/>
  <c r="D323" i="8"/>
  <c r="BG322" i="8"/>
  <c r="BE322" i="8"/>
  <c r="BC322" i="8"/>
  <c r="AW322" i="8"/>
  <c r="AX322" i="8" s="1"/>
  <c r="AU322" i="8"/>
  <c r="AV322" i="8" s="1"/>
  <c r="AS322" i="8"/>
  <c r="AT322" i="8" s="1"/>
  <c r="AQ322" i="8"/>
  <c r="AR322" i="8" s="1"/>
  <c r="AO322" i="8"/>
  <c r="AP322" i="8" s="1"/>
  <c r="AK322" i="8"/>
  <c r="AM322" i="8" s="1"/>
  <c r="AG322" i="8"/>
  <c r="AI322" i="8" s="1"/>
  <c r="AC322" i="8"/>
  <c r="AE322" i="8" s="1"/>
  <c r="Y322" i="8"/>
  <c r="AA322" i="8" s="1"/>
  <c r="U322" i="8"/>
  <c r="W322" i="8" s="1"/>
  <c r="Q322" i="8"/>
  <c r="S322" i="8" s="1"/>
  <c r="M322" i="8"/>
  <c r="O322" i="8" s="1"/>
  <c r="I322" i="8"/>
  <c r="K322" i="8" s="1"/>
  <c r="E322" i="8"/>
  <c r="G322" i="8" s="1"/>
  <c r="D322" i="8"/>
  <c r="BG321" i="8"/>
  <c r="BE321" i="8"/>
  <c r="BC321" i="8"/>
  <c r="AW321" i="8"/>
  <c r="AX321" i="8" s="1"/>
  <c r="AU321" i="8"/>
  <c r="AV321" i="8" s="1"/>
  <c r="AS321" i="8"/>
  <c r="AT321" i="8" s="1"/>
  <c r="AQ321" i="8"/>
  <c r="AR321" i="8" s="1"/>
  <c r="AO321" i="8"/>
  <c r="AP321" i="8" s="1"/>
  <c r="AK321" i="8"/>
  <c r="AM321" i="8" s="1"/>
  <c r="AG321" i="8"/>
  <c r="AI321" i="8" s="1"/>
  <c r="AC321" i="8"/>
  <c r="AE321" i="8" s="1"/>
  <c r="Y321" i="8"/>
  <c r="AA321" i="8" s="1"/>
  <c r="U321" i="8"/>
  <c r="W321" i="8" s="1"/>
  <c r="Q321" i="8"/>
  <c r="S321" i="8" s="1"/>
  <c r="M321" i="8"/>
  <c r="O321" i="8" s="1"/>
  <c r="I321" i="8"/>
  <c r="K321" i="8" s="1"/>
  <c r="E321" i="8"/>
  <c r="G321" i="8" s="1"/>
  <c r="D321" i="8"/>
  <c r="BG320" i="8"/>
  <c r="BE320" i="8"/>
  <c r="BC320" i="8"/>
  <c r="AW320" i="8"/>
  <c r="AX320" i="8" s="1"/>
  <c r="AU320" i="8"/>
  <c r="AV320" i="8" s="1"/>
  <c r="AS320" i="8"/>
  <c r="AT320" i="8" s="1"/>
  <c r="AQ320" i="8"/>
  <c r="AR320" i="8" s="1"/>
  <c r="AO320" i="8"/>
  <c r="AP320" i="8" s="1"/>
  <c r="AK320" i="8"/>
  <c r="AM320" i="8" s="1"/>
  <c r="AG320" i="8"/>
  <c r="AI320" i="8" s="1"/>
  <c r="AC320" i="8"/>
  <c r="AE320" i="8" s="1"/>
  <c r="Y320" i="8"/>
  <c r="AA320" i="8" s="1"/>
  <c r="U320" i="8"/>
  <c r="W320" i="8" s="1"/>
  <c r="Q320" i="8"/>
  <c r="S320" i="8" s="1"/>
  <c r="M320" i="8"/>
  <c r="O320" i="8" s="1"/>
  <c r="I320" i="8"/>
  <c r="K320" i="8" s="1"/>
  <c r="E320" i="8"/>
  <c r="G320" i="8" s="1"/>
  <c r="D320" i="8"/>
  <c r="BG319" i="8"/>
  <c r="BE319" i="8"/>
  <c r="BC319" i="8"/>
  <c r="AW319" i="8"/>
  <c r="AX319" i="8" s="1"/>
  <c r="AU319" i="8"/>
  <c r="AV319" i="8" s="1"/>
  <c r="AS319" i="8"/>
  <c r="AT319" i="8" s="1"/>
  <c r="AQ319" i="8"/>
  <c r="AR319" i="8" s="1"/>
  <c r="AO319" i="8"/>
  <c r="AP319" i="8" s="1"/>
  <c r="AK319" i="8"/>
  <c r="AM319" i="8" s="1"/>
  <c r="AG319" i="8"/>
  <c r="AI319" i="8" s="1"/>
  <c r="AC319" i="8"/>
  <c r="AE319" i="8" s="1"/>
  <c r="Y319" i="8"/>
  <c r="AA319" i="8" s="1"/>
  <c r="U319" i="8"/>
  <c r="W319" i="8" s="1"/>
  <c r="Q319" i="8"/>
  <c r="S319" i="8" s="1"/>
  <c r="M319" i="8"/>
  <c r="O319" i="8" s="1"/>
  <c r="I319" i="8"/>
  <c r="K319" i="8" s="1"/>
  <c r="E319" i="8"/>
  <c r="G319" i="8" s="1"/>
  <c r="D319" i="8"/>
  <c r="BG318" i="8"/>
  <c r="BE318" i="8"/>
  <c r="BC318" i="8"/>
  <c r="AW318" i="8"/>
  <c r="AX318" i="8" s="1"/>
  <c r="AU318" i="8"/>
  <c r="AV318" i="8" s="1"/>
  <c r="AS318" i="8"/>
  <c r="AT318" i="8" s="1"/>
  <c r="AQ318" i="8"/>
  <c r="AR318" i="8" s="1"/>
  <c r="AO318" i="8"/>
  <c r="AP318" i="8" s="1"/>
  <c r="AK318" i="8"/>
  <c r="AM318" i="8" s="1"/>
  <c r="AG318" i="8"/>
  <c r="AI318" i="8" s="1"/>
  <c r="AC318" i="8"/>
  <c r="AE318" i="8" s="1"/>
  <c r="Y318" i="8"/>
  <c r="AA318" i="8" s="1"/>
  <c r="U318" i="8"/>
  <c r="W318" i="8" s="1"/>
  <c r="Q318" i="8"/>
  <c r="S318" i="8" s="1"/>
  <c r="M318" i="8"/>
  <c r="O318" i="8" s="1"/>
  <c r="I318" i="8"/>
  <c r="K318" i="8" s="1"/>
  <c r="E318" i="8"/>
  <c r="G318" i="8" s="1"/>
  <c r="D318" i="8"/>
  <c r="BI46" i="7" l="1"/>
  <c r="P23" i="3" l="1"/>
  <c r="O23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BG291" i="8" l="1"/>
  <c r="BE291" i="8"/>
  <c r="BC291" i="8"/>
  <c r="AW291" i="8"/>
  <c r="AX291" i="8" s="1"/>
  <c r="AU291" i="8"/>
  <c r="AV291" i="8" s="1"/>
  <c r="AS291" i="8"/>
  <c r="AT291" i="8" s="1"/>
  <c r="AQ291" i="8"/>
  <c r="AR291" i="8" s="1"/>
  <c r="AO291" i="8"/>
  <c r="AP291" i="8" s="1"/>
  <c r="AK291" i="8"/>
  <c r="AM291" i="8" s="1"/>
  <c r="AG291" i="8"/>
  <c r="AI291" i="8" s="1"/>
  <c r="AC291" i="8"/>
  <c r="AE291" i="8" s="1"/>
  <c r="Y291" i="8"/>
  <c r="AA291" i="8" s="1"/>
  <c r="U291" i="8"/>
  <c r="W291" i="8" s="1"/>
  <c r="Q291" i="8"/>
  <c r="S291" i="8" s="1"/>
  <c r="M291" i="8"/>
  <c r="O291" i="8" s="1"/>
  <c r="I291" i="8"/>
  <c r="K291" i="8" s="1"/>
  <c r="E291" i="8"/>
  <c r="G291" i="8" s="1"/>
  <c r="D291" i="8"/>
  <c r="BG290" i="8"/>
  <c r="BE290" i="8"/>
  <c r="BC290" i="8"/>
  <c r="AW290" i="8"/>
  <c r="AX290" i="8" s="1"/>
  <c r="AU290" i="8"/>
  <c r="AV290" i="8" s="1"/>
  <c r="AS290" i="8"/>
  <c r="AT290" i="8" s="1"/>
  <c r="AQ290" i="8"/>
  <c r="AR290" i="8" s="1"/>
  <c r="AO290" i="8"/>
  <c r="AP290" i="8" s="1"/>
  <c r="AK290" i="8"/>
  <c r="AM290" i="8" s="1"/>
  <c r="AG290" i="8"/>
  <c r="AI290" i="8" s="1"/>
  <c r="AC290" i="8"/>
  <c r="AE290" i="8" s="1"/>
  <c r="Y290" i="8"/>
  <c r="AA290" i="8" s="1"/>
  <c r="U290" i="8"/>
  <c r="W290" i="8" s="1"/>
  <c r="Q290" i="8"/>
  <c r="S290" i="8" s="1"/>
  <c r="M290" i="8"/>
  <c r="O290" i="8" s="1"/>
  <c r="I290" i="8"/>
  <c r="K290" i="8" s="1"/>
  <c r="E290" i="8"/>
  <c r="G290" i="8" s="1"/>
  <c r="D290" i="8"/>
  <c r="BG289" i="8"/>
  <c r="BE289" i="8"/>
  <c r="BC289" i="8"/>
  <c r="AW289" i="8"/>
  <c r="AX289" i="8" s="1"/>
  <c r="AU289" i="8"/>
  <c r="AV289" i="8" s="1"/>
  <c r="AS289" i="8"/>
  <c r="AT289" i="8" s="1"/>
  <c r="AQ289" i="8"/>
  <c r="AR289" i="8" s="1"/>
  <c r="AO289" i="8"/>
  <c r="AP289" i="8" s="1"/>
  <c r="AK289" i="8"/>
  <c r="AM289" i="8" s="1"/>
  <c r="AG289" i="8"/>
  <c r="AI289" i="8" s="1"/>
  <c r="AC289" i="8"/>
  <c r="AE289" i="8" s="1"/>
  <c r="Y289" i="8"/>
  <c r="AA289" i="8" s="1"/>
  <c r="U289" i="8"/>
  <c r="W289" i="8" s="1"/>
  <c r="Q289" i="8"/>
  <c r="S289" i="8" s="1"/>
  <c r="M289" i="8"/>
  <c r="O289" i="8" s="1"/>
  <c r="I289" i="8"/>
  <c r="K289" i="8" s="1"/>
  <c r="E289" i="8"/>
  <c r="G289" i="8" s="1"/>
  <c r="D289" i="8"/>
  <c r="BG288" i="8"/>
  <c r="BE288" i="8"/>
  <c r="BC288" i="8"/>
  <c r="AW288" i="8"/>
  <c r="AX288" i="8" s="1"/>
  <c r="AU288" i="8"/>
  <c r="AV288" i="8" s="1"/>
  <c r="AS288" i="8"/>
  <c r="AT288" i="8" s="1"/>
  <c r="AQ288" i="8"/>
  <c r="AR288" i="8" s="1"/>
  <c r="AO288" i="8"/>
  <c r="AP288" i="8" s="1"/>
  <c r="AK288" i="8"/>
  <c r="AM288" i="8" s="1"/>
  <c r="AG288" i="8"/>
  <c r="AI288" i="8" s="1"/>
  <c r="AC288" i="8"/>
  <c r="AE288" i="8" s="1"/>
  <c r="Y288" i="8"/>
  <c r="AA288" i="8" s="1"/>
  <c r="U288" i="8"/>
  <c r="W288" i="8" s="1"/>
  <c r="Q288" i="8"/>
  <c r="S288" i="8" s="1"/>
  <c r="M288" i="8"/>
  <c r="O288" i="8" s="1"/>
  <c r="I288" i="8"/>
  <c r="K288" i="8" s="1"/>
  <c r="E288" i="8"/>
  <c r="G288" i="8" s="1"/>
  <c r="D288" i="8"/>
  <c r="C31" i="14" l="1"/>
  <c r="C32" i="14" s="1"/>
  <c r="D43" i="14"/>
  <c r="C43" i="14"/>
  <c r="D31" i="14"/>
  <c r="BG257" i="8"/>
  <c r="BE257" i="8"/>
  <c r="BC257" i="8"/>
  <c r="AW257" i="8"/>
  <c r="AX257" i="8" s="1"/>
  <c r="AU257" i="8"/>
  <c r="AV257" i="8" s="1"/>
  <c r="AS257" i="8"/>
  <c r="AT257" i="8" s="1"/>
  <c r="AQ257" i="8"/>
  <c r="AR257" i="8" s="1"/>
  <c r="AO257" i="8"/>
  <c r="AP257" i="8" s="1"/>
  <c r="AK257" i="8"/>
  <c r="AM257" i="8" s="1"/>
  <c r="AG257" i="8"/>
  <c r="AI257" i="8" s="1"/>
  <c r="AC257" i="8"/>
  <c r="AE257" i="8" s="1"/>
  <c r="Y257" i="8"/>
  <c r="AA257" i="8" s="1"/>
  <c r="U257" i="8"/>
  <c r="W257" i="8" s="1"/>
  <c r="Q257" i="8"/>
  <c r="S257" i="8" s="1"/>
  <c r="M257" i="8"/>
  <c r="O257" i="8" s="1"/>
  <c r="I257" i="8"/>
  <c r="K257" i="8" s="1"/>
  <c r="E257" i="8"/>
  <c r="G257" i="8" s="1"/>
  <c r="D257" i="8"/>
  <c r="BG256" i="8"/>
  <c r="BE256" i="8"/>
  <c r="BC256" i="8"/>
  <c r="AW256" i="8"/>
  <c r="AX256" i="8" s="1"/>
  <c r="AU256" i="8"/>
  <c r="AV256" i="8" s="1"/>
  <c r="AS256" i="8"/>
  <c r="AT256" i="8" s="1"/>
  <c r="AQ256" i="8"/>
  <c r="AR256" i="8" s="1"/>
  <c r="AO256" i="8"/>
  <c r="AP256" i="8" s="1"/>
  <c r="AK256" i="8"/>
  <c r="AM256" i="8" s="1"/>
  <c r="AG256" i="8"/>
  <c r="AI256" i="8" s="1"/>
  <c r="AC256" i="8"/>
  <c r="AE256" i="8" s="1"/>
  <c r="Y256" i="8"/>
  <c r="AA256" i="8" s="1"/>
  <c r="U256" i="8"/>
  <c r="W256" i="8" s="1"/>
  <c r="Q256" i="8"/>
  <c r="S256" i="8" s="1"/>
  <c r="M256" i="8"/>
  <c r="O256" i="8" s="1"/>
  <c r="I256" i="8"/>
  <c r="K256" i="8" s="1"/>
  <c r="E256" i="8"/>
  <c r="G256" i="8" s="1"/>
  <c r="D256" i="8"/>
  <c r="BG254" i="8"/>
  <c r="BE254" i="8"/>
  <c r="BC254" i="8"/>
  <c r="AW254" i="8"/>
  <c r="AX254" i="8" s="1"/>
  <c r="AU254" i="8"/>
  <c r="AV254" i="8" s="1"/>
  <c r="AS254" i="8"/>
  <c r="AT254" i="8" s="1"/>
  <c r="AQ254" i="8"/>
  <c r="AR254" i="8" s="1"/>
  <c r="AO254" i="8"/>
  <c r="AP254" i="8" s="1"/>
  <c r="AK254" i="8"/>
  <c r="AM254" i="8" s="1"/>
  <c r="AG254" i="8"/>
  <c r="AI254" i="8" s="1"/>
  <c r="AC254" i="8"/>
  <c r="AE254" i="8" s="1"/>
  <c r="Y254" i="8"/>
  <c r="AA254" i="8" s="1"/>
  <c r="U254" i="8"/>
  <c r="W254" i="8" s="1"/>
  <c r="Q254" i="8"/>
  <c r="S254" i="8" s="1"/>
  <c r="M254" i="8"/>
  <c r="O254" i="8" s="1"/>
  <c r="I254" i="8"/>
  <c r="K254" i="8" s="1"/>
  <c r="E254" i="8"/>
  <c r="G254" i="8" s="1"/>
  <c r="D254" i="8"/>
  <c r="BG253" i="8"/>
  <c r="BE253" i="8"/>
  <c r="BC253" i="8"/>
  <c r="AW253" i="8"/>
  <c r="AX253" i="8" s="1"/>
  <c r="AU253" i="8"/>
  <c r="AV253" i="8" s="1"/>
  <c r="AS253" i="8"/>
  <c r="AT253" i="8" s="1"/>
  <c r="AQ253" i="8"/>
  <c r="AR253" i="8" s="1"/>
  <c r="AO253" i="8"/>
  <c r="AP253" i="8" s="1"/>
  <c r="AK253" i="8"/>
  <c r="AM253" i="8" s="1"/>
  <c r="AG253" i="8"/>
  <c r="AI253" i="8" s="1"/>
  <c r="AC253" i="8"/>
  <c r="AE253" i="8" s="1"/>
  <c r="Y253" i="8"/>
  <c r="AA253" i="8" s="1"/>
  <c r="U253" i="8"/>
  <c r="W253" i="8" s="1"/>
  <c r="Q253" i="8"/>
  <c r="S253" i="8" s="1"/>
  <c r="M253" i="8"/>
  <c r="O253" i="8" s="1"/>
  <c r="I253" i="8"/>
  <c r="K253" i="8" s="1"/>
  <c r="E253" i="8"/>
  <c r="G253" i="8" s="1"/>
  <c r="D253" i="8"/>
  <c r="BG252" i="8"/>
  <c r="BE252" i="8"/>
  <c r="BC252" i="8"/>
  <c r="AW252" i="8"/>
  <c r="AX252" i="8" s="1"/>
  <c r="AU252" i="8"/>
  <c r="AV252" i="8" s="1"/>
  <c r="AS252" i="8"/>
  <c r="AT252" i="8" s="1"/>
  <c r="AQ252" i="8"/>
  <c r="AR252" i="8" s="1"/>
  <c r="AO252" i="8"/>
  <c r="AP252" i="8" s="1"/>
  <c r="AK252" i="8"/>
  <c r="AM252" i="8" s="1"/>
  <c r="AG252" i="8"/>
  <c r="AI252" i="8" s="1"/>
  <c r="AC252" i="8"/>
  <c r="AE252" i="8" s="1"/>
  <c r="Y252" i="8"/>
  <c r="AA252" i="8" s="1"/>
  <c r="U252" i="8"/>
  <c r="W252" i="8" s="1"/>
  <c r="Q252" i="8"/>
  <c r="S252" i="8" s="1"/>
  <c r="M252" i="8"/>
  <c r="O252" i="8" s="1"/>
  <c r="I252" i="8"/>
  <c r="K252" i="8" s="1"/>
  <c r="E252" i="8"/>
  <c r="G252" i="8" s="1"/>
  <c r="D252" i="8"/>
  <c r="BG251" i="8"/>
  <c r="BE251" i="8"/>
  <c r="BC251" i="8"/>
  <c r="AW251" i="8"/>
  <c r="AX251" i="8" s="1"/>
  <c r="AU251" i="8"/>
  <c r="AV251" i="8" s="1"/>
  <c r="AS251" i="8"/>
  <c r="AT251" i="8" s="1"/>
  <c r="AQ251" i="8"/>
  <c r="AR251" i="8" s="1"/>
  <c r="AO251" i="8"/>
  <c r="AP251" i="8" s="1"/>
  <c r="AK251" i="8"/>
  <c r="AM251" i="8" s="1"/>
  <c r="AG251" i="8"/>
  <c r="AI251" i="8" s="1"/>
  <c r="AC251" i="8"/>
  <c r="AE251" i="8" s="1"/>
  <c r="Y251" i="8"/>
  <c r="AA251" i="8" s="1"/>
  <c r="U251" i="8"/>
  <c r="W251" i="8" s="1"/>
  <c r="Q251" i="8"/>
  <c r="S251" i="8" s="1"/>
  <c r="M251" i="8"/>
  <c r="O251" i="8" s="1"/>
  <c r="I251" i="8"/>
  <c r="K251" i="8" s="1"/>
  <c r="E251" i="8"/>
  <c r="G251" i="8" s="1"/>
  <c r="D251" i="8"/>
  <c r="BG250" i="8"/>
  <c r="BE250" i="8"/>
  <c r="BC250" i="8"/>
  <c r="AW250" i="8"/>
  <c r="AX250" i="8" s="1"/>
  <c r="AU250" i="8"/>
  <c r="AV250" i="8" s="1"/>
  <c r="AS250" i="8"/>
  <c r="AT250" i="8" s="1"/>
  <c r="AQ250" i="8"/>
  <c r="AR250" i="8" s="1"/>
  <c r="AO250" i="8"/>
  <c r="AP250" i="8" s="1"/>
  <c r="AK250" i="8"/>
  <c r="AM250" i="8" s="1"/>
  <c r="AG250" i="8"/>
  <c r="AI250" i="8" s="1"/>
  <c r="AC250" i="8"/>
  <c r="AE250" i="8" s="1"/>
  <c r="Y250" i="8"/>
  <c r="AA250" i="8" s="1"/>
  <c r="U250" i="8"/>
  <c r="W250" i="8" s="1"/>
  <c r="Q250" i="8"/>
  <c r="S250" i="8" s="1"/>
  <c r="M250" i="8"/>
  <c r="O250" i="8" s="1"/>
  <c r="I250" i="8"/>
  <c r="K250" i="8" s="1"/>
  <c r="E250" i="8"/>
  <c r="G250" i="8" s="1"/>
  <c r="D250" i="8"/>
  <c r="BG249" i="8"/>
  <c r="BE249" i="8"/>
  <c r="BC249" i="8"/>
  <c r="AW249" i="8"/>
  <c r="AX249" i="8" s="1"/>
  <c r="AU249" i="8"/>
  <c r="AV249" i="8" s="1"/>
  <c r="AS249" i="8"/>
  <c r="AT249" i="8" s="1"/>
  <c r="AQ249" i="8"/>
  <c r="AR249" i="8" s="1"/>
  <c r="AO249" i="8"/>
  <c r="AP249" i="8" s="1"/>
  <c r="AK249" i="8"/>
  <c r="AM249" i="8" s="1"/>
  <c r="AG249" i="8"/>
  <c r="AI249" i="8" s="1"/>
  <c r="AC249" i="8"/>
  <c r="AE249" i="8" s="1"/>
  <c r="Y249" i="8"/>
  <c r="AA249" i="8" s="1"/>
  <c r="U249" i="8"/>
  <c r="W249" i="8" s="1"/>
  <c r="Q249" i="8"/>
  <c r="S249" i="8" s="1"/>
  <c r="M249" i="8"/>
  <c r="O249" i="8" s="1"/>
  <c r="I249" i="8"/>
  <c r="K249" i="8" s="1"/>
  <c r="E249" i="8"/>
  <c r="G249" i="8" s="1"/>
  <c r="D249" i="8"/>
  <c r="D32" i="14" l="1"/>
  <c r="C44" i="14"/>
  <c r="P26" i="3"/>
  <c r="P24" i="3"/>
  <c r="P25" i="3"/>
  <c r="O24" i="3"/>
  <c r="O25" i="3"/>
  <c r="O26" i="3"/>
  <c r="E28" i="17" l="1"/>
  <c r="G28" i="17" s="1"/>
  <c r="I28" i="17" s="1"/>
  <c r="E19" i="17"/>
  <c r="E20" i="17"/>
  <c r="G20" i="17" s="1"/>
  <c r="I20" i="17" s="1"/>
  <c r="E21" i="17"/>
  <c r="G21" i="17" s="1"/>
  <c r="I21" i="17" s="1"/>
  <c r="E22" i="17"/>
  <c r="G22" i="17" s="1"/>
  <c r="I22" i="17" s="1"/>
  <c r="E26" i="17"/>
  <c r="F15" i="9"/>
  <c r="C26" i="17"/>
  <c r="G19" i="17" l="1"/>
  <c r="I19" i="17" s="1"/>
  <c r="G26" i="17"/>
  <c r="I26" i="17" s="1"/>
  <c r="C14" i="17"/>
  <c r="G14" i="17" s="1"/>
  <c r="I14" i="17" l="1"/>
  <c r="P27" i="3"/>
  <c r="P28" i="3"/>
  <c r="P29" i="3"/>
  <c r="O27" i="3"/>
  <c r="O28" i="3"/>
  <c r="O29" i="3"/>
  <c r="P30" i="3"/>
  <c r="P31" i="3"/>
  <c r="O30" i="3"/>
  <c r="O31" i="3"/>
  <c r="P39" i="3" l="1"/>
  <c r="P40" i="3"/>
  <c r="P41" i="3"/>
  <c r="P42" i="3"/>
  <c r="P43" i="3"/>
  <c r="O39" i="3"/>
  <c r="O40" i="3"/>
  <c r="O41" i="3"/>
  <c r="O42" i="3"/>
  <c r="O43" i="3"/>
  <c r="P38" i="3"/>
  <c r="O38" i="3"/>
  <c r="P32" i="3"/>
  <c r="O32" i="3"/>
  <c r="BG215" i="8" l="1"/>
  <c r="BE215" i="8"/>
  <c r="BC215" i="8"/>
  <c r="AW215" i="8"/>
  <c r="AX215" i="8" s="1"/>
  <c r="AU215" i="8"/>
  <c r="AV215" i="8" s="1"/>
  <c r="AS215" i="8"/>
  <c r="AT215" i="8" s="1"/>
  <c r="AQ215" i="8"/>
  <c r="AR215" i="8" s="1"/>
  <c r="AO215" i="8"/>
  <c r="AP215" i="8" s="1"/>
  <c r="AK215" i="8"/>
  <c r="AM215" i="8" s="1"/>
  <c r="AG215" i="8"/>
  <c r="AI215" i="8" s="1"/>
  <c r="AC215" i="8"/>
  <c r="AE215" i="8" s="1"/>
  <c r="Y215" i="8"/>
  <c r="AA215" i="8" s="1"/>
  <c r="U215" i="8"/>
  <c r="W215" i="8" s="1"/>
  <c r="Q215" i="8"/>
  <c r="S215" i="8" s="1"/>
  <c r="M215" i="8"/>
  <c r="O215" i="8" s="1"/>
  <c r="I215" i="8"/>
  <c r="K215" i="8" s="1"/>
  <c r="E215" i="8"/>
  <c r="G215" i="8" s="1"/>
  <c r="D215" i="8"/>
  <c r="BG206" i="8"/>
  <c r="BE206" i="8"/>
  <c r="BC206" i="8"/>
  <c r="AW206" i="8"/>
  <c r="AX206" i="8" s="1"/>
  <c r="AU206" i="8"/>
  <c r="AV206" i="8" s="1"/>
  <c r="AS206" i="8"/>
  <c r="AT206" i="8" s="1"/>
  <c r="AQ206" i="8"/>
  <c r="AR206" i="8" s="1"/>
  <c r="AO206" i="8"/>
  <c r="AP206" i="8" s="1"/>
  <c r="AK206" i="8"/>
  <c r="AM206" i="8" s="1"/>
  <c r="AG206" i="8"/>
  <c r="AI206" i="8" s="1"/>
  <c r="AC206" i="8"/>
  <c r="AE206" i="8" s="1"/>
  <c r="Y206" i="8"/>
  <c r="AA206" i="8" s="1"/>
  <c r="U206" i="8"/>
  <c r="W206" i="8" s="1"/>
  <c r="Q206" i="8"/>
  <c r="S206" i="8" s="1"/>
  <c r="M206" i="8"/>
  <c r="O206" i="8" s="1"/>
  <c r="I206" i="8"/>
  <c r="K206" i="8" s="1"/>
  <c r="E206" i="8"/>
  <c r="G206" i="8" s="1"/>
  <c r="D206" i="8"/>
  <c r="G7" i="17" l="1"/>
  <c r="I7" i="17" l="1"/>
  <c r="P33" i="3" l="1"/>
  <c r="O33" i="3"/>
  <c r="P34" i="3"/>
  <c r="P35" i="3"/>
  <c r="O34" i="3"/>
  <c r="O35" i="3"/>
  <c r="C11" i="17" l="1"/>
  <c r="G11" i="17" l="1"/>
  <c r="I11" i="17" s="1"/>
  <c r="BG7" i="8"/>
  <c r="BE7" i="8"/>
  <c r="BC7" i="8"/>
  <c r="BG175" i="8" l="1"/>
  <c r="BE175" i="8"/>
  <c r="BC175" i="8"/>
  <c r="AW175" i="8"/>
  <c r="AX175" i="8" s="1"/>
  <c r="AU175" i="8"/>
  <c r="AV175" i="8" s="1"/>
  <c r="AS175" i="8"/>
  <c r="AT175" i="8" s="1"/>
  <c r="AQ175" i="8"/>
  <c r="AR175" i="8" s="1"/>
  <c r="AO175" i="8"/>
  <c r="AP175" i="8" s="1"/>
  <c r="AK175" i="8"/>
  <c r="AM175" i="8" s="1"/>
  <c r="AG175" i="8"/>
  <c r="AI175" i="8" s="1"/>
  <c r="AC175" i="8"/>
  <c r="AE175" i="8" s="1"/>
  <c r="Y175" i="8"/>
  <c r="AA175" i="8" s="1"/>
  <c r="U175" i="8"/>
  <c r="W175" i="8" s="1"/>
  <c r="Q175" i="8"/>
  <c r="S175" i="8" s="1"/>
  <c r="M175" i="8"/>
  <c r="O175" i="8" s="1"/>
  <c r="I175" i="8"/>
  <c r="K175" i="8" s="1"/>
  <c r="E175" i="8"/>
  <c r="G175" i="8" s="1"/>
  <c r="D175" i="8"/>
  <c r="BG185" i="8"/>
  <c r="BC185" i="8"/>
  <c r="AW185" i="8"/>
  <c r="AX185" i="8" s="1"/>
  <c r="AU185" i="8"/>
  <c r="AV185" i="8" s="1"/>
  <c r="AS185" i="8"/>
  <c r="AT185" i="8" s="1"/>
  <c r="AQ185" i="8"/>
  <c r="AR185" i="8" s="1"/>
  <c r="AO185" i="8"/>
  <c r="AP185" i="8" s="1"/>
  <c r="AK185" i="8"/>
  <c r="AM185" i="8" s="1"/>
  <c r="AG185" i="8"/>
  <c r="AI185" i="8" s="1"/>
  <c r="AC185" i="8"/>
  <c r="AE185" i="8" s="1"/>
  <c r="Y185" i="8"/>
  <c r="AA185" i="8" s="1"/>
  <c r="V185" i="8"/>
  <c r="U185" i="8"/>
  <c r="W185" i="8" s="1"/>
  <c r="R185" i="8"/>
  <c r="Q185" i="8"/>
  <c r="S185" i="8" s="1"/>
  <c r="M185" i="8"/>
  <c r="O185" i="8" s="1"/>
  <c r="J185" i="8"/>
  <c r="I185" i="8"/>
  <c r="K185" i="8" s="1"/>
  <c r="F185" i="8"/>
  <c r="E185" i="8"/>
  <c r="G185" i="8" s="1"/>
  <c r="D185" i="8"/>
  <c r="BG184" i="8"/>
  <c r="BE184" i="8"/>
  <c r="BC184" i="8"/>
  <c r="AW184" i="8"/>
  <c r="AX184" i="8" s="1"/>
  <c r="AU184" i="8"/>
  <c r="AV184" i="8" s="1"/>
  <c r="AS184" i="8"/>
  <c r="AT184" i="8" s="1"/>
  <c r="AQ184" i="8"/>
  <c r="AR184" i="8" s="1"/>
  <c r="AO184" i="8"/>
  <c r="AP184" i="8" s="1"/>
  <c r="AK184" i="8"/>
  <c r="AM184" i="8" s="1"/>
  <c r="AG184" i="8"/>
  <c r="AI184" i="8" s="1"/>
  <c r="AC184" i="8"/>
  <c r="AE184" i="8" s="1"/>
  <c r="Y184" i="8"/>
  <c r="AA184" i="8" s="1"/>
  <c r="U184" i="8"/>
  <c r="W184" i="8" s="1"/>
  <c r="Q184" i="8"/>
  <c r="S184" i="8" s="1"/>
  <c r="M184" i="8"/>
  <c r="O184" i="8" s="1"/>
  <c r="I184" i="8"/>
  <c r="K184" i="8" s="1"/>
  <c r="E184" i="8"/>
  <c r="G184" i="8" s="1"/>
  <c r="D184" i="8"/>
  <c r="BG183" i="8"/>
  <c r="BE183" i="8"/>
  <c r="BC183" i="8"/>
  <c r="AW183" i="8"/>
  <c r="AX183" i="8" s="1"/>
  <c r="AU183" i="8"/>
  <c r="AV183" i="8" s="1"/>
  <c r="AS183" i="8"/>
  <c r="AT183" i="8" s="1"/>
  <c r="AQ183" i="8"/>
  <c r="AR183" i="8" s="1"/>
  <c r="AO183" i="8"/>
  <c r="AP183" i="8" s="1"/>
  <c r="AK183" i="8"/>
  <c r="AM183" i="8" s="1"/>
  <c r="AG183" i="8"/>
  <c r="AI183" i="8" s="1"/>
  <c r="AC183" i="8"/>
  <c r="AE183" i="8" s="1"/>
  <c r="Y183" i="8"/>
  <c r="AA183" i="8" s="1"/>
  <c r="U183" i="8"/>
  <c r="W183" i="8" s="1"/>
  <c r="Q183" i="8"/>
  <c r="S183" i="8" s="1"/>
  <c r="M183" i="8"/>
  <c r="O183" i="8" s="1"/>
  <c r="I183" i="8"/>
  <c r="K183" i="8" s="1"/>
  <c r="E183" i="8"/>
  <c r="G183" i="8" s="1"/>
  <c r="D183" i="8"/>
  <c r="BG182" i="8"/>
  <c r="BE182" i="8"/>
  <c r="BC182" i="8"/>
  <c r="AW182" i="8"/>
  <c r="AX182" i="8" s="1"/>
  <c r="AU182" i="8"/>
  <c r="AV182" i="8" s="1"/>
  <c r="AS182" i="8"/>
  <c r="AT182" i="8" s="1"/>
  <c r="AQ182" i="8"/>
  <c r="AR182" i="8" s="1"/>
  <c r="AO182" i="8"/>
  <c r="AP182" i="8" s="1"/>
  <c r="AK182" i="8"/>
  <c r="AM182" i="8" s="1"/>
  <c r="AG182" i="8"/>
  <c r="AI182" i="8" s="1"/>
  <c r="AC182" i="8"/>
  <c r="AE182" i="8" s="1"/>
  <c r="Y182" i="8"/>
  <c r="AA182" i="8" s="1"/>
  <c r="U182" i="8"/>
  <c r="W182" i="8" s="1"/>
  <c r="Q182" i="8"/>
  <c r="S182" i="8" s="1"/>
  <c r="M182" i="8"/>
  <c r="O182" i="8" s="1"/>
  <c r="I182" i="8"/>
  <c r="K182" i="8" s="1"/>
  <c r="E182" i="8"/>
  <c r="G182" i="8" s="1"/>
  <c r="D182" i="8"/>
  <c r="BG181" i="8"/>
  <c r="BE181" i="8"/>
  <c r="BC181" i="8"/>
  <c r="AW181" i="8"/>
  <c r="AX181" i="8" s="1"/>
  <c r="AU181" i="8"/>
  <c r="AV181" i="8" s="1"/>
  <c r="AS181" i="8"/>
  <c r="AT181" i="8" s="1"/>
  <c r="AQ181" i="8"/>
  <c r="AR181" i="8" s="1"/>
  <c r="AO181" i="8"/>
  <c r="AP181" i="8" s="1"/>
  <c r="AK181" i="8"/>
  <c r="AM181" i="8" s="1"/>
  <c r="AG181" i="8"/>
  <c r="AI181" i="8" s="1"/>
  <c r="AC181" i="8"/>
  <c r="AE181" i="8" s="1"/>
  <c r="Y181" i="8"/>
  <c r="AA181" i="8" s="1"/>
  <c r="U181" i="8"/>
  <c r="W181" i="8" s="1"/>
  <c r="Q181" i="8"/>
  <c r="S181" i="8" s="1"/>
  <c r="M181" i="8"/>
  <c r="O181" i="8" s="1"/>
  <c r="I181" i="8"/>
  <c r="K181" i="8" s="1"/>
  <c r="E181" i="8"/>
  <c r="G181" i="8" s="1"/>
  <c r="D181" i="8"/>
  <c r="BG180" i="8"/>
  <c r="BE180" i="8"/>
  <c r="BC180" i="8"/>
  <c r="AW180" i="8"/>
  <c r="AX180" i="8" s="1"/>
  <c r="AU180" i="8"/>
  <c r="AV180" i="8" s="1"/>
  <c r="AS180" i="8"/>
  <c r="AT180" i="8" s="1"/>
  <c r="AQ180" i="8"/>
  <c r="AR180" i="8" s="1"/>
  <c r="AO180" i="8"/>
  <c r="AP180" i="8" s="1"/>
  <c r="AK180" i="8"/>
  <c r="AM180" i="8" s="1"/>
  <c r="AG180" i="8"/>
  <c r="AI180" i="8" s="1"/>
  <c r="AC180" i="8"/>
  <c r="AE180" i="8" s="1"/>
  <c r="Y180" i="8"/>
  <c r="AA180" i="8" s="1"/>
  <c r="U180" i="8"/>
  <c r="W180" i="8" s="1"/>
  <c r="Q180" i="8"/>
  <c r="S180" i="8" s="1"/>
  <c r="M180" i="8"/>
  <c r="O180" i="8" s="1"/>
  <c r="I180" i="8"/>
  <c r="K180" i="8" s="1"/>
  <c r="E180" i="8"/>
  <c r="G180" i="8" s="1"/>
  <c r="D180" i="8"/>
  <c r="BG179" i="8"/>
  <c r="BE179" i="8"/>
  <c r="BC179" i="8"/>
  <c r="AW179" i="8"/>
  <c r="AX179" i="8" s="1"/>
  <c r="AU179" i="8"/>
  <c r="AV179" i="8" s="1"/>
  <c r="AS179" i="8"/>
  <c r="AT179" i="8" s="1"/>
  <c r="AQ179" i="8"/>
  <c r="AR179" i="8" s="1"/>
  <c r="AO179" i="8"/>
  <c r="AP179" i="8" s="1"/>
  <c r="AK179" i="8"/>
  <c r="AM179" i="8" s="1"/>
  <c r="AG179" i="8"/>
  <c r="AI179" i="8" s="1"/>
  <c r="AC179" i="8"/>
  <c r="AE179" i="8" s="1"/>
  <c r="Y179" i="8"/>
  <c r="AA179" i="8" s="1"/>
  <c r="U179" i="8"/>
  <c r="W179" i="8" s="1"/>
  <c r="Q179" i="8"/>
  <c r="S179" i="8" s="1"/>
  <c r="M179" i="8"/>
  <c r="O179" i="8" s="1"/>
  <c r="I179" i="8"/>
  <c r="K179" i="8" s="1"/>
  <c r="E179" i="8"/>
  <c r="G179" i="8" s="1"/>
  <c r="D179" i="8"/>
  <c r="BG178" i="8"/>
  <c r="BE178" i="8"/>
  <c r="BC178" i="8"/>
  <c r="AW178" i="8"/>
  <c r="AX178" i="8" s="1"/>
  <c r="AU178" i="8"/>
  <c r="AV178" i="8" s="1"/>
  <c r="AS178" i="8"/>
  <c r="AT178" i="8" s="1"/>
  <c r="AQ178" i="8"/>
  <c r="AR178" i="8" s="1"/>
  <c r="AO178" i="8"/>
  <c r="AP178" i="8" s="1"/>
  <c r="AK178" i="8"/>
  <c r="AM178" i="8" s="1"/>
  <c r="AG178" i="8"/>
  <c r="AI178" i="8" s="1"/>
  <c r="AC178" i="8"/>
  <c r="AE178" i="8" s="1"/>
  <c r="Y178" i="8"/>
  <c r="AA178" i="8" s="1"/>
  <c r="U178" i="8"/>
  <c r="W178" i="8" s="1"/>
  <c r="Q178" i="8"/>
  <c r="S178" i="8" s="1"/>
  <c r="M178" i="8"/>
  <c r="O178" i="8" s="1"/>
  <c r="I178" i="8"/>
  <c r="K178" i="8" s="1"/>
  <c r="E178" i="8"/>
  <c r="G178" i="8" s="1"/>
  <c r="D178" i="8"/>
  <c r="BG177" i="8"/>
  <c r="BE177" i="8"/>
  <c r="BC177" i="8"/>
  <c r="AW177" i="8"/>
  <c r="AX177" i="8" s="1"/>
  <c r="AU177" i="8"/>
  <c r="AV177" i="8" s="1"/>
  <c r="AS177" i="8"/>
  <c r="AT177" i="8" s="1"/>
  <c r="AQ177" i="8"/>
  <c r="AR177" i="8" s="1"/>
  <c r="AO177" i="8"/>
  <c r="AP177" i="8" s="1"/>
  <c r="AK177" i="8"/>
  <c r="AM177" i="8" s="1"/>
  <c r="AG177" i="8"/>
  <c r="AI177" i="8" s="1"/>
  <c r="AC177" i="8"/>
  <c r="AE177" i="8" s="1"/>
  <c r="Y177" i="8"/>
  <c r="AA177" i="8" s="1"/>
  <c r="U177" i="8"/>
  <c r="W177" i="8" s="1"/>
  <c r="Q177" i="8"/>
  <c r="S177" i="8" s="1"/>
  <c r="M177" i="8"/>
  <c r="O177" i="8" s="1"/>
  <c r="I177" i="8"/>
  <c r="K177" i="8" s="1"/>
  <c r="E177" i="8"/>
  <c r="G177" i="8" s="1"/>
  <c r="D177" i="8"/>
  <c r="BG176" i="8"/>
  <c r="BE176" i="8"/>
  <c r="BC176" i="8"/>
  <c r="AW176" i="8"/>
  <c r="AX176" i="8" s="1"/>
  <c r="AU176" i="8"/>
  <c r="AV176" i="8" s="1"/>
  <c r="AS176" i="8"/>
  <c r="AT176" i="8" s="1"/>
  <c r="AQ176" i="8"/>
  <c r="AR176" i="8" s="1"/>
  <c r="AO176" i="8"/>
  <c r="AP176" i="8" s="1"/>
  <c r="AK176" i="8"/>
  <c r="AM176" i="8" s="1"/>
  <c r="AG176" i="8"/>
  <c r="AI176" i="8" s="1"/>
  <c r="AC176" i="8"/>
  <c r="AE176" i="8" s="1"/>
  <c r="Y176" i="8"/>
  <c r="AA176" i="8" s="1"/>
  <c r="U176" i="8"/>
  <c r="W176" i="8" s="1"/>
  <c r="Q176" i="8"/>
  <c r="S176" i="8" s="1"/>
  <c r="M176" i="8"/>
  <c r="O176" i="8" s="1"/>
  <c r="I176" i="8"/>
  <c r="K176" i="8" s="1"/>
  <c r="E176" i="8"/>
  <c r="G176" i="8" s="1"/>
  <c r="D176" i="8"/>
  <c r="BG174" i="8"/>
  <c r="BE174" i="8"/>
  <c r="BC174" i="8"/>
  <c r="AW174" i="8"/>
  <c r="AX174" i="8" s="1"/>
  <c r="AU174" i="8"/>
  <c r="AV174" i="8" s="1"/>
  <c r="AS174" i="8"/>
  <c r="AT174" i="8" s="1"/>
  <c r="AQ174" i="8"/>
  <c r="AR174" i="8" s="1"/>
  <c r="AO174" i="8"/>
  <c r="AP174" i="8" s="1"/>
  <c r="AK174" i="8"/>
  <c r="AM174" i="8" s="1"/>
  <c r="AG174" i="8"/>
  <c r="AI174" i="8" s="1"/>
  <c r="AC174" i="8"/>
  <c r="AE174" i="8" s="1"/>
  <c r="Y174" i="8"/>
  <c r="AA174" i="8" s="1"/>
  <c r="U174" i="8"/>
  <c r="W174" i="8" s="1"/>
  <c r="Q174" i="8"/>
  <c r="S174" i="8" s="1"/>
  <c r="M174" i="8"/>
  <c r="O174" i="8" s="1"/>
  <c r="I174" i="8"/>
  <c r="K174" i="8" s="1"/>
  <c r="E174" i="8"/>
  <c r="G174" i="8" s="1"/>
  <c r="D174" i="8"/>
  <c r="BG173" i="8"/>
  <c r="BE173" i="8"/>
  <c r="BC173" i="8"/>
  <c r="AW173" i="8"/>
  <c r="AX173" i="8" s="1"/>
  <c r="AU173" i="8"/>
  <c r="AV173" i="8" s="1"/>
  <c r="AS173" i="8"/>
  <c r="AT173" i="8" s="1"/>
  <c r="AQ173" i="8"/>
  <c r="AR173" i="8" s="1"/>
  <c r="AO173" i="8"/>
  <c r="AP173" i="8" s="1"/>
  <c r="AK173" i="8"/>
  <c r="AM173" i="8" s="1"/>
  <c r="AG173" i="8"/>
  <c r="AI173" i="8" s="1"/>
  <c r="AC173" i="8"/>
  <c r="AE173" i="8" s="1"/>
  <c r="Y173" i="8"/>
  <c r="AA173" i="8" s="1"/>
  <c r="U173" i="8"/>
  <c r="W173" i="8" s="1"/>
  <c r="Q173" i="8"/>
  <c r="S173" i="8" s="1"/>
  <c r="M173" i="8"/>
  <c r="O173" i="8" s="1"/>
  <c r="I173" i="8"/>
  <c r="K173" i="8" s="1"/>
  <c r="E173" i="8"/>
  <c r="G173" i="8" s="1"/>
  <c r="D173" i="8"/>
  <c r="BG172" i="8"/>
  <c r="BE172" i="8"/>
  <c r="BC172" i="8"/>
  <c r="AW172" i="8"/>
  <c r="AX172" i="8" s="1"/>
  <c r="AU172" i="8"/>
  <c r="AV172" i="8" s="1"/>
  <c r="AS172" i="8"/>
  <c r="AT172" i="8" s="1"/>
  <c r="AQ172" i="8"/>
  <c r="AR172" i="8" s="1"/>
  <c r="AO172" i="8"/>
  <c r="AP172" i="8" s="1"/>
  <c r="AK172" i="8"/>
  <c r="AM172" i="8" s="1"/>
  <c r="AG172" i="8"/>
  <c r="AI172" i="8" s="1"/>
  <c r="AC172" i="8"/>
  <c r="AE172" i="8" s="1"/>
  <c r="Y172" i="8"/>
  <c r="AA172" i="8" s="1"/>
  <c r="U172" i="8"/>
  <c r="W172" i="8" s="1"/>
  <c r="Q172" i="8"/>
  <c r="S172" i="8" s="1"/>
  <c r="M172" i="8"/>
  <c r="O172" i="8" s="1"/>
  <c r="I172" i="8"/>
  <c r="K172" i="8" s="1"/>
  <c r="E172" i="8"/>
  <c r="G172" i="8" s="1"/>
  <c r="D172" i="8"/>
  <c r="BE171" i="8"/>
  <c r="BC171" i="8"/>
  <c r="AW171" i="8"/>
  <c r="AX171" i="8" s="1"/>
  <c r="AU171" i="8"/>
  <c r="AV171" i="8" s="1"/>
  <c r="AS171" i="8"/>
  <c r="AT171" i="8" s="1"/>
  <c r="AO171" i="8"/>
  <c r="AP171" i="8" s="1"/>
  <c r="AL171" i="8"/>
  <c r="AK171" i="8"/>
  <c r="AM171" i="8" s="1"/>
  <c r="AH171" i="8"/>
  <c r="AG171" i="8"/>
  <c r="AI171" i="8" s="1"/>
  <c r="AD171" i="8"/>
  <c r="AC171" i="8"/>
  <c r="AE171" i="8" s="1"/>
  <c r="Z171" i="8"/>
  <c r="Y171" i="8"/>
  <c r="AA171" i="8" s="1"/>
  <c r="V171" i="8"/>
  <c r="U171" i="8"/>
  <c r="W171" i="8" s="1"/>
  <c r="R171" i="8"/>
  <c r="Q171" i="8"/>
  <c r="S171" i="8" s="1"/>
  <c r="N171" i="8"/>
  <c r="M171" i="8"/>
  <c r="O171" i="8" s="1"/>
  <c r="J171" i="8"/>
  <c r="I171" i="8"/>
  <c r="K171" i="8" s="1"/>
  <c r="F171" i="8"/>
  <c r="E171" i="8"/>
  <c r="G171" i="8" s="1"/>
  <c r="D171" i="8"/>
  <c r="BG170" i="8"/>
  <c r="BE170" i="8"/>
  <c r="BC170" i="8"/>
  <c r="AW170" i="8"/>
  <c r="AX170" i="8" s="1"/>
  <c r="AU170" i="8"/>
  <c r="AV170" i="8" s="1"/>
  <c r="AS170" i="8"/>
  <c r="AT170" i="8" s="1"/>
  <c r="AQ170" i="8"/>
  <c r="AR170" i="8" s="1"/>
  <c r="AO170" i="8"/>
  <c r="AP170" i="8" s="1"/>
  <c r="AK170" i="8"/>
  <c r="AM170" i="8" s="1"/>
  <c r="AG170" i="8"/>
  <c r="AI170" i="8" s="1"/>
  <c r="AC170" i="8"/>
  <c r="AE170" i="8" s="1"/>
  <c r="Y170" i="8"/>
  <c r="AA170" i="8" s="1"/>
  <c r="U170" i="8"/>
  <c r="W170" i="8" s="1"/>
  <c r="Q170" i="8"/>
  <c r="S170" i="8" s="1"/>
  <c r="M170" i="8"/>
  <c r="O170" i="8" s="1"/>
  <c r="I170" i="8"/>
  <c r="K170" i="8" s="1"/>
  <c r="E170" i="8"/>
  <c r="G170" i="8" s="1"/>
  <c r="D170" i="8"/>
  <c r="BG169" i="8"/>
  <c r="BE169" i="8"/>
  <c r="BC169" i="8"/>
  <c r="AW169" i="8"/>
  <c r="AX169" i="8" s="1"/>
  <c r="AU169" i="8"/>
  <c r="AV169" i="8" s="1"/>
  <c r="AS169" i="8"/>
  <c r="AT169" i="8" s="1"/>
  <c r="AQ169" i="8"/>
  <c r="AR169" i="8" s="1"/>
  <c r="AO169" i="8"/>
  <c r="AP169" i="8" s="1"/>
  <c r="AK169" i="8"/>
  <c r="AM169" i="8" s="1"/>
  <c r="AG169" i="8"/>
  <c r="AI169" i="8" s="1"/>
  <c r="AC169" i="8"/>
  <c r="AE169" i="8" s="1"/>
  <c r="Y169" i="8"/>
  <c r="AA169" i="8" s="1"/>
  <c r="U169" i="8"/>
  <c r="W169" i="8" s="1"/>
  <c r="Q169" i="8"/>
  <c r="S169" i="8" s="1"/>
  <c r="M169" i="8"/>
  <c r="O169" i="8" s="1"/>
  <c r="I169" i="8"/>
  <c r="K169" i="8" s="1"/>
  <c r="E169" i="8"/>
  <c r="G169" i="8" s="1"/>
  <c r="D169" i="8"/>
  <c r="BG168" i="8"/>
  <c r="BE168" i="8"/>
  <c r="BC168" i="8"/>
  <c r="AW168" i="8"/>
  <c r="AX168" i="8" s="1"/>
  <c r="AU168" i="8"/>
  <c r="AV168" i="8" s="1"/>
  <c r="AS168" i="8"/>
  <c r="AT168" i="8" s="1"/>
  <c r="AQ168" i="8"/>
  <c r="AR168" i="8" s="1"/>
  <c r="AO168" i="8"/>
  <c r="AP168" i="8" s="1"/>
  <c r="AK168" i="8"/>
  <c r="AM168" i="8" s="1"/>
  <c r="AG168" i="8"/>
  <c r="AI168" i="8" s="1"/>
  <c r="AC168" i="8"/>
  <c r="AE168" i="8" s="1"/>
  <c r="Y168" i="8"/>
  <c r="AA168" i="8" s="1"/>
  <c r="U168" i="8"/>
  <c r="W168" i="8" s="1"/>
  <c r="Q168" i="8"/>
  <c r="S168" i="8" s="1"/>
  <c r="M168" i="8"/>
  <c r="O168" i="8" s="1"/>
  <c r="I168" i="8"/>
  <c r="K168" i="8" s="1"/>
  <c r="E168" i="8"/>
  <c r="G168" i="8" s="1"/>
  <c r="D168" i="8"/>
  <c r="H185" i="8" l="1"/>
  <c r="X185" i="8"/>
  <c r="T185" i="8"/>
  <c r="L185" i="8"/>
  <c r="AB171" i="8"/>
  <c r="AF171" i="8"/>
  <c r="X171" i="8"/>
  <c r="AJ171" i="8"/>
  <c r="P171" i="8"/>
  <c r="H171" i="8"/>
  <c r="AN171" i="8"/>
  <c r="T171" i="8"/>
  <c r="L171" i="8"/>
  <c r="P36" i="3" l="1"/>
  <c r="O36" i="3"/>
  <c r="P142" i="3" l="1"/>
  <c r="P37" i="3"/>
  <c r="O142" i="3"/>
  <c r="O37" i="3"/>
  <c r="BG186" i="8" l="1"/>
  <c r="BE186" i="8"/>
  <c r="BC186" i="8"/>
  <c r="AW186" i="8"/>
  <c r="AX186" i="8" s="1"/>
  <c r="AU186" i="8"/>
  <c r="AV186" i="8" s="1"/>
  <c r="AS186" i="8"/>
  <c r="AT186" i="8" s="1"/>
  <c r="AO186" i="8"/>
  <c r="AP186" i="8" s="1"/>
  <c r="AL186" i="8"/>
  <c r="AK186" i="8"/>
  <c r="AM186" i="8" s="1"/>
  <c r="AH186" i="8"/>
  <c r="AG186" i="8"/>
  <c r="AI186" i="8" s="1"/>
  <c r="AD186" i="8"/>
  <c r="AC186" i="8"/>
  <c r="AE186" i="8" s="1"/>
  <c r="Z186" i="8"/>
  <c r="Y186" i="8"/>
  <c r="AA186" i="8" s="1"/>
  <c r="V186" i="8"/>
  <c r="U186" i="8"/>
  <c r="W186" i="8" s="1"/>
  <c r="R186" i="8"/>
  <c r="Q186" i="8"/>
  <c r="S186" i="8" s="1"/>
  <c r="N186" i="8"/>
  <c r="M186" i="8"/>
  <c r="O186" i="8" s="1"/>
  <c r="J186" i="8"/>
  <c r="I186" i="8"/>
  <c r="K186" i="8" s="1"/>
  <c r="F186" i="8"/>
  <c r="E186" i="8"/>
  <c r="G186" i="8" s="1"/>
  <c r="D186" i="8"/>
  <c r="BG167" i="8"/>
  <c r="BE167" i="8"/>
  <c r="BC167" i="8"/>
  <c r="AW167" i="8"/>
  <c r="AX167" i="8" s="1"/>
  <c r="AU167" i="8"/>
  <c r="AV167" i="8" s="1"/>
  <c r="AS167" i="8"/>
  <c r="AT167" i="8" s="1"/>
  <c r="AQ167" i="8"/>
  <c r="AR167" i="8" s="1"/>
  <c r="AO167" i="8"/>
  <c r="AP167" i="8" s="1"/>
  <c r="AK167" i="8"/>
  <c r="AM167" i="8" s="1"/>
  <c r="AG167" i="8"/>
  <c r="AI167" i="8" s="1"/>
  <c r="AC167" i="8"/>
  <c r="AE167" i="8" s="1"/>
  <c r="Y167" i="8"/>
  <c r="AA167" i="8" s="1"/>
  <c r="U167" i="8"/>
  <c r="W167" i="8" s="1"/>
  <c r="Q167" i="8"/>
  <c r="S167" i="8" s="1"/>
  <c r="M167" i="8"/>
  <c r="O167" i="8" s="1"/>
  <c r="I167" i="8"/>
  <c r="K167" i="8" s="1"/>
  <c r="E167" i="8"/>
  <c r="G167" i="8" s="1"/>
  <c r="D167" i="8"/>
  <c r="BG166" i="8"/>
  <c r="BE166" i="8"/>
  <c r="BC166" i="8"/>
  <c r="AW166" i="8"/>
  <c r="AX166" i="8" s="1"/>
  <c r="AU166" i="8"/>
  <c r="AV166" i="8" s="1"/>
  <c r="AS166" i="8"/>
  <c r="AT166" i="8" s="1"/>
  <c r="AQ166" i="8"/>
  <c r="AR166" i="8" s="1"/>
  <c r="AO166" i="8"/>
  <c r="AP166" i="8" s="1"/>
  <c r="AK166" i="8"/>
  <c r="AM166" i="8" s="1"/>
  <c r="AG166" i="8"/>
  <c r="AI166" i="8" s="1"/>
  <c r="AC166" i="8"/>
  <c r="AE166" i="8" s="1"/>
  <c r="Y166" i="8"/>
  <c r="AA166" i="8" s="1"/>
  <c r="U166" i="8"/>
  <c r="W166" i="8" s="1"/>
  <c r="Q166" i="8"/>
  <c r="S166" i="8" s="1"/>
  <c r="M166" i="8"/>
  <c r="O166" i="8" s="1"/>
  <c r="I166" i="8"/>
  <c r="K166" i="8" s="1"/>
  <c r="E166" i="8"/>
  <c r="G166" i="8" s="1"/>
  <c r="D166" i="8"/>
  <c r="BG165" i="8"/>
  <c r="BE165" i="8"/>
  <c r="BC165" i="8"/>
  <c r="AW165" i="8"/>
  <c r="AX165" i="8" s="1"/>
  <c r="AU165" i="8"/>
  <c r="AV165" i="8" s="1"/>
  <c r="AS165" i="8"/>
  <c r="AT165" i="8" s="1"/>
  <c r="AQ165" i="8"/>
  <c r="AR165" i="8" s="1"/>
  <c r="AO165" i="8"/>
  <c r="AP165" i="8" s="1"/>
  <c r="AK165" i="8"/>
  <c r="AM165" i="8" s="1"/>
  <c r="AG165" i="8"/>
  <c r="AI165" i="8" s="1"/>
  <c r="AC165" i="8"/>
  <c r="AE165" i="8" s="1"/>
  <c r="Y165" i="8"/>
  <c r="AA165" i="8" s="1"/>
  <c r="U165" i="8"/>
  <c r="W165" i="8" s="1"/>
  <c r="Q165" i="8"/>
  <c r="S165" i="8" s="1"/>
  <c r="M165" i="8"/>
  <c r="O165" i="8" s="1"/>
  <c r="I165" i="8"/>
  <c r="K165" i="8" s="1"/>
  <c r="E165" i="8"/>
  <c r="G165" i="8" s="1"/>
  <c r="D165" i="8"/>
  <c r="BG164" i="8"/>
  <c r="BE164" i="8"/>
  <c r="BC164" i="8"/>
  <c r="AW164" i="8"/>
  <c r="AX164" i="8" s="1"/>
  <c r="AU164" i="8"/>
  <c r="AV164" i="8" s="1"/>
  <c r="AS164" i="8"/>
  <c r="AT164" i="8" s="1"/>
  <c r="AQ164" i="8"/>
  <c r="AR164" i="8" s="1"/>
  <c r="AO164" i="8"/>
  <c r="AP164" i="8" s="1"/>
  <c r="AK164" i="8"/>
  <c r="AM164" i="8" s="1"/>
  <c r="AG164" i="8"/>
  <c r="AI164" i="8" s="1"/>
  <c r="AC164" i="8"/>
  <c r="AE164" i="8" s="1"/>
  <c r="Y164" i="8"/>
  <c r="AA164" i="8" s="1"/>
  <c r="U164" i="8"/>
  <c r="W164" i="8" s="1"/>
  <c r="Q164" i="8"/>
  <c r="S164" i="8" s="1"/>
  <c r="M164" i="8"/>
  <c r="O164" i="8" s="1"/>
  <c r="I164" i="8"/>
  <c r="K164" i="8" s="1"/>
  <c r="E164" i="8"/>
  <c r="G164" i="8" s="1"/>
  <c r="D164" i="8"/>
  <c r="BG163" i="8"/>
  <c r="BE163" i="8"/>
  <c r="BC163" i="8"/>
  <c r="AW163" i="8"/>
  <c r="AX163" i="8" s="1"/>
  <c r="AU163" i="8"/>
  <c r="AV163" i="8" s="1"/>
  <c r="AS163" i="8"/>
  <c r="AT163" i="8" s="1"/>
  <c r="AQ163" i="8"/>
  <c r="AR163" i="8" s="1"/>
  <c r="AO163" i="8"/>
  <c r="AP163" i="8" s="1"/>
  <c r="AK163" i="8"/>
  <c r="AM163" i="8" s="1"/>
  <c r="AG163" i="8"/>
  <c r="AI163" i="8" s="1"/>
  <c r="AC163" i="8"/>
  <c r="AE163" i="8" s="1"/>
  <c r="Y163" i="8"/>
  <c r="AA163" i="8" s="1"/>
  <c r="U163" i="8"/>
  <c r="W163" i="8" s="1"/>
  <c r="Q163" i="8"/>
  <c r="S163" i="8" s="1"/>
  <c r="M163" i="8"/>
  <c r="O163" i="8" s="1"/>
  <c r="I163" i="8"/>
  <c r="K163" i="8" s="1"/>
  <c r="E163" i="8"/>
  <c r="G163" i="8" s="1"/>
  <c r="D163" i="8"/>
  <c r="BG162" i="8"/>
  <c r="BE162" i="8"/>
  <c r="BC162" i="8"/>
  <c r="AW162" i="8"/>
  <c r="AX162" i="8" s="1"/>
  <c r="AU162" i="8"/>
  <c r="AV162" i="8" s="1"/>
  <c r="AS162" i="8"/>
  <c r="AT162" i="8" s="1"/>
  <c r="AQ162" i="8"/>
  <c r="AR162" i="8" s="1"/>
  <c r="AO162" i="8"/>
  <c r="AP162" i="8" s="1"/>
  <c r="AK162" i="8"/>
  <c r="AM162" i="8" s="1"/>
  <c r="AG162" i="8"/>
  <c r="AI162" i="8" s="1"/>
  <c r="AC162" i="8"/>
  <c r="AE162" i="8" s="1"/>
  <c r="Y162" i="8"/>
  <c r="AA162" i="8" s="1"/>
  <c r="U162" i="8"/>
  <c r="W162" i="8" s="1"/>
  <c r="Q162" i="8"/>
  <c r="S162" i="8" s="1"/>
  <c r="M162" i="8"/>
  <c r="O162" i="8" s="1"/>
  <c r="I162" i="8"/>
  <c r="K162" i="8" s="1"/>
  <c r="E162" i="8"/>
  <c r="G162" i="8" s="1"/>
  <c r="D162" i="8"/>
  <c r="BG161" i="8"/>
  <c r="BE161" i="8"/>
  <c r="BC161" i="8"/>
  <c r="AW161" i="8"/>
  <c r="AX161" i="8" s="1"/>
  <c r="AU161" i="8"/>
  <c r="AV161" i="8" s="1"/>
  <c r="AS161" i="8"/>
  <c r="AT161" i="8" s="1"/>
  <c r="AQ161" i="8"/>
  <c r="AR161" i="8" s="1"/>
  <c r="AO161" i="8"/>
  <c r="AP161" i="8" s="1"/>
  <c r="AK161" i="8"/>
  <c r="AM161" i="8" s="1"/>
  <c r="AG161" i="8"/>
  <c r="AI161" i="8" s="1"/>
  <c r="AC161" i="8"/>
  <c r="AE161" i="8" s="1"/>
  <c r="Y161" i="8"/>
  <c r="AA161" i="8" s="1"/>
  <c r="U161" i="8"/>
  <c r="W161" i="8" s="1"/>
  <c r="Q161" i="8"/>
  <c r="S161" i="8" s="1"/>
  <c r="M161" i="8"/>
  <c r="O161" i="8" s="1"/>
  <c r="I161" i="8"/>
  <c r="K161" i="8" s="1"/>
  <c r="E161" i="8"/>
  <c r="G161" i="8" s="1"/>
  <c r="D161" i="8"/>
  <c r="BG160" i="8"/>
  <c r="BE160" i="8"/>
  <c r="BC160" i="8"/>
  <c r="AW160" i="8"/>
  <c r="AX160" i="8" s="1"/>
  <c r="AU160" i="8"/>
  <c r="AV160" i="8" s="1"/>
  <c r="AS160" i="8"/>
  <c r="AT160" i="8" s="1"/>
  <c r="AQ160" i="8"/>
  <c r="AR160" i="8" s="1"/>
  <c r="AO160" i="8"/>
  <c r="AP160" i="8" s="1"/>
  <c r="AK160" i="8"/>
  <c r="AM160" i="8" s="1"/>
  <c r="AG160" i="8"/>
  <c r="AI160" i="8" s="1"/>
  <c r="AC160" i="8"/>
  <c r="AE160" i="8" s="1"/>
  <c r="Y160" i="8"/>
  <c r="AA160" i="8" s="1"/>
  <c r="U160" i="8"/>
  <c r="W160" i="8" s="1"/>
  <c r="Q160" i="8"/>
  <c r="S160" i="8" s="1"/>
  <c r="M160" i="8"/>
  <c r="O160" i="8" s="1"/>
  <c r="I160" i="8"/>
  <c r="K160" i="8" s="1"/>
  <c r="E160" i="8"/>
  <c r="G160" i="8" s="1"/>
  <c r="D160" i="8"/>
  <c r="BG159" i="8"/>
  <c r="BE159" i="8"/>
  <c r="BC159" i="8"/>
  <c r="AW159" i="8"/>
  <c r="AX159" i="8" s="1"/>
  <c r="AU159" i="8"/>
  <c r="AV159" i="8" s="1"/>
  <c r="AS159" i="8"/>
  <c r="AT159" i="8" s="1"/>
  <c r="AQ159" i="8"/>
  <c r="AR159" i="8" s="1"/>
  <c r="AO159" i="8"/>
  <c r="AP159" i="8" s="1"/>
  <c r="AK159" i="8"/>
  <c r="AM159" i="8" s="1"/>
  <c r="AG159" i="8"/>
  <c r="AI159" i="8" s="1"/>
  <c r="AC159" i="8"/>
  <c r="AE159" i="8" s="1"/>
  <c r="Y159" i="8"/>
  <c r="AA159" i="8" s="1"/>
  <c r="U159" i="8"/>
  <c r="W159" i="8" s="1"/>
  <c r="Q159" i="8"/>
  <c r="S159" i="8" s="1"/>
  <c r="M159" i="8"/>
  <c r="O159" i="8" s="1"/>
  <c r="I159" i="8"/>
  <c r="K159" i="8" s="1"/>
  <c r="E159" i="8"/>
  <c r="G159" i="8" s="1"/>
  <c r="D159" i="8"/>
  <c r="BG158" i="8"/>
  <c r="BE158" i="8"/>
  <c r="BC158" i="8"/>
  <c r="AW158" i="8"/>
  <c r="AX158" i="8" s="1"/>
  <c r="AU158" i="8"/>
  <c r="AV158" i="8" s="1"/>
  <c r="AS158" i="8"/>
  <c r="AT158" i="8" s="1"/>
  <c r="AO158" i="8"/>
  <c r="AP158" i="8" s="1"/>
  <c r="AL158" i="8"/>
  <c r="AK158" i="8"/>
  <c r="AM158" i="8" s="1"/>
  <c r="AH158" i="8"/>
  <c r="AG158" i="8"/>
  <c r="AI158" i="8" s="1"/>
  <c r="AD158" i="8"/>
  <c r="AC158" i="8"/>
  <c r="AE158" i="8" s="1"/>
  <c r="Z158" i="8"/>
  <c r="Y158" i="8"/>
  <c r="AA158" i="8" s="1"/>
  <c r="V158" i="8"/>
  <c r="U158" i="8"/>
  <c r="W158" i="8" s="1"/>
  <c r="R158" i="8"/>
  <c r="Q158" i="8"/>
  <c r="S158" i="8" s="1"/>
  <c r="N158" i="8"/>
  <c r="M158" i="8"/>
  <c r="O158" i="8" s="1"/>
  <c r="J158" i="8"/>
  <c r="I158" i="8"/>
  <c r="K158" i="8" s="1"/>
  <c r="F158" i="8"/>
  <c r="E158" i="8"/>
  <c r="G158" i="8" s="1"/>
  <c r="D158" i="8"/>
  <c r="BG157" i="8"/>
  <c r="BE157" i="8"/>
  <c r="BC157" i="8"/>
  <c r="AW157" i="8"/>
  <c r="AX157" i="8" s="1"/>
  <c r="AU157" i="8"/>
  <c r="AV157" i="8" s="1"/>
  <c r="AS157" i="8"/>
  <c r="AT157" i="8" s="1"/>
  <c r="AQ157" i="8"/>
  <c r="AR157" i="8" s="1"/>
  <c r="AO157" i="8"/>
  <c r="AP157" i="8" s="1"/>
  <c r="AK157" i="8"/>
  <c r="AM157" i="8" s="1"/>
  <c r="AG157" i="8"/>
  <c r="AI157" i="8" s="1"/>
  <c r="AC157" i="8"/>
  <c r="AE157" i="8" s="1"/>
  <c r="Y157" i="8"/>
  <c r="AA157" i="8" s="1"/>
  <c r="U157" i="8"/>
  <c r="W157" i="8" s="1"/>
  <c r="Q157" i="8"/>
  <c r="S157" i="8" s="1"/>
  <c r="M157" i="8"/>
  <c r="O157" i="8" s="1"/>
  <c r="I157" i="8"/>
  <c r="K157" i="8" s="1"/>
  <c r="E157" i="8"/>
  <c r="G157" i="8" s="1"/>
  <c r="D157" i="8"/>
  <c r="AF186" i="8" l="1"/>
  <c r="AN186" i="8"/>
  <c r="T186" i="8"/>
  <c r="AJ186" i="8"/>
  <c r="X158" i="8"/>
  <c r="X186" i="8"/>
  <c r="AB158" i="8"/>
  <c r="P186" i="8"/>
  <c r="AN158" i="8"/>
  <c r="P158" i="8"/>
  <c r="T158" i="8"/>
  <c r="H158" i="8"/>
  <c r="AF158" i="8"/>
  <c r="L158" i="8"/>
  <c r="AJ158" i="8"/>
  <c r="L186" i="8"/>
  <c r="AB186" i="8"/>
  <c r="H186" i="8"/>
  <c r="BE93" i="8"/>
  <c r="BE94" i="8"/>
  <c r="BE95" i="8"/>
  <c r="BE96" i="8"/>
  <c r="BE97" i="8"/>
  <c r="BE98" i="8"/>
  <c r="BE99" i="8"/>
  <c r="BE100" i="8"/>
  <c r="F101" i="8"/>
  <c r="J101" i="8"/>
  <c r="Q87" i="6"/>
  <c r="N101" i="8" s="1"/>
  <c r="R101" i="8"/>
  <c r="V101" i="8"/>
  <c r="Z87" i="6"/>
  <c r="Z101" i="8" s="1"/>
  <c r="AC87" i="6"/>
  <c r="AF87" i="6"/>
  <c r="AH101" i="8" s="1"/>
  <c r="AI87" i="6"/>
  <c r="AL101" i="8" s="1"/>
  <c r="AO101" i="8"/>
  <c r="AP101" i="8" s="1"/>
  <c r="K88" i="6"/>
  <c r="F102" i="8" s="1"/>
  <c r="J102" i="8"/>
  <c r="Q88" i="6"/>
  <c r="T88" i="6"/>
  <c r="R102" i="8" s="1"/>
  <c r="W88" i="6"/>
  <c r="V102" i="8" s="1"/>
  <c r="Z88" i="6"/>
  <c r="Z102" i="8" s="1"/>
  <c r="AC88" i="6"/>
  <c r="AD102" i="8" s="1"/>
  <c r="AF88" i="6"/>
  <c r="AH102" i="8" s="1"/>
  <c r="AI88" i="6"/>
  <c r="AL102" i="8" s="1"/>
  <c r="AO102" i="8"/>
  <c r="AP102" i="8" s="1"/>
  <c r="BE103" i="8"/>
  <c r="BE104" i="8"/>
  <c r="BE105" i="8"/>
  <c r="BE106" i="8"/>
  <c r="BE107" i="8"/>
  <c r="BE108" i="8"/>
  <c r="BE109" i="8"/>
  <c r="BE110" i="8"/>
  <c r="BE111" i="8"/>
  <c r="BE112" i="8"/>
  <c r="BE113" i="8"/>
  <c r="BE114" i="8"/>
  <c r="BE115" i="8"/>
  <c r="BE116" i="8"/>
  <c r="BE117" i="8"/>
  <c r="BE118" i="8"/>
  <c r="BE119" i="8"/>
  <c r="BE120" i="8"/>
  <c r="BE121" i="8"/>
  <c r="BE122" i="8"/>
  <c r="BE123" i="8"/>
  <c r="BE124" i="8"/>
  <c r="BE125" i="8"/>
  <c r="BE126" i="8"/>
  <c r="BE127" i="8"/>
  <c r="BE128" i="8"/>
  <c r="BE129" i="8"/>
  <c r="BE130" i="8"/>
  <c r="BE131" i="8"/>
  <c r="BE132" i="8"/>
  <c r="BE47" i="8"/>
  <c r="BE48" i="8"/>
  <c r="BE49" i="8"/>
  <c r="BE50" i="8"/>
  <c r="BE51" i="8"/>
  <c r="BE52" i="8"/>
  <c r="BE53" i="8"/>
  <c r="F54" i="8"/>
  <c r="J54" i="8"/>
  <c r="Q47" i="6"/>
  <c r="N54" i="8" s="1"/>
  <c r="T47" i="6"/>
  <c r="R54" i="8" s="1"/>
  <c r="V54" i="8"/>
  <c r="Z47" i="6"/>
  <c r="Z54" i="8" s="1"/>
  <c r="AC47" i="6"/>
  <c r="AD54" i="8" s="1"/>
  <c r="AF47" i="6"/>
  <c r="AH54" i="8" s="1"/>
  <c r="AI47" i="6"/>
  <c r="AL54" i="8" s="1"/>
  <c r="AO54" i="8"/>
  <c r="AP54" i="8" s="1"/>
  <c r="BE55" i="8"/>
  <c r="BE56" i="8"/>
  <c r="BE57" i="8"/>
  <c r="BE58" i="8"/>
  <c r="BE59" i="8"/>
  <c r="BE60" i="8"/>
  <c r="BE61" i="8"/>
  <c r="BE62" i="8"/>
  <c r="BE63" i="8"/>
  <c r="BE64" i="8"/>
  <c r="BE65" i="8"/>
  <c r="K59" i="6"/>
  <c r="F66" i="8" s="1"/>
  <c r="J66" i="8"/>
  <c r="Q59" i="6"/>
  <c r="N66" i="8" s="1"/>
  <c r="T59" i="6"/>
  <c r="R66" i="8" s="1"/>
  <c r="V66" i="8"/>
  <c r="Z59" i="6"/>
  <c r="AC59" i="6"/>
  <c r="AD66" i="8" s="1"/>
  <c r="AF59" i="6"/>
  <c r="AH66" i="8" s="1"/>
  <c r="AI59" i="6"/>
  <c r="AL66" i="8" s="1"/>
  <c r="AO66" i="8"/>
  <c r="AP66" i="8" s="1"/>
  <c r="BE67" i="8"/>
  <c r="BE68" i="8"/>
  <c r="BE69" i="8"/>
  <c r="BE70" i="8"/>
  <c r="BE71" i="8"/>
  <c r="BE72" i="8"/>
  <c r="BE73" i="8"/>
  <c r="BE74" i="8"/>
  <c r="BE75" i="8"/>
  <c r="BE76" i="8"/>
  <c r="BE77" i="8"/>
  <c r="BE78" i="8"/>
  <c r="BE79" i="8"/>
  <c r="BE80" i="8"/>
  <c r="BE81" i="8"/>
  <c r="BE82" i="8"/>
  <c r="BE83" i="8"/>
  <c r="BE84" i="8"/>
  <c r="BE85" i="8"/>
  <c r="BE86" i="8"/>
  <c r="BE87" i="8"/>
  <c r="BE88" i="8"/>
  <c r="BE89" i="8"/>
  <c r="BE90" i="8"/>
  <c r="BE9" i="8"/>
  <c r="BE10" i="8"/>
  <c r="BE11" i="8"/>
  <c r="BE12" i="8"/>
  <c r="BE13" i="8"/>
  <c r="BE14" i="8"/>
  <c r="BE15" i="8"/>
  <c r="BE16" i="8"/>
  <c r="BE17" i="8"/>
  <c r="BE18" i="8"/>
  <c r="BE19" i="8"/>
  <c r="BE20" i="8"/>
  <c r="BE21" i="8"/>
  <c r="BE22" i="8"/>
  <c r="BE23" i="8"/>
  <c r="BE24" i="8"/>
  <c r="BE25" i="8"/>
  <c r="BE26" i="8"/>
  <c r="BE27" i="8"/>
  <c r="BE28" i="8"/>
  <c r="BE29" i="8"/>
  <c r="BE30" i="8"/>
  <c r="BE31" i="8"/>
  <c r="BE32" i="8"/>
  <c r="BE33" i="8"/>
  <c r="F34" i="8"/>
  <c r="J34" i="8"/>
  <c r="Q30" i="6"/>
  <c r="N34" i="8" s="1"/>
  <c r="R34" i="8"/>
  <c r="W30" i="6"/>
  <c r="V34" i="8" s="1"/>
  <c r="Z30" i="6"/>
  <c r="Z34" i="8" s="1"/>
  <c r="AC30" i="6"/>
  <c r="AF30" i="6"/>
  <c r="AH34" i="8" s="1"/>
  <c r="AI30" i="6"/>
  <c r="AL34" i="8" s="1"/>
  <c r="AO34" i="8"/>
  <c r="AP34" i="8" s="1"/>
  <c r="BE35" i="8"/>
  <c r="BE36" i="8"/>
  <c r="BE37" i="8"/>
  <c r="BE38" i="8"/>
  <c r="BE39" i="8"/>
  <c r="BE40" i="8"/>
  <c r="BE41" i="8"/>
  <c r="BE42" i="8"/>
  <c r="BE43" i="8"/>
  <c r="BE44" i="8"/>
  <c r="BG93" i="8"/>
  <c r="BG94" i="8"/>
  <c r="BG95" i="8"/>
  <c r="BG96" i="8"/>
  <c r="BG97" i="8"/>
  <c r="BG98" i="8"/>
  <c r="BG99" i="8"/>
  <c r="BG100" i="8"/>
  <c r="BG101" i="8"/>
  <c r="BG102" i="8"/>
  <c r="F12" i="7"/>
  <c r="AQ103" i="8" s="1"/>
  <c r="AR103" i="8" s="1"/>
  <c r="AS103" i="8"/>
  <c r="AT103" i="8" s="1"/>
  <c r="AU103" i="8"/>
  <c r="AV103" i="8" s="1"/>
  <c r="AW103" i="8"/>
  <c r="AX103" i="8" s="1"/>
  <c r="BG104" i="8"/>
  <c r="BG105" i="8"/>
  <c r="BG106" i="8"/>
  <c r="BG107" i="8"/>
  <c r="BG108" i="8"/>
  <c r="BG109" i="8"/>
  <c r="BG110" i="8"/>
  <c r="BG111" i="8"/>
  <c r="BG112" i="8"/>
  <c r="BG113" i="8"/>
  <c r="BG114" i="8"/>
  <c r="BG115" i="8"/>
  <c r="BG116" i="8"/>
  <c r="BG117" i="8"/>
  <c r="BG118" i="8"/>
  <c r="BG119" i="8"/>
  <c r="BG120" i="8"/>
  <c r="BG121" i="8"/>
  <c r="BG122" i="8"/>
  <c r="BG123" i="8"/>
  <c r="BG124" i="8"/>
  <c r="BG125" i="8"/>
  <c r="F14" i="7"/>
  <c r="AQ126" i="8" s="1"/>
  <c r="AR126" i="8" s="1"/>
  <c r="AS126" i="8"/>
  <c r="AT126" i="8" s="1"/>
  <c r="AU126" i="8"/>
  <c r="AV126" i="8" s="1"/>
  <c r="AW126" i="8"/>
  <c r="AX126" i="8" s="1"/>
  <c r="BG127" i="8"/>
  <c r="BG128" i="8"/>
  <c r="BG129" i="8"/>
  <c r="F15" i="7"/>
  <c r="AQ130" i="8" s="1"/>
  <c r="AR130" i="8" s="1"/>
  <c r="AS130" i="8"/>
  <c r="AT130" i="8" s="1"/>
  <c r="AU130" i="8"/>
  <c r="AV130" i="8" s="1"/>
  <c r="AW130" i="8"/>
  <c r="AX130" i="8" s="1"/>
  <c r="F16" i="7"/>
  <c r="AQ131" i="8" s="1"/>
  <c r="AR131" i="8" s="1"/>
  <c r="AS131" i="8"/>
  <c r="AT131" i="8" s="1"/>
  <c r="AU131" i="8"/>
  <c r="AV131" i="8" s="1"/>
  <c r="AW131" i="8"/>
  <c r="AX131" i="8" s="1"/>
  <c r="BG132" i="8"/>
  <c r="BG47" i="8"/>
  <c r="BG48" i="8"/>
  <c r="BG49" i="8"/>
  <c r="BG50" i="8"/>
  <c r="BG51" i="8"/>
  <c r="BG52" i="8"/>
  <c r="BG53" i="8"/>
  <c r="BG54" i="8"/>
  <c r="BG55" i="8"/>
  <c r="BG56" i="8"/>
  <c r="BG57" i="8"/>
  <c r="BG58" i="8"/>
  <c r="BG59" i="8"/>
  <c r="BG60" i="8"/>
  <c r="BG61" i="8"/>
  <c r="BG62" i="8"/>
  <c r="BG63" i="8"/>
  <c r="BG64" i="8"/>
  <c r="BG65" i="8"/>
  <c r="BG66" i="8"/>
  <c r="BG67" i="8"/>
  <c r="BG68" i="8"/>
  <c r="BG69" i="8"/>
  <c r="BG70" i="8"/>
  <c r="BG71" i="8"/>
  <c r="BG72" i="8"/>
  <c r="BG73" i="8"/>
  <c r="BG74" i="8"/>
  <c r="BG75" i="8"/>
  <c r="BG76" i="8"/>
  <c r="BG77" i="8"/>
  <c r="BG78" i="8"/>
  <c r="BG79" i="8"/>
  <c r="BG80" i="8"/>
  <c r="BG81" i="8"/>
  <c r="BG82" i="8"/>
  <c r="BG83" i="8"/>
  <c r="BG84" i="8"/>
  <c r="BG85" i="8"/>
  <c r="BG86" i="8"/>
  <c r="BG87" i="8"/>
  <c r="BG88" i="8"/>
  <c r="BG89" i="8"/>
  <c r="BG90" i="8"/>
  <c r="BG9" i="8"/>
  <c r="BG10" i="8"/>
  <c r="BG11" i="8"/>
  <c r="BG12" i="8"/>
  <c r="BG13" i="8"/>
  <c r="BG14" i="8"/>
  <c r="BG15" i="8"/>
  <c r="BG16" i="8"/>
  <c r="BG17" i="8"/>
  <c r="BG18" i="8"/>
  <c r="BG19" i="8"/>
  <c r="BG20" i="8"/>
  <c r="BG21" i="8"/>
  <c r="BG22" i="8"/>
  <c r="BG23" i="8"/>
  <c r="BG24" i="8"/>
  <c r="BG25" i="8"/>
  <c r="BG26" i="8"/>
  <c r="BG27" i="8"/>
  <c r="BG28" i="8"/>
  <c r="BG29" i="8"/>
  <c r="BG30" i="8"/>
  <c r="BG31" i="8"/>
  <c r="BG32" i="8"/>
  <c r="BG33" i="8"/>
  <c r="BG34" i="8"/>
  <c r="F6" i="7"/>
  <c r="AQ35" i="8" s="1"/>
  <c r="AR35" i="8" s="1"/>
  <c r="AS35" i="8"/>
  <c r="AT35" i="8" s="1"/>
  <c r="AU35" i="8"/>
  <c r="AV35" i="8" s="1"/>
  <c r="AW35" i="8"/>
  <c r="AX35" i="8" s="1"/>
  <c r="BG36" i="8"/>
  <c r="BG37" i="8"/>
  <c r="BG38" i="8"/>
  <c r="BG39" i="8"/>
  <c r="BG40" i="8"/>
  <c r="BG41" i="8"/>
  <c r="BG42" i="8"/>
  <c r="BG43" i="8"/>
  <c r="BG44" i="8"/>
  <c r="C8" i="17"/>
  <c r="G8" i="17" s="1"/>
  <c r="N121" i="6"/>
  <c r="Q119" i="6"/>
  <c r="N144" i="8" s="1"/>
  <c r="BI16" i="7"/>
  <c r="BC131" i="8"/>
  <c r="AO131" i="8"/>
  <c r="AP131" i="8" s="1"/>
  <c r="AL131" i="8"/>
  <c r="AK131" i="8"/>
  <c r="AM131" i="8" s="1"/>
  <c r="AH131" i="8"/>
  <c r="AG131" i="8"/>
  <c r="AI131" i="8" s="1"/>
  <c r="AD131" i="8"/>
  <c r="AC131" i="8"/>
  <c r="AE131" i="8" s="1"/>
  <c r="Z131" i="8"/>
  <c r="Y131" i="8"/>
  <c r="AA131" i="8" s="1"/>
  <c r="V131" i="8"/>
  <c r="U131" i="8"/>
  <c r="W131" i="8" s="1"/>
  <c r="R131" i="8"/>
  <c r="Q131" i="8"/>
  <c r="S131" i="8" s="1"/>
  <c r="N131" i="8"/>
  <c r="M131" i="8"/>
  <c r="O131" i="8" s="1"/>
  <c r="J131" i="8"/>
  <c r="I131" i="8"/>
  <c r="K131" i="8" s="1"/>
  <c r="F131" i="8"/>
  <c r="E131" i="8"/>
  <c r="G131" i="8" s="1"/>
  <c r="D131" i="8"/>
  <c r="C15" i="17"/>
  <c r="D126" i="8"/>
  <c r="E126" i="8"/>
  <c r="G126" i="8" s="1"/>
  <c r="F126" i="8"/>
  <c r="I126" i="8"/>
  <c r="K126" i="8" s="1"/>
  <c r="J126" i="8"/>
  <c r="M126" i="8"/>
  <c r="O126" i="8" s="1"/>
  <c r="N126" i="8"/>
  <c r="Q126" i="8"/>
  <c r="S126" i="8" s="1"/>
  <c r="R126" i="8"/>
  <c r="U126" i="8"/>
  <c r="W126" i="8" s="1"/>
  <c r="V126" i="8"/>
  <c r="Y126" i="8"/>
  <c r="AA126" i="8" s="1"/>
  <c r="Z126" i="8"/>
  <c r="AC126" i="8"/>
  <c r="AE126" i="8" s="1"/>
  <c r="AD126" i="8"/>
  <c r="AG126" i="8"/>
  <c r="AI126" i="8" s="1"/>
  <c r="AH126" i="8"/>
  <c r="AK126" i="8"/>
  <c r="AM126" i="8" s="1"/>
  <c r="AL126" i="8"/>
  <c r="AO126" i="8"/>
  <c r="AP126" i="8" s="1"/>
  <c r="BC126" i="8"/>
  <c r="D127" i="8"/>
  <c r="E127" i="8"/>
  <c r="G127" i="8" s="1"/>
  <c r="I127" i="8"/>
  <c r="K127" i="8" s="1"/>
  <c r="M127" i="8"/>
  <c r="O127" i="8" s="1"/>
  <c r="Q127" i="8"/>
  <c r="S127" i="8" s="1"/>
  <c r="U127" i="8"/>
  <c r="W127" i="8" s="1"/>
  <c r="Y127" i="8"/>
  <c r="AA127" i="8" s="1"/>
  <c r="AC127" i="8"/>
  <c r="AE127" i="8" s="1"/>
  <c r="AG127" i="8"/>
  <c r="AI127" i="8" s="1"/>
  <c r="AK127" i="8"/>
  <c r="AM127" i="8" s="1"/>
  <c r="AO127" i="8"/>
  <c r="AP127" i="8" s="1"/>
  <c r="AQ127" i="8"/>
  <c r="AR127" i="8" s="1"/>
  <c r="AS127" i="8"/>
  <c r="AT127" i="8" s="1"/>
  <c r="AU127" i="8"/>
  <c r="AV127" i="8" s="1"/>
  <c r="AW127" i="8"/>
  <c r="AX127" i="8" s="1"/>
  <c r="BC127" i="8"/>
  <c r="D128" i="8"/>
  <c r="E128" i="8"/>
  <c r="G128" i="8" s="1"/>
  <c r="I128" i="8"/>
  <c r="K128" i="8" s="1"/>
  <c r="M128" i="8"/>
  <c r="O128" i="8" s="1"/>
  <c r="Q128" i="8"/>
  <c r="S128" i="8" s="1"/>
  <c r="U128" i="8"/>
  <c r="W128" i="8" s="1"/>
  <c r="Y128" i="8"/>
  <c r="AA128" i="8" s="1"/>
  <c r="AC128" i="8"/>
  <c r="AE128" i="8" s="1"/>
  <c r="AG128" i="8"/>
  <c r="AI128" i="8" s="1"/>
  <c r="AK128" i="8"/>
  <c r="AM128" i="8" s="1"/>
  <c r="AO128" i="8"/>
  <c r="AP128" i="8" s="1"/>
  <c r="AQ128" i="8"/>
  <c r="AR128" i="8" s="1"/>
  <c r="AS128" i="8"/>
  <c r="AT128" i="8" s="1"/>
  <c r="AU128" i="8"/>
  <c r="AV128" i="8" s="1"/>
  <c r="AW128" i="8"/>
  <c r="AX128" i="8" s="1"/>
  <c r="BC128" i="8"/>
  <c r="D129" i="8"/>
  <c r="E129" i="8"/>
  <c r="G129" i="8" s="1"/>
  <c r="I129" i="8"/>
  <c r="K129" i="8" s="1"/>
  <c r="M129" i="8"/>
  <c r="O129" i="8" s="1"/>
  <c r="Q129" i="8"/>
  <c r="S129" i="8" s="1"/>
  <c r="U129" i="8"/>
  <c r="W129" i="8" s="1"/>
  <c r="Y129" i="8"/>
  <c r="AA129" i="8" s="1"/>
  <c r="AC129" i="8"/>
  <c r="AE129" i="8" s="1"/>
  <c r="AG129" i="8"/>
  <c r="AI129" i="8" s="1"/>
  <c r="AK129" i="8"/>
  <c r="AM129" i="8" s="1"/>
  <c r="AO129" i="8"/>
  <c r="AP129" i="8" s="1"/>
  <c r="AQ129" i="8"/>
  <c r="AR129" i="8" s="1"/>
  <c r="AS129" i="8"/>
  <c r="AT129" i="8" s="1"/>
  <c r="AU129" i="8"/>
  <c r="AV129" i="8" s="1"/>
  <c r="AW129" i="8"/>
  <c r="AX129" i="8" s="1"/>
  <c r="BC129" i="8"/>
  <c r="D130" i="8"/>
  <c r="E130" i="8"/>
  <c r="G130" i="8" s="1"/>
  <c r="F130" i="8"/>
  <c r="I130" i="8"/>
  <c r="K130" i="8" s="1"/>
  <c r="J130" i="8"/>
  <c r="M130" i="8"/>
  <c r="O130" i="8" s="1"/>
  <c r="N130" i="8"/>
  <c r="Q130" i="8"/>
  <c r="S130" i="8" s="1"/>
  <c r="R130" i="8"/>
  <c r="U130" i="8"/>
  <c r="W130" i="8" s="1"/>
  <c r="V130" i="8"/>
  <c r="Y130" i="8"/>
  <c r="AA130" i="8" s="1"/>
  <c r="Z130" i="8"/>
  <c r="AC130" i="8"/>
  <c r="AE130" i="8" s="1"/>
  <c r="AD130" i="8"/>
  <c r="AG130" i="8"/>
  <c r="AI130" i="8" s="1"/>
  <c r="AH130" i="8"/>
  <c r="AK130" i="8"/>
  <c r="AM130" i="8" s="1"/>
  <c r="AL130" i="8"/>
  <c r="AO130" i="8"/>
  <c r="AP130" i="8" s="1"/>
  <c r="BC130" i="8"/>
  <c r="D132" i="8"/>
  <c r="E132" i="8"/>
  <c r="G132" i="8" s="1"/>
  <c r="F132" i="8"/>
  <c r="I132" i="8"/>
  <c r="K132" i="8" s="1"/>
  <c r="J132" i="8"/>
  <c r="M132" i="8"/>
  <c r="O132" i="8" s="1"/>
  <c r="N132" i="8"/>
  <c r="Q132" i="8"/>
  <c r="S132" i="8" s="1"/>
  <c r="R132" i="8"/>
  <c r="U132" i="8"/>
  <c r="W132" i="8" s="1"/>
  <c r="V132" i="8"/>
  <c r="Y132" i="8"/>
  <c r="AA132" i="8" s="1"/>
  <c r="Z132" i="8"/>
  <c r="AC132" i="8"/>
  <c r="AE132" i="8" s="1"/>
  <c r="AD132" i="8"/>
  <c r="AG132" i="8"/>
  <c r="AI132" i="8" s="1"/>
  <c r="AH132" i="8"/>
  <c r="AK132" i="8"/>
  <c r="AM132" i="8" s="1"/>
  <c r="AL132" i="8"/>
  <c r="AO132" i="8"/>
  <c r="AP132" i="8" s="1"/>
  <c r="AS132" i="8"/>
  <c r="AT132" i="8" s="1"/>
  <c r="AU132" i="8"/>
  <c r="AV132" i="8" s="1"/>
  <c r="AW132" i="8"/>
  <c r="AX132" i="8" s="1"/>
  <c r="BC132" i="8"/>
  <c r="BC124" i="8"/>
  <c r="AW124" i="8"/>
  <c r="AX124" i="8" s="1"/>
  <c r="AU124" i="8"/>
  <c r="AV124" i="8" s="1"/>
  <c r="AS124" i="8"/>
  <c r="AT124" i="8" s="1"/>
  <c r="AQ124" i="8"/>
  <c r="AR124" i="8" s="1"/>
  <c r="AO124" i="8"/>
  <c r="AP124" i="8" s="1"/>
  <c r="AK124" i="8"/>
  <c r="AM124" i="8" s="1"/>
  <c r="AG124" i="8"/>
  <c r="AI124" i="8" s="1"/>
  <c r="AC124" i="8"/>
  <c r="AE124" i="8" s="1"/>
  <c r="Y124" i="8"/>
  <c r="AA124" i="8" s="1"/>
  <c r="U124" i="8"/>
  <c r="W124" i="8" s="1"/>
  <c r="Q124" i="8"/>
  <c r="S124" i="8" s="1"/>
  <c r="M124" i="8"/>
  <c r="O124" i="8" s="1"/>
  <c r="I124" i="8"/>
  <c r="K124" i="8" s="1"/>
  <c r="E124" i="8"/>
  <c r="G124" i="8" s="1"/>
  <c r="D124" i="8"/>
  <c r="BC125" i="8"/>
  <c r="AW125" i="8"/>
  <c r="AX125" i="8" s="1"/>
  <c r="AU125" i="8"/>
  <c r="AV125" i="8" s="1"/>
  <c r="AS125" i="8"/>
  <c r="AT125" i="8" s="1"/>
  <c r="AQ125" i="8"/>
  <c r="AR125" i="8" s="1"/>
  <c r="AO125" i="8"/>
  <c r="AP125" i="8" s="1"/>
  <c r="AK125" i="8"/>
  <c r="AM125" i="8" s="1"/>
  <c r="AG125" i="8"/>
  <c r="AI125" i="8" s="1"/>
  <c r="AC125" i="8"/>
  <c r="AE125" i="8" s="1"/>
  <c r="Y125" i="8"/>
  <c r="AA125" i="8" s="1"/>
  <c r="U125" i="8"/>
  <c r="W125" i="8" s="1"/>
  <c r="Q125" i="8"/>
  <c r="S125" i="8" s="1"/>
  <c r="M125" i="8"/>
  <c r="O125" i="8" s="1"/>
  <c r="I125" i="8"/>
  <c r="K125" i="8" s="1"/>
  <c r="E125" i="8"/>
  <c r="G125" i="8" s="1"/>
  <c r="D125" i="8"/>
  <c r="BC123" i="8"/>
  <c r="AW123" i="8"/>
  <c r="AX123" i="8" s="1"/>
  <c r="AU123" i="8"/>
  <c r="AV123" i="8" s="1"/>
  <c r="AS123" i="8"/>
  <c r="AT123" i="8" s="1"/>
  <c r="AQ123" i="8"/>
  <c r="AR123" i="8" s="1"/>
  <c r="AO123" i="8"/>
  <c r="AP123" i="8" s="1"/>
  <c r="AK123" i="8"/>
  <c r="AM123" i="8" s="1"/>
  <c r="AG123" i="8"/>
  <c r="AI123" i="8" s="1"/>
  <c r="AC123" i="8"/>
  <c r="AE123" i="8" s="1"/>
  <c r="Y123" i="8"/>
  <c r="AA123" i="8" s="1"/>
  <c r="U123" i="8"/>
  <c r="W123" i="8" s="1"/>
  <c r="Q123" i="8"/>
  <c r="S123" i="8" s="1"/>
  <c r="M123" i="8"/>
  <c r="O123" i="8" s="1"/>
  <c r="I123" i="8"/>
  <c r="K123" i="8" s="1"/>
  <c r="E123" i="8"/>
  <c r="G123" i="8" s="1"/>
  <c r="D123" i="8"/>
  <c r="BC116" i="8"/>
  <c r="AW116" i="8"/>
  <c r="AX116" i="8" s="1"/>
  <c r="AU116" i="8"/>
  <c r="AV116" i="8" s="1"/>
  <c r="AS116" i="8"/>
  <c r="AT116" i="8" s="1"/>
  <c r="AQ116" i="8"/>
  <c r="AR116" i="8" s="1"/>
  <c r="AO116" i="8"/>
  <c r="AP116" i="8" s="1"/>
  <c r="AK116" i="8"/>
  <c r="AM116" i="8" s="1"/>
  <c r="AG116" i="8"/>
  <c r="AI116" i="8" s="1"/>
  <c r="AC116" i="8"/>
  <c r="AE116" i="8" s="1"/>
  <c r="Y116" i="8"/>
  <c r="AA116" i="8" s="1"/>
  <c r="U116" i="8"/>
  <c r="W116" i="8" s="1"/>
  <c r="Q116" i="8"/>
  <c r="S116" i="8" s="1"/>
  <c r="M116" i="8"/>
  <c r="O116" i="8" s="1"/>
  <c r="I116" i="8"/>
  <c r="K116" i="8" s="1"/>
  <c r="E116" i="8"/>
  <c r="G116" i="8" s="1"/>
  <c r="D116" i="8"/>
  <c r="D90" i="8"/>
  <c r="E90" i="8"/>
  <c r="G90" i="8" s="1"/>
  <c r="I90" i="8"/>
  <c r="K90" i="8" s="1"/>
  <c r="M90" i="8"/>
  <c r="O90" i="8" s="1"/>
  <c r="Q90" i="8"/>
  <c r="S90" i="8" s="1"/>
  <c r="U90" i="8"/>
  <c r="W90" i="8" s="1"/>
  <c r="Y90" i="8"/>
  <c r="AA90" i="8" s="1"/>
  <c r="AC90" i="8"/>
  <c r="AE90" i="8" s="1"/>
  <c r="AG90" i="8"/>
  <c r="AI90" i="8" s="1"/>
  <c r="AK90" i="8"/>
  <c r="AM90" i="8" s="1"/>
  <c r="AO90" i="8"/>
  <c r="AP90" i="8" s="1"/>
  <c r="AQ90" i="8"/>
  <c r="AR90" i="8" s="1"/>
  <c r="AS90" i="8"/>
  <c r="AT90" i="8" s="1"/>
  <c r="AU90" i="8"/>
  <c r="AV90" i="8" s="1"/>
  <c r="AW90" i="8"/>
  <c r="AX90" i="8" s="1"/>
  <c r="BC90" i="8"/>
  <c r="D84" i="8"/>
  <c r="E84" i="8"/>
  <c r="G84" i="8" s="1"/>
  <c r="I84" i="8"/>
  <c r="K84" i="8" s="1"/>
  <c r="M84" i="8"/>
  <c r="O84" i="8" s="1"/>
  <c r="Q84" i="8"/>
  <c r="S84" i="8" s="1"/>
  <c r="U84" i="8"/>
  <c r="W84" i="8" s="1"/>
  <c r="Y84" i="8"/>
  <c r="AA84" i="8" s="1"/>
  <c r="AC84" i="8"/>
  <c r="AE84" i="8" s="1"/>
  <c r="AG84" i="8"/>
  <c r="AI84" i="8" s="1"/>
  <c r="AK84" i="8"/>
  <c r="AM84" i="8" s="1"/>
  <c r="AO84" i="8"/>
  <c r="AP84" i="8" s="1"/>
  <c r="AQ84" i="8"/>
  <c r="AR84" i="8" s="1"/>
  <c r="AS84" i="8"/>
  <c r="AT84" i="8" s="1"/>
  <c r="AU84" i="8"/>
  <c r="AV84" i="8" s="1"/>
  <c r="AW84" i="8"/>
  <c r="AX84" i="8" s="1"/>
  <c r="BC84" i="8"/>
  <c r="D85" i="8"/>
  <c r="E85" i="8"/>
  <c r="G85" i="8" s="1"/>
  <c r="I85" i="8"/>
  <c r="K85" i="8" s="1"/>
  <c r="M85" i="8"/>
  <c r="O85" i="8" s="1"/>
  <c r="Q85" i="8"/>
  <c r="S85" i="8" s="1"/>
  <c r="U85" i="8"/>
  <c r="W85" i="8" s="1"/>
  <c r="Y85" i="8"/>
  <c r="AA85" i="8" s="1"/>
  <c r="AC85" i="8"/>
  <c r="AE85" i="8" s="1"/>
  <c r="AG85" i="8"/>
  <c r="AI85" i="8" s="1"/>
  <c r="AK85" i="8"/>
  <c r="AM85" i="8" s="1"/>
  <c r="AO85" i="8"/>
  <c r="AP85" i="8" s="1"/>
  <c r="AQ85" i="8"/>
  <c r="AR85" i="8" s="1"/>
  <c r="AS85" i="8"/>
  <c r="AT85" i="8" s="1"/>
  <c r="AU85" i="8"/>
  <c r="AV85" i="8" s="1"/>
  <c r="AW85" i="8"/>
  <c r="AX85" i="8" s="1"/>
  <c r="BC85" i="8"/>
  <c r="D86" i="8"/>
  <c r="E86" i="8"/>
  <c r="G86" i="8" s="1"/>
  <c r="I86" i="8"/>
  <c r="K86" i="8" s="1"/>
  <c r="M86" i="8"/>
  <c r="O86" i="8" s="1"/>
  <c r="Q86" i="8"/>
  <c r="S86" i="8" s="1"/>
  <c r="U86" i="8"/>
  <c r="W86" i="8" s="1"/>
  <c r="Y86" i="8"/>
  <c r="AA86" i="8" s="1"/>
  <c r="AC86" i="8"/>
  <c r="AE86" i="8" s="1"/>
  <c r="AG86" i="8"/>
  <c r="AI86" i="8" s="1"/>
  <c r="AK86" i="8"/>
  <c r="AM86" i="8" s="1"/>
  <c r="AO86" i="8"/>
  <c r="AP86" i="8" s="1"/>
  <c r="AQ86" i="8"/>
  <c r="AR86" i="8" s="1"/>
  <c r="AS86" i="8"/>
  <c r="AT86" i="8" s="1"/>
  <c r="AU86" i="8"/>
  <c r="AV86" i="8" s="1"/>
  <c r="AW86" i="8"/>
  <c r="AX86" i="8" s="1"/>
  <c r="BC86" i="8"/>
  <c r="D87" i="8"/>
  <c r="E87" i="8"/>
  <c r="G87" i="8" s="1"/>
  <c r="I87" i="8"/>
  <c r="K87" i="8" s="1"/>
  <c r="M87" i="8"/>
  <c r="O87" i="8" s="1"/>
  <c r="Q87" i="8"/>
  <c r="S87" i="8" s="1"/>
  <c r="U87" i="8"/>
  <c r="W87" i="8" s="1"/>
  <c r="Y87" i="8"/>
  <c r="AA87" i="8" s="1"/>
  <c r="AC87" i="8"/>
  <c r="AE87" i="8" s="1"/>
  <c r="AG87" i="8"/>
  <c r="AI87" i="8" s="1"/>
  <c r="AK87" i="8"/>
  <c r="AM87" i="8" s="1"/>
  <c r="AO87" i="8"/>
  <c r="AP87" i="8" s="1"/>
  <c r="AQ87" i="8"/>
  <c r="AR87" i="8" s="1"/>
  <c r="AS87" i="8"/>
  <c r="AT87" i="8" s="1"/>
  <c r="AU87" i="8"/>
  <c r="AV87" i="8" s="1"/>
  <c r="AW87" i="8"/>
  <c r="AX87" i="8" s="1"/>
  <c r="BC87" i="8"/>
  <c r="D88" i="8"/>
  <c r="E88" i="8"/>
  <c r="G88" i="8" s="1"/>
  <c r="I88" i="8"/>
  <c r="K88" i="8" s="1"/>
  <c r="M88" i="8"/>
  <c r="O88" i="8" s="1"/>
  <c r="Q88" i="8"/>
  <c r="S88" i="8" s="1"/>
  <c r="U88" i="8"/>
  <c r="W88" i="8" s="1"/>
  <c r="Y88" i="8"/>
  <c r="AA88" i="8" s="1"/>
  <c r="AC88" i="8"/>
  <c r="AE88" i="8" s="1"/>
  <c r="AG88" i="8"/>
  <c r="AI88" i="8" s="1"/>
  <c r="AK88" i="8"/>
  <c r="AM88" i="8" s="1"/>
  <c r="AO88" i="8"/>
  <c r="AP88" i="8" s="1"/>
  <c r="AQ88" i="8"/>
  <c r="AR88" i="8" s="1"/>
  <c r="AS88" i="8"/>
  <c r="AT88" i="8" s="1"/>
  <c r="AU88" i="8"/>
  <c r="AV88" i="8" s="1"/>
  <c r="AW88" i="8"/>
  <c r="AX88" i="8" s="1"/>
  <c r="BC88" i="8"/>
  <c r="D89" i="8"/>
  <c r="E89" i="8"/>
  <c r="G89" i="8" s="1"/>
  <c r="I89" i="8"/>
  <c r="K89" i="8" s="1"/>
  <c r="M89" i="8"/>
  <c r="O89" i="8" s="1"/>
  <c r="Q89" i="8"/>
  <c r="S89" i="8" s="1"/>
  <c r="U89" i="8"/>
  <c r="W89" i="8" s="1"/>
  <c r="Y89" i="8"/>
  <c r="AA89" i="8" s="1"/>
  <c r="AC89" i="8"/>
  <c r="AE89" i="8" s="1"/>
  <c r="AG89" i="8"/>
  <c r="AI89" i="8" s="1"/>
  <c r="AK89" i="8"/>
  <c r="AM89" i="8" s="1"/>
  <c r="AO89" i="8"/>
  <c r="AP89" i="8" s="1"/>
  <c r="AQ89" i="8"/>
  <c r="AR89" i="8" s="1"/>
  <c r="AS89" i="8"/>
  <c r="AT89" i="8" s="1"/>
  <c r="AU89" i="8"/>
  <c r="AV89" i="8" s="1"/>
  <c r="AW89" i="8"/>
  <c r="AX89" i="8" s="1"/>
  <c r="BC89" i="8"/>
  <c r="BC63" i="8"/>
  <c r="AW63" i="8"/>
  <c r="AX63" i="8" s="1"/>
  <c r="AU63" i="8"/>
  <c r="AV63" i="8" s="1"/>
  <c r="AS63" i="8"/>
  <c r="AT63" i="8" s="1"/>
  <c r="AQ63" i="8"/>
  <c r="AR63" i="8" s="1"/>
  <c r="AO63" i="8"/>
  <c r="AP63" i="8" s="1"/>
  <c r="AK63" i="8"/>
  <c r="AM63" i="8" s="1"/>
  <c r="AG63" i="8"/>
  <c r="AI63" i="8" s="1"/>
  <c r="AC63" i="8"/>
  <c r="AE63" i="8" s="1"/>
  <c r="Y63" i="8"/>
  <c r="AA63" i="8" s="1"/>
  <c r="U63" i="8"/>
  <c r="W63" i="8" s="1"/>
  <c r="Q63" i="8"/>
  <c r="S63" i="8" s="1"/>
  <c r="M63" i="8"/>
  <c r="O63" i="8" s="1"/>
  <c r="I63" i="8"/>
  <c r="K63" i="8" s="1"/>
  <c r="E63" i="8"/>
  <c r="G63" i="8" s="1"/>
  <c r="D63" i="8"/>
  <c r="BC59" i="8"/>
  <c r="AW59" i="8"/>
  <c r="AX59" i="8" s="1"/>
  <c r="AU59" i="8"/>
  <c r="AV59" i="8" s="1"/>
  <c r="AS59" i="8"/>
  <c r="AT59" i="8" s="1"/>
  <c r="AQ59" i="8"/>
  <c r="AR59" i="8" s="1"/>
  <c r="AO59" i="8"/>
  <c r="AP59" i="8" s="1"/>
  <c r="AK59" i="8"/>
  <c r="AM59" i="8" s="1"/>
  <c r="AG59" i="8"/>
  <c r="AI59" i="8" s="1"/>
  <c r="AC59" i="8"/>
  <c r="AE59" i="8" s="1"/>
  <c r="Y59" i="8"/>
  <c r="AA59" i="8" s="1"/>
  <c r="U59" i="8"/>
  <c r="W59" i="8" s="1"/>
  <c r="Q59" i="8"/>
  <c r="S59" i="8" s="1"/>
  <c r="M59" i="8"/>
  <c r="O59" i="8" s="1"/>
  <c r="I59" i="8"/>
  <c r="K59" i="8" s="1"/>
  <c r="E59" i="8"/>
  <c r="G59" i="8" s="1"/>
  <c r="D59" i="8"/>
  <c r="BC15" i="8"/>
  <c r="AW15" i="8"/>
  <c r="AX15" i="8" s="1"/>
  <c r="AU15" i="8"/>
  <c r="AV15" i="8" s="1"/>
  <c r="AS15" i="8"/>
  <c r="AT15" i="8" s="1"/>
  <c r="AQ15" i="8"/>
  <c r="AR15" i="8" s="1"/>
  <c r="AO15" i="8"/>
  <c r="AP15" i="8" s="1"/>
  <c r="AK15" i="8"/>
  <c r="AM15" i="8" s="1"/>
  <c r="AG15" i="8"/>
  <c r="AI15" i="8" s="1"/>
  <c r="AC15" i="8"/>
  <c r="AE15" i="8" s="1"/>
  <c r="Y15" i="8"/>
  <c r="AA15" i="8" s="1"/>
  <c r="U15" i="8"/>
  <c r="W15" i="8" s="1"/>
  <c r="Q15" i="8"/>
  <c r="S15" i="8" s="1"/>
  <c r="M15" i="8"/>
  <c r="O15" i="8" s="1"/>
  <c r="I15" i="8"/>
  <c r="K15" i="8" s="1"/>
  <c r="E15" i="8"/>
  <c r="G15" i="8" s="1"/>
  <c r="D15" i="8"/>
  <c r="F13" i="9"/>
  <c r="F10" i="9"/>
  <c r="F9" i="9"/>
  <c r="P54" i="3"/>
  <c r="P55" i="3"/>
  <c r="O54" i="3"/>
  <c r="O55" i="3"/>
  <c r="K26" i="12"/>
  <c r="K25" i="12"/>
  <c r="K24" i="12"/>
  <c r="K18" i="12"/>
  <c r="K17" i="12"/>
  <c r="K14" i="12"/>
  <c r="K13" i="12"/>
  <c r="K12" i="12"/>
  <c r="K11" i="12"/>
  <c r="K10" i="12"/>
  <c r="K9" i="12"/>
  <c r="K8" i="12"/>
  <c r="P57" i="3"/>
  <c r="P56" i="3"/>
  <c r="P52" i="3"/>
  <c r="P53" i="3"/>
  <c r="O57" i="3"/>
  <c r="O56" i="3"/>
  <c r="O52" i="3"/>
  <c r="O53" i="3"/>
  <c r="N40" i="6"/>
  <c r="J47" i="8" s="1"/>
  <c r="N39" i="6"/>
  <c r="J44" i="8" s="1"/>
  <c r="N41" i="6"/>
  <c r="J48" i="8" s="1"/>
  <c r="N42" i="6"/>
  <c r="J49" i="8" s="1"/>
  <c r="N43" i="6"/>
  <c r="J50" i="8" s="1"/>
  <c r="N44" i="6"/>
  <c r="J51" i="8" s="1"/>
  <c r="C6" i="12"/>
  <c r="P69" i="3"/>
  <c r="O69" i="3"/>
  <c r="P68" i="3"/>
  <c r="O68" i="3"/>
  <c r="AN24" i="6"/>
  <c r="BI78" i="7"/>
  <c r="BI79" i="7"/>
  <c r="BI80" i="7"/>
  <c r="BI81" i="7"/>
  <c r="BI82" i="7"/>
  <c r="BI83" i="7"/>
  <c r="BI84" i="7"/>
  <c r="BI85" i="7"/>
  <c r="F39" i="7"/>
  <c r="AI58" i="6"/>
  <c r="AL65" i="8" s="1"/>
  <c r="AF58" i="6"/>
  <c r="AH65" i="8" s="1"/>
  <c r="AI81" i="6"/>
  <c r="AL90" i="8" s="1"/>
  <c r="AI82" i="6"/>
  <c r="AL96" i="8" s="1"/>
  <c r="AF81" i="6"/>
  <c r="AH90" i="8" s="1"/>
  <c r="AI91" i="6"/>
  <c r="AL106" i="8" s="1"/>
  <c r="AF91" i="6"/>
  <c r="AH106" i="8" s="1"/>
  <c r="AI100" i="6"/>
  <c r="AL116" i="8" s="1"/>
  <c r="AI101" i="6"/>
  <c r="AL117" i="8" s="1"/>
  <c r="AI102" i="6"/>
  <c r="AL118" i="8" s="1"/>
  <c r="AF100" i="6"/>
  <c r="AH116" i="8" s="1"/>
  <c r="AF101" i="6"/>
  <c r="AH117" i="8" s="1"/>
  <c r="AI183" i="6"/>
  <c r="AL220" i="8" s="1"/>
  <c r="AI184" i="6"/>
  <c r="AL221" i="8" s="1"/>
  <c r="AI185" i="6"/>
  <c r="AL222" i="8" s="1"/>
  <c r="AI186" i="6"/>
  <c r="AL223" i="8" s="1"/>
  <c r="AI187" i="6"/>
  <c r="AL226" i="8" s="1"/>
  <c r="AI188" i="6"/>
  <c r="AI189" i="6"/>
  <c r="AL231" i="8" s="1"/>
  <c r="AI190" i="6"/>
  <c r="AL232" i="8" s="1"/>
  <c r="AI191" i="6"/>
  <c r="AL233" i="8" s="1"/>
  <c r="AI192" i="6"/>
  <c r="AL234" i="8" s="1"/>
  <c r="AI193" i="6"/>
  <c r="AL235" i="8" s="1"/>
  <c r="AI194" i="6"/>
  <c r="AL236" i="8" s="1"/>
  <c r="AI195" i="6"/>
  <c r="AL237" i="8" s="1"/>
  <c r="AI196" i="6"/>
  <c r="AI197" i="6"/>
  <c r="AL239" i="8" s="1"/>
  <c r="AI198" i="6"/>
  <c r="AL240" i="8" s="1"/>
  <c r="AI199" i="6"/>
  <c r="AL241" i="8" s="1"/>
  <c r="AI200" i="6"/>
  <c r="AL242" i="8" s="1"/>
  <c r="AI201" i="6"/>
  <c r="AL243" i="8" s="1"/>
  <c r="AI202" i="6"/>
  <c r="AL244" i="8" s="1"/>
  <c r="AI203" i="6"/>
  <c r="AL245" i="8" s="1"/>
  <c r="AI204" i="6"/>
  <c r="AI205" i="6"/>
  <c r="AL249" i="8" s="1"/>
  <c r="AN249" i="8" s="1"/>
  <c r="AI206" i="6"/>
  <c r="AL250" i="8" s="1"/>
  <c r="AN250" i="8" s="1"/>
  <c r="AI207" i="6"/>
  <c r="AL251" i="8" s="1"/>
  <c r="AN251" i="8" s="1"/>
  <c r="AI208" i="6"/>
  <c r="AL252" i="8" s="1"/>
  <c r="AN252" i="8" s="1"/>
  <c r="AI209" i="6"/>
  <c r="AL253" i="8" s="1"/>
  <c r="AN253" i="8" s="1"/>
  <c r="AI210" i="6"/>
  <c r="AL254" i="8" s="1"/>
  <c r="AN254" i="8" s="1"/>
  <c r="AI211" i="6"/>
  <c r="AL255" i="8" s="1"/>
  <c r="AI212" i="6"/>
  <c r="AL256" i="8" s="1"/>
  <c r="AN256" i="8" s="1"/>
  <c r="AI213" i="6"/>
  <c r="AL257" i="8" s="1"/>
  <c r="AN257" i="8" s="1"/>
  <c r="AI214" i="6"/>
  <c r="AL264" i="8" s="1"/>
  <c r="AI215" i="6"/>
  <c r="AL265" i="8" s="1"/>
  <c r="AI216" i="6"/>
  <c r="AL266" i="8" s="1"/>
  <c r="AI217" i="6"/>
  <c r="AL267" i="8" s="1"/>
  <c r="AI218" i="6"/>
  <c r="AL268" i="8" s="1"/>
  <c r="AI219" i="6"/>
  <c r="AL269" i="8" s="1"/>
  <c r="AI223" i="6"/>
  <c r="AL273" i="8" s="1"/>
  <c r="AI224" i="6"/>
  <c r="AL274" i="8" s="1"/>
  <c r="AI225" i="6"/>
  <c r="AL275" i="8" s="1"/>
  <c r="AI226" i="6"/>
  <c r="AL276" i="8" s="1"/>
  <c r="AI227" i="6"/>
  <c r="AL277" i="8" s="1"/>
  <c r="AI228" i="6"/>
  <c r="AL278" i="8" s="1"/>
  <c r="AI229" i="6"/>
  <c r="AL279" i="8" s="1"/>
  <c r="AI230" i="6"/>
  <c r="AL280" i="8" s="1"/>
  <c r="AI231" i="6"/>
  <c r="AL281" i="8" s="1"/>
  <c r="AI232" i="6"/>
  <c r="AL282" i="8" s="1"/>
  <c r="AI233" i="6"/>
  <c r="AL283" i="8" s="1"/>
  <c r="AI234" i="6"/>
  <c r="AL284" i="8" s="1"/>
  <c r="AI235" i="6"/>
  <c r="AL285" i="8" s="1"/>
  <c r="AI236" i="6"/>
  <c r="AI237" i="6"/>
  <c r="AL287" i="8" s="1"/>
  <c r="AI238" i="6"/>
  <c r="AL288" i="8" s="1"/>
  <c r="AN288" i="8" s="1"/>
  <c r="AI239" i="6"/>
  <c r="AL289" i="8" s="1"/>
  <c r="AN289" i="8" s="1"/>
  <c r="AI240" i="6"/>
  <c r="AL290" i="8" s="1"/>
  <c r="AN290" i="8" s="1"/>
  <c r="AI241" i="6"/>
  <c r="AI242" i="6"/>
  <c r="AL291" i="8" s="1"/>
  <c r="AN291" i="8" s="1"/>
  <c r="AI243" i="6"/>
  <c r="AL292" i="8" s="1"/>
  <c r="AI244" i="6"/>
  <c r="AL293" i="8" s="1"/>
  <c r="AI245" i="6"/>
  <c r="AI246" i="6"/>
  <c r="AI247" i="6"/>
  <c r="AL298" i="8" s="1"/>
  <c r="AI248" i="6"/>
  <c r="AI249" i="6"/>
  <c r="AL300" i="8" s="1"/>
  <c r="AI266" i="6"/>
  <c r="AL328" i="8" s="1"/>
  <c r="AN328" i="8" s="1"/>
  <c r="AI267" i="6"/>
  <c r="AL329" i="8" s="1"/>
  <c r="AI268" i="6"/>
  <c r="AI269" i="6"/>
  <c r="AI270" i="6"/>
  <c r="AI271" i="6"/>
  <c r="AL339" i="8" s="1"/>
  <c r="AI272" i="6"/>
  <c r="AL344" i="8" s="1"/>
  <c r="AI273" i="6"/>
  <c r="AI274" i="6"/>
  <c r="AL346" i="8" s="1"/>
  <c r="AI275" i="6"/>
  <c r="AL347" i="8" s="1"/>
  <c r="AF269" i="6"/>
  <c r="AI280" i="6"/>
  <c r="AI281" i="6"/>
  <c r="AI282" i="6"/>
  <c r="AC58" i="6"/>
  <c r="AD65" i="8" s="1"/>
  <c r="Z58" i="6"/>
  <c r="Z65" i="8" s="1"/>
  <c r="AC81" i="6"/>
  <c r="AD90" i="8" s="1"/>
  <c r="AC91" i="6"/>
  <c r="AD106" i="8" s="1"/>
  <c r="Z100" i="6"/>
  <c r="Z116" i="8" s="1"/>
  <c r="Z101" i="6"/>
  <c r="Z117" i="8" s="1"/>
  <c r="AC100" i="6"/>
  <c r="AD116" i="8" s="1"/>
  <c r="AC101" i="6"/>
  <c r="AD117" i="8" s="1"/>
  <c r="AC269" i="6"/>
  <c r="AD337" i="8" s="1"/>
  <c r="Z81" i="6"/>
  <c r="Z90" i="8" s="1"/>
  <c r="Z91" i="6"/>
  <c r="Z106" i="8" s="1"/>
  <c r="W9" i="6"/>
  <c r="V13" i="8" s="1"/>
  <c r="W10" i="6"/>
  <c r="V14" i="8" s="1"/>
  <c r="W11" i="6"/>
  <c r="V15" i="8" s="1"/>
  <c r="W12" i="6"/>
  <c r="V16" i="8" s="1"/>
  <c r="W13" i="6"/>
  <c r="V17" i="8" s="1"/>
  <c r="W14" i="6"/>
  <c r="V18" i="8" s="1"/>
  <c r="W15" i="6"/>
  <c r="V19" i="8" s="1"/>
  <c r="W16" i="6"/>
  <c r="V20" i="8" s="1"/>
  <c r="W17" i="6"/>
  <c r="V21" i="8" s="1"/>
  <c r="W18" i="6"/>
  <c r="V22" i="8" s="1"/>
  <c r="W19" i="6"/>
  <c r="V23" i="8" s="1"/>
  <c r="W20" i="6"/>
  <c r="V24" i="8" s="1"/>
  <c r="W21" i="6"/>
  <c r="V25" i="8" s="1"/>
  <c r="W22" i="6"/>
  <c r="V26" i="8" s="1"/>
  <c r="W23" i="6"/>
  <c r="V27" i="8" s="1"/>
  <c r="W24" i="6"/>
  <c r="V28" i="8" s="1"/>
  <c r="W25" i="6"/>
  <c r="V29" i="8" s="1"/>
  <c r="W26" i="6"/>
  <c r="V30" i="8" s="1"/>
  <c r="W27" i="6"/>
  <c r="V31" i="8" s="1"/>
  <c r="W28" i="6"/>
  <c r="V32" i="8" s="1"/>
  <c r="W29" i="6"/>
  <c r="V33" i="8" s="1"/>
  <c r="W31" i="6"/>
  <c r="V36" i="8" s="1"/>
  <c r="W32" i="6"/>
  <c r="V37" i="8" s="1"/>
  <c r="W33" i="6"/>
  <c r="V38" i="8" s="1"/>
  <c r="W34" i="6"/>
  <c r="V39" i="8" s="1"/>
  <c r="W35" i="6"/>
  <c r="V40" i="8" s="1"/>
  <c r="W36" i="6"/>
  <c r="V41" i="8" s="1"/>
  <c r="W37" i="6"/>
  <c r="V42" i="8" s="1"/>
  <c r="W38" i="6"/>
  <c r="V43" i="8" s="1"/>
  <c r="W39" i="6"/>
  <c r="V44" i="8" s="1"/>
  <c r="W40" i="6"/>
  <c r="W41" i="6"/>
  <c r="V48" i="8" s="1"/>
  <c r="W42" i="6"/>
  <c r="V49" i="8" s="1"/>
  <c r="W43" i="6"/>
  <c r="V50" i="8" s="1"/>
  <c r="W44" i="6"/>
  <c r="V51" i="8" s="1"/>
  <c r="W45" i="6"/>
  <c r="V52" i="8" s="1"/>
  <c r="W46" i="6"/>
  <c r="V53" i="8" s="1"/>
  <c r="W48" i="6"/>
  <c r="V55" i="8" s="1"/>
  <c r="W49" i="6"/>
  <c r="V56" i="8" s="1"/>
  <c r="W50" i="6"/>
  <c r="V57" i="8" s="1"/>
  <c r="W51" i="6"/>
  <c r="V58" i="8" s="1"/>
  <c r="W52" i="6"/>
  <c r="V59" i="8" s="1"/>
  <c r="W53" i="6"/>
  <c r="V60" i="8" s="1"/>
  <c r="W54" i="6"/>
  <c r="V61" i="8" s="1"/>
  <c r="W55" i="6"/>
  <c r="V62" i="8" s="1"/>
  <c r="W56" i="6"/>
  <c r="V63" i="8" s="1"/>
  <c r="W57" i="6"/>
  <c r="V64" i="8" s="1"/>
  <c r="W58" i="6"/>
  <c r="V65" i="8" s="1"/>
  <c r="W60" i="6"/>
  <c r="V67" i="8" s="1"/>
  <c r="W61" i="6"/>
  <c r="V68" i="8" s="1"/>
  <c r="W62" i="6"/>
  <c r="V69" i="8" s="1"/>
  <c r="W63" i="6"/>
  <c r="V70" i="8" s="1"/>
  <c r="W64" i="6"/>
  <c r="V71" i="8" s="1"/>
  <c r="W65" i="6"/>
  <c r="V72" i="8" s="1"/>
  <c r="W66" i="6"/>
  <c r="V74" i="8" s="1"/>
  <c r="W67" i="6"/>
  <c r="V75" i="8" s="1"/>
  <c r="W68" i="6"/>
  <c r="V76" i="8" s="1"/>
  <c r="W69" i="6"/>
  <c r="V77" i="8" s="1"/>
  <c r="W70" i="6"/>
  <c r="V78" i="8" s="1"/>
  <c r="W71" i="6"/>
  <c r="V79" i="8" s="1"/>
  <c r="W72" i="6"/>
  <c r="V80" i="8" s="1"/>
  <c r="W73" i="6"/>
  <c r="V82" i="8" s="1"/>
  <c r="W74" i="6"/>
  <c r="V83" i="8" s="1"/>
  <c r="W75" i="6"/>
  <c r="V84" i="8" s="1"/>
  <c r="W76" i="6"/>
  <c r="V85" i="8" s="1"/>
  <c r="W77" i="6"/>
  <c r="V86" i="8" s="1"/>
  <c r="W78" i="6"/>
  <c r="V87" i="8" s="1"/>
  <c r="W79" i="6"/>
  <c r="V88" i="8" s="1"/>
  <c r="W80" i="6"/>
  <c r="V89" i="8" s="1"/>
  <c r="W81" i="6"/>
  <c r="V90" i="8" s="1"/>
  <c r="W82" i="6"/>
  <c r="V96" i="8" s="1"/>
  <c r="W83" i="6"/>
  <c r="V97" i="8" s="1"/>
  <c r="W84" i="6"/>
  <c r="V98" i="8" s="1"/>
  <c r="W85" i="6"/>
  <c r="V99" i="8" s="1"/>
  <c r="W86" i="6"/>
  <c r="V100" i="8" s="1"/>
  <c r="W89" i="6"/>
  <c r="V104" i="8" s="1"/>
  <c r="W90" i="6"/>
  <c r="V105" i="8" s="1"/>
  <c r="W91" i="6"/>
  <c r="V106" i="8" s="1"/>
  <c r="W92" i="6"/>
  <c r="V107" i="8" s="1"/>
  <c r="W93" i="6"/>
  <c r="V108" i="8" s="1"/>
  <c r="W94" i="6"/>
  <c r="V109" i="8" s="1"/>
  <c r="W95" i="6"/>
  <c r="V110" i="8" s="1"/>
  <c r="W96" i="6"/>
  <c r="V111" i="8" s="1"/>
  <c r="W97" i="6"/>
  <c r="V113" i="8" s="1"/>
  <c r="W98" i="6"/>
  <c r="V114" i="8" s="1"/>
  <c r="W99" i="6"/>
  <c r="V115" i="8" s="1"/>
  <c r="W100" i="6"/>
  <c r="V116" i="8" s="1"/>
  <c r="W101" i="6"/>
  <c r="V117" i="8" s="1"/>
  <c r="W102" i="6"/>
  <c r="V118" i="8" s="1"/>
  <c r="W103" i="6"/>
  <c r="V119" i="8" s="1"/>
  <c r="W104" i="6"/>
  <c r="V120" i="8" s="1"/>
  <c r="W105" i="6"/>
  <c r="V121" i="8" s="1"/>
  <c r="W106" i="6"/>
  <c r="V122" i="8" s="1"/>
  <c r="W107" i="6"/>
  <c r="V123" i="8" s="1"/>
  <c r="W108" i="6"/>
  <c r="V124" i="8" s="1"/>
  <c r="W109" i="6"/>
  <c r="V125" i="8" s="1"/>
  <c r="W110" i="6"/>
  <c r="V127" i="8" s="1"/>
  <c r="W111" i="6"/>
  <c r="V128" i="8" s="1"/>
  <c r="W112" i="6"/>
  <c r="V129" i="8" s="1"/>
  <c r="W113" i="6"/>
  <c r="V138" i="8" s="1"/>
  <c r="W114" i="6"/>
  <c r="V139" i="8" s="1"/>
  <c r="W115" i="6"/>
  <c r="V140" i="8" s="1"/>
  <c r="W116" i="6"/>
  <c r="V141" i="8" s="1"/>
  <c r="W117" i="6"/>
  <c r="V142" i="8" s="1"/>
  <c r="W118" i="6"/>
  <c r="V143" i="8" s="1"/>
  <c r="W119" i="6"/>
  <c r="V144" i="8" s="1"/>
  <c r="W120" i="6"/>
  <c r="V148" i="8" s="1"/>
  <c r="W121" i="6"/>
  <c r="W122" i="6"/>
  <c r="W123" i="6"/>
  <c r="W124" i="6"/>
  <c r="W125" i="6"/>
  <c r="W126" i="6"/>
  <c r="V151" i="8" s="1"/>
  <c r="W127" i="6"/>
  <c r="V152" i="8" s="1"/>
  <c r="W128" i="6"/>
  <c r="V153" i="8" s="1"/>
  <c r="W129" i="6"/>
  <c r="V154" i="8" s="1"/>
  <c r="W130" i="6"/>
  <c r="V155" i="8" s="1"/>
  <c r="W131" i="6"/>
  <c r="V156" i="8" s="1"/>
  <c r="W132" i="6"/>
  <c r="V157" i="8" s="1"/>
  <c r="X157" i="8" s="1"/>
  <c r="W133" i="6"/>
  <c r="V159" i="8" s="1"/>
  <c r="X159" i="8" s="1"/>
  <c r="W134" i="6"/>
  <c r="V160" i="8" s="1"/>
  <c r="X160" i="8" s="1"/>
  <c r="W135" i="6"/>
  <c r="V161" i="8" s="1"/>
  <c r="X161" i="8" s="1"/>
  <c r="W136" i="6"/>
  <c r="V162" i="8" s="1"/>
  <c r="X162" i="8" s="1"/>
  <c r="W137" i="6"/>
  <c r="V163" i="8" s="1"/>
  <c r="X163" i="8" s="1"/>
  <c r="W138" i="6"/>
  <c r="V164" i="8" s="1"/>
  <c r="X164" i="8" s="1"/>
  <c r="W139" i="6"/>
  <c r="V165" i="8" s="1"/>
  <c r="X165" i="8" s="1"/>
  <c r="W140" i="6"/>
  <c r="V166" i="8" s="1"/>
  <c r="X166" i="8" s="1"/>
  <c r="W141" i="6"/>
  <c r="V167" i="8" s="1"/>
  <c r="X167" i="8" s="1"/>
  <c r="W142" i="6"/>
  <c r="V168" i="8" s="1"/>
  <c r="X168" i="8" s="1"/>
  <c r="W143" i="6"/>
  <c r="V169" i="8" s="1"/>
  <c r="X169" i="8" s="1"/>
  <c r="W144" i="6"/>
  <c r="V170" i="8" s="1"/>
  <c r="X170" i="8" s="1"/>
  <c r="W145" i="6"/>
  <c r="V172" i="8" s="1"/>
  <c r="X172" i="8" s="1"/>
  <c r="W146" i="6"/>
  <c r="V173" i="8" s="1"/>
  <c r="X173" i="8" s="1"/>
  <c r="W147" i="6"/>
  <c r="V174" i="8" s="1"/>
  <c r="X174" i="8" s="1"/>
  <c r="W148" i="6"/>
  <c r="V175" i="8" s="1"/>
  <c r="X175" i="8" s="1"/>
  <c r="W149" i="6"/>
  <c r="V176" i="8" s="1"/>
  <c r="X176" i="8" s="1"/>
  <c r="W150" i="6"/>
  <c r="V177" i="8" s="1"/>
  <c r="X177" i="8" s="1"/>
  <c r="W151" i="6"/>
  <c r="V178" i="8" s="1"/>
  <c r="X178" i="8" s="1"/>
  <c r="W152" i="6"/>
  <c r="V179" i="8" s="1"/>
  <c r="X179" i="8" s="1"/>
  <c r="W153" i="6"/>
  <c r="V180" i="8" s="1"/>
  <c r="X180" i="8" s="1"/>
  <c r="W154" i="6"/>
  <c r="V181" i="8" s="1"/>
  <c r="X181" i="8" s="1"/>
  <c r="W155" i="6"/>
  <c r="V182" i="8" s="1"/>
  <c r="X182" i="8" s="1"/>
  <c r="W156" i="6"/>
  <c r="V183" i="8" s="1"/>
  <c r="X183" i="8" s="1"/>
  <c r="W157" i="6"/>
  <c r="V184" i="8" s="1"/>
  <c r="X184" i="8" s="1"/>
  <c r="W159" i="6"/>
  <c r="V191" i="8" s="1"/>
  <c r="W160" i="6"/>
  <c r="V192" i="8" s="1"/>
  <c r="W161" i="6"/>
  <c r="V193" i="8" s="1"/>
  <c r="W162" i="6"/>
  <c r="V194" i="8" s="1"/>
  <c r="W163" i="6"/>
  <c r="V195" i="8" s="1"/>
  <c r="W164" i="6"/>
  <c r="V198" i="8" s="1"/>
  <c r="W165" i="6"/>
  <c r="V199" i="8" s="1"/>
  <c r="W166" i="6"/>
  <c r="V200" i="8" s="1"/>
  <c r="W167" i="6"/>
  <c r="V201" i="8" s="1"/>
  <c r="W168" i="6"/>
  <c r="V202" i="8" s="1"/>
  <c r="W169" i="6"/>
  <c r="V203" i="8" s="1"/>
  <c r="W170" i="6"/>
  <c r="V204" i="8" s="1"/>
  <c r="W171" i="6"/>
  <c r="V205" i="8" s="1"/>
  <c r="W172" i="6"/>
  <c r="V206" i="8" s="1"/>
  <c r="X206" i="8" s="1"/>
  <c r="W173" i="6"/>
  <c r="V207" i="8" s="1"/>
  <c r="W174" i="6"/>
  <c r="V208" i="8" s="1"/>
  <c r="W175" i="6"/>
  <c r="V209" i="8" s="1"/>
  <c r="W176" i="6"/>
  <c r="V210" i="8" s="1"/>
  <c r="W177" i="6"/>
  <c r="V211" i="8" s="1"/>
  <c r="W178" i="6"/>
  <c r="V212" i="8" s="1"/>
  <c r="W179" i="6"/>
  <c r="V213" i="8" s="1"/>
  <c r="W180" i="6"/>
  <c r="V214" i="8" s="1"/>
  <c r="W181" i="6"/>
  <c r="V215" i="8" s="1"/>
  <c r="X215" i="8" s="1"/>
  <c r="W182" i="6"/>
  <c r="V219" i="8" s="1"/>
  <c r="W183" i="6"/>
  <c r="V220" i="8" s="1"/>
  <c r="W184" i="6"/>
  <c r="V221" i="8" s="1"/>
  <c r="W185" i="6"/>
  <c r="V222" i="8" s="1"/>
  <c r="W186" i="6"/>
  <c r="V223" i="8" s="1"/>
  <c r="W187" i="6"/>
  <c r="V226" i="8" s="1"/>
  <c r="W188" i="6"/>
  <c r="V230" i="8" s="1"/>
  <c r="W189" i="6"/>
  <c r="V231" i="8" s="1"/>
  <c r="W190" i="6"/>
  <c r="V232" i="8" s="1"/>
  <c r="W191" i="6"/>
  <c r="V233" i="8" s="1"/>
  <c r="W192" i="6"/>
  <c r="V234" i="8" s="1"/>
  <c r="W193" i="6"/>
  <c r="V235" i="8" s="1"/>
  <c r="W194" i="6"/>
  <c r="V236" i="8" s="1"/>
  <c r="W195" i="6"/>
  <c r="W196" i="6"/>
  <c r="V238" i="8" s="1"/>
  <c r="W197" i="6"/>
  <c r="V239" i="8" s="1"/>
  <c r="W198" i="6"/>
  <c r="V240" i="8" s="1"/>
  <c r="W199" i="6"/>
  <c r="V241" i="8" s="1"/>
  <c r="W200" i="6"/>
  <c r="V242" i="8" s="1"/>
  <c r="W201" i="6"/>
  <c r="V243" i="8" s="1"/>
  <c r="W202" i="6"/>
  <c r="V244" i="8" s="1"/>
  <c r="W203" i="6"/>
  <c r="V245" i="8" s="1"/>
  <c r="W204" i="6"/>
  <c r="V246" i="8" s="1"/>
  <c r="W205" i="6"/>
  <c r="V249" i="8" s="1"/>
  <c r="X249" i="8" s="1"/>
  <c r="W206" i="6"/>
  <c r="V250" i="8" s="1"/>
  <c r="X250" i="8" s="1"/>
  <c r="W207" i="6"/>
  <c r="V251" i="8" s="1"/>
  <c r="X251" i="8" s="1"/>
  <c r="W208" i="6"/>
  <c r="V252" i="8" s="1"/>
  <c r="X252" i="8" s="1"/>
  <c r="W209" i="6"/>
  <c r="V253" i="8" s="1"/>
  <c r="X253" i="8" s="1"/>
  <c r="W210" i="6"/>
  <c r="V254" i="8" s="1"/>
  <c r="X254" i="8" s="1"/>
  <c r="W211" i="6"/>
  <c r="V255" i="8" s="1"/>
  <c r="W212" i="6"/>
  <c r="V256" i="8" s="1"/>
  <c r="X256" i="8" s="1"/>
  <c r="W213" i="6"/>
  <c r="V257" i="8" s="1"/>
  <c r="X257" i="8" s="1"/>
  <c r="W214" i="6"/>
  <c r="V264" i="8" s="1"/>
  <c r="W215" i="6"/>
  <c r="V265" i="8" s="1"/>
  <c r="W216" i="6"/>
  <c r="V266" i="8" s="1"/>
  <c r="W217" i="6"/>
  <c r="V267" i="8" s="1"/>
  <c r="W218" i="6"/>
  <c r="V268" i="8" s="1"/>
  <c r="W219" i="6"/>
  <c r="V269" i="8" s="1"/>
  <c r="W220" i="6"/>
  <c r="V270" i="8" s="1"/>
  <c r="W221" i="6"/>
  <c r="V271" i="8" s="1"/>
  <c r="W222" i="6"/>
  <c r="V272" i="8" s="1"/>
  <c r="W223" i="6"/>
  <c r="V273" i="8" s="1"/>
  <c r="W224" i="6"/>
  <c r="V274" i="8" s="1"/>
  <c r="W225" i="6"/>
  <c r="V275" i="8" s="1"/>
  <c r="W226" i="6"/>
  <c r="V276" i="8" s="1"/>
  <c r="W227" i="6"/>
  <c r="V277" i="8" s="1"/>
  <c r="W228" i="6"/>
  <c r="V278" i="8" s="1"/>
  <c r="W229" i="6"/>
  <c r="V279" i="8" s="1"/>
  <c r="W230" i="6"/>
  <c r="V280" i="8" s="1"/>
  <c r="W231" i="6"/>
  <c r="V281" i="8" s="1"/>
  <c r="W232" i="6"/>
  <c r="W233" i="6"/>
  <c r="V283" i="8" s="1"/>
  <c r="W234" i="6"/>
  <c r="V284" i="8" s="1"/>
  <c r="W235" i="6"/>
  <c r="V285" i="8" s="1"/>
  <c r="W236" i="6"/>
  <c r="V286" i="8" s="1"/>
  <c r="W238" i="6"/>
  <c r="V288" i="8" s="1"/>
  <c r="W239" i="6"/>
  <c r="V289" i="8" s="1"/>
  <c r="W240" i="6"/>
  <c r="V290" i="8" s="1"/>
  <c r="W241" i="6"/>
  <c r="W242" i="6"/>
  <c r="V291" i="8" s="1"/>
  <c r="W243" i="6"/>
  <c r="V292" i="8" s="1"/>
  <c r="W244" i="6"/>
  <c r="V293" i="8" s="1"/>
  <c r="W245" i="6"/>
  <c r="V296" i="8" s="1"/>
  <c r="W246" i="6"/>
  <c r="W247" i="6"/>
  <c r="V298" i="8" s="1"/>
  <c r="W248" i="6"/>
  <c r="V299" i="8" s="1"/>
  <c r="W249" i="6"/>
  <c r="W251" i="6"/>
  <c r="W252" i="6"/>
  <c r="W253" i="6"/>
  <c r="W254" i="6"/>
  <c r="V316" i="8" s="1"/>
  <c r="W255" i="6"/>
  <c r="V317" i="8" s="1"/>
  <c r="W256" i="6"/>
  <c r="V318" i="8" s="1"/>
  <c r="X318" i="8" s="1"/>
  <c r="W257" i="6"/>
  <c r="V319" i="8" s="1"/>
  <c r="X319" i="8" s="1"/>
  <c r="W258" i="6"/>
  <c r="V320" i="8" s="1"/>
  <c r="X320" i="8" s="1"/>
  <c r="W259" i="6"/>
  <c r="V321" i="8" s="1"/>
  <c r="X321" i="8" s="1"/>
  <c r="W260" i="6"/>
  <c r="V322" i="8" s="1"/>
  <c r="X322" i="8" s="1"/>
  <c r="W261" i="6"/>
  <c r="V323" i="8" s="1"/>
  <c r="X323" i="8" s="1"/>
  <c r="W262" i="6"/>
  <c r="V324" i="8" s="1"/>
  <c r="X324" i="8" s="1"/>
  <c r="W263" i="6"/>
  <c r="V325" i="8" s="1"/>
  <c r="X325" i="8" s="1"/>
  <c r="W264" i="6"/>
  <c r="V326" i="8" s="1"/>
  <c r="X326" i="8" s="1"/>
  <c r="W265" i="6"/>
  <c r="V327" i="8" s="1"/>
  <c r="X327" i="8" s="1"/>
  <c r="W266" i="6"/>
  <c r="V328" i="8" s="1"/>
  <c r="X328" i="8" s="1"/>
  <c r="W267" i="6"/>
  <c r="W268" i="6"/>
  <c r="W269" i="6"/>
  <c r="W270" i="6"/>
  <c r="W271" i="6"/>
  <c r="V339" i="8" s="1"/>
  <c r="W272" i="6"/>
  <c r="V344" i="8" s="1"/>
  <c r="W273" i="6"/>
  <c r="V345" i="8" s="1"/>
  <c r="W274" i="6"/>
  <c r="W275" i="6"/>
  <c r="W276" i="6"/>
  <c r="W277" i="6"/>
  <c r="W278" i="6"/>
  <c r="V350" i="8" s="1"/>
  <c r="W279" i="6"/>
  <c r="W280" i="6"/>
  <c r="V354" i="8" s="1"/>
  <c r="W281" i="6"/>
  <c r="V355" i="8" s="1"/>
  <c r="W282" i="6"/>
  <c r="W283" i="6"/>
  <c r="W284" i="6"/>
  <c r="W285" i="6"/>
  <c r="W286" i="6"/>
  <c r="V360" i="8" s="1"/>
  <c r="W287" i="6"/>
  <c r="W288" i="6"/>
  <c r="V362" i="8" s="1"/>
  <c r="W289" i="6"/>
  <c r="V363" i="8" s="1"/>
  <c r="X363" i="8" s="1"/>
  <c r="W290" i="6"/>
  <c r="V364" i="8" s="1"/>
  <c r="X364" i="8" s="1"/>
  <c r="W291" i="6"/>
  <c r="V365" i="8" s="1"/>
  <c r="X365" i="8" s="1"/>
  <c r="W292" i="6"/>
  <c r="V366" i="8" s="1"/>
  <c r="X366" i="8" s="1"/>
  <c r="W293" i="6"/>
  <c r="V367" i="8" s="1"/>
  <c r="X367" i="8" s="1"/>
  <c r="W294" i="6"/>
  <c r="V368" i="8" s="1"/>
  <c r="X368" i="8" s="1"/>
  <c r="W297" i="6"/>
  <c r="V375" i="8" s="1"/>
  <c r="W298" i="6"/>
  <c r="V376" i="8" s="1"/>
  <c r="W299" i="6"/>
  <c r="V377" i="8" s="1"/>
  <c r="W300" i="6"/>
  <c r="W301" i="6"/>
  <c r="W302" i="6"/>
  <c r="W303" i="6"/>
  <c r="W304" i="6"/>
  <c r="W305" i="6"/>
  <c r="W306" i="6"/>
  <c r="V385" i="8" s="1"/>
  <c r="W307" i="6"/>
  <c r="V386" i="8" s="1"/>
  <c r="W308" i="6"/>
  <c r="W309" i="6"/>
  <c r="W310" i="6"/>
  <c r="W311" i="6"/>
  <c r="W312" i="6"/>
  <c r="W314" i="6"/>
  <c r="W315" i="6"/>
  <c r="V395" i="8" s="1"/>
  <c r="W316" i="6"/>
  <c r="V396" i="8" s="1"/>
  <c r="W317" i="6"/>
  <c r="W318" i="6"/>
  <c r="W319" i="6"/>
  <c r="W320" i="6"/>
  <c r="W321" i="6"/>
  <c r="W322" i="6"/>
  <c r="V406" i="8" s="1"/>
  <c r="X406" i="8" s="1"/>
  <c r="W323" i="6"/>
  <c r="V407" i="8" s="1"/>
  <c r="X407" i="8" s="1"/>
  <c r="W324" i="6"/>
  <c r="V408" i="8" s="1"/>
  <c r="X408" i="8" s="1"/>
  <c r="W325" i="6"/>
  <c r="V409" i="8" s="1"/>
  <c r="X409" i="8" s="1"/>
  <c r="W326" i="6"/>
  <c r="V410" i="8" s="1"/>
  <c r="X410" i="8" s="1"/>
  <c r="W327" i="6"/>
  <c r="V411" i="8" s="1"/>
  <c r="X411" i="8" s="1"/>
  <c r="W328" i="6"/>
  <c r="V412" i="8" s="1"/>
  <c r="X412" i="8" s="1"/>
  <c r="W329" i="6"/>
  <c r="V413" i="8" s="1"/>
  <c r="X413" i="8" s="1"/>
  <c r="W330" i="6"/>
  <c r="V414" i="8" s="1"/>
  <c r="X414" i="8" s="1"/>
  <c r="W331" i="6"/>
  <c r="V415" i="8" s="1"/>
  <c r="X415" i="8" s="1"/>
  <c r="W332" i="6"/>
  <c r="V416" i="8" s="1"/>
  <c r="X416" i="8" s="1"/>
  <c r="W333" i="6"/>
  <c r="W334" i="6"/>
  <c r="W335" i="6"/>
  <c r="W336" i="6"/>
  <c r="W337" i="6"/>
  <c r="V423" i="8" s="1"/>
  <c r="W338" i="6"/>
  <c r="W339" i="6"/>
  <c r="V425" i="8" s="1"/>
  <c r="X425" i="8" s="1"/>
  <c r="W340" i="6"/>
  <c r="V426" i="8" s="1"/>
  <c r="W343" i="6"/>
  <c r="W344" i="6"/>
  <c r="W345" i="6"/>
  <c r="W346" i="6"/>
  <c r="V436" i="8" s="1"/>
  <c r="W347" i="6"/>
  <c r="V437" i="8" s="1"/>
  <c r="W348" i="6"/>
  <c r="W349" i="6"/>
  <c r="V439" i="8" s="1"/>
  <c r="W350" i="6"/>
  <c r="V440" i="8" s="1"/>
  <c r="W351" i="6"/>
  <c r="W352" i="6"/>
  <c r="W353" i="6"/>
  <c r="W354" i="6"/>
  <c r="V445" i="8" s="1"/>
  <c r="W355" i="6"/>
  <c r="W356" i="6"/>
  <c r="W357" i="6"/>
  <c r="V448" i="8" s="1"/>
  <c r="W358" i="6"/>
  <c r="V449" i="8" s="1"/>
  <c r="W359" i="6"/>
  <c r="V452" i="8" s="1"/>
  <c r="X452" i="8" s="1"/>
  <c r="W360" i="6"/>
  <c r="V453" i="8" s="1"/>
  <c r="X453" i="8" s="1"/>
  <c r="W361" i="6"/>
  <c r="V454" i="8" s="1"/>
  <c r="X454" i="8" s="1"/>
  <c r="W362" i="6"/>
  <c r="V455" i="8" s="1"/>
  <c r="X455" i="8" s="1"/>
  <c r="W363" i="6"/>
  <c r="V456" i="8" s="1"/>
  <c r="X456" i="8" s="1"/>
  <c r="W364" i="6"/>
  <c r="V457" i="8" s="1"/>
  <c r="X457" i="8" s="1"/>
  <c r="W365" i="6"/>
  <c r="V458" i="8" s="1"/>
  <c r="X458" i="8" s="1"/>
  <c r="W366" i="6"/>
  <c r="V459" i="8" s="1"/>
  <c r="X459" i="8" s="1"/>
  <c r="W367" i="6"/>
  <c r="V460" i="8" s="1"/>
  <c r="X460" i="8" s="1"/>
  <c r="W368" i="6"/>
  <c r="W369" i="6"/>
  <c r="W370" i="6"/>
  <c r="V464" i="8" s="1"/>
  <c r="W371" i="6"/>
  <c r="W372" i="6"/>
  <c r="W373" i="6"/>
  <c r="V467" i="8" s="1"/>
  <c r="W374" i="6"/>
  <c r="V468" i="8" s="1"/>
  <c r="W375" i="6"/>
  <c r="W376" i="6"/>
  <c r="W377" i="6"/>
  <c r="W378" i="6"/>
  <c r="V472" i="8" s="1"/>
  <c r="W379" i="6"/>
  <c r="W380" i="6"/>
  <c r="W381" i="6"/>
  <c r="V478" i="8" s="1"/>
  <c r="W382" i="6"/>
  <c r="W383" i="6"/>
  <c r="W384" i="6"/>
  <c r="W385" i="6"/>
  <c r="W386" i="6"/>
  <c r="W387" i="6"/>
  <c r="W388" i="6"/>
  <c r="W389" i="6"/>
  <c r="V486" i="8" s="1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T23" i="6"/>
  <c r="R27" i="8" s="1"/>
  <c r="T24" i="6"/>
  <c r="R28" i="8" s="1"/>
  <c r="T25" i="6"/>
  <c r="R29" i="8" s="1"/>
  <c r="T26" i="6"/>
  <c r="R30" i="8" s="1"/>
  <c r="T27" i="6"/>
  <c r="R31" i="8" s="1"/>
  <c r="T28" i="6"/>
  <c r="R32" i="8" s="1"/>
  <c r="T29" i="6"/>
  <c r="R33" i="8" s="1"/>
  <c r="T31" i="6"/>
  <c r="R36" i="8" s="1"/>
  <c r="T32" i="6"/>
  <c r="R37" i="8" s="1"/>
  <c r="T33" i="6"/>
  <c r="R38" i="8" s="1"/>
  <c r="T34" i="6"/>
  <c r="R39" i="8" s="1"/>
  <c r="T35" i="6"/>
  <c r="R40" i="8" s="1"/>
  <c r="T36" i="6"/>
  <c r="R41" i="8" s="1"/>
  <c r="T37" i="6"/>
  <c r="R42" i="8" s="1"/>
  <c r="T38" i="6"/>
  <c r="R43" i="8" s="1"/>
  <c r="T39" i="6"/>
  <c r="R44" i="8" s="1"/>
  <c r="T40" i="6"/>
  <c r="R47" i="8" s="1"/>
  <c r="T41" i="6"/>
  <c r="R48" i="8" s="1"/>
  <c r="T42" i="6"/>
  <c r="R49" i="8" s="1"/>
  <c r="T43" i="6"/>
  <c r="R50" i="8" s="1"/>
  <c r="T44" i="6"/>
  <c r="R51" i="8" s="1"/>
  <c r="T45" i="6"/>
  <c r="R52" i="8" s="1"/>
  <c r="T46" i="6"/>
  <c r="R53" i="8" s="1"/>
  <c r="T48" i="6"/>
  <c r="R55" i="8" s="1"/>
  <c r="T49" i="6"/>
  <c r="R56" i="8" s="1"/>
  <c r="T50" i="6"/>
  <c r="R57" i="8" s="1"/>
  <c r="T51" i="6"/>
  <c r="R58" i="8" s="1"/>
  <c r="T52" i="6"/>
  <c r="R59" i="8" s="1"/>
  <c r="T53" i="6"/>
  <c r="R60" i="8" s="1"/>
  <c r="T54" i="6"/>
  <c r="R61" i="8" s="1"/>
  <c r="T55" i="6"/>
  <c r="R62" i="8" s="1"/>
  <c r="T56" i="6"/>
  <c r="R63" i="8" s="1"/>
  <c r="T57" i="6"/>
  <c r="R64" i="8" s="1"/>
  <c r="T58" i="6"/>
  <c r="R65" i="8" s="1"/>
  <c r="T60" i="6"/>
  <c r="R67" i="8" s="1"/>
  <c r="T61" i="6"/>
  <c r="R68" i="8" s="1"/>
  <c r="T62" i="6"/>
  <c r="R69" i="8" s="1"/>
  <c r="T63" i="6"/>
  <c r="R70" i="8" s="1"/>
  <c r="T64" i="6"/>
  <c r="R71" i="8" s="1"/>
  <c r="T65" i="6"/>
  <c r="T66" i="6"/>
  <c r="R74" i="8" s="1"/>
  <c r="T67" i="6"/>
  <c r="R75" i="8" s="1"/>
  <c r="T68" i="6"/>
  <c r="R76" i="8" s="1"/>
  <c r="T69" i="6"/>
  <c r="R77" i="8" s="1"/>
  <c r="T70" i="6"/>
  <c r="R78" i="8" s="1"/>
  <c r="T71" i="6"/>
  <c r="R79" i="8" s="1"/>
  <c r="T72" i="6"/>
  <c r="R80" i="8" s="1"/>
  <c r="T73" i="6"/>
  <c r="T74" i="6"/>
  <c r="R83" i="8" s="1"/>
  <c r="T75" i="6"/>
  <c r="R84" i="8" s="1"/>
  <c r="T76" i="6"/>
  <c r="R85" i="8" s="1"/>
  <c r="T77" i="6"/>
  <c r="R86" i="8" s="1"/>
  <c r="T78" i="6"/>
  <c r="R87" i="8" s="1"/>
  <c r="T79" i="6"/>
  <c r="R88" i="8" s="1"/>
  <c r="T80" i="6"/>
  <c r="R89" i="8" s="1"/>
  <c r="T81" i="6"/>
  <c r="R90" i="8" s="1"/>
  <c r="T82" i="6"/>
  <c r="R96" i="8" s="1"/>
  <c r="T83" i="6"/>
  <c r="R97" i="8" s="1"/>
  <c r="T84" i="6"/>
  <c r="R98" i="8" s="1"/>
  <c r="T85" i="6"/>
  <c r="R99" i="8" s="1"/>
  <c r="T86" i="6"/>
  <c r="R100" i="8" s="1"/>
  <c r="T89" i="6"/>
  <c r="R104" i="8" s="1"/>
  <c r="T90" i="6"/>
  <c r="R105" i="8" s="1"/>
  <c r="T91" i="6"/>
  <c r="R106" i="8" s="1"/>
  <c r="T92" i="6"/>
  <c r="R107" i="8" s="1"/>
  <c r="T93" i="6"/>
  <c r="R108" i="8" s="1"/>
  <c r="T94" i="6"/>
  <c r="R109" i="8" s="1"/>
  <c r="T95" i="6"/>
  <c r="R110" i="8" s="1"/>
  <c r="T96" i="6"/>
  <c r="R111" i="8" s="1"/>
  <c r="T97" i="6"/>
  <c r="R113" i="8" s="1"/>
  <c r="T98" i="6"/>
  <c r="R114" i="8" s="1"/>
  <c r="T99" i="6"/>
  <c r="R115" i="8" s="1"/>
  <c r="T100" i="6"/>
  <c r="R116" i="8" s="1"/>
  <c r="T101" i="6"/>
  <c r="R117" i="8" s="1"/>
  <c r="T102" i="6"/>
  <c r="R118" i="8" s="1"/>
  <c r="T103" i="6"/>
  <c r="R119" i="8" s="1"/>
  <c r="T104" i="6"/>
  <c r="R120" i="8" s="1"/>
  <c r="T105" i="6"/>
  <c r="R121" i="8" s="1"/>
  <c r="T106" i="6"/>
  <c r="R122" i="8" s="1"/>
  <c r="T107" i="6"/>
  <c r="R123" i="8" s="1"/>
  <c r="T108" i="6"/>
  <c r="R124" i="8" s="1"/>
  <c r="T109" i="6"/>
  <c r="R125" i="8" s="1"/>
  <c r="T110" i="6"/>
  <c r="T111" i="6"/>
  <c r="R128" i="8" s="1"/>
  <c r="T112" i="6"/>
  <c r="R129" i="8" s="1"/>
  <c r="T114" i="6"/>
  <c r="R139" i="8" s="1"/>
  <c r="T115" i="6"/>
  <c r="R140" i="8" s="1"/>
  <c r="T116" i="6"/>
  <c r="R141" i="8" s="1"/>
  <c r="T117" i="6"/>
  <c r="R142" i="8" s="1"/>
  <c r="T118" i="6"/>
  <c r="R143" i="8" s="1"/>
  <c r="T119" i="6"/>
  <c r="R144" i="8" s="1"/>
  <c r="T120" i="6"/>
  <c r="R149" i="8" s="1"/>
  <c r="T121" i="6"/>
  <c r="T122" i="6"/>
  <c r="T123" i="6"/>
  <c r="T124" i="6"/>
  <c r="T125" i="6"/>
  <c r="T126" i="6"/>
  <c r="R151" i="8" s="1"/>
  <c r="T127" i="6"/>
  <c r="R152" i="8" s="1"/>
  <c r="T128" i="6"/>
  <c r="R153" i="8" s="1"/>
  <c r="T129" i="6"/>
  <c r="R154" i="8" s="1"/>
  <c r="T130" i="6"/>
  <c r="R155" i="8" s="1"/>
  <c r="T131" i="6"/>
  <c r="R156" i="8" s="1"/>
  <c r="T132" i="6"/>
  <c r="R157" i="8" s="1"/>
  <c r="T157" i="8" s="1"/>
  <c r="T133" i="6"/>
  <c r="R159" i="8" s="1"/>
  <c r="T159" i="8" s="1"/>
  <c r="T134" i="6"/>
  <c r="R160" i="8" s="1"/>
  <c r="T160" i="8" s="1"/>
  <c r="T135" i="6"/>
  <c r="R161" i="8" s="1"/>
  <c r="T161" i="8" s="1"/>
  <c r="T136" i="6"/>
  <c r="R162" i="8" s="1"/>
  <c r="T162" i="8" s="1"/>
  <c r="T137" i="6"/>
  <c r="R163" i="8" s="1"/>
  <c r="T163" i="8" s="1"/>
  <c r="T138" i="6"/>
  <c r="R164" i="8" s="1"/>
  <c r="T164" i="8" s="1"/>
  <c r="T139" i="6"/>
  <c r="R165" i="8" s="1"/>
  <c r="T165" i="8" s="1"/>
  <c r="T140" i="6"/>
  <c r="R166" i="8" s="1"/>
  <c r="T166" i="8" s="1"/>
  <c r="T141" i="6"/>
  <c r="R167" i="8" s="1"/>
  <c r="T167" i="8" s="1"/>
  <c r="T142" i="6"/>
  <c r="R168" i="8" s="1"/>
  <c r="T143" i="6"/>
  <c r="R169" i="8" s="1"/>
  <c r="T144" i="6"/>
  <c r="R170" i="8" s="1"/>
  <c r="T145" i="6"/>
  <c r="R172" i="8" s="1"/>
  <c r="T146" i="6"/>
  <c r="R173" i="8" s="1"/>
  <c r="T147" i="6"/>
  <c r="R174" i="8" s="1"/>
  <c r="T148" i="6"/>
  <c r="R175" i="8" s="1"/>
  <c r="T149" i="6"/>
  <c r="R176" i="8" s="1"/>
  <c r="T150" i="6"/>
  <c r="R177" i="8" s="1"/>
  <c r="T151" i="6"/>
  <c r="R178" i="8" s="1"/>
  <c r="T152" i="6"/>
  <c r="R179" i="8" s="1"/>
  <c r="T153" i="6"/>
  <c r="R180" i="8" s="1"/>
  <c r="T154" i="6"/>
  <c r="R181" i="8" s="1"/>
  <c r="T155" i="6"/>
  <c r="R182" i="8" s="1"/>
  <c r="T156" i="6"/>
  <c r="R183" i="8" s="1"/>
  <c r="T157" i="6"/>
  <c r="R184" i="8" s="1"/>
  <c r="T159" i="6"/>
  <c r="R191" i="8" s="1"/>
  <c r="T160" i="6"/>
  <c r="R192" i="8" s="1"/>
  <c r="T161" i="6"/>
  <c r="R193" i="8" s="1"/>
  <c r="T162" i="6"/>
  <c r="R194" i="8" s="1"/>
  <c r="T163" i="6"/>
  <c r="R195" i="8" s="1"/>
  <c r="T164" i="6"/>
  <c r="R198" i="8" s="1"/>
  <c r="T165" i="6"/>
  <c r="R199" i="8" s="1"/>
  <c r="T166" i="6"/>
  <c r="R200" i="8" s="1"/>
  <c r="T167" i="6"/>
  <c r="R201" i="8" s="1"/>
  <c r="T168" i="6"/>
  <c r="R202" i="8" s="1"/>
  <c r="T169" i="6"/>
  <c r="R203" i="8" s="1"/>
  <c r="T170" i="6"/>
  <c r="R204" i="8" s="1"/>
  <c r="T171" i="6"/>
  <c r="R205" i="8" s="1"/>
  <c r="T172" i="6"/>
  <c r="R206" i="8" s="1"/>
  <c r="T206" i="8" s="1"/>
  <c r="T173" i="6"/>
  <c r="R207" i="8" s="1"/>
  <c r="T174" i="6"/>
  <c r="R208" i="8" s="1"/>
  <c r="T175" i="6"/>
  <c r="R209" i="8" s="1"/>
  <c r="T176" i="6"/>
  <c r="R210" i="8" s="1"/>
  <c r="T177" i="6"/>
  <c r="R211" i="8" s="1"/>
  <c r="T178" i="6"/>
  <c r="R212" i="8" s="1"/>
  <c r="T179" i="6"/>
  <c r="R213" i="8" s="1"/>
  <c r="T180" i="6"/>
  <c r="R214" i="8" s="1"/>
  <c r="T181" i="6"/>
  <c r="R215" i="8" s="1"/>
  <c r="T215" i="8" s="1"/>
  <c r="T182" i="6"/>
  <c r="R219" i="8" s="1"/>
  <c r="T183" i="6"/>
  <c r="R220" i="8" s="1"/>
  <c r="T184" i="6"/>
  <c r="R221" i="8" s="1"/>
  <c r="T185" i="6"/>
  <c r="R222" i="8" s="1"/>
  <c r="T186" i="6"/>
  <c r="R223" i="8" s="1"/>
  <c r="T188" i="6"/>
  <c r="R230" i="8" s="1"/>
  <c r="T189" i="6"/>
  <c r="R231" i="8" s="1"/>
  <c r="T190" i="6"/>
  <c r="R232" i="8" s="1"/>
  <c r="T191" i="6"/>
  <c r="R233" i="8" s="1"/>
  <c r="T192" i="6"/>
  <c r="R234" i="8" s="1"/>
  <c r="T193" i="6"/>
  <c r="R235" i="8" s="1"/>
  <c r="T194" i="6"/>
  <c r="R236" i="8" s="1"/>
  <c r="T195" i="6"/>
  <c r="R237" i="8" s="1"/>
  <c r="T196" i="6"/>
  <c r="R238" i="8" s="1"/>
  <c r="T197" i="6"/>
  <c r="R239" i="8" s="1"/>
  <c r="T198" i="6"/>
  <c r="R240" i="8" s="1"/>
  <c r="T199" i="6"/>
  <c r="R241" i="8" s="1"/>
  <c r="T200" i="6"/>
  <c r="R242" i="8" s="1"/>
  <c r="T201" i="6"/>
  <c r="R243" i="8" s="1"/>
  <c r="T202" i="6"/>
  <c r="R244" i="8" s="1"/>
  <c r="T203" i="6"/>
  <c r="R245" i="8" s="1"/>
  <c r="T204" i="6"/>
  <c r="R246" i="8" s="1"/>
  <c r="T205" i="6"/>
  <c r="R249" i="8" s="1"/>
  <c r="T249" i="8" s="1"/>
  <c r="T206" i="6"/>
  <c r="R250" i="8" s="1"/>
  <c r="T250" i="8" s="1"/>
  <c r="T207" i="6"/>
  <c r="R251" i="8" s="1"/>
  <c r="T251" i="8" s="1"/>
  <c r="T208" i="6"/>
  <c r="R252" i="8" s="1"/>
  <c r="T252" i="8" s="1"/>
  <c r="T209" i="6"/>
  <c r="R253" i="8" s="1"/>
  <c r="T253" i="8" s="1"/>
  <c r="T210" i="6"/>
  <c r="R254" i="8" s="1"/>
  <c r="T254" i="8" s="1"/>
  <c r="T211" i="6"/>
  <c r="R255" i="8" s="1"/>
  <c r="T212" i="6"/>
  <c r="R256" i="8" s="1"/>
  <c r="T256" i="8" s="1"/>
  <c r="T213" i="6"/>
  <c r="R257" i="8" s="1"/>
  <c r="T257" i="8" s="1"/>
  <c r="T214" i="6"/>
  <c r="R264" i="8" s="1"/>
  <c r="T215" i="6"/>
  <c r="R265" i="8" s="1"/>
  <c r="T216" i="6"/>
  <c r="R266" i="8" s="1"/>
  <c r="T217" i="6"/>
  <c r="R267" i="8" s="1"/>
  <c r="T218" i="6"/>
  <c r="R268" i="8" s="1"/>
  <c r="T219" i="6"/>
  <c r="R269" i="8" s="1"/>
  <c r="T220" i="6"/>
  <c r="R270" i="8" s="1"/>
  <c r="T221" i="6"/>
  <c r="R271" i="8" s="1"/>
  <c r="T222" i="6"/>
  <c r="R272" i="8" s="1"/>
  <c r="T223" i="6"/>
  <c r="R273" i="8" s="1"/>
  <c r="T224" i="6"/>
  <c r="R274" i="8" s="1"/>
  <c r="T225" i="6"/>
  <c r="R275" i="8" s="1"/>
  <c r="T226" i="6"/>
  <c r="R276" i="8" s="1"/>
  <c r="T227" i="6"/>
  <c r="R277" i="8" s="1"/>
  <c r="T228" i="6"/>
  <c r="R278" i="8" s="1"/>
  <c r="T229" i="6"/>
  <c r="R279" i="8" s="1"/>
  <c r="T230" i="6"/>
  <c r="R280" i="8" s="1"/>
  <c r="T232" i="6"/>
  <c r="R282" i="8" s="1"/>
  <c r="T233" i="6"/>
  <c r="R283" i="8" s="1"/>
  <c r="T234" i="6"/>
  <c r="R284" i="8" s="1"/>
  <c r="T235" i="6"/>
  <c r="R285" i="8" s="1"/>
  <c r="T236" i="6"/>
  <c r="R286" i="8" s="1"/>
  <c r="T238" i="6"/>
  <c r="R288" i="8" s="1"/>
  <c r="T288" i="8" s="1"/>
  <c r="T239" i="6"/>
  <c r="R289" i="8" s="1"/>
  <c r="T289" i="8" s="1"/>
  <c r="T240" i="6"/>
  <c r="R290" i="8" s="1"/>
  <c r="T290" i="8" s="1"/>
  <c r="T241" i="6"/>
  <c r="T242" i="6"/>
  <c r="R291" i="8" s="1"/>
  <c r="T291" i="8" s="1"/>
  <c r="T243" i="6"/>
  <c r="R292" i="8" s="1"/>
  <c r="T244" i="6"/>
  <c r="R293" i="8" s="1"/>
  <c r="T245" i="6"/>
  <c r="T246" i="6"/>
  <c r="R297" i="8" s="1"/>
  <c r="T247" i="6"/>
  <c r="R298" i="8" s="1"/>
  <c r="T248" i="6"/>
  <c r="R299" i="8" s="1"/>
  <c r="T249" i="6"/>
  <c r="R300" i="8" s="1"/>
  <c r="T251" i="6"/>
  <c r="R313" i="8" s="1"/>
  <c r="T252" i="6"/>
  <c r="R314" i="8" s="1"/>
  <c r="T253" i="6"/>
  <c r="R315" i="8" s="1"/>
  <c r="T254" i="6"/>
  <c r="R316" i="8" s="1"/>
  <c r="T255" i="6"/>
  <c r="R317" i="8" s="1"/>
  <c r="T256" i="6"/>
  <c r="R318" i="8" s="1"/>
  <c r="T318" i="8" s="1"/>
  <c r="T257" i="6"/>
  <c r="R319" i="8" s="1"/>
  <c r="T319" i="8" s="1"/>
  <c r="T258" i="6"/>
  <c r="R320" i="8" s="1"/>
  <c r="T320" i="8" s="1"/>
  <c r="T259" i="6"/>
  <c r="R321" i="8" s="1"/>
  <c r="T321" i="8" s="1"/>
  <c r="T260" i="6"/>
  <c r="R322" i="8" s="1"/>
  <c r="T322" i="8" s="1"/>
  <c r="T261" i="6"/>
  <c r="R323" i="8" s="1"/>
  <c r="T323" i="8" s="1"/>
  <c r="T262" i="6"/>
  <c r="R324" i="8" s="1"/>
  <c r="T324" i="8" s="1"/>
  <c r="T263" i="6"/>
  <c r="R325" i="8" s="1"/>
  <c r="T325" i="8" s="1"/>
  <c r="T264" i="6"/>
  <c r="R326" i="8" s="1"/>
  <c r="T326" i="8" s="1"/>
  <c r="T265" i="6"/>
  <c r="R327" i="8" s="1"/>
  <c r="T327" i="8" s="1"/>
  <c r="T266" i="6"/>
  <c r="R328" i="8" s="1"/>
  <c r="T328" i="8" s="1"/>
  <c r="T267" i="6"/>
  <c r="R329" i="8" s="1"/>
  <c r="T268" i="6"/>
  <c r="R336" i="8" s="1"/>
  <c r="T269" i="6"/>
  <c r="R337" i="8" s="1"/>
  <c r="T270" i="6"/>
  <c r="R338" i="8" s="1"/>
  <c r="T271" i="6"/>
  <c r="R339" i="8" s="1"/>
  <c r="T272" i="6"/>
  <c r="R344" i="8" s="1"/>
  <c r="T273" i="6"/>
  <c r="R345" i="8" s="1"/>
  <c r="T274" i="6"/>
  <c r="R346" i="8" s="1"/>
  <c r="T275" i="6"/>
  <c r="R347" i="8" s="1"/>
  <c r="T276" i="6"/>
  <c r="R348" i="8" s="1"/>
  <c r="T277" i="6"/>
  <c r="R349" i="8" s="1"/>
  <c r="T278" i="6"/>
  <c r="T279" i="6"/>
  <c r="R351" i="8" s="1"/>
  <c r="T280" i="6"/>
  <c r="R354" i="8" s="1"/>
  <c r="T281" i="6"/>
  <c r="R355" i="8" s="1"/>
  <c r="T282" i="6"/>
  <c r="R356" i="8" s="1"/>
  <c r="T283" i="6"/>
  <c r="R357" i="8" s="1"/>
  <c r="T284" i="6"/>
  <c r="R358" i="8" s="1"/>
  <c r="T285" i="6"/>
  <c r="R359" i="8" s="1"/>
  <c r="T286" i="6"/>
  <c r="T287" i="6"/>
  <c r="R361" i="8" s="1"/>
  <c r="T288" i="6"/>
  <c r="R362" i="8" s="1"/>
  <c r="T289" i="6"/>
  <c r="R363" i="8" s="1"/>
  <c r="T363" i="8" s="1"/>
  <c r="T290" i="6"/>
  <c r="R364" i="8" s="1"/>
  <c r="T364" i="8" s="1"/>
  <c r="T291" i="6"/>
  <c r="R365" i="8" s="1"/>
  <c r="T365" i="8" s="1"/>
  <c r="T292" i="6"/>
  <c r="R366" i="8" s="1"/>
  <c r="T366" i="8" s="1"/>
  <c r="T293" i="6"/>
  <c r="R367" i="8" s="1"/>
  <c r="T367" i="8" s="1"/>
  <c r="T294" i="6"/>
  <c r="R368" i="8" s="1"/>
  <c r="T368" i="8" s="1"/>
  <c r="T295" i="6"/>
  <c r="R369" i="8" s="1"/>
  <c r="T369" i="8" s="1"/>
  <c r="T296" i="6"/>
  <c r="R370" i="8" s="1"/>
  <c r="T370" i="8" s="1"/>
  <c r="T297" i="6"/>
  <c r="R375" i="8" s="1"/>
  <c r="T298" i="6"/>
  <c r="T299" i="6"/>
  <c r="R377" i="8" s="1"/>
  <c r="T300" i="6"/>
  <c r="R378" i="8" s="1"/>
  <c r="T301" i="6"/>
  <c r="R379" i="8" s="1"/>
  <c r="T302" i="6"/>
  <c r="T303" i="6"/>
  <c r="T304" i="6"/>
  <c r="T305" i="6"/>
  <c r="T306" i="6"/>
  <c r="T307" i="6"/>
  <c r="T308" i="6"/>
  <c r="R387" i="8" s="1"/>
  <c r="T309" i="6"/>
  <c r="R388" i="8" s="1"/>
  <c r="T310" i="6"/>
  <c r="T311" i="6"/>
  <c r="T312" i="6"/>
  <c r="T313" i="6"/>
  <c r="T314" i="6"/>
  <c r="T315" i="6"/>
  <c r="R395" i="8" s="1"/>
  <c r="T316" i="6"/>
  <c r="R396" i="8" s="1"/>
  <c r="T317" i="6"/>
  <c r="R397" i="8" s="1"/>
  <c r="T318" i="6"/>
  <c r="T319" i="6"/>
  <c r="T320" i="6"/>
  <c r="T321" i="6"/>
  <c r="T322" i="6"/>
  <c r="R406" i="8" s="1"/>
  <c r="T406" i="8" s="1"/>
  <c r="T323" i="6"/>
  <c r="R407" i="8" s="1"/>
  <c r="T407" i="8" s="1"/>
  <c r="T324" i="6"/>
  <c r="R408" i="8" s="1"/>
  <c r="T408" i="8" s="1"/>
  <c r="T325" i="6"/>
  <c r="R409" i="8" s="1"/>
  <c r="T409" i="8" s="1"/>
  <c r="T326" i="6"/>
  <c r="R410" i="8" s="1"/>
  <c r="T410" i="8" s="1"/>
  <c r="T327" i="6"/>
  <c r="R411" i="8" s="1"/>
  <c r="T411" i="8" s="1"/>
  <c r="T328" i="6"/>
  <c r="R412" i="8" s="1"/>
  <c r="T412" i="8" s="1"/>
  <c r="T329" i="6"/>
  <c r="R413" i="8" s="1"/>
  <c r="T413" i="8" s="1"/>
  <c r="T330" i="6"/>
  <c r="R414" i="8" s="1"/>
  <c r="T414" i="8" s="1"/>
  <c r="T331" i="6"/>
  <c r="R415" i="8" s="1"/>
  <c r="T415" i="8" s="1"/>
  <c r="T332" i="6"/>
  <c r="R416" i="8" s="1"/>
  <c r="T416" i="8" s="1"/>
  <c r="T333" i="6"/>
  <c r="R419" i="8" s="1"/>
  <c r="T334" i="6"/>
  <c r="T335" i="6"/>
  <c r="T336" i="6"/>
  <c r="R422" i="8" s="1"/>
  <c r="T337" i="6"/>
  <c r="R423" i="8" s="1"/>
  <c r="T338" i="6"/>
  <c r="T339" i="6"/>
  <c r="R425" i="8" s="1"/>
  <c r="T425" i="8" s="1"/>
  <c r="T340" i="6"/>
  <c r="R426" i="8" s="1"/>
  <c r="T341" i="6"/>
  <c r="R428" i="8" s="1"/>
  <c r="T342" i="6"/>
  <c r="R429" i="8" s="1"/>
  <c r="T343" i="6"/>
  <c r="T344" i="6"/>
  <c r="R434" i="8" s="1"/>
  <c r="T345" i="6"/>
  <c r="R435" i="8" s="1"/>
  <c r="T346" i="6"/>
  <c r="R436" i="8" s="1"/>
  <c r="T347" i="6"/>
  <c r="T348" i="6"/>
  <c r="R438" i="8" s="1"/>
  <c r="T349" i="6"/>
  <c r="R439" i="8" s="1"/>
  <c r="T350" i="6"/>
  <c r="T351" i="6"/>
  <c r="T352" i="6"/>
  <c r="R443" i="8" s="1"/>
  <c r="T353" i="6"/>
  <c r="R444" i="8" s="1"/>
  <c r="T354" i="6"/>
  <c r="Q10" i="6"/>
  <c r="N14" i="8" s="1"/>
  <c r="Q11" i="6"/>
  <c r="N15" i="8" s="1"/>
  <c r="Q12" i="6"/>
  <c r="N16" i="8" s="1"/>
  <c r="Q13" i="6"/>
  <c r="N17" i="8" s="1"/>
  <c r="Q14" i="6"/>
  <c r="N18" i="8" s="1"/>
  <c r="Q15" i="6"/>
  <c r="N19" i="8" s="1"/>
  <c r="Q16" i="6"/>
  <c r="N20" i="8" s="1"/>
  <c r="Q17" i="6"/>
  <c r="N21" i="8" s="1"/>
  <c r="Q18" i="6"/>
  <c r="Q19" i="6"/>
  <c r="N23" i="8" s="1"/>
  <c r="Q20" i="6"/>
  <c r="Q21" i="6"/>
  <c r="N25" i="8" s="1"/>
  <c r="Q22" i="6"/>
  <c r="N26" i="8" s="1"/>
  <c r="Q23" i="6"/>
  <c r="N27" i="8" s="1"/>
  <c r="Q24" i="6"/>
  <c r="N28" i="8" s="1"/>
  <c r="Q25" i="6"/>
  <c r="N29" i="8" s="1"/>
  <c r="Q26" i="6"/>
  <c r="Q27" i="6"/>
  <c r="N31" i="8" s="1"/>
  <c r="Q28" i="6"/>
  <c r="N32" i="8" s="1"/>
  <c r="Q29" i="6"/>
  <c r="N33" i="8" s="1"/>
  <c r="Q31" i="6"/>
  <c r="N36" i="8" s="1"/>
  <c r="Q32" i="6"/>
  <c r="N37" i="8" s="1"/>
  <c r="Q33" i="6"/>
  <c r="N38" i="8" s="1"/>
  <c r="Q34" i="6"/>
  <c r="N39" i="8" s="1"/>
  <c r="Q35" i="6"/>
  <c r="N40" i="8" s="1"/>
  <c r="Q36" i="6"/>
  <c r="N41" i="8" s="1"/>
  <c r="Q37" i="6"/>
  <c r="N42" i="8" s="1"/>
  <c r="Q38" i="6"/>
  <c r="N43" i="8" s="1"/>
  <c r="Q39" i="6"/>
  <c r="N44" i="8" s="1"/>
  <c r="Q40" i="6"/>
  <c r="N47" i="8" s="1"/>
  <c r="Q41" i="6"/>
  <c r="N48" i="8" s="1"/>
  <c r="Q42" i="6"/>
  <c r="N49" i="8" s="1"/>
  <c r="Q43" i="6"/>
  <c r="Q44" i="6"/>
  <c r="N51" i="8" s="1"/>
  <c r="Q45" i="6"/>
  <c r="N52" i="8" s="1"/>
  <c r="Q46" i="6"/>
  <c r="N53" i="8" s="1"/>
  <c r="Q48" i="6"/>
  <c r="N55" i="8" s="1"/>
  <c r="Q49" i="6"/>
  <c r="N56" i="8" s="1"/>
  <c r="Q50" i="6"/>
  <c r="N57" i="8" s="1"/>
  <c r="Q51" i="6"/>
  <c r="N58" i="8" s="1"/>
  <c r="Q52" i="6"/>
  <c r="N59" i="8" s="1"/>
  <c r="Q53" i="6"/>
  <c r="N60" i="8" s="1"/>
  <c r="Q54" i="6"/>
  <c r="N61" i="8" s="1"/>
  <c r="Q55" i="6"/>
  <c r="N62" i="8" s="1"/>
  <c r="Q56" i="6"/>
  <c r="N63" i="8" s="1"/>
  <c r="Q57" i="6"/>
  <c r="N64" i="8" s="1"/>
  <c r="Q58" i="6"/>
  <c r="N65" i="8" s="1"/>
  <c r="Q60" i="6"/>
  <c r="N67" i="8" s="1"/>
  <c r="Q61" i="6"/>
  <c r="N68" i="8" s="1"/>
  <c r="Q62" i="6"/>
  <c r="N69" i="8" s="1"/>
  <c r="Q63" i="6"/>
  <c r="N70" i="8" s="1"/>
  <c r="Q64" i="6"/>
  <c r="N71" i="8" s="1"/>
  <c r="Q65" i="6"/>
  <c r="N72" i="8" s="1"/>
  <c r="Q66" i="6"/>
  <c r="N74" i="8" s="1"/>
  <c r="Q67" i="6"/>
  <c r="N75" i="8" s="1"/>
  <c r="Q68" i="6"/>
  <c r="N76" i="8" s="1"/>
  <c r="Q69" i="6"/>
  <c r="N77" i="8" s="1"/>
  <c r="Q70" i="6"/>
  <c r="N78" i="8" s="1"/>
  <c r="Q71" i="6"/>
  <c r="N79" i="8" s="1"/>
  <c r="Q72" i="6"/>
  <c r="N80" i="8" s="1"/>
  <c r="Q73" i="6"/>
  <c r="N82" i="8" s="1"/>
  <c r="Q74" i="6"/>
  <c r="N83" i="8" s="1"/>
  <c r="Q75" i="6"/>
  <c r="N84" i="8" s="1"/>
  <c r="Q76" i="6"/>
  <c r="N85" i="8" s="1"/>
  <c r="Q77" i="6"/>
  <c r="N86" i="8" s="1"/>
  <c r="Q78" i="6"/>
  <c r="N87" i="8" s="1"/>
  <c r="Q79" i="6"/>
  <c r="N88" i="8" s="1"/>
  <c r="Q80" i="6"/>
  <c r="Q81" i="6"/>
  <c r="N90" i="8" s="1"/>
  <c r="Q82" i="6"/>
  <c r="N96" i="8" s="1"/>
  <c r="Q83" i="6"/>
  <c r="N97" i="8" s="1"/>
  <c r="Q84" i="6"/>
  <c r="N98" i="8" s="1"/>
  <c r="Q85" i="6"/>
  <c r="N99" i="8" s="1"/>
  <c r="Q86" i="6"/>
  <c r="N100" i="8" s="1"/>
  <c r="Q89" i="6"/>
  <c r="N104" i="8" s="1"/>
  <c r="Q90" i="6"/>
  <c r="N105" i="8" s="1"/>
  <c r="Q91" i="6"/>
  <c r="N106" i="8" s="1"/>
  <c r="Q92" i="6"/>
  <c r="N107" i="8" s="1"/>
  <c r="Q93" i="6"/>
  <c r="N108" i="8" s="1"/>
  <c r="Q94" i="6"/>
  <c r="N109" i="8" s="1"/>
  <c r="Q95" i="6"/>
  <c r="N110" i="8" s="1"/>
  <c r="Q96" i="6"/>
  <c r="N111" i="8" s="1"/>
  <c r="Q97" i="6"/>
  <c r="N113" i="8" s="1"/>
  <c r="Q98" i="6"/>
  <c r="N114" i="8" s="1"/>
  <c r="Q99" i="6"/>
  <c r="N115" i="8" s="1"/>
  <c r="Q100" i="6"/>
  <c r="N116" i="8" s="1"/>
  <c r="Q101" i="6"/>
  <c r="N117" i="8" s="1"/>
  <c r="Q102" i="6"/>
  <c r="N118" i="8" s="1"/>
  <c r="Q103" i="6"/>
  <c r="N119" i="8" s="1"/>
  <c r="Q104" i="6"/>
  <c r="N120" i="8" s="1"/>
  <c r="Q105" i="6"/>
  <c r="N121" i="8" s="1"/>
  <c r="Q106" i="6"/>
  <c r="N122" i="8" s="1"/>
  <c r="Q107" i="6"/>
  <c r="N123" i="8" s="1"/>
  <c r="Q108" i="6"/>
  <c r="N124" i="8" s="1"/>
  <c r="Q109" i="6"/>
  <c r="N125" i="8" s="1"/>
  <c r="Q110" i="6"/>
  <c r="N127" i="8" s="1"/>
  <c r="Q111" i="6"/>
  <c r="Q112" i="6"/>
  <c r="N129" i="8" s="1"/>
  <c r="Q114" i="6"/>
  <c r="N139" i="8" s="1"/>
  <c r="Q115" i="6"/>
  <c r="N140" i="8" s="1"/>
  <c r="Q116" i="6"/>
  <c r="N141" i="8" s="1"/>
  <c r="Q117" i="6"/>
  <c r="N142" i="8" s="1"/>
  <c r="Q118" i="6"/>
  <c r="N143" i="8" s="1"/>
  <c r="Q120" i="6"/>
  <c r="N145" i="8" s="1"/>
  <c r="Q121" i="6"/>
  <c r="Q122" i="6"/>
  <c r="Q123" i="6"/>
  <c r="Q124" i="6"/>
  <c r="Q125" i="6"/>
  <c r="Q126" i="6"/>
  <c r="N151" i="8" s="1"/>
  <c r="Q127" i="6"/>
  <c r="N152" i="8" s="1"/>
  <c r="Q128" i="6"/>
  <c r="N153" i="8" s="1"/>
  <c r="Q129" i="6"/>
  <c r="N154" i="8" s="1"/>
  <c r="Q130" i="6"/>
  <c r="N155" i="8" s="1"/>
  <c r="Q131" i="6"/>
  <c r="N156" i="8" s="1"/>
  <c r="Q132" i="6"/>
  <c r="N157" i="8" s="1"/>
  <c r="P157" i="8" s="1"/>
  <c r="Q133" i="6"/>
  <c r="N159" i="8" s="1"/>
  <c r="P159" i="8" s="1"/>
  <c r="Q134" i="6"/>
  <c r="N160" i="8" s="1"/>
  <c r="P160" i="8" s="1"/>
  <c r="Q135" i="6"/>
  <c r="N161" i="8" s="1"/>
  <c r="P161" i="8" s="1"/>
  <c r="Q136" i="6"/>
  <c r="N162" i="8" s="1"/>
  <c r="P162" i="8" s="1"/>
  <c r="Q137" i="6"/>
  <c r="N163" i="8" s="1"/>
  <c r="P163" i="8" s="1"/>
  <c r="Q138" i="6"/>
  <c r="N164" i="8" s="1"/>
  <c r="P164" i="8" s="1"/>
  <c r="Q139" i="6"/>
  <c r="N165" i="8" s="1"/>
  <c r="P165" i="8" s="1"/>
  <c r="Q140" i="6"/>
  <c r="N166" i="8" s="1"/>
  <c r="P166" i="8" s="1"/>
  <c r="Q141" i="6"/>
  <c r="N167" i="8" s="1"/>
  <c r="P167" i="8" s="1"/>
  <c r="Q142" i="6"/>
  <c r="N168" i="8" s="1"/>
  <c r="P168" i="8" s="1"/>
  <c r="Q143" i="6"/>
  <c r="N169" i="8" s="1"/>
  <c r="P169" i="8" s="1"/>
  <c r="Q144" i="6"/>
  <c r="N170" i="8" s="1"/>
  <c r="P170" i="8" s="1"/>
  <c r="Q145" i="6"/>
  <c r="N172" i="8" s="1"/>
  <c r="P172" i="8" s="1"/>
  <c r="Q146" i="6"/>
  <c r="N173" i="8" s="1"/>
  <c r="P173" i="8" s="1"/>
  <c r="Q147" i="6"/>
  <c r="N174" i="8" s="1"/>
  <c r="P174" i="8" s="1"/>
  <c r="Q148" i="6"/>
  <c r="N175" i="8" s="1"/>
  <c r="P175" i="8" s="1"/>
  <c r="Q149" i="6"/>
  <c r="N176" i="8" s="1"/>
  <c r="P176" i="8" s="1"/>
  <c r="Q150" i="6"/>
  <c r="N177" i="8" s="1"/>
  <c r="P177" i="8" s="1"/>
  <c r="Q151" i="6"/>
  <c r="N178" i="8" s="1"/>
  <c r="P178" i="8" s="1"/>
  <c r="Q152" i="6"/>
  <c r="N179" i="8" s="1"/>
  <c r="P179" i="8" s="1"/>
  <c r="Q153" i="6"/>
  <c r="N180" i="8" s="1"/>
  <c r="P180" i="8" s="1"/>
  <c r="Q154" i="6"/>
  <c r="N181" i="8" s="1"/>
  <c r="P181" i="8" s="1"/>
  <c r="Q155" i="6"/>
  <c r="N182" i="8" s="1"/>
  <c r="P182" i="8" s="1"/>
  <c r="Q156" i="6"/>
  <c r="N183" i="8" s="1"/>
  <c r="P183" i="8" s="1"/>
  <c r="Q157" i="6"/>
  <c r="N184" i="8" s="1"/>
  <c r="P184" i="8" s="1"/>
  <c r="Q158" i="6"/>
  <c r="N185" i="8" s="1"/>
  <c r="Q159" i="6"/>
  <c r="N191" i="8" s="1"/>
  <c r="Q160" i="6"/>
  <c r="N192" i="8" s="1"/>
  <c r="Q161" i="6"/>
  <c r="N193" i="8" s="1"/>
  <c r="Q162" i="6"/>
  <c r="N194" i="8" s="1"/>
  <c r="Q163" i="6"/>
  <c r="N195" i="8" s="1"/>
  <c r="Q164" i="6"/>
  <c r="N198" i="8" s="1"/>
  <c r="Q165" i="6"/>
  <c r="N199" i="8" s="1"/>
  <c r="Q166" i="6"/>
  <c r="N200" i="8" s="1"/>
  <c r="Q167" i="6"/>
  <c r="N201" i="8" s="1"/>
  <c r="Q168" i="6"/>
  <c r="N202" i="8" s="1"/>
  <c r="Q169" i="6"/>
  <c r="N203" i="8" s="1"/>
  <c r="Q170" i="6"/>
  <c r="N204" i="8" s="1"/>
  <c r="Q171" i="6"/>
  <c r="N205" i="8" s="1"/>
  <c r="Q172" i="6"/>
  <c r="N206" i="8" s="1"/>
  <c r="P206" i="8" s="1"/>
  <c r="Q173" i="6"/>
  <c r="N207" i="8" s="1"/>
  <c r="Q174" i="6"/>
  <c r="N208" i="8" s="1"/>
  <c r="Q175" i="6"/>
  <c r="N209" i="8" s="1"/>
  <c r="Q176" i="6"/>
  <c r="N210" i="8" s="1"/>
  <c r="Q177" i="6"/>
  <c r="N211" i="8" s="1"/>
  <c r="Q178" i="6"/>
  <c r="N212" i="8" s="1"/>
  <c r="Q179" i="6"/>
  <c r="N213" i="8" s="1"/>
  <c r="Q180" i="6"/>
  <c r="N214" i="8" s="1"/>
  <c r="Q181" i="6"/>
  <c r="N215" i="8" s="1"/>
  <c r="P215" i="8" s="1"/>
  <c r="Q182" i="6"/>
  <c r="N219" i="8" s="1"/>
  <c r="Q183" i="6"/>
  <c r="N220" i="8" s="1"/>
  <c r="Q184" i="6"/>
  <c r="N221" i="8" s="1"/>
  <c r="Q185" i="6"/>
  <c r="N222" i="8" s="1"/>
  <c r="Q186" i="6"/>
  <c r="N223" i="8" s="1"/>
  <c r="Q187" i="6"/>
  <c r="N226" i="8" s="1"/>
  <c r="Q188" i="6"/>
  <c r="N230" i="8" s="1"/>
  <c r="Q189" i="6"/>
  <c r="N231" i="8" s="1"/>
  <c r="Q190" i="6"/>
  <c r="N232" i="8" s="1"/>
  <c r="Q191" i="6"/>
  <c r="N233" i="8" s="1"/>
  <c r="Q192" i="6"/>
  <c r="N234" i="8" s="1"/>
  <c r="Q193" i="6"/>
  <c r="N235" i="8" s="1"/>
  <c r="Q194" i="6"/>
  <c r="N236" i="8" s="1"/>
  <c r="Q195" i="6"/>
  <c r="N237" i="8" s="1"/>
  <c r="Q196" i="6"/>
  <c r="N238" i="8" s="1"/>
  <c r="Q197" i="6"/>
  <c r="N239" i="8" s="1"/>
  <c r="Q198" i="6"/>
  <c r="N240" i="8" s="1"/>
  <c r="Q199" i="6"/>
  <c r="N241" i="8" s="1"/>
  <c r="Q200" i="6"/>
  <c r="N242" i="8" s="1"/>
  <c r="Q201" i="6"/>
  <c r="N243" i="8" s="1"/>
  <c r="Q202" i="6"/>
  <c r="N244" i="8" s="1"/>
  <c r="Q203" i="6"/>
  <c r="N245" i="8" s="1"/>
  <c r="Q204" i="6"/>
  <c r="N246" i="8" s="1"/>
  <c r="Q205" i="6"/>
  <c r="N249" i="8" s="1"/>
  <c r="P249" i="8" s="1"/>
  <c r="Q206" i="6"/>
  <c r="N250" i="8" s="1"/>
  <c r="P250" i="8" s="1"/>
  <c r="Q207" i="6"/>
  <c r="N251" i="8" s="1"/>
  <c r="P251" i="8" s="1"/>
  <c r="Q208" i="6"/>
  <c r="N252" i="8" s="1"/>
  <c r="P252" i="8" s="1"/>
  <c r="Q209" i="6"/>
  <c r="N253" i="8" s="1"/>
  <c r="P253" i="8" s="1"/>
  <c r="Q210" i="6"/>
  <c r="N254" i="8" s="1"/>
  <c r="P254" i="8" s="1"/>
  <c r="Q211" i="6"/>
  <c r="N255" i="8" s="1"/>
  <c r="Q212" i="6"/>
  <c r="N256" i="8" s="1"/>
  <c r="P256" i="8" s="1"/>
  <c r="Q213" i="6"/>
  <c r="N257" i="8" s="1"/>
  <c r="P257" i="8" s="1"/>
  <c r="Q214" i="6"/>
  <c r="N264" i="8" s="1"/>
  <c r="Q215" i="6"/>
  <c r="N265" i="8" s="1"/>
  <c r="Q216" i="6"/>
  <c r="N266" i="8" s="1"/>
  <c r="Q217" i="6"/>
  <c r="N267" i="8" s="1"/>
  <c r="Q218" i="6"/>
  <c r="N268" i="8" s="1"/>
  <c r="Q219" i="6"/>
  <c r="N269" i="8" s="1"/>
  <c r="Q220" i="6"/>
  <c r="N270" i="8" s="1"/>
  <c r="Q221" i="6"/>
  <c r="N271" i="8" s="1"/>
  <c r="Q222" i="6"/>
  <c r="N272" i="8" s="1"/>
  <c r="Q223" i="6"/>
  <c r="N273" i="8" s="1"/>
  <c r="Q224" i="6"/>
  <c r="N274" i="8" s="1"/>
  <c r="Q225" i="6"/>
  <c r="N275" i="8" s="1"/>
  <c r="Q226" i="6"/>
  <c r="N276" i="8" s="1"/>
  <c r="Q227" i="6"/>
  <c r="N277" i="8" s="1"/>
  <c r="Q228" i="6"/>
  <c r="N278" i="8" s="1"/>
  <c r="Q229" i="6"/>
  <c r="N279" i="8" s="1"/>
  <c r="Q230" i="6"/>
  <c r="N280" i="8" s="1"/>
  <c r="Q231" i="6"/>
  <c r="N281" i="8" s="1"/>
  <c r="Q232" i="6"/>
  <c r="N282" i="8" s="1"/>
  <c r="Q233" i="6"/>
  <c r="N283" i="8" s="1"/>
  <c r="Q234" i="6"/>
  <c r="N284" i="8" s="1"/>
  <c r="Q235" i="6"/>
  <c r="N285" i="8" s="1"/>
  <c r="Q236" i="6"/>
  <c r="N286" i="8" s="1"/>
  <c r="Q237" i="6"/>
  <c r="N287" i="8" s="1"/>
  <c r="Q238" i="6"/>
  <c r="N288" i="8" s="1"/>
  <c r="P288" i="8" s="1"/>
  <c r="Q239" i="6"/>
  <c r="N289" i="8" s="1"/>
  <c r="P289" i="8" s="1"/>
  <c r="Q240" i="6"/>
  <c r="N290" i="8" s="1"/>
  <c r="P290" i="8" s="1"/>
  <c r="Q241" i="6"/>
  <c r="Q242" i="6"/>
  <c r="N291" i="8" s="1"/>
  <c r="P291" i="8" s="1"/>
  <c r="Q243" i="6"/>
  <c r="N292" i="8" s="1"/>
  <c r="Q244" i="6"/>
  <c r="N293" i="8" s="1"/>
  <c r="Q245" i="6"/>
  <c r="N296" i="8" s="1"/>
  <c r="Q246" i="6"/>
  <c r="N297" i="8" s="1"/>
  <c r="Q247" i="6"/>
  <c r="N298" i="8" s="1"/>
  <c r="Q248" i="6"/>
  <c r="N299" i="8" s="1"/>
  <c r="Q249" i="6"/>
  <c r="N300" i="8" s="1"/>
  <c r="Q250" i="6"/>
  <c r="N305" i="8" s="1"/>
  <c r="Q251" i="6"/>
  <c r="N313" i="8" s="1"/>
  <c r="Q252" i="6"/>
  <c r="N314" i="8" s="1"/>
  <c r="Q253" i="6"/>
  <c r="N315" i="8" s="1"/>
  <c r="Q254" i="6"/>
  <c r="N316" i="8" s="1"/>
  <c r="Q255" i="6"/>
  <c r="N317" i="8" s="1"/>
  <c r="Q256" i="6"/>
  <c r="N318" i="8" s="1"/>
  <c r="Q257" i="6"/>
  <c r="N319" i="8" s="1"/>
  <c r="Q258" i="6"/>
  <c r="N320" i="8" s="1"/>
  <c r="Q259" i="6"/>
  <c r="N321" i="8" s="1"/>
  <c r="Q260" i="6"/>
  <c r="N322" i="8" s="1"/>
  <c r="Q261" i="6"/>
  <c r="N323" i="8" s="1"/>
  <c r="Q262" i="6"/>
  <c r="N324" i="8" s="1"/>
  <c r="Q263" i="6"/>
  <c r="N325" i="8" s="1"/>
  <c r="Q264" i="6"/>
  <c r="N326" i="8" s="1"/>
  <c r="Q265" i="6"/>
  <c r="N327" i="8" s="1"/>
  <c r="Q266" i="6"/>
  <c r="N328" i="8" s="1"/>
  <c r="Q267" i="6"/>
  <c r="N329" i="8" s="1"/>
  <c r="Q268" i="6"/>
  <c r="N336" i="8" s="1"/>
  <c r="Q269" i="6"/>
  <c r="N337" i="8" s="1"/>
  <c r="Q270" i="6"/>
  <c r="N338" i="8" s="1"/>
  <c r="Q271" i="6"/>
  <c r="N339" i="8" s="1"/>
  <c r="Q272" i="6"/>
  <c r="N344" i="8" s="1"/>
  <c r="Q273" i="6"/>
  <c r="N345" i="8" s="1"/>
  <c r="Q274" i="6"/>
  <c r="N346" i="8" s="1"/>
  <c r="Q275" i="6"/>
  <c r="N347" i="8" s="1"/>
  <c r="Q276" i="6"/>
  <c r="Q277" i="6"/>
  <c r="N349" i="8" s="1"/>
  <c r="Q278" i="6"/>
  <c r="Q279" i="6"/>
  <c r="N351" i="8" s="1"/>
  <c r="Q280" i="6"/>
  <c r="N354" i="8" s="1"/>
  <c r="Q281" i="6"/>
  <c r="N355" i="8" s="1"/>
  <c r="Q282" i="6"/>
  <c r="N356" i="8" s="1"/>
  <c r="Q283" i="6"/>
  <c r="N357" i="8" s="1"/>
  <c r="Q284" i="6"/>
  <c r="Q285" i="6"/>
  <c r="N359" i="8" s="1"/>
  <c r="Q286" i="6"/>
  <c r="N360" i="8" s="1"/>
  <c r="Q287" i="6"/>
  <c r="N361" i="8" s="1"/>
  <c r="Q288" i="6"/>
  <c r="N362" i="8" s="1"/>
  <c r="Q289" i="6"/>
  <c r="N363" i="8" s="1"/>
  <c r="P363" i="8" s="1"/>
  <c r="Q290" i="6"/>
  <c r="N364" i="8" s="1"/>
  <c r="P364" i="8" s="1"/>
  <c r="Q291" i="6"/>
  <c r="N365" i="8" s="1"/>
  <c r="P365" i="8" s="1"/>
  <c r="Q292" i="6"/>
  <c r="N366" i="8" s="1"/>
  <c r="P366" i="8" s="1"/>
  <c r="Q293" i="6"/>
  <c r="N367" i="8" s="1"/>
  <c r="P367" i="8" s="1"/>
  <c r="Q294" i="6"/>
  <c r="N368" i="8" s="1"/>
  <c r="P368" i="8" s="1"/>
  <c r="Q295" i="6"/>
  <c r="N369" i="8" s="1"/>
  <c r="Q296" i="6"/>
  <c r="N370" i="8" s="1"/>
  <c r="Q297" i="6"/>
  <c r="N375" i="8" s="1"/>
  <c r="Q298" i="6"/>
  <c r="N376" i="8" s="1"/>
  <c r="Q299" i="6"/>
  <c r="N377" i="8" s="1"/>
  <c r="Q300" i="6"/>
  <c r="Q301" i="6"/>
  <c r="N379" i="8" s="1"/>
  <c r="Q302" i="6"/>
  <c r="Q303" i="6"/>
  <c r="Q304" i="6"/>
  <c r="N382" i="8" s="1"/>
  <c r="Q305" i="6"/>
  <c r="N384" i="8" s="1"/>
  <c r="Q306" i="6"/>
  <c r="N385" i="8" s="1"/>
  <c r="Q307" i="6"/>
  <c r="N386" i="8" s="1"/>
  <c r="Q308" i="6"/>
  <c r="Q309" i="6"/>
  <c r="Q310" i="6"/>
  <c r="Q311" i="6"/>
  <c r="Q312" i="6"/>
  <c r="N392" i="8" s="1"/>
  <c r="Q313" i="6"/>
  <c r="Q314" i="6"/>
  <c r="N394" i="8" s="1"/>
  <c r="Q315" i="6"/>
  <c r="N395" i="8" s="1"/>
  <c r="Q316" i="6"/>
  <c r="Q317" i="6"/>
  <c r="Q318" i="6"/>
  <c r="Q319" i="6"/>
  <c r="Q320" i="6"/>
  <c r="N400" i="8" s="1"/>
  <c r="Q321" i="6"/>
  <c r="Q322" i="6"/>
  <c r="N406" i="8" s="1"/>
  <c r="P406" i="8" s="1"/>
  <c r="Q323" i="6"/>
  <c r="N407" i="8" s="1"/>
  <c r="P407" i="8" s="1"/>
  <c r="Q324" i="6"/>
  <c r="N408" i="8" s="1"/>
  <c r="P408" i="8" s="1"/>
  <c r="Q325" i="6"/>
  <c r="N409" i="8" s="1"/>
  <c r="P409" i="8" s="1"/>
  <c r="Q326" i="6"/>
  <c r="N410" i="8" s="1"/>
  <c r="P410" i="8" s="1"/>
  <c r="Q327" i="6"/>
  <c r="N411" i="8" s="1"/>
  <c r="P411" i="8" s="1"/>
  <c r="Q328" i="6"/>
  <c r="N412" i="8" s="1"/>
  <c r="P412" i="8" s="1"/>
  <c r="Q329" i="6"/>
  <c r="N413" i="8" s="1"/>
  <c r="P413" i="8" s="1"/>
  <c r="Q330" i="6"/>
  <c r="N414" i="8" s="1"/>
  <c r="P414" i="8" s="1"/>
  <c r="Q331" i="6"/>
  <c r="N415" i="8" s="1"/>
  <c r="P415" i="8" s="1"/>
  <c r="Q332" i="6"/>
  <c r="N416" i="8" s="1"/>
  <c r="Q333" i="6"/>
  <c r="Q334" i="6"/>
  <c r="Q335" i="6"/>
  <c r="N421" i="8" s="1"/>
  <c r="Q336" i="6"/>
  <c r="Q337" i="6"/>
  <c r="N423" i="8" s="1"/>
  <c r="Q338" i="6"/>
  <c r="N424" i="8" s="1"/>
  <c r="Q339" i="6"/>
  <c r="N425" i="8" s="1"/>
  <c r="Q340" i="6"/>
  <c r="Q341" i="6"/>
  <c r="Q342" i="6"/>
  <c r="Q343" i="6"/>
  <c r="N433" i="8" s="1"/>
  <c r="Q344" i="6"/>
  <c r="N434" i="8" s="1"/>
  <c r="Q345" i="6"/>
  <c r="Q346" i="6"/>
  <c r="N436" i="8" s="1"/>
  <c r="Q347" i="6"/>
  <c r="N437" i="8" s="1"/>
  <c r="Q348" i="6"/>
  <c r="Q349" i="6"/>
  <c r="Q350" i="6"/>
  <c r="Q351" i="6"/>
  <c r="Q352" i="6"/>
  <c r="Q353" i="6"/>
  <c r="Q354" i="6"/>
  <c r="N445" i="8" s="1"/>
  <c r="Q355" i="6"/>
  <c r="N446" i="8" s="1"/>
  <c r="Q356" i="6"/>
  <c r="Q357" i="6"/>
  <c r="Q358" i="6"/>
  <c r="Q359" i="6"/>
  <c r="N452" i="8" s="1"/>
  <c r="P452" i="8" s="1"/>
  <c r="Q360" i="6"/>
  <c r="N453" i="8" s="1"/>
  <c r="P453" i="8" s="1"/>
  <c r="Q361" i="6"/>
  <c r="N454" i="8" s="1"/>
  <c r="P454" i="8" s="1"/>
  <c r="Q362" i="6"/>
  <c r="N455" i="8" s="1"/>
  <c r="P455" i="8" s="1"/>
  <c r="Q363" i="6"/>
  <c r="N456" i="8" s="1"/>
  <c r="P456" i="8" s="1"/>
  <c r="Q364" i="6"/>
  <c r="N457" i="8" s="1"/>
  <c r="P457" i="8" s="1"/>
  <c r="Q365" i="6"/>
  <c r="N458" i="8" s="1"/>
  <c r="P458" i="8" s="1"/>
  <c r="Q366" i="6"/>
  <c r="N459" i="8" s="1"/>
  <c r="P459" i="8" s="1"/>
  <c r="Q367" i="6"/>
  <c r="N460" i="8" s="1"/>
  <c r="P460" i="8" s="1"/>
  <c r="Q368" i="6"/>
  <c r="Q369" i="6"/>
  <c r="Q370" i="6"/>
  <c r="N464" i="8" s="1"/>
  <c r="Q371" i="6"/>
  <c r="N465" i="8" s="1"/>
  <c r="Q372" i="6"/>
  <c r="Q373" i="6"/>
  <c r="Q374" i="6"/>
  <c r="Q375" i="6"/>
  <c r="Q376" i="6"/>
  <c r="Q377" i="6"/>
  <c r="Q378" i="6"/>
  <c r="N472" i="8" s="1"/>
  <c r="Q379" i="6"/>
  <c r="Q380" i="6"/>
  <c r="Q381" i="6"/>
  <c r="Q382" i="6"/>
  <c r="Q383" i="6"/>
  <c r="Q384" i="6"/>
  <c r="Q385" i="6"/>
  <c r="Q386" i="6"/>
  <c r="N483" i="8" s="1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N232" i="6"/>
  <c r="J282" i="8" s="1"/>
  <c r="N233" i="6"/>
  <c r="J283" i="8" s="1"/>
  <c r="N234" i="6"/>
  <c r="J284" i="8" s="1"/>
  <c r="N235" i="6"/>
  <c r="J285" i="8" s="1"/>
  <c r="N236" i="6"/>
  <c r="J286" i="8" s="1"/>
  <c r="N238" i="6"/>
  <c r="J288" i="8" s="1"/>
  <c r="L288" i="8" s="1"/>
  <c r="N239" i="6"/>
  <c r="J289" i="8" s="1"/>
  <c r="L289" i="8" s="1"/>
  <c r="N240" i="6"/>
  <c r="J290" i="8" s="1"/>
  <c r="L290" i="8" s="1"/>
  <c r="N241" i="6"/>
  <c r="N242" i="6"/>
  <c r="J291" i="8" s="1"/>
  <c r="L291" i="8" s="1"/>
  <c r="N243" i="6"/>
  <c r="J292" i="8" s="1"/>
  <c r="N244" i="6"/>
  <c r="J293" i="8" s="1"/>
  <c r="N245" i="6"/>
  <c r="J296" i="8" s="1"/>
  <c r="N246" i="6"/>
  <c r="J297" i="8" s="1"/>
  <c r="N247" i="6"/>
  <c r="J298" i="8" s="1"/>
  <c r="N248" i="6"/>
  <c r="J299" i="8" s="1"/>
  <c r="N249" i="6"/>
  <c r="J300" i="8" s="1"/>
  <c r="N251" i="6"/>
  <c r="J313" i="8" s="1"/>
  <c r="N252" i="6"/>
  <c r="J314" i="8" s="1"/>
  <c r="N253" i="6"/>
  <c r="J315" i="8" s="1"/>
  <c r="N254" i="6"/>
  <c r="J316" i="8" s="1"/>
  <c r="N255" i="6"/>
  <c r="N256" i="6"/>
  <c r="J318" i="8" s="1"/>
  <c r="L318" i="8" s="1"/>
  <c r="N257" i="6"/>
  <c r="J319" i="8" s="1"/>
  <c r="L319" i="8" s="1"/>
  <c r="N258" i="6"/>
  <c r="J320" i="8" s="1"/>
  <c r="L320" i="8" s="1"/>
  <c r="N259" i="6"/>
  <c r="J321" i="8" s="1"/>
  <c r="L321" i="8" s="1"/>
  <c r="N260" i="6"/>
  <c r="J322" i="8" s="1"/>
  <c r="L322" i="8" s="1"/>
  <c r="N261" i="6"/>
  <c r="J323" i="8" s="1"/>
  <c r="L323" i="8" s="1"/>
  <c r="N262" i="6"/>
  <c r="J324" i="8" s="1"/>
  <c r="L324" i="8" s="1"/>
  <c r="N263" i="6"/>
  <c r="J325" i="8" s="1"/>
  <c r="L325" i="8" s="1"/>
  <c r="N264" i="6"/>
  <c r="J326" i="8" s="1"/>
  <c r="L326" i="8" s="1"/>
  <c r="N265" i="6"/>
  <c r="J327" i="8" s="1"/>
  <c r="L327" i="8" s="1"/>
  <c r="N266" i="6"/>
  <c r="J328" i="8" s="1"/>
  <c r="L328" i="8" s="1"/>
  <c r="N267" i="6"/>
  <c r="J329" i="8" s="1"/>
  <c r="N268" i="6"/>
  <c r="J336" i="8" s="1"/>
  <c r="N269" i="6"/>
  <c r="J337" i="8" s="1"/>
  <c r="N270" i="6"/>
  <c r="J338" i="8" s="1"/>
  <c r="N271" i="6"/>
  <c r="J339" i="8" s="1"/>
  <c r="N272" i="6"/>
  <c r="J344" i="8" s="1"/>
  <c r="N273" i="6"/>
  <c r="J345" i="8" s="1"/>
  <c r="N274" i="6"/>
  <c r="N275" i="6"/>
  <c r="J347" i="8" s="1"/>
  <c r="N276" i="6"/>
  <c r="J348" i="8" s="1"/>
  <c r="N277" i="6"/>
  <c r="J349" i="8" s="1"/>
  <c r="N278" i="6"/>
  <c r="J350" i="8" s="1"/>
  <c r="N279" i="6"/>
  <c r="J351" i="8" s="1"/>
  <c r="N280" i="6"/>
  <c r="J354" i="8" s="1"/>
  <c r="N281" i="6"/>
  <c r="J355" i="8" s="1"/>
  <c r="N282" i="6"/>
  <c r="N283" i="6"/>
  <c r="J357" i="8" s="1"/>
  <c r="N284" i="6"/>
  <c r="J358" i="8" s="1"/>
  <c r="N285" i="6"/>
  <c r="J359" i="8" s="1"/>
  <c r="N286" i="6"/>
  <c r="J360" i="8" s="1"/>
  <c r="N287" i="6"/>
  <c r="J361" i="8" s="1"/>
  <c r="N288" i="6"/>
  <c r="J362" i="8" s="1"/>
  <c r="N289" i="6"/>
  <c r="J363" i="8" s="1"/>
  <c r="L363" i="8" s="1"/>
  <c r="N290" i="6"/>
  <c r="J364" i="8" s="1"/>
  <c r="L364" i="8" s="1"/>
  <c r="N291" i="6"/>
  <c r="J365" i="8" s="1"/>
  <c r="L365" i="8" s="1"/>
  <c r="N292" i="6"/>
  <c r="J366" i="8" s="1"/>
  <c r="L366" i="8" s="1"/>
  <c r="N293" i="6"/>
  <c r="J367" i="8" s="1"/>
  <c r="L367" i="8" s="1"/>
  <c r="N294" i="6"/>
  <c r="J368" i="8" s="1"/>
  <c r="L368" i="8" s="1"/>
  <c r="N297" i="6"/>
  <c r="J375" i="8" s="1"/>
  <c r="N298" i="6"/>
  <c r="J376" i="8" s="1"/>
  <c r="N299" i="6"/>
  <c r="J377" i="8" s="1"/>
  <c r="N300" i="6"/>
  <c r="N301" i="6"/>
  <c r="J379" i="8" s="1"/>
  <c r="N302" i="6"/>
  <c r="N303" i="6"/>
  <c r="J381" i="8" s="1"/>
  <c r="N304" i="6"/>
  <c r="J382" i="8" s="1"/>
  <c r="N305" i="6"/>
  <c r="N306" i="6"/>
  <c r="J385" i="8" s="1"/>
  <c r="N307" i="6"/>
  <c r="J386" i="8" s="1"/>
  <c r="N308" i="6"/>
  <c r="N309" i="6"/>
  <c r="N310" i="6"/>
  <c r="N311" i="6"/>
  <c r="N312" i="6"/>
  <c r="N314" i="6"/>
  <c r="N315" i="6"/>
  <c r="J395" i="8" s="1"/>
  <c r="N316" i="6"/>
  <c r="J396" i="8" s="1"/>
  <c r="N317" i="6"/>
  <c r="N318" i="6"/>
  <c r="N319" i="6"/>
  <c r="N320" i="6"/>
  <c r="N321" i="6"/>
  <c r="J401" i="8" s="1"/>
  <c r="N322" i="6"/>
  <c r="J406" i="8" s="1"/>
  <c r="L406" i="8" s="1"/>
  <c r="N323" i="6"/>
  <c r="J407" i="8" s="1"/>
  <c r="L407" i="8" s="1"/>
  <c r="N324" i="6"/>
  <c r="J408" i="8" s="1"/>
  <c r="L408" i="8" s="1"/>
  <c r="N325" i="6"/>
  <c r="J409" i="8" s="1"/>
  <c r="L409" i="8" s="1"/>
  <c r="N326" i="6"/>
  <c r="J410" i="8" s="1"/>
  <c r="L410" i="8" s="1"/>
  <c r="N327" i="6"/>
  <c r="J411" i="8" s="1"/>
  <c r="L411" i="8" s="1"/>
  <c r="N328" i="6"/>
  <c r="J412" i="8" s="1"/>
  <c r="L412" i="8" s="1"/>
  <c r="N329" i="6"/>
  <c r="J413" i="8" s="1"/>
  <c r="L413" i="8" s="1"/>
  <c r="N330" i="6"/>
  <c r="J414" i="8" s="1"/>
  <c r="L414" i="8" s="1"/>
  <c r="N331" i="6"/>
  <c r="J415" i="8" s="1"/>
  <c r="L415" i="8" s="1"/>
  <c r="N333" i="6"/>
  <c r="J419" i="8" s="1"/>
  <c r="N334" i="6"/>
  <c r="N335" i="6"/>
  <c r="N336" i="6"/>
  <c r="N337" i="6"/>
  <c r="N338" i="6"/>
  <c r="J424" i="8" s="1"/>
  <c r="N339" i="6"/>
  <c r="J425" i="8" s="1"/>
  <c r="L425" i="8" s="1"/>
  <c r="N340" i="6"/>
  <c r="J426" i="8" s="1"/>
  <c r="N341" i="6"/>
  <c r="J428" i="8" s="1"/>
  <c r="N343" i="6"/>
  <c r="J433" i="8" s="1"/>
  <c r="N344" i="6"/>
  <c r="J434" i="8" s="1"/>
  <c r="N345" i="6"/>
  <c r="N346" i="6"/>
  <c r="J436" i="8" s="1"/>
  <c r="N347" i="6"/>
  <c r="J437" i="8" s="1"/>
  <c r="N348" i="6"/>
  <c r="N349" i="6"/>
  <c r="J439" i="8" s="1"/>
  <c r="N350" i="6"/>
  <c r="J440" i="8" s="1"/>
  <c r="N351" i="6"/>
  <c r="N352" i="6"/>
  <c r="J443" i="8" s="1"/>
  <c r="N353" i="6"/>
  <c r="N354" i="6"/>
  <c r="J445" i="8" s="1"/>
  <c r="N355" i="6"/>
  <c r="N356" i="6"/>
  <c r="N357" i="6"/>
  <c r="J448" i="8" s="1"/>
  <c r="N358" i="6"/>
  <c r="J449" i="8" s="1"/>
  <c r="N359" i="6"/>
  <c r="J452" i="8" s="1"/>
  <c r="L452" i="8" s="1"/>
  <c r="N360" i="6"/>
  <c r="J453" i="8" s="1"/>
  <c r="L453" i="8" s="1"/>
  <c r="N361" i="6"/>
  <c r="J454" i="8" s="1"/>
  <c r="L454" i="8" s="1"/>
  <c r="N362" i="6"/>
  <c r="J455" i="8" s="1"/>
  <c r="L455" i="8" s="1"/>
  <c r="N363" i="6"/>
  <c r="J456" i="8" s="1"/>
  <c r="L456" i="8" s="1"/>
  <c r="N364" i="6"/>
  <c r="J457" i="8" s="1"/>
  <c r="L457" i="8" s="1"/>
  <c r="N365" i="6"/>
  <c r="J458" i="8" s="1"/>
  <c r="L458" i="8" s="1"/>
  <c r="N366" i="6"/>
  <c r="J459" i="8" s="1"/>
  <c r="L459" i="8" s="1"/>
  <c r="N367" i="6"/>
  <c r="J460" i="8" s="1"/>
  <c r="L460" i="8" s="1"/>
  <c r="N368" i="6"/>
  <c r="N369" i="6"/>
  <c r="N370" i="6"/>
  <c r="J464" i="8" s="1"/>
  <c r="N371" i="6"/>
  <c r="N372" i="6"/>
  <c r="N373" i="6"/>
  <c r="J467" i="8" s="1"/>
  <c r="N374" i="6"/>
  <c r="J468" i="8" s="1"/>
  <c r="N375" i="6"/>
  <c r="J469" i="8" s="1"/>
  <c r="N376" i="6"/>
  <c r="N377" i="6"/>
  <c r="N378" i="6"/>
  <c r="J472" i="8" s="1"/>
  <c r="N379" i="6"/>
  <c r="N380" i="6"/>
  <c r="N381" i="6"/>
  <c r="J478" i="8" s="1"/>
  <c r="N382" i="6"/>
  <c r="N383" i="6"/>
  <c r="N384" i="6"/>
  <c r="N385" i="6"/>
  <c r="N386" i="6"/>
  <c r="N387" i="6"/>
  <c r="N8" i="6"/>
  <c r="J12" i="8" s="1"/>
  <c r="N9" i="6"/>
  <c r="J13" i="8" s="1"/>
  <c r="N10" i="6"/>
  <c r="J14" i="8" s="1"/>
  <c r="N11" i="6"/>
  <c r="J15" i="8" s="1"/>
  <c r="N12" i="6"/>
  <c r="J16" i="8" s="1"/>
  <c r="N13" i="6"/>
  <c r="J17" i="8" s="1"/>
  <c r="N14" i="6"/>
  <c r="J18" i="8" s="1"/>
  <c r="N15" i="6"/>
  <c r="J19" i="8" s="1"/>
  <c r="N16" i="6"/>
  <c r="J20" i="8" s="1"/>
  <c r="N17" i="6"/>
  <c r="N18" i="6"/>
  <c r="J22" i="8" s="1"/>
  <c r="N19" i="6"/>
  <c r="J23" i="8" s="1"/>
  <c r="N20" i="6"/>
  <c r="J24" i="8" s="1"/>
  <c r="N21" i="6"/>
  <c r="J25" i="8" s="1"/>
  <c r="N22" i="6"/>
  <c r="J26" i="8" s="1"/>
  <c r="N23" i="6"/>
  <c r="J27" i="8" s="1"/>
  <c r="N24" i="6"/>
  <c r="J28" i="8" s="1"/>
  <c r="N25" i="6"/>
  <c r="J29" i="8" s="1"/>
  <c r="N26" i="6"/>
  <c r="J30" i="8" s="1"/>
  <c r="N27" i="6"/>
  <c r="J31" i="8" s="1"/>
  <c r="N28" i="6"/>
  <c r="J32" i="8" s="1"/>
  <c r="N29" i="6"/>
  <c r="J33" i="8" s="1"/>
  <c r="N31" i="6"/>
  <c r="J36" i="8" s="1"/>
  <c r="N32" i="6"/>
  <c r="J37" i="8" s="1"/>
  <c r="N33" i="6"/>
  <c r="J38" i="8" s="1"/>
  <c r="N34" i="6"/>
  <c r="N35" i="6"/>
  <c r="J40" i="8" s="1"/>
  <c r="N36" i="6"/>
  <c r="J41" i="8" s="1"/>
  <c r="N37" i="6"/>
  <c r="J42" i="8" s="1"/>
  <c r="N38" i="6"/>
  <c r="J43" i="8" s="1"/>
  <c r="N45" i="6"/>
  <c r="J52" i="8" s="1"/>
  <c r="N46" i="6"/>
  <c r="J53" i="8" s="1"/>
  <c r="N48" i="6"/>
  <c r="J55" i="8" s="1"/>
  <c r="N49" i="6"/>
  <c r="J56" i="8" s="1"/>
  <c r="N50" i="6"/>
  <c r="J57" i="8" s="1"/>
  <c r="N51" i="6"/>
  <c r="J58" i="8" s="1"/>
  <c r="N52" i="6"/>
  <c r="J59" i="8" s="1"/>
  <c r="N53" i="6"/>
  <c r="J60" i="8" s="1"/>
  <c r="N54" i="6"/>
  <c r="N55" i="6"/>
  <c r="J62" i="8" s="1"/>
  <c r="N56" i="6"/>
  <c r="N57" i="6"/>
  <c r="N58" i="6"/>
  <c r="J65" i="8" s="1"/>
  <c r="N60" i="6"/>
  <c r="J67" i="8" s="1"/>
  <c r="N61" i="6"/>
  <c r="J68" i="8" s="1"/>
  <c r="N62" i="6"/>
  <c r="J69" i="8" s="1"/>
  <c r="N63" i="6"/>
  <c r="J70" i="8" s="1"/>
  <c r="N64" i="6"/>
  <c r="J71" i="8" s="1"/>
  <c r="N65" i="6"/>
  <c r="J72" i="8" s="1"/>
  <c r="N66" i="6"/>
  <c r="N67" i="6"/>
  <c r="J75" i="8" s="1"/>
  <c r="N68" i="6"/>
  <c r="J76" i="8" s="1"/>
  <c r="N69" i="6"/>
  <c r="J77" i="8" s="1"/>
  <c r="N70" i="6"/>
  <c r="J78" i="8" s="1"/>
  <c r="N71" i="6"/>
  <c r="J79" i="8" s="1"/>
  <c r="N72" i="6"/>
  <c r="J80" i="8" s="1"/>
  <c r="N73" i="6"/>
  <c r="J82" i="8" s="1"/>
  <c r="N74" i="6"/>
  <c r="N75" i="6"/>
  <c r="J84" i="8" s="1"/>
  <c r="N76" i="6"/>
  <c r="J85" i="8" s="1"/>
  <c r="N77" i="6"/>
  <c r="J86" i="8" s="1"/>
  <c r="N78" i="6"/>
  <c r="J87" i="8" s="1"/>
  <c r="N79" i="6"/>
  <c r="J88" i="8" s="1"/>
  <c r="N80" i="6"/>
  <c r="J89" i="8" s="1"/>
  <c r="N81" i="6"/>
  <c r="J90" i="8" s="1"/>
  <c r="N82" i="6"/>
  <c r="J96" i="8" s="1"/>
  <c r="N83" i="6"/>
  <c r="J97" i="8" s="1"/>
  <c r="N84" i="6"/>
  <c r="J98" i="8" s="1"/>
  <c r="N85" i="6"/>
  <c r="J99" i="8" s="1"/>
  <c r="N86" i="6"/>
  <c r="J100" i="8" s="1"/>
  <c r="N89" i="6"/>
  <c r="N90" i="6"/>
  <c r="J105" i="8" s="1"/>
  <c r="N91" i="6"/>
  <c r="J106" i="8" s="1"/>
  <c r="N92" i="6"/>
  <c r="J107" i="8" s="1"/>
  <c r="N93" i="6"/>
  <c r="J108" i="8" s="1"/>
  <c r="N94" i="6"/>
  <c r="J109" i="8" s="1"/>
  <c r="N95" i="6"/>
  <c r="J110" i="8" s="1"/>
  <c r="N96" i="6"/>
  <c r="J111" i="8" s="1"/>
  <c r="N97" i="6"/>
  <c r="J113" i="8" s="1"/>
  <c r="N98" i="6"/>
  <c r="J114" i="8" s="1"/>
  <c r="N99" i="6"/>
  <c r="J115" i="8" s="1"/>
  <c r="N100" i="6"/>
  <c r="J116" i="8" s="1"/>
  <c r="N101" i="6"/>
  <c r="J117" i="8" s="1"/>
  <c r="N102" i="6"/>
  <c r="J118" i="8" s="1"/>
  <c r="N103" i="6"/>
  <c r="J119" i="8" s="1"/>
  <c r="N104" i="6"/>
  <c r="J120" i="8" s="1"/>
  <c r="N105" i="6"/>
  <c r="J121" i="8" s="1"/>
  <c r="N106" i="6"/>
  <c r="J122" i="8" s="1"/>
  <c r="N107" i="6"/>
  <c r="J123" i="8" s="1"/>
  <c r="N108" i="6"/>
  <c r="J124" i="8" s="1"/>
  <c r="N109" i="6"/>
  <c r="J125" i="8" s="1"/>
  <c r="N110" i="6"/>
  <c r="J127" i="8" s="1"/>
  <c r="N111" i="6"/>
  <c r="J128" i="8" s="1"/>
  <c r="N112" i="6"/>
  <c r="J129" i="8" s="1"/>
  <c r="N114" i="6"/>
  <c r="J139" i="8" s="1"/>
  <c r="N115" i="6"/>
  <c r="J140" i="8" s="1"/>
  <c r="N116" i="6"/>
  <c r="J141" i="8" s="1"/>
  <c r="N117" i="6"/>
  <c r="J142" i="8" s="1"/>
  <c r="N118" i="6"/>
  <c r="J143" i="8" s="1"/>
  <c r="N119" i="6"/>
  <c r="J144" i="8" s="1"/>
  <c r="N120" i="6"/>
  <c r="J145" i="8" s="1"/>
  <c r="N122" i="6"/>
  <c r="N123" i="6"/>
  <c r="N124" i="6"/>
  <c r="N125" i="6"/>
  <c r="N126" i="6"/>
  <c r="J151" i="8" s="1"/>
  <c r="N127" i="6"/>
  <c r="J152" i="8" s="1"/>
  <c r="N128" i="6"/>
  <c r="J153" i="8" s="1"/>
  <c r="N129" i="6"/>
  <c r="J154" i="8" s="1"/>
  <c r="N130" i="6"/>
  <c r="J155" i="8" s="1"/>
  <c r="N131" i="6"/>
  <c r="J156" i="8" s="1"/>
  <c r="N132" i="6"/>
  <c r="J157" i="8" s="1"/>
  <c r="L157" i="8" s="1"/>
  <c r="N133" i="6"/>
  <c r="J159" i="8" s="1"/>
  <c r="L159" i="8" s="1"/>
  <c r="N134" i="6"/>
  <c r="J160" i="8" s="1"/>
  <c r="L160" i="8" s="1"/>
  <c r="N135" i="6"/>
  <c r="J161" i="8" s="1"/>
  <c r="L161" i="8" s="1"/>
  <c r="N136" i="6"/>
  <c r="J162" i="8" s="1"/>
  <c r="L162" i="8" s="1"/>
  <c r="N137" i="6"/>
  <c r="J163" i="8" s="1"/>
  <c r="L163" i="8" s="1"/>
  <c r="N138" i="6"/>
  <c r="J164" i="8" s="1"/>
  <c r="L164" i="8" s="1"/>
  <c r="N139" i="6"/>
  <c r="J165" i="8" s="1"/>
  <c r="L165" i="8" s="1"/>
  <c r="N140" i="6"/>
  <c r="J166" i="8" s="1"/>
  <c r="L166" i="8" s="1"/>
  <c r="N141" i="6"/>
  <c r="J167" i="8" s="1"/>
  <c r="L167" i="8" s="1"/>
  <c r="N142" i="6"/>
  <c r="J168" i="8" s="1"/>
  <c r="L168" i="8" s="1"/>
  <c r="N143" i="6"/>
  <c r="J169" i="8" s="1"/>
  <c r="L169" i="8" s="1"/>
  <c r="N144" i="6"/>
  <c r="J170" i="8" s="1"/>
  <c r="L170" i="8" s="1"/>
  <c r="N145" i="6"/>
  <c r="J172" i="8" s="1"/>
  <c r="L172" i="8" s="1"/>
  <c r="N146" i="6"/>
  <c r="J173" i="8" s="1"/>
  <c r="L173" i="8" s="1"/>
  <c r="N147" i="6"/>
  <c r="J174" i="8" s="1"/>
  <c r="L174" i="8" s="1"/>
  <c r="N148" i="6"/>
  <c r="J175" i="8" s="1"/>
  <c r="L175" i="8" s="1"/>
  <c r="N149" i="6"/>
  <c r="J176" i="8" s="1"/>
  <c r="L176" i="8" s="1"/>
  <c r="N150" i="6"/>
  <c r="J177" i="8" s="1"/>
  <c r="L177" i="8" s="1"/>
  <c r="N151" i="6"/>
  <c r="J178" i="8" s="1"/>
  <c r="L178" i="8" s="1"/>
  <c r="N152" i="6"/>
  <c r="J179" i="8" s="1"/>
  <c r="L179" i="8" s="1"/>
  <c r="N153" i="6"/>
  <c r="J180" i="8" s="1"/>
  <c r="L180" i="8" s="1"/>
  <c r="N154" i="6"/>
  <c r="J181" i="8" s="1"/>
  <c r="L181" i="8" s="1"/>
  <c r="N155" i="6"/>
  <c r="J182" i="8" s="1"/>
  <c r="L182" i="8" s="1"/>
  <c r="N156" i="6"/>
  <c r="J183" i="8" s="1"/>
  <c r="L183" i="8" s="1"/>
  <c r="N157" i="6"/>
  <c r="J184" i="8" s="1"/>
  <c r="L184" i="8" s="1"/>
  <c r="N159" i="6"/>
  <c r="J191" i="8" s="1"/>
  <c r="N160" i="6"/>
  <c r="J192" i="8" s="1"/>
  <c r="N161" i="6"/>
  <c r="J193" i="8" s="1"/>
  <c r="N162" i="6"/>
  <c r="J194" i="8" s="1"/>
  <c r="N163" i="6"/>
  <c r="J195" i="8" s="1"/>
  <c r="N164" i="6"/>
  <c r="J198" i="8" s="1"/>
  <c r="N165" i="6"/>
  <c r="J199" i="8" s="1"/>
  <c r="N166" i="6"/>
  <c r="J200" i="8" s="1"/>
  <c r="N167" i="6"/>
  <c r="J201" i="8" s="1"/>
  <c r="N168" i="6"/>
  <c r="J202" i="8" s="1"/>
  <c r="N169" i="6"/>
  <c r="J203" i="8" s="1"/>
  <c r="N170" i="6"/>
  <c r="J204" i="8" s="1"/>
  <c r="N171" i="6"/>
  <c r="J205" i="8" s="1"/>
  <c r="N172" i="6"/>
  <c r="J206" i="8" s="1"/>
  <c r="L206" i="8" s="1"/>
  <c r="N173" i="6"/>
  <c r="J207" i="8" s="1"/>
  <c r="N174" i="6"/>
  <c r="J208" i="8" s="1"/>
  <c r="N175" i="6"/>
  <c r="J209" i="8" s="1"/>
  <c r="N176" i="6"/>
  <c r="J210" i="8" s="1"/>
  <c r="N177" i="6"/>
  <c r="J211" i="8" s="1"/>
  <c r="N178" i="6"/>
  <c r="J212" i="8" s="1"/>
  <c r="N179" i="6"/>
  <c r="J213" i="8" s="1"/>
  <c r="N180" i="6"/>
  <c r="J214" i="8" s="1"/>
  <c r="N181" i="6"/>
  <c r="J215" i="8" s="1"/>
  <c r="L215" i="8" s="1"/>
  <c r="N182" i="6"/>
  <c r="J219" i="8" s="1"/>
  <c r="N183" i="6"/>
  <c r="J220" i="8" s="1"/>
  <c r="N184" i="6"/>
  <c r="J221" i="8" s="1"/>
  <c r="N185" i="6"/>
  <c r="J222" i="8" s="1"/>
  <c r="N186" i="6"/>
  <c r="J223" i="8" s="1"/>
  <c r="N188" i="6"/>
  <c r="J230" i="8" s="1"/>
  <c r="N189" i="6"/>
  <c r="J231" i="8" s="1"/>
  <c r="N190" i="6"/>
  <c r="J232" i="8" s="1"/>
  <c r="N191" i="6"/>
  <c r="J233" i="8" s="1"/>
  <c r="N192" i="6"/>
  <c r="J234" i="8" s="1"/>
  <c r="N193" i="6"/>
  <c r="J235" i="8" s="1"/>
  <c r="N194" i="6"/>
  <c r="J236" i="8" s="1"/>
  <c r="N195" i="6"/>
  <c r="J237" i="8" s="1"/>
  <c r="N196" i="6"/>
  <c r="J238" i="8" s="1"/>
  <c r="N197" i="6"/>
  <c r="J239" i="8" s="1"/>
  <c r="N198" i="6"/>
  <c r="J240" i="8" s="1"/>
  <c r="N199" i="6"/>
  <c r="J241" i="8" s="1"/>
  <c r="N200" i="6"/>
  <c r="J242" i="8" s="1"/>
  <c r="N201" i="6"/>
  <c r="J243" i="8" s="1"/>
  <c r="N202" i="6"/>
  <c r="J244" i="8" s="1"/>
  <c r="N203" i="6"/>
  <c r="J245" i="8" s="1"/>
  <c r="N204" i="6"/>
  <c r="J246" i="8" s="1"/>
  <c r="N205" i="6"/>
  <c r="J249" i="8" s="1"/>
  <c r="L249" i="8" s="1"/>
  <c r="N206" i="6"/>
  <c r="J250" i="8" s="1"/>
  <c r="L250" i="8" s="1"/>
  <c r="N207" i="6"/>
  <c r="J251" i="8" s="1"/>
  <c r="L251" i="8" s="1"/>
  <c r="N208" i="6"/>
  <c r="J252" i="8" s="1"/>
  <c r="L252" i="8" s="1"/>
  <c r="N209" i="6"/>
  <c r="J253" i="8" s="1"/>
  <c r="L253" i="8" s="1"/>
  <c r="N210" i="6"/>
  <c r="J254" i="8" s="1"/>
  <c r="L254" i="8" s="1"/>
  <c r="N211" i="6"/>
  <c r="J255" i="8" s="1"/>
  <c r="N212" i="6"/>
  <c r="J256" i="8" s="1"/>
  <c r="L256" i="8" s="1"/>
  <c r="N213" i="6"/>
  <c r="J257" i="8" s="1"/>
  <c r="L257" i="8" s="1"/>
  <c r="N214" i="6"/>
  <c r="J264" i="8" s="1"/>
  <c r="N215" i="6"/>
  <c r="J265" i="8" s="1"/>
  <c r="N216" i="6"/>
  <c r="J266" i="8" s="1"/>
  <c r="N217" i="6"/>
  <c r="J267" i="8" s="1"/>
  <c r="N218" i="6"/>
  <c r="J268" i="8" s="1"/>
  <c r="N219" i="6"/>
  <c r="J269" i="8" s="1"/>
  <c r="N220" i="6"/>
  <c r="J270" i="8" s="1"/>
  <c r="N221" i="6"/>
  <c r="J271" i="8" s="1"/>
  <c r="N222" i="6"/>
  <c r="J272" i="8" s="1"/>
  <c r="N223" i="6"/>
  <c r="J273" i="8" s="1"/>
  <c r="N224" i="6"/>
  <c r="J274" i="8" s="1"/>
  <c r="N225" i="6"/>
  <c r="J275" i="8" s="1"/>
  <c r="N226" i="6"/>
  <c r="J276" i="8" s="1"/>
  <c r="N227" i="6"/>
  <c r="J277" i="8" s="1"/>
  <c r="N228" i="6"/>
  <c r="J278" i="8" s="1"/>
  <c r="N229" i="6"/>
  <c r="J279" i="8" s="1"/>
  <c r="N230" i="6"/>
  <c r="J280" i="8" s="1"/>
  <c r="K20" i="6"/>
  <c r="F24" i="8" s="1"/>
  <c r="K21" i="6"/>
  <c r="F25" i="8" s="1"/>
  <c r="K22" i="6"/>
  <c r="F26" i="8" s="1"/>
  <c r="K23" i="6"/>
  <c r="F27" i="8" s="1"/>
  <c r="K24" i="6"/>
  <c r="F28" i="8" s="1"/>
  <c r="K25" i="6"/>
  <c r="F29" i="8" s="1"/>
  <c r="K26" i="6"/>
  <c r="F30" i="8" s="1"/>
  <c r="K27" i="6"/>
  <c r="F31" i="8" s="1"/>
  <c r="K216" i="6"/>
  <c r="F266" i="8" s="1"/>
  <c r="K217" i="6"/>
  <c r="F267" i="8" s="1"/>
  <c r="K218" i="6"/>
  <c r="F268" i="8" s="1"/>
  <c r="K219" i="6"/>
  <c r="F269" i="8" s="1"/>
  <c r="K220" i="6"/>
  <c r="F270" i="8" s="1"/>
  <c r="K221" i="6"/>
  <c r="F271" i="8" s="1"/>
  <c r="K222" i="6"/>
  <c r="F272" i="8" s="1"/>
  <c r="K223" i="6"/>
  <c r="F273" i="8" s="1"/>
  <c r="K224" i="6"/>
  <c r="F274" i="8" s="1"/>
  <c r="K225" i="6"/>
  <c r="F275" i="8" s="1"/>
  <c r="K226" i="6"/>
  <c r="F276" i="8" s="1"/>
  <c r="K227" i="6"/>
  <c r="F277" i="8" s="1"/>
  <c r="K228" i="6"/>
  <c r="F278" i="8" s="1"/>
  <c r="K229" i="6"/>
  <c r="F279" i="8" s="1"/>
  <c r="K230" i="6"/>
  <c r="F280" i="8" s="1"/>
  <c r="K232" i="6"/>
  <c r="F282" i="8" s="1"/>
  <c r="K233" i="6"/>
  <c r="F283" i="8" s="1"/>
  <c r="K234" i="6"/>
  <c r="F284" i="8" s="1"/>
  <c r="K235" i="6"/>
  <c r="F285" i="8" s="1"/>
  <c r="K236" i="6"/>
  <c r="F286" i="8" s="1"/>
  <c r="K238" i="6"/>
  <c r="F288" i="8" s="1"/>
  <c r="H288" i="8" s="1"/>
  <c r="K239" i="6"/>
  <c r="F289" i="8" s="1"/>
  <c r="H289" i="8" s="1"/>
  <c r="K240" i="6"/>
  <c r="F290" i="8" s="1"/>
  <c r="H290" i="8" s="1"/>
  <c r="K241" i="6"/>
  <c r="K242" i="6"/>
  <c r="F291" i="8" s="1"/>
  <c r="H291" i="8" s="1"/>
  <c r="K243" i="6"/>
  <c r="F292" i="8" s="1"/>
  <c r="K244" i="6"/>
  <c r="F293" i="8" s="1"/>
  <c r="K245" i="6"/>
  <c r="F296" i="8" s="1"/>
  <c r="K246" i="6"/>
  <c r="F297" i="8" s="1"/>
  <c r="K247" i="6"/>
  <c r="F298" i="8" s="1"/>
  <c r="K248" i="6"/>
  <c r="F299" i="8" s="1"/>
  <c r="K249" i="6"/>
  <c r="F300" i="8" s="1"/>
  <c r="K250" i="6"/>
  <c r="F305" i="8" s="1"/>
  <c r="K251" i="6"/>
  <c r="F313" i="8" s="1"/>
  <c r="K252" i="6"/>
  <c r="F314" i="8" s="1"/>
  <c r="K253" i="6"/>
  <c r="F315" i="8" s="1"/>
  <c r="K254" i="6"/>
  <c r="F316" i="8" s="1"/>
  <c r="K255" i="6"/>
  <c r="F317" i="8" s="1"/>
  <c r="K256" i="6"/>
  <c r="F318" i="8" s="1"/>
  <c r="H318" i="8" s="1"/>
  <c r="K257" i="6"/>
  <c r="F319" i="8" s="1"/>
  <c r="H319" i="8" s="1"/>
  <c r="K258" i="6"/>
  <c r="F320" i="8" s="1"/>
  <c r="H320" i="8" s="1"/>
  <c r="K259" i="6"/>
  <c r="F321" i="8" s="1"/>
  <c r="H321" i="8" s="1"/>
  <c r="K260" i="6"/>
  <c r="F322" i="8" s="1"/>
  <c r="H322" i="8" s="1"/>
  <c r="K261" i="6"/>
  <c r="F323" i="8" s="1"/>
  <c r="H323" i="8" s="1"/>
  <c r="K262" i="6"/>
  <c r="F324" i="8" s="1"/>
  <c r="H324" i="8" s="1"/>
  <c r="K263" i="6"/>
  <c r="F325" i="8" s="1"/>
  <c r="H325" i="8" s="1"/>
  <c r="K264" i="6"/>
  <c r="F326" i="8" s="1"/>
  <c r="H326" i="8" s="1"/>
  <c r="K265" i="6"/>
  <c r="F327" i="8" s="1"/>
  <c r="H327" i="8" s="1"/>
  <c r="K266" i="6"/>
  <c r="F328" i="8" s="1"/>
  <c r="H328" i="8" s="1"/>
  <c r="K267" i="6"/>
  <c r="F329" i="8" s="1"/>
  <c r="K268" i="6"/>
  <c r="F336" i="8" s="1"/>
  <c r="K269" i="6"/>
  <c r="F337" i="8" s="1"/>
  <c r="K270" i="6"/>
  <c r="F338" i="8" s="1"/>
  <c r="K271" i="6"/>
  <c r="F339" i="8" s="1"/>
  <c r="K272" i="6"/>
  <c r="K273" i="6"/>
  <c r="F345" i="8" s="1"/>
  <c r="K274" i="6"/>
  <c r="F346" i="8" s="1"/>
  <c r="K275" i="6"/>
  <c r="F347" i="8" s="1"/>
  <c r="K276" i="6"/>
  <c r="F348" i="8" s="1"/>
  <c r="K277" i="6"/>
  <c r="F349" i="8" s="1"/>
  <c r="K278" i="6"/>
  <c r="F350" i="8" s="1"/>
  <c r="K279" i="6"/>
  <c r="K280" i="6"/>
  <c r="K281" i="6"/>
  <c r="F355" i="8" s="1"/>
  <c r="K282" i="6"/>
  <c r="F356" i="8" s="1"/>
  <c r="K283" i="6"/>
  <c r="F357" i="8" s="1"/>
  <c r="K284" i="6"/>
  <c r="F358" i="8" s="1"/>
  <c r="K285" i="6"/>
  <c r="F359" i="8" s="1"/>
  <c r="K286" i="6"/>
  <c r="F360" i="8" s="1"/>
  <c r="K287" i="6"/>
  <c r="K288" i="6"/>
  <c r="F362" i="8" s="1"/>
  <c r="K289" i="6"/>
  <c r="F363" i="8" s="1"/>
  <c r="K290" i="6"/>
  <c r="F364" i="8" s="1"/>
  <c r="K291" i="6"/>
  <c r="F365" i="8" s="1"/>
  <c r="K292" i="6"/>
  <c r="F366" i="8" s="1"/>
  <c r="K293" i="6"/>
  <c r="F367" i="8" s="1"/>
  <c r="K294" i="6"/>
  <c r="F368" i="8" s="1"/>
  <c r="K297" i="6"/>
  <c r="K298" i="6"/>
  <c r="F376" i="8" s="1"/>
  <c r="K299" i="6"/>
  <c r="F377" i="8" s="1"/>
  <c r="K300" i="6"/>
  <c r="K301" i="6"/>
  <c r="F379" i="8" s="1"/>
  <c r="K302" i="6"/>
  <c r="F380" i="8" s="1"/>
  <c r="K303" i="6"/>
  <c r="K304" i="6"/>
  <c r="K305" i="6"/>
  <c r="K306" i="6"/>
  <c r="K307" i="6"/>
  <c r="F386" i="8" s="1"/>
  <c r="K308" i="6"/>
  <c r="F387" i="8" s="1"/>
  <c r="K309" i="6"/>
  <c r="F388" i="8" s="1"/>
  <c r="K310" i="6"/>
  <c r="F389" i="8" s="1"/>
  <c r="K311" i="6"/>
  <c r="K312" i="6"/>
  <c r="K314" i="6"/>
  <c r="K315" i="6"/>
  <c r="K316" i="6"/>
  <c r="F396" i="8" s="1"/>
  <c r="K317" i="6"/>
  <c r="F397" i="8" s="1"/>
  <c r="K318" i="6"/>
  <c r="F398" i="8" s="1"/>
  <c r="K319" i="6"/>
  <c r="F399" i="8" s="1"/>
  <c r="K320" i="6"/>
  <c r="K321" i="6"/>
  <c r="K322" i="6"/>
  <c r="F406" i="8" s="1"/>
  <c r="K323" i="6"/>
  <c r="F407" i="8" s="1"/>
  <c r="K324" i="6"/>
  <c r="F408" i="8" s="1"/>
  <c r="K325" i="6"/>
  <c r="F409" i="8" s="1"/>
  <c r="K326" i="6"/>
  <c r="F410" i="8" s="1"/>
  <c r="K327" i="6"/>
  <c r="F411" i="8" s="1"/>
  <c r="K328" i="6"/>
  <c r="F412" i="8" s="1"/>
  <c r="K329" i="6"/>
  <c r="F413" i="8" s="1"/>
  <c r="K330" i="6"/>
  <c r="F414" i="8" s="1"/>
  <c r="K331" i="6"/>
  <c r="F415" i="8" s="1"/>
  <c r="K333" i="6"/>
  <c r="F419" i="8" s="1"/>
  <c r="K334" i="6"/>
  <c r="F420" i="8" s="1"/>
  <c r="K335" i="6"/>
  <c r="F421" i="8" s="1"/>
  <c r="K336" i="6"/>
  <c r="F422" i="8" s="1"/>
  <c r="K337" i="6"/>
  <c r="F423" i="8" s="1"/>
  <c r="K338" i="6"/>
  <c r="K339" i="6"/>
  <c r="F425" i="8" s="1"/>
  <c r="H425" i="8" s="1"/>
  <c r="K340" i="6"/>
  <c r="K342" i="6"/>
  <c r="F429" i="8" s="1"/>
  <c r="K343" i="6"/>
  <c r="F433" i="8" s="1"/>
  <c r="K344" i="6"/>
  <c r="F434" i="8" s="1"/>
  <c r="K345" i="6"/>
  <c r="F435" i="8" s="1"/>
  <c r="K346" i="6"/>
  <c r="F436" i="8" s="1"/>
  <c r="K347" i="6"/>
  <c r="F437" i="8" s="1"/>
  <c r="K348" i="6"/>
  <c r="K349" i="6"/>
  <c r="F439" i="8" s="1"/>
  <c r="K350" i="6"/>
  <c r="K351" i="6"/>
  <c r="K352" i="6"/>
  <c r="F443" i="8" s="1"/>
  <c r="K353" i="6"/>
  <c r="F444" i="8" s="1"/>
  <c r="K354" i="6"/>
  <c r="F445" i="8" s="1"/>
  <c r="K355" i="6"/>
  <c r="F446" i="8" s="1"/>
  <c r="K356" i="6"/>
  <c r="K357" i="6"/>
  <c r="F448" i="8" s="1"/>
  <c r="K358" i="6"/>
  <c r="K359" i="6"/>
  <c r="F452" i="8" s="1"/>
  <c r="K360" i="6"/>
  <c r="F453" i="8" s="1"/>
  <c r="K361" i="6"/>
  <c r="F454" i="8" s="1"/>
  <c r="K362" i="6"/>
  <c r="F455" i="8" s="1"/>
  <c r="K363" i="6"/>
  <c r="F456" i="8" s="1"/>
  <c r="K364" i="6"/>
  <c r="F457" i="8" s="1"/>
  <c r="K365" i="6"/>
  <c r="F458" i="8" s="1"/>
  <c r="K366" i="6"/>
  <c r="F459" i="8" s="1"/>
  <c r="K367" i="6"/>
  <c r="F460" i="8" s="1"/>
  <c r="K368" i="6"/>
  <c r="K369" i="6"/>
  <c r="F463" i="8" s="1"/>
  <c r="K46" i="6"/>
  <c r="F53" i="8" s="1"/>
  <c r="K48" i="6"/>
  <c r="F55" i="8" s="1"/>
  <c r="K49" i="6"/>
  <c r="F56" i="8" s="1"/>
  <c r="K50" i="6"/>
  <c r="F57" i="8" s="1"/>
  <c r="K51" i="6"/>
  <c r="F58" i="8" s="1"/>
  <c r="K52" i="6"/>
  <c r="K53" i="6"/>
  <c r="F60" i="8" s="1"/>
  <c r="K54" i="6"/>
  <c r="F61" i="8" s="1"/>
  <c r="K55" i="6"/>
  <c r="F62" i="8" s="1"/>
  <c r="K56" i="6"/>
  <c r="F63" i="8" s="1"/>
  <c r="K57" i="6"/>
  <c r="F64" i="8" s="1"/>
  <c r="K58" i="6"/>
  <c r="F65" i="8" s="1"/>
  <c r="K60" i="6"/>
  <c r="F67" i="8" s="1"/>
  <c r="K61" i="6"/>
  <c r="F68" i="8" s="1"/>
  <c r="K62" i="6"/>
  <c r="F69" i="8" s="1"/>
  <c r="K63" i="6"/>
  <c r="F70" i="8" s="1"/>
  <c r="K64" i="6"/>
  <c r="F71" i="8" s="1"/>
  <c r="K65" i="6"/>
  <c r="F72" i="8" s="1"/>
  <c r="K66" i="6"/>
  <c r="F74" i="8" s="1"/>
  <c r="K67" i="6"/>
  <c r="F75" i="8" s="1"/>
  <c r="K68" i="6"/>
  <c r="F76" i="8" s="1"/>
  <c r="K69" i="6"/>
  <c r="F77" i="8" s="1"/>
  <c r="K70" i="6"/>
  <c r="F78" i="8" s="1"/>
  <c r="K71" i="6"/>
  <c r="F79" i="8" s="1"/>
  <c r="K72" i="6"/>
  <c r="F80" i="8" s="1"/>
  <c r="K73" i="6"/>
  <c r="F82" i="8" s="1"/>
  <c r="K74" i="6"/>
  <c r="F83" i="8" s="1"/>
  <c r="K75" i="6"/>
  <c r="K76" i="6"/>
  <c r="F85" i="8" s="1"/>
  <c r="K77" i="6"/>
  <c r="F86" i="8" s="1"/>
  <c r="K78" i="6"/>
  <c r="K79" i="6"/>
  <c r="K80" i="6"/>
  <c r="F89" i="8" s="1"/>
  <c r="K81" i="6"/>
  <c r="F90" i="8" s="1"/>
  <c r="K82" i="6"/>
  <c r="F96" i="8" s="1"/>
  <c r="K83" i="6"/>
  <c r="F97" i="8" s="1"/>
  <c r="K84" i="6"/>
  <c r="F98" i="8" s="1"/>
  <c r="K85" i="6"/>
  <c r="F99" i="8" s="1"/>
  <c r="K86" i="6"/>
  <c r="F100" i="8" s="1"/>
  <c r="K89" i="6"/>
  <c r="F104" i="8" s="1"/>
  <c r="K90" i="6"/>
  <c r="F105" i="8" s="1"/>
  <c r="K91" i="6"/>
  <c r="F106" i="8" s="1"/>
  <c r="K92" i="6"/>
  <c r="F107" i="8" s="1"/>
  <c r="K93" i="6"/>
  <c r="F108" i="8" s="1"/>
  <c r="K94" i="6"/>
  <c r="F109" i="8" s="1"/>
  <c r="K95" i="6"/>
  <c r="F110" i="8" s="1"/>
  <c r="K96" i="6"/>
  <c r="F111" i="8" s="1"/>
  <c r="K97" i="6"/>
  <c r="F113" i="8" s="1"/>
  <c r="K98" i="6"/>
  <c r="F114" i="8" s="1"/>
  <c r="K99" i="6"/>
  <c r="F115" i="8" s="1"/>
  <c r="K100" i="6"/>
  <c r="K101" i="6"/>
  <c r="F117" i="8" s="1"/>
  <c r="K102" i="6"/>
  <c r="F118" i="8" s="1"/>
  <c r="K103" i="6"/>
  <c r="F119" i="8" s="1"/>
  <c r="K104" i="6"/>
  <c r="F120" i="8" s="1"/>
  <c r="K105" i="6"/>
  <c r="F121" i="8" s="1"/>
  <c r="K106" i="6"/>
  <c r="F122" i="8" s="1"/>
  <c r="K107" i="6"/>
  <c r="K108" i="6"/>
  <c r="K109" i="6"/>
  <c r="F125" i="8" s="1"/>
  <c r="K110" i="6"/>
  <c r="F127" i="8" s="1"/>
  <c r="K111" i="6"/>
  <c r="F128" i="8" s="1"/>
  <c r="K112" i="6"/>
  <c r="K113" i="6"/>
  <c r="F138" i="8" s="1"/>
  <c r="K114" i="6"/>
  <c r="F139" i="8" s="1"/>
  <c r="K115" i="6"/>
  <c r="F140" i="8" s="1"/>
  <c r="K116" i="6"/>
  <c r="F141" i="8" s="1"/>
  <c r="K117" i="6"/>
  <c r="F142" i="8" s="1"/>
  <c r="K118" i="6"/>
  <c r="F143" i="8" s="1"/>
  <c r="K119" i="6"/>
  <c r="F144" i="8" s="1"/>
  <c r="K120" i="6"/>
  <c r="F145" i="8" s="1"/>
  <c r="K121" i="6"/>
  <c r="K122" i="6"/>
  <c r="K123" i="6"/>
  <c r="K124" i="6"/>
  <c r="K125" i="6"/>
  <c r="K126" i="6"/>
  <c r="F151" i="8" s="1"/>
  <c r="K127" i="6"/>
  <c r="F152" i="8" s="1"/>
  <c r="K128" i="6"/>
  <c r="F153" i="8" s="1"/>
  <c r="K129" i="6"/>
  <c r="F154" i="8" s="1"/>
  <c r="K130" i="6"/>
  <c r="F155" i="8" s="1"/>
  <c r="K131" i="6"/>
  <c r="F156" i="8" s="1"/>
  <c r="K132" i="6"/>
  <c r="F157" i="8" s="1"/>
  <c r="K133" i="6"/>
  <c r="F159" i="8" s="1"/>
  <c r="K134" i="6"/>
  <c r="F160" i="8" s="1"/>
  <c r="H160" i="8" s="1"/>
  <c r="K135" i="6"/>
  <c r="F161" i="8" s="1"/>
  <c r="H161" i="8" s="1"/>
  <c r="K136" i="6"/>
  <c r="F162" i="8" s="1"/>
  <c r="K137" i="6"/>
  <c r="F163" i="8" s="1"/>
  <c r="H163" i="8" s="1"/>
  <c r="K138" i="6"/>
  <c r="F164" i="8" s="1"/>
  <c r="H164" i="8" s="1"/>
  <c r="K139" i="6"/>
  <c r="F165" i="8" s="1"/>
  <c r="K140" i="6"/>
  <c r="F166" i="8" s="1"/>
  <c r="H166" i="8" s="1"/>
  <c r="K141" i="6"/>
  <c r="F167" i="8" s="1"/>
  <c r="K142" i="6"/>
  <c r="F168" i="8" s="1"/>
  <c r="H168" i="8" s="1"/>
  <c r="K143" i="6"/>
  <c r="F169" i="8" s="1"/>
  <c r="H169" i="8" s="1"/>
  <c r="K144" i="6"/>
  <c r="F170" i="8" s="1"/>
  <c r="H170" i="8" s="1"/>
  <c r="K145" i="6"/>
  <c r="F172" i="8" s="1"/>
  <c r="H172" i="8" s="1"/>
  <c r="K146" i="6"/>
  <c r="F173" i="8" s="1"/>
  <c r="H173" i="8" s="1"/>
  <c r="K147" i="6"/>
  <c r="F174" i="8" s="1"/>
  <c r="H174" i="8" s="1"/>
  <c r="K148" i="6"/>
  <c r="F175" i="8" s="1"/>
  <c r="H175" i="8" s="1"/>
  <c r="K149" i="6"/>
  <c r="F176" i="8" s="1"/>
  <c r="H176" i="8" s="1"/>
  <c r="K150" i="6"/>
  <c r="F177" i="8" s="1"/>
  <c r="H177" i="8" s="1"/>
  <c r="K151" i="6"/>
  <c r="F178" i="8" s="1"/>
  <c r="H178" i="8" s="1"/>
  <c r="K152" i="6"/>
  <c r="F179" i="8" s="1"/>
  <c r="H179" i="8" s="1"/>
  <c r="K153" i="6"/>
  <c r="F180" i="8" s="1"/>
  <c r="H180" i="8" s="1"/>
  <c r="K154" i="6"/>
  <c r="F181" i="8" s="1"/>
  <c r="H181" i="8" s="1"/>
  <c r="K155" i="6"/>
  <c r="F182" i="8" s="1"/>
  <c r="H182" i="8" s="1"/>
  <c r="K156" i="6"/>
  <c r="F183" i="8" s="1"/>
  <c r="H183" i="8" s="1"/>
  <c r="K157" i="6"/>
  <c r="F184" i="8" s="1"/>
  <c r="H184" i="8" s="1"/>
  <c r="K159" i="6"/>
  <c r="F191" i="8" s="1"/>
  <c r="K160" i="6"/>
  <c r="F192" i="8" s="1"/>
  <c r="K161" i="6"/>
  <c r="F193" i="8" s="1"/>
  <c r="K162" i="6"/>
  <c r="F194" i="8" s="1"/>
  <c r="K163" i="6"/>
  <c r="F195" i="8" s="1"/>
  <c r="K164" i="6"/>
  <c r="F198" i="8" s="1"/>
  <c r="K165" i="6"/>
  <c r="F199" i="8" s="1"/>
  <c r="K166" i="6"/>
  <c r="F200" i="8" s="1"/>
  <c r="K167" i="6"/>
  <c r="F201" i="8" s="1"/>
  <c r="K168" i="6"/>
  <c r="F202" i="8" s="1"/>
  <c r="K169" i="6"/>
  <c r="F203" i="8" s="1"/>
  <c r="K170" i="6"/>
  <c r="F204" i="8" s="1"/>
  <c r="K171" i="6"/>
  <c r="F205" i="8" s="1"/>
  <c r="K172" i="6"/>
  <c r="F206" i="8" s="1"/>
  <c r="K173" i="6"/>
  <c r="F207" i="8" s="1"/>
  <c r="K174" i="6"/>
  <c r="F208" i="8" s="1"/>
  <c r="K175" i="6"/>
  <c r="F209" i="8" s="1"/>
  <c r="K176" i="6"/>
  <c r="F210" i="8" s="1"/>
  <c r="K177" i="6"/>
  <c r="F211" i="8" s="1"/>
  <c r="K178" i="6"/>
  <c r="F212" i="8" s="1"/>
  <c r="K179" i="6"/>
  <c r="F213" i="8" s="1"/>
  <c r="K180" i="6"/>
  <c r="F214" i="8" s="1"/>
  <c r="K181" i="6"/>
  <c r="F215" i="8" s="1"/>
  <c r="K182" i="6"/>
  <c r="F219" i="8" s="1"/>
  <c r="K183" i="6"/>
  <c r="F220" i="8" s="1"/>
  <c r="K184" i="6"/>
  <c r="F221" i="8" s="1"/>
  <c r="K185" i="6"/>
  <c r="F222" i="8" s="1"/>
  <c r="K186" i="6"/>
  <c r="F223" i="8" s="1"/>
  <c r="K188" i="6"/>
  <c r="F230" i="8" s="1"/>
  <c r="K189" i="6"/>
  <c r="F231" i="8" s="1"/>
  <c r="K190" i="6"/>
  <c r="F232" i="8" s="1"/>
  <c r="K191" i="6"/>
  <c r="F233" i="8" s="1"/>
  <c r="K192" i="6"/>
  <c r="F234" i="8" s="1"/>
  <c r="K193" i="6"/>
  <c r="F235" i="8" s="1"/>
  <c r="K194" i="6"/>
  <c r="F236" i="8" s="1"/>
  <c r="K195" i="6"/>
  <c r="F237" i="8" s="1"/>
  <c r="K196" i="6"/>
  <c r="F238" i="8" s="1"/>
  <c r="K197" i="6"/>
  <c r="F239" i="8" s="1"/>
  <c r="K198" i="6"/>
  <c r="F240" i="8" s="1"/>
  <c r="K199" i="6"/>
  <c r="F241" i="8" s="1"/>
  <c r="K200" i="6"/>
  <c r="F242" i="8" s="1"/>
  <c r="K201" i="6"/>
  <c r="F243" i="8" s="1"/>
  <c r="K202" i="6"/>
  <c r="F244" i="8" s="1"/>
  <c r="K203" i="6"/>
  <c r="F245" i="8" s="1"/>
  <c r="K204" i="6"/>
  <c r="F246" i="8" s="1"/>
  <c r="K205" i="6"/>
  <c r="F249" i="8" s="1"/>
  <c r="K206" i="6"/>
  <c r="F250" i="8" s="1"/>
  <c r="K207" i="6"/>
  <c r="F251" i="8" s="1"/>
  <c r="K208" i="6"/>
  <c r="F252" i="8" s="1"/>
  <c r="K209" i="6"/>
  <c r="F253" i="8" s="1"/>
  <c r="K210" i="6"/>
  <c r="F254" i="8" s="1"/>
  <c r="K211" i="6"/>
  <c r="F255" i="8" s="1"/>
  <c r="K212" i="6"/>
  <c r="F256" i="8" s="1"/>
  <c r="K213" i="6"/>
  <c r="F257" i="8" s="1"/>
  <c r="K214" i="6"/>
  <c r="F264" i="8" s="1"/>
  <c r="K215" i="6"/>
  <c r="F265" i="8" s="1"/>
  <c r="T20" i="6"/>
  <c r="R24" i="8" s="1"/>
  <c r="K5" i="6"/>
  <c r="F9" i="8" s="1"/>
  <c r="N5" i="6"/>
  <c r="J9" i="8" s="1"/>
  <c r="Q5" i="6"/>
  <c r="N9" i="8" s="1"/>
  <c r="T5" i="6"/>
  <c r="R9" i="8" s="1"/>
  <c r="W5" i="6"/>
  <c r="V9" i="8" s="1"/>
  <c r="Z5" i="6"/>
  <c r="Z9" i="8" s="1"/>
  <c r="AC5" i="6"/>
  <c r="AD9" i="8" s="1"/>
  <c r="AF5" i="6"/>
  <c r="AH9" i="8" s="1"/>
  <c r="AI5" i="6"/>
  <c r="AL9" i="8" s="1"/>
  <c r="AN5" i="6"/>
  <c r="K6" i="6"/>
  <c r="F10" i="8" s="1"/>
  <c r="N6" i="6"/>
  <c r="J10" i="8" s="1"/>
  <c r="Q6" i="6"/>
  <c r="N10" i="8" s="1"/>
  <c r="T6" i="6"/>
  <c r="R10" i="8" s="1"/>
  <c r="W6" i="6"/>
  <c r="V10" i="8" s="1"/>
  <c r="Z6" i="6"/>
  <c r="Z10" i="8" s="1"/>
  <c r="AC6" i="6"/>
  <c r="AD10" i="8" s="1"/>
  <c r="AF6" i="6"/>
  <c r="AH10" i="8" s="1"/>
  <c r="AI6" i="6"/>
  <c r="AL10" i="8" s="1"/>
  <c r="AN6" i="6"/>
  <c r="K7" i="6"/>
  <c r="F11" i="8" s="1"/>
  <c r="N7" i="6"/>
  <c r="J11" i="8" s="1"/>
  <c r="Q7" i="6"/>
  <c r="N11" i="8" s="1"/>
  <c r="T7" i="6"/>
  <c r="R11" i="8" s="1"/>
  <c r="W7" i="6"/>
  <c r="V11" i="8" s="1"/>
  <c r="Z7" i="6"/>
  <c r="Z11" i="8" s="1"/>
  <c r="AC7" i="6"/>
  <c r="AD11" i="8" s="1"/>
  <c r="AF7" i="6"/>
  <c r="AH11" i="8" s="1"/>
  <c r="AI7" i="6"/>
  <c r="AL11" i="8" s="1"/>
  <c r="AN7" i="6"/>
  <c r="K8" i="6"/>
  <c r="F12" i="8" s="1"/>
  <c r="Q8" i="6"/>
  <c r="N12" i="8" s="1"/>
  <c r="T8" i="6"/>
  <c r="R12" i="8" s="1"/>
  <c r="W8" i="6"/>
  <c r="V12" i="8" s="1"/>
  <c r="Z8" i="6"/>
  <c r="Z12" i="8" s="1"/>
  <c r="AC8" i="6"/>
  <c r="AD12" i="8" s="1"/>
  <c r="AF8" i="6"/>
  <c r="AH12" i="8" s="1"/>
  <c r="AI8" i="6"/>
  <c r="AL12" i="8" s="1"/>
  <c r="AN8" i="6"/>
  <c r="K9" i="6"/>
  <c r="F13" i="8" s="1"/>
  <c r="Q9" i="6"/>
  <c r="N13" i="8" s="1"/>
  <c r="T9" i="6"/>
  <c r="R13" i="8" s="1"/>
  <c r="Z9" i="6"/>
  <c r="Z13" i="8" s="1"/>
  <c r="AC9" i="6"/>
  <c r="AD13" i="8" s="1"/>
  <c r="AF9" i="6"/>
  <c r="AH13" i="8" s="1"/>
  <c r="AI9" i="6"/>
  <c r="AL13" i="8" s="1"/>
  <c r="AN9" i="6"/>
  <c r="K10" i="6"/>
  <c r="F14" i="8" s="1"/>
  <c r="T10" i="6"/>
  <c r="R14" i="8" s="1"/>
  <c r="Z10" i="6"/>
  <c r="Z14" i="8" s="1"/>
  <c r="AC10" i="6"/>
  <c r="AD14" i="8" s="1"/>
  <c r="AF10" i="6"/>
  <c r="AH14" i="8" s="1"/>
  <c r="AI10" i="6"/>
  <c r="AL14" i="8" s="1"/>
  <c r="AN10" i="6"/>
  <c r="K11" i="6"/>
  <c r="F15" i="8" s="1"/>
  <c r="T11" i="6"/>
  <c r="R15" i="8" s="1"/>
  <c r="Z11" i="6"/>
  <c r="Z15" i="8" s="1"/>
  <c r="AC11" i="6"/>
  <c r="AD15" i="8" s="1"/>
  <c r="AF11" i="6"/>
  <c r="AH15" i="8" s="1"/>
  <c r="AI11" i="6"/>
  <c r="AL15" i="8" s="1"/>
  <c r="AN11" i="6"/>
  <c r="K12" i="6"/>
  <c r="F16" i="8" s="1"/>
  <c r="T12" i="6"/>
  <c r="R16" i="8" s="1"/>
  <c r="Z12" i="6"/>
  <c r="Z16" i="8" s="1"/>
  <c r="AC12" i="6"/>
  <c r="AD16" i="8" s="1"/>
  <c r="AF12" i="6"/>
  <c r="AH16" i="8" s="1"/>
  <c r="AI12" i="6"/>
  <c r="AL16" i="8" s="1"/>
  <c r="AN12" i="6"/>
  <c r="K13" i="6"/>
  <c r="F17" i="8" s="1"/>
  <c r="T13" i="6"/>
  <c r="R17" i="8" s="1"/>
  <c r="Z13" i="6"/>
  <c r="Z17" i="8" s="1"/>
  <c r="AC13" i="6"/>
  <c r="AD17" i="8" s="1"/>
  <c r="AF13" i="6"/>
  <c r="AH17" i="8" s="1"/>
  <c r="AI13" i="6"/>
  <c r="AL17" i="8" s="1"/>
  <c r="AN13" i="6"/>
  <c r="K14" i="6"/>
  <c r="F18" i="8" s="1"/>
  <c r="T14" i="6"/>
  <c r="Z14" i="6"/>
  <c r="Z18" i="8" s="1"/>
  <c r="AC14" i="6"/>
  <c r="AD18" i="8" s="1"/>
  <c r="AF14" i="6"/>
  <c r="AH18" i="8" s="1"/>
  <c r="AI14" i="6"/>
  <c r="AL18" i="8" s="1"/>
  <c r="AN14" i="6"/>
  <c r="K15" i="6"/>
  <c r="F19" i="8" s="1"/>
  <c r="T15" i="6"/>
  <c r="R19" i="8" s="1"/>
  <c r="Z15" i="6"/>
  <c r="Z19" i="8" s="1"/>
  <c r="AC15" i="6"/>
  <c r="AD19" i="8" s="1"/>
  <c r="AF15" i="6"/>
  <c r="AH19" i="8" s="1"/>
  <c r="AI15" i="6"/>
  <c r="AL19" i="8" s="1"/>
  <c r="AN15" i="6"/>
  <c r="K16" i="6"/>
  <c r="F20" i="8" s="1"/>
  <c r="T16" i="6"/>
  <c r="R20" i="8" s="1"/>
  <c r="Z16" i="6"/>
  <c r="Z20" i="8" s="1"/>
  <c r="AC16" i="6"/>
  <c r="AD20" i="8" s="1"/>
  <c r="AF16" i="6"/>
  <c r="AH20" i="8" s="1"/>
  <c r="AI16" i="6"/>
  <c r="AL20" i="8" s="1"/>
  <c r="AN16" i="6"/>
  <c r="K17" i="6"/>
  <c r="F21" i="8" s="1"/>
  <c r="T17" i="6"/>
  <c r="R21" i="8" s="1"/>
  <c r="Z17" i="6"/>
  <c r="Z21" i="8" s="1"/>
  <c r="AC17" i="6"/>
  <c r="AD21" i="8" s="1"/>
  <c r="AF17" i="6"/>
  <c r="AH21" i="8" s="1"/>
  <c r="AI17" i="6"/>
  <c r="AL21" i="8" s="1"/>
  <c r="AN17" i="6"/>
  <c r="K18" i="6"/>
  <c r="F22" i="8" s="1"/>
  <c r="T18" i="6"/>
  <c r="R22" i="8" s="1"/>
  <c r="Z18" i="6"/>
  <c r="Z22" i="8" s="1"/>
  <c r="AC18" i="6"/>
  <c r="AD22" i="8" s="1"/>
  <c r="AF18" i="6"/>
  <c r="AH22" i="8" s="1"/>
  <c r="AI18" i="6"/>
  <c r="AL22" i="8" s="1"/>
  <c r="AN18" i="6"/>
  <c r="K19" i="6"/>
  <c r="F23" i="8" s="1"/>
  <c r="T19" i="6"/>
  <c r="R23" i="8" s="1"/>
  <c r="Z19" i="6"/>
  <c r="Z23" i="8" s="1"/>
  <c r="AC19" i="6"/>
  <c r="AD23" i="8" s="1"/>
  <c r="AF19" i="6"/>
  <c r="AH23" i="8" s="1"/>
  <c r="AI19" i="6"/>
  <c r="AL23" i="8" s="1"/>
  <c r="AN19" i="6"/>
  <c r="Z20" i="6"/>
  <c r="Z24" i="8" s="1"/>
  <c r="AC20" i="6"/>
  <c r="AD24" i="8" s="1"/>
  <c r="AF20" i="6"/>
  <c r="AH24" i="8" s="1"/>
  <c r="AI20" i="6"/>
  <c r="AL24" i="8" s="1"/>
  <c r="AN20" i="6"/>
  <c r="T21" i="6"/>
  <c r="R25" i="8" s="1"/>
  <c r="Z21" i="6"/>
  <c r="Z25" i="8" s="1"/>
  <c r="AC21" i="6"/>
  <c r="AD25" i="8" s="1"/>
  <c r="AF21" i="6"/>
  <c r="AH25" i="8" s="1"/>
  <c r="AI21" i="6"/>
  <c r="AL25" i="8" s="1"/>
  <c r="AN21" i="6"/>
  <c r="T22" i="6"/>
  <c r="R26" i="8" s="1"/>
  <c r="Z22" i="6"/>
  <c r="Z26" i="8" s="1"/>
  <c r="AC22" i="6"/>
  <c r="AD26" i="8" s="1"/>
  <c r="AF22" i="6"/>
  <c r="AH26" i="8" s="1"/>
  <c r="AI22" i="6"/>
  <c r="AN22" i="6"/>
  <c r="Z23" i="6"/>
  <c r="Z27" i="8" s="1"/>
  <c r="AC23" i="6"/>
  <c r="AD27" i="8" s="1"/>
  <c r="AF23" i="6"/>
  <c r="AH27" i="8" s="1"/>
  <c r="AI23" i="6"/>
  <c r="AL27" i="8" s="1"/>
  <c r="AN23" i="6"/>
  <c r="Z24" i="6"/>
  <c r="Z28" i="8" s="1"/>
  <c r="AC24" i="6"/>
  <c r="AD28" i="8" s="1"/>
  <c r="AF24" i="6"/>
  <c r="AH28" i="8" s="1"/>
  <c r="AI24" i="6"/>
  <c r="AL28" i="8" s="1"/>
  <c r="Z25" i="6"/>
  <c r="Z29" i="8" s="1"/>
  <c r="AC25" i="6"/>
  <c r="AD29" i="8" s="1"/>
  <c r="AF25" i="6"/>
  <c r="AH29" i="8" s="1"/>
  <c r="AI25" i="6"/>
  <c r="AL29" i="8" s="1"/>
  <c r="AN25" i="6"/>
  <c r="Z26" i="6"/>
  <c r="Z30" i="8" s="1"/>
  <c r="AC26" i="6"/>
  <c r="AD30" i="8" s="1"/>
  <c r="AF26" i="6"/>
  <c r="AH30" i="8" s="1"/>
  <c r="AI26" i="6"/>
  <c r="AL30" i="8" s="1"/>
  <c r="AN26" i="6"/>
  <c r="Z27" i="6"/>
  <c r="Z31" i="8" s="1"/>
  <c r="AC27" i="6"/>
  <c r="AD31" i="8" s="1"/>
  <c r="AF27" i="6"/>
  <c r="AH31" i="8" s="1"/>
  <c r="AI27" i="6"/>
  <c r="AL31" i="8" s="1"/>
  <c r="AN27" i="6"/>
  <c r="K28" i="6"/>
  <c r="F32" i="8" s="1"/>
  <c r="Z28" i="6"/>
  <c r="Z32" i="8" s="1"/>
  <c r="AC28" i="6"/>
  <c r="AD32" i="8" s="1"/>
  <c r="AF28" i="6"/>
  <c r="AH32" i="8" s="1"/>
  <c r="AI28" i="6"/>
  <c r="AL32" i="8" s="1"/>
  <c r="AN28" i="6"/>
  <c r="K29" i="6"/>
  <c r="F33" i="8" s="1"/>
  <c r="Z29" i="6"/>
  <c r="Z33" i="8" s="1"/>
  <c r="AC29" i="6"/>
  <c r="AD33" i="8" s="1"/>
  <c r="AF29" i="6"/>
  <c r="AH33" i="8" s="1"/>
  <c r="AI29" i="6"/>
  <c r="AL33" i="8" s="1"/>
  <c r="AN29" i="6"/>
  <c r="AN30" i="6"/>
  <c r="K31" i="6"/>
  <c r="F36" i="8" s="1"/>
  <c r="Z31" i="6"/>
  <c r="Z36" i="8" s="1"/>
  <c r="AC31" i="6"/>
  <c r="AD36" i="8" s="1"/>
  <c r="AF31" i="6"/>
  <c r="AH36" i="8" s="1"/>
  <c r="AI31" i="6"/>
  <c r="AL36" i="8" s="1"/>
  <c r="AN31" i="6"/>
  <c r="K32" i="6"/>
  <c r="F37" i="8" s="1"/>
  <c r="Z32" i="6"/>
  <c r="Z37" i="8" s="1"/>
  <c r="AC32" i="6"/>
  <c r="AD37" i="8" s="1"/>
  <c r="AF32" i="6"/>
  <c r="AH37" i="8" s="1"/>
  <c r="AI32" i="6"/>
  <c r="AL37" i="8" s="1"/>
  <c r="AN32" i="6"/>
  <c r="K33" i="6"/>
  <c r="F38" i="8" s="1"/>
  <c r="Z33" i="6"/>
  <c r="Z38" i="8" s="1"/>
  <c r="AC33" i="6"/>
  <c r="AD38" i="8" s="1"/>
  <c r="AF33" i="6"/>
  <c r="AH38" i="8" s="1"/>
  <c r="AI33" i="6"/>
  <c r="AL38" i="8" s="1"/>
  <c r="AN33" i="6"/>
  <c r="K34" i="6"/>
  <c r="F39" i="8" s="1"/>
  <c r="Z34" i="6"/>
  <c r="Z39" i="8" s="1"/>
  <c r="AC34" i="6"/>
  <c r="AD39" i="8" s="1"/>
  <c r="AF34" i="6"/>
  <c r="AH39" i="8" s="1"/>
  <c r="AI34" i="6"/>
  <c r="AL39" i="8" s="1"/>
  <c r="AN34" i="6"/>
  <c r="K35" i="6"/>
  <c r="F40" i="8" s="1"/>
  <c r="Z35" i="6"/>
  <c r="Z40" i="8" s="1"/>
  <c r="AC35" i="6"/>
  <c r="AD40" i="8" s="1"/>
  <c r="AF35" i="6"/>
  <c r="AH40" i="8" s="1"/>
  <c r="AI35" i="6"/>
  <c r="AL40" i="8" s="1"/>
  <c r="AN35" i="6"/>
  <c r="K36" i="6"/>
  <c r="F41" i="8" s="1"/>
  <c r="Z36" i="6"/>
  <c r="Z41" i="8" s="1"/>
  <c r="AC36" i="6"/>
  <c r="AD41" i="8" s="1"/>
  <c r="AF36" i="6"/>
  <c r="AH41" i="8" s="1"/>
  <c r="AI36" i="6"/>
  <c r="AL41" i="8" s="1"/>
  <c r="AN36" i="6"/>
  <c r="K37" i="6"/>
  <c r="F42" i="8" s="1"/>
  <c r="Z37" i="6"/>
  <c r="Z42" i="8" s="1"/>
  <c r="AC37" i="6"/>
  <c r="AD42" i="8" s="1"/>
  <c r="AF37" i="6"/>
  <c r="AH42" i="8" s="1"/>
  <c r="AI37" i="6"/>
  <c r="AL42" i="8" s="1"/>
  <c r="AN37" i="6"/>
  <c r="K38" i="6"/>
  <c r="Z38" i="6"/>
  <c r="Z43" i="8" s="1"/>
  <c r="AC38" i="6"/>
  <c r="AD43" i="8" s="1"/>
  <c r="AF38" i="6"/>
  <c r="AH43" i="8" s="1"/>
  <c r="AI38" i="6"/>
  <c r="AL43" i="8" s="1"/>
  <c r="AN38" i="6"/>
  <c r="K39" i="6"/>
  <c r="F44" i="8" s="1"/>
  <c r="Z39" i="6"/>
  <c r="Z44" i="8" s="1"/>
  <c r="AC39" i="6"/>
  <c r="AD44" i="8" s="1"/>
  <c r="AF39" i="6"/>
  <c r="AH44" i="8" s="1"/>
  <c r="AI39" i="6"/>
  <c r="AL44" i="8" s="1"/>
  <c r="AN39" i="6"/>
  <c r="K40" i="6"/>
  <c r="F47" i="8" s="1"/>
  <c r="Z40" i="6"/>
  <c r="Z47" i="8" s="1"/>
  <c r="AC40" i="6"/>
  <c r="AD47" i="8" s="1"/>
  <c r="AF40" i="6"/>
  <c r="AH47" i="8" s="1"/>
  <c r="AI40" i="6"/>
  <c r="AL47" i="8" s="1"/>
  <c r="AN40" i="6"/>
  <c r="K41" i="6"/>
  <c r="F48" i="8" s="1"/>
  <c r="Z41" i="6"/>
  <c r="Z48" i="8" s="1"/>
  <c r="AC41" i="6"/>
  <c r="AD48" i="8" s="1"/>
  <c r="AF41" i="6"/>
  <c r="AH48" i="8" s="1"/>
  <c r="AI41" i="6"/>
  <c r="AL48" i="8" s="1"/>
  <c r="AN41" i="6"/>
  <c r="K42" i="6"/>
  <c r="F49" i="8" s="1"/>
  <c r="Z42" i="6"/>
  <c r="Z49" i="8" s="1"/>
  <c r="AC42" i="6"/>
  <c r="AD49" i="8" s="1"/>
  <c r="AF42" i="6"/>
  <c r="AH49" i="8" s="1"/>
  <c r="AI42" i="6"/>
  <c r="AL49" i="8" s="1"/>
  <c r="AN42" i="6"/>
  <c r="K43" i="6"/>
  <c r="F50" i="8" s="1"/>
  <c r="Z43" i="6"/>
  <c r="Z50" i="8" s="1"/>
  <c r="AC43" i="6"/>
  <c r="AD50" i="8" s="1"/>
  <c r="AF43" i="6"/>
  <c r="AH50" i="8" s="1"/>
  <c r="AI43" i="6"/>
  <c r="AL50" i="8" s="1"/>
  <c r="AN43" i="6"/>
  <c r="K44" i="6"/>
  <c r="F51" i="8" s="1"/>
  <c r="Z44" i="6"/>
  <c r="Z51" i="8" s="1"/>
  <c r="AC44" i="6"/>
  <c r="AD51" i="8" s="1"/>
  <c r="AF44" i="6"/>
  <c r="AH51" i="8" s="1"/>
  <c r="AI44" i="6"/>
  <c r="AL51" i="8" s="1"/>
  <c r="AN44" i="6"/>
  <c r="K45" i="6"/>
  <c r="F52" i="8" s="1"/>
  <c r="Z45" i="6"/>
  <c r="Z52" i="8" s="1"/>
  <c r="AC45" i="6"/>
  <c r="AD52" i="8" s="1"/>
  <c r="AF45" i="6"/>
  <c r="AH52" i="8" s="1"/>
  <c r="AI45" i="6"/>
  <c r="AL52" i="8" s="1"/>
  <c r="AN45" i="6"/>
  <c r="Z46" i="6"/>
  <c r="Z53" i="8" s="1"/>
  <c r="AC46" i="6"/>
  <c r="AD53" i="8" s="1"/>
  <c r="AF46" i="6"/>
  <c r="AH53" i="8" s="1"/>
  <c r="AI46" i="6"/>
  <c r="AL53" i="8" s="1"/>
  <c r="AN46" i="6"/>
  <c r="AN47" i="6"/>
  <c r="Z48" i="6"/>
  <c r="Z55" i="8" s="1"/>
  <c r="AC48" i="6"/>
  <c r="AD55" i="8" s="1"/>
  <c r="AF48" i="6"/>
  <c r="AH55" i="8" s="1"/>
  <c r="AI48" i="6"/>
  <c r="AL55" i="8" s="1"/>
  <c r="AN48" i="6"/>
  <c r="Z49" i="6"/>
  <c r="Z56" i="8" s="1"/>
  <c r="AC49" i="6"/>
  <c r="AD56" i="8" s="1"/>
  <c r="AF49" i="6"/>
  <c r="AH56" i="8" s="1"/>
  <c r="AI49" i="6"/>
  <c r="AL56" i="8" s="1"/>
  <c r="AN49" i="6"/>
  <c r="Z50" i="6"/>
  <c r="Z57" i="8" s="1"/>
  <c r="AC50" i="6"/>
  <c r="AD57" i="8" s="1"/>
  <c r="AF50" i="6"/>
  <c r="AH57" i="8" s="1"/>
  <c r="AI50" i="6"/>
  <c r="AL57" i="8" s="1"/>
  <c r="AN50" i="6"/>
  <c r="Z51" i="6"/>
  <c r="Z58" i="8" s="1"/>
  <c r="AC51" i="6"/>
  <c r="AD58" i="8" s="1"/>
  <c r="AF51" i="6"/>
  <c r="AH58" i="8" s="1"/>
  <c r="AI51" i="6"/>
  <c r="AL58" i="8" s="1"/>
  <c r="AN51" i="6"/>
  <c r="Z52" i="6"/>
  <c r="Z59" i="8" s="1"/>
  <c r="AC52" i="6"/>
  <c r="AD59" i="8" s="1"/>
  <c r="AF52" i="6"/>
  <c r="AH59" i="8" s="1"/>
  <c r="AI52" i="6"/>
  <c r="AL59" i="8" s="1"/>
  <c r="AN52" i="6"/>
  <c r="Z53" i="6"/>
  <c r="Z60" i="8" s="1"/>
  <c r="AC53" i="6"/>
  <c r="AD60" i="8" s="1"/>
  <c r="AF53" i="6"/>
  <c r="AH60" i="8" s="1"/>
  <c r="AI53" i="6"/>
  <c r="AL60" i="8" s="1"/>
  <c r="AN53" i="6"/>
  <c r="Z54" i="6"/>
  <c r="Z61" i="8" s="1"/>
  <c r="AC54" i="6"/>
  <c r="AD61" i="8" s="1"/>
  <c r="AF54" i="6"/>
  <c r="AH61" i="8" s="1"/>
  <c r="AI54" i="6"/>
  <c r="AL61" i="8" s="1"/>
  <c r="AN54" i="6"/>
  <c r="Z55" i="6"/>
  <c r="Z62" i="8" s="1"/>
  <c r="AC55" i="6"/>
  <c r="AD62" i="8" s="1"/>
  <c r="AF55" i="6"/>
  <c r="AH62" i="8" s="1"/>
  <c r="AI55" i="6"/>
  <c r="AL62" i="8" s="1"/>
  <c r="AN55" i="6"/>
  <c r="Z56" i="6"/>
  <c r="Z63" i="8" s="1"/>
  <c r="AC56" i="6"/>
  <c r="AD63" i="8" s="1"/>
  <c r="AF56" i="6"/>
  <c r="AH63" i="8" s="1"/>
  <c r="AI56" i="6"/>
  <c r="AL63" i="8" s="1"/>
  <c r="AN56" i="6"/>
  <c r="Z57" i="6"/>
  <c r="Z64" i="8" s="1"/>
  <c r="AC57" i="6"/>
  <c r="AD64" i="8" s="1"/>
  <c r="AF57" i="6"/>
  <c r="AH64" i="8" s="1"/>
  <c r="AI57" i="6"/>
  <c r="AL64" i="8" s="1"/>
  <c r="AN57" i="6"/>
  <c r="AN58" i="6"/>
  <c r="AN59" i="6"/>
  <c r="Z60" i="6"/>
  <c r="Z67" i="8" s="1"/>
  <c r="AC60" i="6"/>
  <c r="AD67" i="8" s="1"/>
  <c r="AF60" i="6"/>
  <c r="AH67" i="8" s="1"/>
  <c r="AI60" i="6"/>
  <c r="AL67" i="8" s="1"/>
  <c r="AN60" i="6"/>
  <c r="Z61" i="6"/>
  <c r="Z68" i="8" s="1"/>
  <c r="AC61" i="6"/>
  <c r="AD68" i="8" s="1"/>
  <c r="AF61" i="6"/>
  <c r="AH68" i="8" s="1"/>
  <c r="AI61" i="6"/>
  <c r="AL68" i="8" s="1"/>
  <c r="AN61" i="6"/>
  <c r="Z62" i="6"/>
  <c r="Z69" i="8" s="1"/>
  <c r="AC62" i="6"/>
  <c r="AD69" i="8" s="1"/>
  <c r="AF62" i="6"/>
  <c r="AH69" i="8" s="1"/>
  <c r="AI62" i="6"/>
  <c r="AL69" i="8" s="1"/>
  <c r="AN62" i="6"/>
  <c r="Z63" i="6"/>
  <c r="Z70" i="8" s="1"/>
  <c r="AC63" i="6"/>
  <c r="AD70" i="8" s="1"/>
  <c r="AF63" i="6"/>
  <c r="AH70" i="8" s="1"/>
  <c r="AI63" i="6"/>
  <c r="AL70" i="8" s="1"/>
  <c r="AN63" i="6"/>
  <c r="Z64" i="6"/>
  <c r="Z71" i="8" s="1"/>
  <c r="AC64" i="6"/>
  <c r="AD71" i="8" s="1"/>
  <c r="AF64" i="6"/>
  <c r="AH71" i="8" s="1"/>
  <c r="AI64" i="6"/>
  <c r="AL71" i="8" s="1"/>
  <c r="AN64" i="6"/>
  <c r="Z65" i="6"/>
  <c r="Z72" i="8" s="1"/>
  <c r="AC65" i="6"/>
  <c r="AD72" i="8" s="1"/>
  <c r="AF65" i="6"/>
  <c r="AH72" i="8" s="1"/>
  <c r="AI65" i="6"/>
  <c r="AL72" i="8" s="1"/>
  <c r="AN65" i="6"/>
  <c r="Z66" i="6"/>
  <c r="Z74" i="8" s="1"/>
  <c r="AC66" i="6"/>
  <c r="AD74" i="8" s="1"/>
  <c r="AF66" i="6"/>
  <c r="AH74" i="8" s="1"/>
  <c r="AI66" i="6"/>
  <c r="AL74" i="8" s="1"/>
  <c r="AN66" i="6"/>
  <c r="Z67" i="6"/>
  <c r="Z75" i="8" s="1"/>
  <c r="AC67" i="6"/>
  <c r="AD75" i="8" s="1"/>
  <c r="AF67" i="6"/>
  <c r="AH75" i="8" s="1"/>
  <c r="AI67" i="6"/>
  <c r="AL75" i="8" s="1"/>
  <c r="AN67" i="6"/>
  <c r="Z68" i="6"/>
  <c r="Z76" i="8" s="1"/>
  <c r="AC68" i="6"/>
  <c r="AD76" i="8" s="1"/>
  <c r="AF68" i="6"/>
  <c r="AH76" i="8" s="1"/>
  <c r="AI68" i="6"/>
  <c r="AL76" i="8" s="1"/>
  <c r="AN68" i="6"/>
  <c r="Z69" i="6"/>
  <c r="Z77" i="8" s="1"/>
  <c r="AC69" i="6"/>
  <c r="AD77" i="8" s="1"/>
  <c r="AF69" i="6"/>
  <c r="AH77" i="8" s="1"/>
  <c r="AI69" i="6"/>
  <c r="AL77" i="8" s="1"/>
  <c r="AN69" i="6"/>
  <c r="Z70" i="6"/>
  <c r="Z78" i="8" s="1"/>
  <c r="AC70" i="6"/>
  <c r="AD78" i="8" s="1"/>
  <c r="AF70" i="6"/>
  <c r="AH78" i="8" s="1"/>
  <c r="AI70" i="6"/>
  <c r="AL78" i="8" s="1"/>
  <c r="AN70" i="6"/>
  <c r="Z71" i="6"/>
  <c r="Z79" i="8" s="1"/>
  <c r="AC71" i="6"/>
  <c r="AD79" i="8" s="1"/>
  <c r="AF71" i="6"/>
  <c r="AH79" i="8" s="1"/>
  <c r="AI71" i="6"/>
  <c r="AL79" i="8" s="1"/>
  <c r="AN71" i="6"/>
  <c r="Z72" i="6"/>
  <c r="Z80" i="8" s="1"/>
  <c r="AC72" i="6"/>
  <c r="AD80" i="8" s="1"/>
  <c r="AF72" i="6"/>
  <c r="AH80" i="8" s="1"/>
  <c r="AI72" i="6"/>
  <c r="AL80" i="8" s="1"/>
  <c r="AN72" i="6"/>
  <c r="Z73" i="6"/>
  <c r="Z82" i="8" s="1"/>
  <c r="AC73" i="6"/>
  <c r="AD82" i="8" s="1"/>
  <c r="AF73" i="6"/>
  <c r="AH82" i="8" s="1"/>
  <c r="AI73" i="6"/>
  <c r="AL82" i="8" s="1"/>
  <c r="AN73" i="6"/>
  <c r="Z74" i="6"/>
  <c r="Z83" i="8" s="1"/>
  <c r="AC74" i="6"/>
  <c r="AD83" i="8" s="1"/>
  <c r="AF74" i="6"/>
  <c r="AH83" i="8" s="1"/>
  <c r="AI74" i="6"/>
  <c r="AL83" i="8" s="1"/>
  <c r="AN74" i="6"/>
  <c r="Z75" i="6"/>
  <c r="Z84" i="8" s="1"/>
  <c r="AC75" i="6"/>
  <c r="AD84" i="8" s="1"/>
  <c r="AF75" i="6"/>
  <c r="AH84" i="8" s="1"/>
  <c r="AI75" i="6"/>
  <c r="AL84" i="8" s="1"/>
  <c r="AN75" i="6"/>
  <c r="Z76" i="6"/>
  <c r="Z85" i="8" s="1"/>
  <c r="AC76" i="6"/>
  <c r="AD85" i="8" s="1"/>
  <c r="AF76" i="6"/>
  <c r="AH85" i="8" s="1"/>
  <c r="AI76" i="6"/>
  <c r="AL85" i="8" s="1"/>
  <c r="AN76" i="6"/>
  <c r="Z77" i="6"/>
  <c r="Z86" i="8" s="1"/>
  <c r="AC77" i="6"/>
  <c r="AD86" i="8" s="1"/>
  <c r="AF77" i="6"/>
  <c r="AH86" i="8" s="1"/>
  <c r="AI77" i="6"/>
  <c r="AL86" i="8" s="1"/>
  <c r="AN77" i="6"/>
  <c r="Z78" i="6"/>
  <c r="Z87" i="8" s="1"/>
  <c r="AC78" i="6"/>
  <c r="AD87" i="8" s="1"/>
  <c r="AF78" i="6"/>
  <c r="AH87" i="8" s="1"/>
  <c r="AI78" i="6"/>
  <c r="AL87" i="8" s="1"/>
  <c r="AN78" i="6"/>
  <c r="Z79" i="6"/>
  <c r="Z88" i="8" s="1"/>
  <c r="AC79" i="6"/>
  <c r="AD88" i="8" s="1"/>
  <c r="AF79" i="6"/>
  <c r="AH88" i="8" s="1"/>
  <c r="AI79" i="6"/>
  <c r="AL88" i="8" s="1"/>
  <c r="AN79" i="6"/>
  <c r="Z80" i="6"/>
  <c r="Z89" i="8" s="1"/>
  <c r="AC80" i="6"/>
  <c r="AD89" i="8" s="1"/>
  <c r="AF80" i="6"/>
  <c r="AH89" i="8" s="1"/>
  <c r="AI80" i="6"/>
  <c r="AL89" i="8" s="1"/>
  <c r="AN80" i="6"/>
  <c r="AN81" i="6"/>
  <c r="Z82" i="6"/>
  <c r="Z96" i="8" s="1"/>
  <c r="AC82" i="6"/>
  <c r="AD96" i="8" s="1"/>
  <c r="AF82" i="6"/>
  <c r="AH96" i="8" s="1"/>
  <c r="AN82" i="6"/>
  <c r="Z83" i="6"/>
  <c r="Z97" i="8" s="1"/>
  <c r="AC83" i="6"/>
  <c r="AD97" i="8" s="1"/>
  <c r="AF83" i="6"/>
  <c r="AH97" i="8" s="1"/>
  <c r="AI83" i="6"/>
  <c r="AL97" i="8" s="1"/>
  <c r="AN83" i="6"/>
  <c r="Z84" i="6"/>
  <c r="Z98" i="8" s="1"/>
  <c r="AC84" i="6"/>
  <c r="AD98" i="8" s="1"/>
  <c r="AF84" i="6"/>
  <c r="AH98" i="8" s="1"/>
  <c r="AI84" i="6"/>
  <c r="AL98" i="8" s="1"/>
  <c r="AN84" i="6"/>
  <c r="Z85" i="6"/>
  <c r="Z99" i="8" s="1"/>
  <c r="AC85" i="6"/>
  <c r="AD99" i="8" s="1"/>
  <c r="AF85" i="6"/>
  <c r="AH99" i="8" s="1"/>
  <c r="AI85" i="6"/>
  <c r="AL99" i="8" s="1"/>
  <c r="AN85" i="6"/>
  <c r="Z86" i="6"/>
  <c r="Z100" i="8" s="1"/>
  <c r="AC86" i="6"/>
  <c r="AD100" i="8" s="1"/>
  <c r="AF86" i="6"/>
  <c r="AH100" i="8" s="1"/>
  <c r="AI86" i="6"/>
  <c r="AL100" i="8" s="1"/>
  <c r="AN86" i="6"/>
  <c r="AN87" i="6"/>
  <c r="AN88" i="6"/>
  <c r="Z89" i="6"/>
  <c r="Z104" i="8" s="1"/>
  <c r="AC89" i="6"/>
  <c r="AD104" i="8" s="1"/>
  <c r="AF89" i="6"/>
  <c r="AH104" i="8" s="1"/>
  <c r="AI89" i="6"/>
  <c r="AL104" i="8" s="1"/>
  <c r="AN89" i="6"/>
  <c r="Z90" i="6"/>
  <c r="Z105" i="8" s="1"/>
  <c r="AC90" i="6"/>
  <c r="AD105" i="8" s="1"/>
  <c r="AF90" i="6"/>
  <c r="AH105" i="8" s="1"/>
  <c r="AI90" i="6"/>
  <c r="AL105" i="8" s="1"/>
  <c r="AN90" i="6"/>
  <c r="AN91" i="6"/>
  <c r="Z92" i="6"/>
  <c r="Z107" i="8" s="1"/>
  <c r="AC92" i="6"/>
  <c r="AD107" i="8" s="1"/>
  <c r="AF92" i="6"/>
  <c r="AH107" i="8" s="1"/>
  <c r="AI92" i="6"/>
  <c r="AL107" i="8" s="1"/>
  <c r="AN92" i="6"/>
  <c r="Z93" i="6"/>
  <c r="Z108" i="8" s="1"/>
  <c r="AC93" i="6"/>
  <c r="AD108" i="8" s="1"/>
  <c r="AF93" i="6"/>
  <c r="AH108" i="8" s="1"/>
  <c r="AI93" i="6"/>
  <c r="AL108" i="8" s="1"/>
  <c r="AN93" i="6"/>
  <c r="Z94" i="6"/>
  <c r="Z109" i="8" s="1"/>
  <c r="AC94" i="6"/>
  <c r="AD109" i="8" s="1"/>
  <c r="AF94" i="6"/>
  <c r="AH109" i="8" s="1"/>
  <c r="AI94" i="6"/>
  <c r="AL109" i="8" s="1"/>
  <c r="AN94" i="6"/>
  <c r="Z95" i="6"/>
  <c r="Z110" i="8" s="1"/>
  <c r="AC95" i="6"/>
  <c r="AD110" i="8" s="1"/>
  <c r="AF95" i="6"/>
  <c r="AH110" i="8" s="1"/>
  <c r="AI95" i="6"/>
  <c r="AL110" i="8" s="1"/>
  <c r="AN95" i="6"/>
  <c r="Z96" i="6"/>
  <c r="Z111" i="8" s="1"/>
  <c r="AC96" i="6"/>
  <c r="AD111" i="8" s="1"/>
  <c r="AF96" i="6"/>
  <c r="AH111" i="8" s="1"/>
  <c r="AI96" i="6"/>
  <c r="AL111" i="8" s="1"/>
  <c r="AN96" i="6"/>
  <c r="Z97" i="6"/>
  <c r="Z113" i="8" s="1"/>
  <c r="AC97" i="6"/>
  <c r="AD113" i="8" s="1"/>
  <c r="AF97" i="6"/>
  <c r="AH113" i="8" s="1"/>
  <c r="AI97" i="6"/>
  <c r="AL113" i="8" s="1"/>
  <c r="AN97" i="6"/>
  <c r="Z98" i="6"/>
  <c r="Z114" i="8" s="1"/>
  <c r="AC98" i="6"/>
  <c r="AD114" i="8" s="1"/>
  <c r="AF98" i="6"/>
  <c r="AH114" i="8" s="1"/>
  <c r="AI98" i="6"/>
  <c r="AL114" i="8" s="1"/>
  <c r="AN98" i="6"/>
  <c r="Z99" i="6"/>
  <c r="Z115" i="8" s="1"/>
  <c r="AC99" i="6"/>
  <c r="AF99" i="6"/>
  <c r="AH115" i="8" s="1"/>
  <c r="AI99" i="6"/>
  <c r="AL115" i="8" s="1"/>
  <c r="AN99" i="6"/>
  <c r="AN100" i="6"/>
  <c r="AN101" i="6"/>
  <c r="Z102" i="6"/>
  <c r="Z118" i="8" s="1"/>
  <c r="AC102" i="6"/>
  <c r="AD118" i="8" s="1"/>
  <c r="AF102" i="6"/>
  <c r="AH118" i="8" s="1"/>
  <c r="AN102" i="6"/>
  <c r="Z103" i="6"/>
  <c r="Z119" i="8" s="1"/>
  <c r="AC103" i="6"/>
  <c r="AD119" i="8" s="1"/>
  <c r="AF103" i="6"/>
  <c r="AH119" i="8" s="1"/>
  <c r="AI103" i="6"/>
  <c r="AL119" i="8" s="1"/>
  <c r="AN103" i="6"/>
  <c r="Z104" i="6"/>
  <c r="Z120" i="8" s="1"/>
  <c r="AC104" i="6"/>
  <c r="AD120" i="8" s="1"/>
  <c r="AF104" i="6"/>
  <c r="AH120" i="8" s="1"/>
  <c r="AI104" i="6"/>
  <c r="AL120" i="8" s="1"/>
  <c r="AN104" i="6"/>
  <c r="Z105" i="6"/>
  <c r="Z121" i="8" s="1"/>
  <c r="AC105" i="6"/>
  <c r="AD121" i="8" s="1"/>
  <c r="AF105" i="6"/>
  <c r="AH121" i="8" s="1"/>
  <c r="AI105" i="6"/>
  <c r="AL121" i="8" s="1"/>
  <c r="AN105" i="6"/>
  <c r="Z106" i="6"/>
  <c r="Z122" i="8" s="1"/>
  <c r="AC106" i="6"/>
  <c r="AD122" i="8" s="1"/>
  <c r="AF106" i="6"/>
  <c r="AH122" i="8" s="1"/>
  <c r="AI106" i="6"/>
  <c r="AL122" i="8" s="1"/>
  <c r="AN106" i="6"/>
  <c r="Z107" i="6"/>
  <c r="Z123" i="8" s="1"/>
  <c r="AC107" i="6"/>
  <c r="AD123" i="8" s="1"/>
  <c r="AF107" i="6"/>
  <c r="AH123" i="8" s="1"/>
  <c r="AI107" i="6"/>
  <c r="AL123" i="8" s="1"/>
  <c r="AN107" i="6"/>
  <c r="Z108" i="6"/>
  <c r="Z124" i="8" s="1"/>
  <c r="AC108" i="6"/>
  <c r="AD124" i="8" s="1"/>
  <c r="AF108" i="6"/>
  <c r="AH124" i="8" s="1"/>
  <c r="AI108" i="6"/>
  <c r="AL124" i="8" s="1"/>
  <c r="AN108" i="6"/>
  <c r="Z109" i="6"/>
  <c r="Z125" i="8" s="1"/>
  <c r="AC109" i="6"/>
  <c r="AD125" i="8" s="1"/>
  <c r="AF109" i="6"/>
  <c r="AH125" i="8" s="1"/>
  <c r="AI109" i="6"/>
  <c r="AL125" i="8" s="1"/>
  <c r="AN109" i="6"/>
  <c r="Z110" i="6"/>
  <c r="Z127" i="8" s="1"/>
  <c r="AC110" i="6"/>
  <c r="AD127" i="8" s="1"/>
  <c r="AF110" i="6"/>
  <c r="AH127" i="8" s="1"/>
  <c r="AI110" i="6"/>
  <c r="AL127" i="8" s="1"/>
  <c r="AN110" i="6"/>
  <c r="Z111" i="6"/>
  <c r="Z128" i="8" s="1"/>
  <c r="AC111" i="6"/>
  <c r="AD128" i="8" s="1"/>
  <c r="AF111" i="6"/>
  <c r="AH128" i="8" s="1"/>
  <c r="AI111" i="6"/>
  <c r="AL128" i="8" s="1"/>
  <c r="AN111" i="6"/>
  <c r="Z112" i="6"/>
  <c r="Z129" i="8" s="1"/>
  <c r="AC112" i="6"/>
  <c r="AD129" i="8" s="1"/>
  <c r="AF112" i="6"/>
  <c r="AH129" i="8" s="1"/>
  <c r="AI112" i="6"/>
  <c r="AL129" i="8" s="1"/>
  <c r="AN112" i="6"/>
  <c r="Z113" i="6"/>
  <c r="Z138" i="8" s="1"/>
  <c r="AC113" i="6"/>
  <c r="AD138" i="8" s="1"/>
  <c r="AF113" i="6"/>
  <c r="AH138" i="8" s="1"/>
  <c r="AI113" i="6"/>
  <c r="AL138" i="8" s="1"/>
  <c r="AN113" i="6"/>
  <c r="Z114" i="6"/>
  <c r="Z139" i="8" s="1"/>
  <c r="AC114" i="6"/>
  <c r="AD139" i="8" s="1"/>
  <c r="AF114" i="6"/>
  <c r="AH139" i="8" s="1"/>
  <c r="AI114" i="6"/>
  <c r="AL139" i="8" s="1"/>
  <c r="AN114" i="6"/>
  <c r="Z115" i="6"/>
  <c r="Z140" i="8" s="1"/>
  <c r="AC115" i="6"/>
  <c r="AD140" i="8" s="1"/>
  <c r="AF115" i="6"/>
  <c r="AH140" i="8" s="1"/>
  <c r="AI115" i="6"/>
  <c r="AL140" i="8" s="1"/>
  <c r="AN115" i="6"/>
  <c r="Z116" i="6"/>
  <c r="Z141" i="8" s="1"/>
  <c r="AC116" i="6"/>
  <c r="AD141" i="8" s="1"/>
  <c r="AF116" i="6"/>
  <c r="AH141" i="8" s="1"/>
  <c r="AI116" i="6"/>
  <c r="AL141" i="8" s="1"/>
  <c r="AN116" i="6"/>
  <c r="Z117" i="6"/>
  <c r="Z142" i="8" s="1"/>
  <c r="AC117" i="6"/>
  <c r="AD142" i="8" s="1"/>
  <c r="AF117" i="6"/>
  <c r="AH142" i="8" s="1"/>
  <c r="AI117" i="6"/>
  <c r="AL142" i="8" s="1"/>
  <c r="AN117" i="6"/>
  <c r="Z118" i="6"/>
  <c r="Z143" i="8" s="1"/>
  <c r="AC118" i="6"/>
  <c r="AD143" i="8" s="1"/>
  <c r="AF118" i="6"/>
  <c r="AH143" i="8" s="1"/>
  <c r="AI118" i="6"/>
  <c r="AL143" i="8" s="1"/>
  <c r="AN118" i="6"/>
  <c r="Z119" i="6"/>
  <c r="Z144" i="8" s="1"/>
  <c r="AC119" i="6"/>
  <c r="AD144" i="8" s="1"/>
  <c r="AF119" i="6"/>
  <c r="AH144" i="8" s="1"/>
  <c r="AI119" i="6"/>
  <c r="AL144" i="8" s="1"/>
  <c r="AN119" i="6"/>
  <c r="Z120" i="6"/>
  <c r="Z145" i="8" s="1"/>
  <c r="AC120" i="6"/>
  <c r="AD149" i="8" s="1"/>
  <c r="AF120" i="6"/>
  <c r="AH148" i="8" s="1"/>
  <c r="AI120" i="6"/>
  <c r="AL146" i="8" s="1"/>
  <c r="AN120" i="6"/>
  <c r="Z121" i="6"/>
  <c r="AC121" i="6"/>
  <c r="AF121" i="6"/>
  <c r="AI121" i="6"/>
  <c r="AN121" i="6"/>
  <c r="Z122" i="6"/>
  <c r="AC122" i="6"/>
  <c r="AF122" i="6"/>
  <c r="AI122" i="6"/>
  <c r="AN122" i="6"/>
  <c r="Z123" i="6"/>
  <c r="AC123" i="6"/>
  <c r="AF123" i="6"/>
  <c r="AI123" i="6"/>
  <c r="AN123" i="6"/>
  <c r="Z124" i="6"/>
  <c r="AC124" i="6"/>
  <c r="AF124" i="6"/>
  <c r="AI124" i="6"/>
  <c r="AN124" i="6"/>
  <c r="Z125" i="6"/>
  <c r="AC125" i="6"/>
  <c r="AF125" i="6"/>
  <c r="AI125" i="6"/>
  <c r="AN125" i="6"/>
  <c r="Z126" i="6"/>
  <c r="Z151" i="8" s="1"/>
  <c r="AC126" i="6"/>
  <c r="AD151" i="8" s="1"/>
  <c r="AF126" i="6"/>
  <c r="AH151" i="8" s="1"/>
  <c r="AI126" i="6"/>
  <c r="AL151" i="8" s="1"/>
  <c r="AN126" i="6"/>
  <c r="Z127" i="6"/>
  <c r="Z152" i="8" s="1"/>
  <c r="AC127" i="6"/>
  <c r="AD152" i="8" s="1"/>
  <c r="AF127" i="6"/>
  <c r="AH152" i="8" s="1"/>
  <c r="AI127" i="6"/>
  <c r="AL152" i="8" s="1"/>
  <c r="AN127" i="6"/>
  <c r="Z128" i="6"/>
  <c r="Z153" i="8" s="1"/>
  <c r="AC128" i="6"/>
  <c r="AD153" i="8" s="1"/>
  <c r="AF128" i="6"/>
  <c r="AH153" i="8" s="1"/>
  <c r="AI128" i="6"/>
  <c r="AN128" i="6"/>
  <c r="Z129" i="6"/>
  <c r="Z154" i="8" s="1"/>
  <c r="AC129" i="6"/>
  <c r="AD154" i="8" s="1"/>
  <c r="AF129" i="6"/>
  <c r="AH154" i="8" s="1"/>
  <c r="AI129" i="6"/>
  <c r="AL154" i="8" s="1"/>
  <c r="AN129" i="6"/>
  <c r="Z130" i="6"/>
  <c r="Z155" i="8" s="1"/>
  <c r="AC130" i="6"/>
  <c r="AD155" i="8" s="1"/>
  <c r="AF130" i="6"/>
  <c r="AH155" i="8" s="1"/>
  <c r="AI130" i="6"/>
  <c r="AL155" i="8" s="1"/>
  <c r="AN130" i="6"/>
  <c r="Z131" i="6"/>
  <c r="Z156" i="8" s="1"/>
  <c r="AC131" i="6"/>
  <c r="AD156" i="8" s="1"/>
  <c r="AF131" i="6"/>
  <c r="AH156" i="8" s="1"/>
  <c r="AI131" i="6"/>
  <c r="AL156" i="8" s="1"/>
  <c r="AN131" i="6"/>
  <c r="Z132" i="6"/>
  <c r="Z157" i="8" s="1"/>
  <c r="AB157" i="8" s="1"/>
  <c r="AC132" i="6"/>
  <c r="AD157" i="8" s="1"/>
  <c r="AF157" i="8" s="1"/>
  <c r="AF132" i="6"/>
  <c r="AH157" i="8" s="1"/>
  <c r="AJ157" i="8" s="1"/>
  <c r="AI132" i="6"/>
  <c r="AL157" i="8" s="1"/>
  <c r="AN157" i="8" s="1"/>
  <c r="AN132" i="6"/>
  <c r="Z133" i="6"/>
  <c r="Z159" i="8" s="1"/>
  <c r="AB159" i="8" s="1"/>
  <c r="AC133" i="6"/>
  <c r="AD159" i="8" s="1"/>
  <c r="AF159" i="8" s="1"/>
  <c r="AF133" i="6"/>
  <c r="AH159" i="8" s="1"/>
  <c r="AJ159" i="8" s="1"/>
  <c r="AI133" i="6"/>
  <c r="AL159" i="8" s="1"/>
  <c r="AN159" i="8" s="1"/>
  <c r="AN133" i="6"/>
  <c r="Z134" i="6"/>
  <c r="Z160" i="8" s="1"/>
  <c r="AB160" i="8" s="1"/>
  <c r="AC134" i="6"/>
  <c r="AD160" i="8" s="1"/>
  <c r="AF160" i="8" s="1"/>
  <c r="AF134" i="6"/>
  <c r="AH160" i="8" s="1"/>
  <c r="AJ160" i="8" s="1"/>
  <c r="AI134" i="6"/>
  <c r="AL160" i="8" s="1"/>
  <c r="AN160" i="8" s="1"/>
  <c r="AN134" i="6"/>
  <c r="Z135" i="6"/>
  <c r="Z161" i="8" s="1"/>
  <c r="AB161" i="8" s="1"/>
  <c r="AC135" i="6"/>
  <c r="AD161" i="8" s="1"/>
  <c r="AF161" i="8" s="1"/>
  <c r="AF135" i="6"/>
  <c r="AH161" i="8" s="1"/>
  <c r="AJ161" i="8" s="1"/>
  <c r="AI135" i="6"/>
  <c r="AL161" i="8" s="1"/>
  <c r="AN161" i="8" s="1"/>
  <c r="AN135" i="6"/>
  <c r="Z136" i="6"/>
  <c r="Z162" i="8" s="1"/>
  <c r="AB162" i="8" s="1"/>
  <c r="AC136" i="6"/>
  <c r="AD162" i="8" s="1"/>
  <c r="AF162" i="8" s="1"/>
  <c r="AF136" i="6"/>
  <c r="AH162" i="8" s="1"/>
  <c r="AJ162" i="8" s="1"/>
  <c r="AI136" i="6"/>
  <c r="AL162" i="8" s="1"/>
  <c r="AN162" i="8" s="1"/>
  <c r="AN136" i="6"/>
  <c r="Z137" i="6"/>
  <c r="Z163" i="8" s="1"/>
  <c r="AB163" i="8" s="1"/>
  <c r="AC137" i="6"/>
  <c r="AD163" i="8" s="1"/>
  <c r="AF163" i="8" s="1"/>
  <c r="AF137" i="6"/>
  <c r="AH163" i="8" s="1"/>
  <c r="AJ163" i="8" s="1"/>
  <c r="AI137" i="6"/>
  <c r="AL163" i="8" s="1"/>
  <c r="AN163" i="8" s="1"/>
  <c r="AN137" i="6"/>
  <c r="Z138" i="6"/>
  <c r="Z164" i="8" s="1"/>
  <c r="AB164" i="8" s="1"/>
  <c r="AC138" i="6"/>
  <c r="AD164" i="8" s="1"/>
  <c r="AF164" i="8" s="1"/>
  <c r="AF138" i="6"/>
  <c r="AH164" i="8" s="1"/>
  <c r="AJ164" i="8" s="1"/>
  <c r="AI138" i="6"/>
  <c r="AL164" i="8" s="1"/>
  <c r="AN164" i="8" s="1"/>
  <c r="AN138" i="6"/>
  <c r="Z139" i="6"/>
  <c r="Z165" i="8" s="1"/>
  <c r="AB165" i="8" s="1"/>
  <c r="AC139" i="6"/>
  <c r="AD165" i="8" s="1"/>
  <c r="AF165" i="8" s="1"/>
  <c r="AF139" i="6"/>
  <c r="AH165" i="8" s="1"/>
  <c r="AJ165" i="8" s="1"/>
  <c r="AI139" i="6"/>
  <c r="AL165" i="8" s="1"/>
  <c r="AN165" i="8" s="1"/>
  <c r="AN139" i="6"/>
  <c r="Z140" i="6"/>
  <c r="Z166" i="8" s="1"/>
  <c r="AB166" i="8" s="1"/>
  <c r="AC140" i="6"/>
  <c r="AD166" i="8" s="1"/>
  <c r="AF166" i="8" s="1"/>
  <c r="AF140" i="6"/>
  <c r="AH166" i="8" s="1"/>
  <c r="AJ166" i="8" s="1"/>
  <c r="AI140" i="6"/>
  <c r="AL166" i="8" s="1"/>
  <c r="AN166" i="8" s="1"/>
  <c r="AN140" i="6"/>
  <c r="Z141" i="6"/>
  <c r="Z167" i="8" s="1"/>
  <c r="AB167" i="8" s="1"/>
  <c r="AC141" i="6"/>
  <c r="AD167" i="8" s="1"/>
  <c r="AF167" i="8" s="1"/>
  <c r="AF141" i="6"/>
  <c r="AH167" i="8" s="1"/>
  <c r="AJ167" i="8" s="1"/>
  <c r="AI141" i="6"/>
  <c r="AL167" i="8" s="1"/>
  <c r="AN167" i="8" s="1"/>
  <c r="AN141" i="6"/>
  <c r="Z142" i="6"/>
  <c r="Z168" i="8" s="1"/>
  <c r="AB168" i="8" s="1"/>
  <c r="AC142" i="6"/>
  <c r="AD168" i="8" s="1"/>
  <c r="AF168" i="8" s="1"/>
  <c r="AF142" i="6"/>
  <c r="AH168" i="8" s="1"/>
  <c r="AJ168" i="8" s="1"/>
  <c r="AI142" i="6"/>
  <c r="AL168" i="8" s="1"/>
  <c r="AN168" i="8" s="1"/>
  <c r="AN142" i="6"/>
  <c r="Z143" i="6"/>
  <c r="Z169" i="8" s="1"/>
  <c r="AB169" i="8" s="1"/>
  <c r="AC143" i="6"/>
  <c r="AD169" i="8" s="1"/>
  <c r="AF169" i="8" s="1"/>
  <c r="AF143" i="6"/>
  <c r="AH169" i="8" s="1"/>
  <c r="AJ169" i="8" s="1"/>
  <c r="AI143" i="6"/>
  <c r="AL169" i="8" s="1"/>
  <c r="AN169" i="8" s="1"/>
  <c r="AN143" i="6"/>
  <c r="Z144" i="6"/>
  <c r="Z170" i="8" s="1"/>
  <c r="AB170" i="8" s="1"/>
  <c r="AC144" i="6"/>
  <c r="AD170" i="8" s="1"/>
  <c r="AF170" i="8" s="1"/>
  <c r="AF144" i="6"/>
  <c r="AH170" i="8" s="1"/>
  <c r="AJ170" i="8" s="1"/>
  <c r="AI144" i="6"/>
  <c r="AL170" i="8" s="1"/>
  <c r="AN170" i="8" s="1"/>
  <c r="AN144" i="6"/>
  <c r="Z145" i="6"/>
  <c r="Z172" i="8" s="1"/>
  <c r="AB172" i="8" s="1"/>
  <c r="AC145" i="6"/>
  <c r="AD172" i="8" s="1"/>
  <c r="AF172" i="8" s="1"/>
  <c r="AF145" i="6"/>
  <c r="AH172" i="8" s="1"/>
  <c r="AJ172" i="8" s="1"/>
  <c r="AI145" i="6"/>
  <c r="AL172" i="8" s="1"/>
  <c r="AN172" i="8" s="1"/>
  <c r="AN145" i="6"/>
  <c r="Z146" i="6"/>
  <c r="Z173" i="8" s="1"/>
  <c r="AB173" i="8" s="1"/>
  <c r="AC146" i="6"/>
  <c r="AD173" i="8" s="1"/>
  <c r="AF173" i="8" s="1"/>
  <c r="AF146" i="6"/>
  <c r="AH173" i="8" s="1"/>
  <c r="AJ173" i="8" s="1"/>
  <c r="AI146" i="6"/>
  <c r="AL173" i="8" s="1"/>
  <c r="AN173" i="8" s="1"/>
  <c r="AN146" i="6"/>
  <c r="Z147" i="6"/>
  <c r="Z174" i="8" s="1"/>
  <c r="AB174" i="8" s="1"/>
  <c r="AC147" i="6"/>
  <c r="AD174" i="8" s="1"/>
  <c r="AF174" i="8" s="1"/>
  <c r="AF147" i="6"/>
  <c r="AH174" i="8" s="1"/>
  <c r="AJ174" i="8" s="1"/>
  <c r="AI147" i="6"/>
  <c r="AL174" i="8" s="1"/>
  <c r="AN174" i="8" s="1"/>
  <c r="AN147" i="6"/>
  <c r="Z148" i="6"/>
  <c r="Z175" i="8" s="1"/>
  <c r="AB175" i="8" s="1"/>
  <c r="AC148" i="6"/>
  <c r="AD175" i="8" s="1"/>
  <c r="AF175" i="8" s="1"/>
  <c r="AF148" i="6"/>
  <c r="AH175" i="8" s="1"/>
  <c r="AJ175" i="8" s="1"/>
  <c r="AI148" i="6"/>
  <c r="AL175" i="8" s="1"/>
  <c r="AN175" i="8" s="1"/>
  <c r="AN148" i="6"/>
  <c r="Z149" i="6"/>
  <c r="Z176" i="8" s="1"/>
  <c r="AB176" i="8" s="1"/>
  <c r="AC149" i="6"/>
  <c r="AD176" i="8" s="1"/>
  <c r="AF176" i="8" s="1"/>
  <c r="AF149" i="6"/>
  <c r="AH176" i="8" s="1"/>
  <c r="AJ176" i="8" s="1"/>
  <c r="AI149" i="6"/>
  <c r="AL176" i="8" s="1"/>
  <c r="AN176" i="8" s="1"/>
  <c r="AN149" i="6"/>
  <c r="Z150" i="6"/>
  <c r="Z177" i="8" s="1"/>
  <c r="AB177" i="8" s="1"/>
  <c r="AC150" i="6"/>
  <c r="AD177" i="8" s="1"/>
  <c r="AF177" i="8" s="1"/>
  <c r="AF150" i="6"/>
  <c r="AH177" i="8" s="1"/>
  <c r="AJ177" i="8" s="1"/>
  <c r="AI150" i="6"/>
  <c r="AL177" i="8" s="1"/>
  <c r="AN177" i="8" s="1"/>
  <c r="AN150" i="6"/>
  <c r="Z151" i="6"/>
  <c r="Z178" i="8" s="1"/>
  <c r="AB178" i="8" s="1"/>
  <c r="AC151" i="6"/>
  <c r="AD178" i="8" s="1"/>
  <c r="AF178" i="8" s="1"/>
  <c r="AF151" i="6"/>
  <c r="AH178" i="8" s="1"/>
  <c r="AJ178" i="8" s="1"/>
  <c r="AI151" i="6"/>
  <c r="AL178" i="8" s="1"/>
  <c r="AN178" i="8" s="1"/>
  <c r="AN151" i="6"/>
  <c r="Z152" i="6"/>
  <c r="Z179" i="8" s="1"/>
  <c r="AB179" i="8" s="1"/>
  <c r="AC152" i="6"/>
  <c r="AD179" i="8" s="1"/>
  <c r="AF179" i="8" s="1"/>
  <c r="AF152" i="6"/>
  <c r="AH179" i="8" s="1"/>
  <c r="AJ179" i="8" s="1"/>
  <c r="AI152" i="6"/>
  <c r="AL179" i="8" s="1"/>
  <c r="AN179" i="8" s="1"/>
  <c r="AN152" i="6"/>
  <c r="Z153" i="6"/>
  <c r="Z180" i="8" s="1"/>
  <c r="AB180" i="8" s="1"/>
  <c r="AC153" i="6"/>
  <c r="AD180" i="8" s="1"/>
  <c r="AF180" i="8" s="1"/>
  <c r="AF153" i="6"/>
  <c r="AH180" i="8" s="1"/>
  <c r="AJ180" i="8" s="1"/>
  <c r="AI153" i="6"/>
  <c r="AL180" i="8" s="1"/>
  <c r="AN180" i="8" s="1"/>
  <c r="AN153" i="6"/>
  <c r="Z154" i="6"/>
  <c r="Z181" i="8" s="1"/>
  <c r="AB181" i="8" s="1"/>
  <c r="AC154" i="6"/>
  <c r="AD181" i="8" s="1"/>
  <c r="AF181" i="8" s="1"/>
  <c r="AF154" i="6"/>
  <c r="AH181" i="8" s="1"/>
  <c r="AJ181" i="8" s="1"/>
  <c r="AI154" i="6"/>
  <c r="AL181" i="8" s="1"/>
  <c r="AN181" i="8" s="1"/>
  <c r="AN154" i="6"/>
  <c r="Z155" i="6"/>
  <c r="Z182" i="8" s="1"/>
  <c r="AB182" i="8" s="1"/>
  <c r="AC155" i="6"/>
  <c r="AD182" i="8" s="1"/>
  <c r="AF182" i="8" s="1"/>
  <c r="AF155" i="6"/>
  <c r="AH182" i="8" s="1"/>
  <c r="AJ182" i="8" s="1"/>
  <c r="AI155" i="6"/>
  <c r="AL182" i="8" s="1"/>
  <c r="AN182" i="8" s="1"/>
  <c r="AN155" i="6"/>
  <c r="Z156" i="6"/>
  <c r="Z183" i="8" s="1"/>
  <c r="AB183" i="8" s="1"/>
  <c r="AC156" i="6"/>
  <c r="AD183" i="8" s="1"/>
  <c r="AF183" i="8" s="1"/>
  <c r="AF156" i="6"/>
  <c r="AH183" i="8" s="1"/>
  <c r="AJ183" i="8" s="1"/>
  <c r="AI156" i="6"/>
  <c r="AL183" i="8" s="1"/>
  <c r="AN183" i="8" s="1"/>
  <c r="AN156" i="6"/>
  <c r="Z157" i="6"/>
  <c r="Z184" i="8" s="1"/>
  <c r="AB184" i="8" s="1"/>
  <c r="AC157" i="6"/>
  <c r="AD184" i="8" s="1"/>
  <c r="AF184" i="8" s="1"/>
  <c r="AF157" i="6"/>
  <c r="AH184" i="8" s="1"/>
  <c r="AJ184" i="8" s="1"/>
  <c r="AI157" i="6"/>
  <c r="AL184" i="8" s="1"/>
  <c r="AN184" i="8" s="1"/>
  <c r="AN157" i="6"/>
  <c r="Z158" i="6"/>
  <c r="Z185" i="8" s="1"/>
  <c r="AB185" i="8" s="1"/>
  <c r="AC158" i="6"/>
  <c r="AD185" i="8" s="1"/>
  <c r="AF185" i="8" s="1"/>
  <c r="AF158" i="6"/>
  <c r="AH185" i="8" s="1"/>
  <c r="AJ185" i="8" s="1"/>
  <c r="AI158" i="6"/>
  <c r="AL185" i="8" s="1"/>
  <c r="AN185" i="8" s="1"/>
  <c r="AN158" i="6"/>
  <c r="Z159" i="6"/>
  <c r="Z191" i="8" s="1"/>
  <c r="AC159" i="6"/>
  <c r="AD191" i="8" s="1"/>
  <c r="AF159" i="6"/>
  <c r="AH191" i="8" s="1"/>
  <c r="AI159" i="6"/>
  <c r="AL191" i="8" s="1"/>
  <c r="AN159" i="6"/>
  <c r="Z160" i="6"/>
  <c r="Z192" i="8" s="1"/>
  <c r="AC160" i="6"/>
  <c r="AD192" i="8" s="1"/>
  <c r="AF160" i="6"/>
  <c r="AH192" i="8" s="1"/>
  <c r="AI160" i="6"/>
  <c r="AL192" i="8" s="1"/>
  <c r="AN160" i="6"/>
  <c r="Z161" i="6"/>
  <c r="Z193" i="8" s="1"/>
  <c r="AC161" i="6"/>
  <c r="AD193" i="8" s="1"/>
  <c r="AF161" i="6"/>
  <c r="AH193" i="8" s="1"/>
  <c r="AI161" i="6"/>
  <c r="AL193" i="8" s="1"/>
  <c r="AN161" i="6"/>
  <c r="Z162" i="6"/>
  <c r="Z194" i="8" s="1"/>
  <c r="AC162" i="6"/>
  <c r="AD194" i="8" s="1"/>
  <c r="AF162" i="6"/>
  <c r="AH194" i="8" s="1"/>
  <c r="AI162" i="6"/>
  <c r="AL194" i="8" s="1"/>
  <c r="AN162" i="6"/>
  <c r="Z163" i="6"/>
  <c r="Z195" i="8" s="1"/>
  <c r="AC163" i="6"/>
  <c r="AD195" i="8" s="1"/>
  <c r="AF163" i="6"/>
  <c r="AH195" i="8" s="1"/>
  <c r="AI163" i="6"/>
  <c r="AL195" i="8" s="1"/>
  <c r="AN163" i="6"/>
  <c r="Z164" i="6"/>
  <c r="Z198" i="8" s="1"/>
  <c r="AC164" i="6"/>
  <c r="AD198" i="8" s="1"/>
  <c r="AF164" i="6"/>
  <c r="AH198" i="8" s="1"/>
  <c r="AI164" i="6"/>
  <c r="AL198" i="8" s="1"/>
  <c r="AN164" i="6"/>
  <c r="Z165" i="6"/>
  <c r="Z199" i="8" s="1"/>
  <c r="AC165" i="6"/>
  <c r="AD199" i="8" s="1"/>
  <c r="AF165" i="6"/>
  <c r="AH199" i="8" s="1"/>
  <c r="AI165" i="6"/>
  <c r="AL199" i="8" s="1"/>
  <c r="AN165" i="6"/>
  <c r="Z166" i="6"/>
  <c r="Z200" i="8" s="1"/>
  <c r="AC166" i="6"/>
  <c r="AD200" i="8" s="1"/>
  <c r="AF166" i="6"/>
  <c r="AH200" i="8" s="1"/>
  <c r="AI166" i="6"/>
  <c r="AL200" i="8" s="1"/>
  <c r="AN166" i="6"/>
  <c r="Z167" i="6"/>
  <c r="Z201" i="8" s="1"/>
  <c r="AC167" i="6"/>
  <c r="AD201" i="8" s="1"/>
  <c r="AF167" i="6"/>
  <c r="AH201" i="8" s="1"/>
  <c r="AI167" i="6"/>
  <c r="AL201" i="8" s="1"/>
  <c r="AN167" i="6"/>
  <c r="Z168" i="6"/>
  <c r="Z202" i="8" s="1"/>
  <c r="AC168" i="6"/>
  <c r="AD202" i="8" s="1"/>
  <c r="AF168" i="6"/>
  <c r="AH202" i="8" s="1"/>
  <c r="AI168" i="6"/>
  <c r="AL202" i="8" s="1"/>
  <c r="AN168" i="6"/>
  <c r="Z169" i="6"/>
  <c r="Z203" i="8" s="1"/>
  <c r="AC169" i="6"/>
  <c r="AD203" i="8" s="1"/>
  <c r="AF169" i="6"/>
  <c r="AH203" i="8" s="1"/>
  <c r="AI169" i="6"/>
  <c r="AL203" i="8" s="1"/>
  <c r="AN169" i="6"/>
  <c r="Z170" i="6"/>
  <c r="Z204" i="8" s="1"/>
  <c r="AC170" i="6"/>
  <c r="AD204" i="8" s="1"/>
  <c r="AF170" i="6"/>
  <c r="AH204" i="8" s="1"/>
  <c r="AI170" i="6"/>
  <c r="AL204" i="8" s="1"/>
  <c r="AN170" i="6"/>
  <c r="Z171" i="6"/>
  <c r="Z205" i="8" s="1"/>
  <c r="AC171" i="6"/>
  <c r="AD205" i="8" s="1"/>
  <c r="AF171" i="6"/>
  <c r="AH205" i="8" s="1"/>
  <c r="AI171" i="6"/>
  <c r="AL205" i="8" s="1"/>
  <c r="AN171" i="6"/>
  <c r="Z172" i="6"/>
  <c r="Z206" i="8" s="1"/>
  <c r="AB206" i="8" s="1"/>
  <c r="AC172" i="6"/>
  <c r="AD206" i="8" s="1"/>
  <c r="AF206" i="8" s="1"/>
  <c r="AF172" i="6"/>
  <c r="AH206" i="8" s="1"/>
  <c r="AJ206" i="8" s="1"/>
  <c r="AI172" i="6"/>
  <c r="AL206" i="8" s="1"/>
  <c r="AN206" i="8" s="1"/>
  <c r="AN172" i="6"/>
  <c r="Z173" i="6"/>
  <c r="Z207" i="8" s="1"/>
  <c r="AC173" i="6"/>
  <c r="AD207" i="8" s="1"/>
  <c r="AF173" i="6"/>
  <c r="AH207" i="8" s="1"/>
  <c r="AI173" i="6"/>
  <c r="AL207" i="8" s="1"/>
  <c r="AN173" i="6"/>
  <c r="Z174" i="6"/>
  <c r="Z208" i="8" s="1"/>
  <c r="AC174" i="6"/>
  <c r="AD208" i="8" s="1"/>
  <c r="AF174" i="6"/>
  <c r="AH208" i="8" s="1"/>
  <c r="AI174" i="6"/>
  <c r="AL208" i="8" s="1"/>
  <c r="AN174" i="6"/>
  <c r="Z175" i="6"/>
  <c r="Z209" i="8" s="1"/>
  <c r="AC175" i="6"/>
  <c r="AD209" i="8" s="1"/>
  <c r="AF175" i="6"/>
  <c r="AH209" i="8" s="1"/>
  <c r="AI175" i="6"/>
  <c r="AL209" i="8" s="1"/>
  <c r="AN175" i="6"/>
  <c r="Z176" i="6"/>
  <c r="Z210" i="8" s="1"/>
  <c r="AC176" i="6"/>
  <c r="AD210" i="8" s="1"/>
  <c r="AF176" i="6"/>
  <c r="AH210" i="8" s="1"/>
  <c r="AI176" i="6"/>
  <c r="AL210" i="8" s="1"/>
  <c r="AN176" i="6"/>
  <c r="Z177" i="6"/>
  <c r="Z211" i="8" s="1"/>
  <c r="AC177" i="6"/>
  <c r="AD211" i="8" s="1"/>
  <c r="AF177" i="6"/>
  <c r="AH211" i="8" s="1"/>
  <c r="AI177" i="6"/>
  <c r="AL211" i="8" s="1"/>
  <c r="AN177" i="6"/>
  <c r="Z178" i="6"/>
  <c r="Z212" i="8" s="1"/>
  <c r="AC178" i="6"/>
  <c r="AD212" i="8" s="1"/>
  <c r="AF178" i="6"/>
  <c r="AH212" i="8" s="1"/>
  <c r="AI178" i="6"/>
  <c r="AL212" i="8" s="1"/>
  <c r="AN178" i="6"/>
  <c r="Z179" i="6"/>
  <c r="Z213" i="8" s="1"/>
  <c r="AC179" i="6"/>
  <c r="AD213" i="8" s="1"/>
  <c r="AF179" i="6"/>
  <c r="AH213" i="8" s="1"/>
  <c r="AI179" i="6"/>
  <c r="AL213" i="8" s="1"/>
  <c r="AN179" i="6"/>
  <c r="Z180" i="6"/>
  <c r="Z214" i="8" s="1"/>
  <c r="AC180" i="6"/>
  <c r="AD214" i="8" s="1"/>
  <c r="AF180" i="6"/>
  <c r="AH214" i="8" s="1"/>
  <c r="AI180" i="6"/>
  <c r="AL214" i="8" s="1"/>
  <c r="AN180" i="6"/>
  <c r="Z181" i="6"/>
  <c r="Z215" i="8" s="1"/>
  <c r="AB215" i="8" s="1"/>
  <c r="AC181" i="6"/>
  <c r="AD215" i="8" s="1"/>
  <c r="AF215" i="8" s="1"/>
  <c r="AF181" i="6"/>
  <c r="AH215" i="8" s="1"/>
  <c r="AJ215" i="8" s="1"/>
  <c r="AI181" i="6"/>
  <c r="AL215" i="8" s="1"/>
  <c r="AN215" i="8" s="1"/>
  <c r="AN181" i="6"/>
  <c r="Z182" i="6"/>
  <c r="Z219" i="8" s="1"/>
  <c r="AC182" i="6"/>
  <c r="AD219" i="8" s="1"/>
  <c r="AF182" i="6"/>
  <c r="AH219" i="8" s="1"/>
  <c r="AI182" i="6"/>
  <c r="AL219" i="8" s="1"/>
  <c r="AN182" i="6"/>
  <c r="Z183" i="6"/>
  <c r="Z220" i="8" s="1"/>
  <c r="AC183" i="6"/>
  <c r="AD220" i="8" s="1"/>
  <c r="AF183" i="6"/>
  <c r="AH220" i="8" s="1"/>
  <c r="AN183" i="6"/>
  <c r="Z184" i="6"/>
  <c r="Z221" i="8" s="1"/>
  <c r="AC184" i="6"/>
  <c r="AD221" i="8" s="1"/>
  <c r="AF184" i="6"/>
  <c r="AH221" i="8" s="1"/>
  <c r="AN184" i="6"/>
  <c r="Z185" i="6"/>
  <c r="Z222" i="8" s="1"/>
  <c r="AC185" i="6"/>
  <c r="AD222" i="8" s="1"/>
  <c r="AF185" i="6"/>
  <c r="AH222" i="8" s="1"/>
  <c r="AN185" i="6"/>
  <c r="Z186" i="6"/>
  <c r="Z223" i="8" s="1"/>
  <c r="AC186" i="6"/>
  <c r="AD223" i="8" s="1"/>
  <c r="AF186" i="6"/>
  <c r="AH223" i="8" s="1"/>
  <c r="AN186" i="6"/>
  <c r="Z187" i="6"/>
  <c r="Z226" i="8" s="1"/>
  <c r="AC187" i="6"/>
  <c r="AD226" i="8" s="1"/>
  <c r="AF187" i="6"/>
  <c r="AH226" i="8" s="1"/>
  <c r="AN187" i="6"/>
  <c r="Z188" i="6"/>
  <c r="Z230" i="8" s="1"/>
  <c r="AC188" i="6"/>
  <c r="AD230" i="8" s="1"/>
  <c r="AF188" i="6"/>
  <c r="AH230" i="8" s="1"/>
  <c r="AN188" i="6"/>
  <c r="Z189" i="6"/>
  <c r="Z231" i="8" s="1"/>
  <c r="AC189" i="6"/>
  <c r="AD231" i="8" s="1"/>
  <c r="AF189" i="6"/>
  <c r="AH231" i="8" s="1"/>
  <c r="AN189" i="6"/>
  <c r="Z190" i="6"/>
  <c r="Z232" i="8" s="1"/>
  <c r="AC190" i="6"/>
  <c r="AD232" i="8" s="1"/>
  <c r="AF190" i="6"/>
  <c r="AH232" i="8" s="1"/>
  <c r="AN190" i="6"/>
  <c r="Z191" i="6"/>
  <c r="Z233" i="8" s="1"/>
  <c r="AC191" i="6"/>
  <c r="AD233" i="8" s="1"/>
  <c r="AF191" i="6"/>
  <c r="AH233" i="8" s="1"/>
  <c r="AN191" i="6"/>
  <c r="Z192" i="6"/>
  <c r="Z234" i="8" s="1"/>
  <c r="AC192" i="6"/>
  <c r="AD234" i="8" s="1"/>
  <c r="AF192" i="6"/>
  <c r="AH234" i="8" s="1"/>
  <c r="AN192" i="6"/>
  <c r="Z193" i="6"/>
  <c r="Z235" i="8" s="1"/>
  <c r="AC193" i="6"/>
  <c r="AD235" i="8" s="1"/>
  <c r="AF193" i="6"/>
  <c r="AH235" i="8" s="1"/>
  <c r="AN193" i="6"/>
  <c r="Z194" i="6"/>
  <c r="Z236" i="8" s="1"/>
  <c r="AC194" i="6"/>
  <c r="AD236" i="8" s="1"/>
  <c r="AF194" i="6"/>
  <c r="AH236" i="8" s="1"/>
  <c r="AN194" i="6"/>
  <c r="Z195" i="6"/>
  <c r="Z237" i="8" s="1"/>
  <c r="AC195" i="6"/>
  <c r="AD237" i="8" s="1"/>
  <c r="AF195" i="6"/>
  <c r="AH237" i="8" s="1"/>
  <c r="AN195" i="6"/>
  <c r="Z196" i="6"/>
  <c r="Z238" i="8" s="1"/>
  <c r="AC196" i="6"/>
  <c r="AD238" i="8" s="1"/>
  <c r="AF196" i="6"/>
  <c r="AH238" i="8" s="1"/>
  <c r="AN196" i="6"/>
  <c r="Z197" i="6"/>
  <c r="Z239" i="8" s="1"/>
  <c r="AC197" i="6"/>
  <c r="AD239" i="8" s="1"/>
  <c r="AF197" i="6"/>
  <c r="AH239" i="8" s="1"/>
  <c r="AN197" i="6"/>
  <c r="Z198" i="6"/>
  <c r="Z240" i="8" s="1"/>
  <c r="AC198" i="6"/>
  <c r="AD240" i="8" s="1"/>
  <c r="AF198" i="6"/>
  <c r="AH240" i="8" s="1"/>
  <c r="AN198" i="6"/>
  <c r="Z199" i="6"/>
  <c r="Z241" i="8" s="1"/>
  <c r="AC199" i="6"/>
  <c r="AD241" i="8" s="1"/>
  <c r="AF199" i="6"/>
  <c r="AH241" i="8" s="1"/>
  <c r="AN199" i="6"/>
  <c r="Z200" i="6"/>
  <c r="Z242" i="8" s="1"/>
  <c r="AC200" i="6"/>
  <c r="AD242" i="8" s="1"/>
  <c r="AF200" i="6"/>
  <c r="AH242" i="8" s="1"/>
  <c r="AN200" i="6"/>
  <c r="Z201" i="6"/>
  <c r="Z243" i="8" s="1"/>
  <c r="AC201" i="6"/>
  <c r="AD243" i="8" s="1"/>
  <c r="AF201" i="6"/>
  <c r="AH243" i="8" s="1"/>
  <c r="AN201" i="6"/>
  <c r="Z202" i="6"/>
  <c r="Z244" i="8" s="1"/>
  <c r="AC202" i="6"/>
  <c r="AD244" i="8" s="1"/>
  <c r="AF202" i="6"/>
  <c r="AH244" i="8" s="1"/>
  <c r="AN202" i="6"/>
  <c r="Z203" i="6"/>
  <c r="Z245" i="8" s="1"/>
  <c r="AC203" i="6"/>
  <c r="AD245" i="8" s="1"/>
  <c r="AF203" i="6"/>
  <c r="AH245" i="8" s="1"/>
  <c r="AN203" i="6"/>
  <c r="Z204" i="6"/>
  <c r="Z246" i="8" s="1"/>
  <c r="AC204" i="6"/>
  <c r="AD246" i="8" s="1"/>
  <c r="AF204" i="6"/>
  <c r="AH246" i="8" s="1"/>
  <c r="AN204" i="6"/>
  <c r="Z205" i="6"/>
  <c r="Z249" i="8" s="1"/>
  <c r="AB249" i="8" s="1"/>
  <c r="AC205" i="6"/>
  <c r="AD249" i="8" s="1"/>
  <c r="AF249" i="8" s="1"/>
  <c r="AF205" i="6"/>
  <c r="AH249" i="8" s="1"/>
  <c r="AJ249" i="8" s="1"/>
  <c r="AN205" i="6"/>
  <c r="Z206" i="6"/>
  <c r="Z250" i="8" s="1"/>
  <c r="AB250" i="8" s="1"/>
  <c r="AC206" i="6"/>
  <c r="AD250" i="8" s="1"/>
  <c r="AF250" i="8" s="1"/>
  <c r="AF206" i="6"/>
  <c r="AH250" i="8" s="1"/>
  <c r="AJ250" i="8" s="1"/>
  <c r="AN206" i="6"/>
  <c r="Z207" i="6"/>
  <c r="Z251" i="8" s="1"/>
  <c r="AB251" i="8" s="1"/>
  <c r="AC207" i="6"/>
  <c r="AD251" i="8" s="1"/>
  <c r="AF251" i="8" s="1"/>
  <c r="AF207" i="6"/>
  <c r="AH251" i="8" s="1"/>
  <c r="AJ251" i="8" s="1"/>
  <c r="AN207" i="6"/>
  <c r="Z208" i="6"/>
  <c r="Z252" i="8" s="1"/>
  <c r="AB252" i="8" s="1"/>
  <c r="AC208" i="6"/>
  <c r="AD252" i="8" s="1"/>
  <c r="AF252" i="8" s="1"/>
  <c r="AF208" i="6"/>
  <c r="AH252" i="8" s="1"/>
  <c r="AJ252" i="8" s="1"/>
  <c r="AN208" i="6"/>
  <c r="Z209" i="6"/>
  <c r="Z253" i="8" s="1"/>
  <c r="AB253" i="8" s="1"/>
  <c r="AC209" i="6"/>
  <c r="AD253" i="8" s="1"/>
  <c r="AF253" i="8" s="1"/>
  <c r="AF209" i="6"/>
  <c r="AH253" i="8" s="1"/>
  <c r="AJ253" i="8" s="1"/>
  <c r="AN209" i="6"/>
  <c r="Z210" i="6"/>
  <c r="Z254" i="8" s="1"/>
  <c r="AB254" i="8" s="1"/>
  <c r="AC210" i="6"/>
  <c r="AD254" i="8" s="1"/>
  <c r="AF254" i="8" s="1"/>
  <c r="AF210" i="6"/>
  <c r="AH254" i="8" s="1"/>
  <c r="AJ254" i="8" s="1"/>
  <c r="AN210" i="6"/>
  <c r="Z211" i="6"/>
  <c r="Z255" i="8" s="1"/>
  <c r="AC211" i="6"/>
  <c r="AD255" i="8" s="1"/>
  <c r="AF211" i="6"/>
  <c r="AH255" i="8" s="1"/>
  <c r="AN211" i="6"/>
  <c r="Z212" i="6"/>
  <c r="Z256" i="8" s="1"/>
  <c r="AB256" i="8" s="1"/>
  <c r="AC212" i="6"/>
  <c r="AD256" i="8" s="1"/>
  <c r="AF256" i="8" s="1"/>
  <c r="AF212" i="6"/>
  <c r="AH256" i="8" s="1"/>
  <c r="AJ256" i="8" s="1"/>
  <c r="AN212" i="6"/>
  <c r="Z213" i="6"/>
  <c r="Z257" i="8" s="1"/>
  <c r="AB257" i="8" s="1"/>
  <c r="AC213" i="6"/>
  <c r="AD257" i="8" s="1"/>
  <c r="AF257" i="8" s="1"/>
  <c r="AF213" i="6"/>
  <c r="AH257" i="8" s="1"/>
  <c r="AJ257" i="8" s="1"/>
  <c r="AN213" i="6"/>
  <c r="Z214" i="6"/>
  <c r="Z264" i="8" s="1"/>
  <c r="AC214" i="6"/>
  <c r="AD264" i="8" s="1"/>
  <c r="AF214" i="6"/>
  <c r="AH264" i="8" s="1"/>
  <c r="AN214" i="6"/>
  <c r="Z215" i="6"/>
  <c r="Z265" i="8" s="1"/>
  <c r="AC215" i="6"/>
  <c r="AD265" i="8" s="1"/>
  <c r="AF215" i="6"/>
  <c r="AH265" i="8" s="1"/>
  <c r="AN215" i="6"/>
  <c r="Z216" i="6"/>
  <c r="Z266" i="8" s="1"/>
  <c r="AC216" i="6"/>
  <c r="AD266" i="8" s="1"/>
  <c r="AF216" i="6"/>
  <c r="AH266" i="8" s="1"/>
  <c r="AN216" i="6"/>
  <c r="Z217" i="6"/>
  <c r="Z267" i="8" s="1"/>
  <c r="AC217" i="6"/>
  <c r="AD267" i="8" s="1"/>
  <c r="AF217" i="6"/>
  <c r="AH267" i="8" s="1"/>
  <c r="AN217" i="6"/>
  <c r="Z218" i="6"/>
  <c r="Z268" i="8" s="1"/>
  <c r="AC218" i="6"/>
  <c r="AD268" i="8" s="1"/>
  <c r="AF218" i="6"/>
  <c r="AH268" i="8" s="1"/>
  <c r="AN218" i="6"/>
  <c r="Z219" i="6"/>
  <c r="Z269" i="8" s="1"/>
  <c r="AC219" i="6"/>
  <c r="AD269" i="8" s="1"/>
  <c r="AF219" i="6"/>
  <c r="AH269" i="8" s="1"/>
  <c r="AN219" i="6"/>
  <c r="Z220" i="6"/>
  <c r="Z270" i="8" s="1"/>
  <c r="AC220" i="6"/>
  <c r="AD270" i="8" s="1"/>
  <c r="AF220" i="6"/>
  <c r="AH270" i="8" s="1"/>
  <c r="AI220" i="6"/>
  <c r="AL270" i="8" s="1"/>
  <c r="AN220" i="6"/>
  <c r="Z221" i="6"/>
  <c r="Z271" i="8" s="1"/>
  <c r="AC221" i="6"/>
  <c r="AD271" i="8" s="1"/>
  <c r="AF221" i="6"/>
  <c r="AH271" i="8" s="1"/>
  <c r="AI221" i="6"/>
  <c r="AL271" i="8" s="1"/>
  <c r="AN221" i="6"/>
  <c r="Z222" i="6"/>
  <c r="Z272" i="8" s="1"/>
  <c r="AC222" i="6"/>
  <c r="AD272" i="8" s="1"/>
  <c r="AF222" i="6"/>
  <c r="AH272" i="8" s="1"/>
  <c r="AI222" i="6"/>
  <c r="AN222" i="6"/>
  <c r="Z223" i="6"/>
  <c r="Z273" i="8" s="1"/>
  <c r="AC223" i="6"/>
  <c r="AD273" i="8" s="1"/>
  <c r="AF223" i="6"/>
  <c r="AH273" i="8" s="1"/>
  <c r="AN223" i="6"/>
  <c r="Z224" i="6"/>
  <c r="Z274" i="8" s="1"/>
  <c r="AC224" i="6"/>
  <c r="AD274" i="8" s="1"/>
  <c r="AF224" i="6"/>
  <c r="AH274" i="8" s="1"/>
  <c r="AN224" i="6"/>
  <c r="Z225" i="6"/>
  <c r="Z275" i="8" s="1"/>
  <c r="AC225" i="6"/>
  <c r="AD275" i="8" s="1"/>
  <c r="AF225" i="6"/>
  <c r="AH275" i="8" s="1"/>
  <c r="AN225" i="6"/>
  <c r="Z226" i="6"/>
  <c r="Z276" i="8" s="1"/>
  <c r="AC226" i="6"/>
  <c r="AD276" i="8" s="1"/>
  <c r="AF226" i="6"/>
  <c r="AH276" i="8" s="1"/>
  <c r="AN226" i="6"/>
  <c r="Z227" i="6"/>
  <c r="Z277" i="8" s="1"/>
  <c r="AC227" i="6"/>
  <c r="AD277" i="8" s="1"/>
  <c r="AF227" i="6"/>
  <c r="AH277" i="8" s="1"/>
  <c r="AN227" i="6"/>
  <c r="Z228" i="6"/>
  <c r="Z278" i="8" s="1"/>
  <c r="AC228" i="6"/>
  <c r="AD278" i="8" s="1"/>
  <c r="AF228" i="6"/>
  <c r="AH278" i="8" s="1"/>
  <c r="AN228" i="6"/>
  <c r="Z229" i="6"/>
  <c r="Z279" i="8" s="1"/>
  <c r="AC229" i="6"/>
  <c r="AD279" i="8" s="1"/>
  <c r="AF229" i="6"/>
  <c r="AH279" i="8" s="1"/>
  <c r="AN229" i="6"/>
  <c r="Z230" i="6"/>
  <c r="Z280" i="8" s="1"/>
  <c r="AC230" i="6"/>
  <c r="AD280" i="8" s="1"/>
  <c r="AF230" i="6"/>
  <c r="AN230" i="6"/>
  <c r="Z231" i="6"/>
  <c r="AC231" i="6"/>
  <c r="AD281" i="8" s="1"/>
  <c r="AF231" i="6"/>
  <c r="AH281" i="8" s="1"/>
  <c r="AN231" i="6"/>
  <c r="Z232" i="6"/>
  <c r="Z282" i="8" s="1"/>
  <c r="AC232" i="6"/>
  <c r="AD282" i="8" s="1"/>
  <c r="AF232" i="6"/>
  <c r="AN232" i="6"/>
  <c r="Z233" i="6"/>
  <c r="Z283" i="8" s="1"/>
  <c r="AC233" i="6"/>
  <c r="AD283" i="8" s="1"/>
  <c r="AF233" i="6"/>
  <c r="AH283" i="8" s="1"/>
  <c r="AN233" i="6"/>
  <c r="Z234" i="6"/>
  <c r="Z284" i="8" s="1"/>
  <c r="AC234" i="6"/>
  <c r="AD284" i="8" s="1"/>
  <c r="AF234" i="6"/>
  <c r="AH284" i="8" s="1"/>
  <c r="AN234" i="6"/>
  <c r="Z235" i="6"/>
  <c r="AC235" i="6"/>
  <c r="AD285" i="8" s="1"/>
  <c r="AF235" i="6"/>
  <c r="AH285" i="8" s="1"/>
  <c r="AN235" i="6"/>
  <c r="Z236" i="6"/>
  <c r="Z286" i="8" s="1"/>
  <c r="AC236" i="6"/>
  <c r="AD286" i="8" s="1"/>
  <c r="AF236" i="6"/>
  <c r="AH286" i="8" s="1"/>
  <c r="AN236" i="6"/>
  <c r="Z237" i="6"/>
  <c r="Z287" i="8" s="1"/>
  <c r="AC237" i="6"/>
  <c r="AD287" i="8" s="1"/>
  <c r="AF237" i="6"/>
  <c r="AH287" i="8" s="1"/>
  <c r="AN237" i="6"/>
  <c r="Z238" i="6"/>
  <c r="Z288" i="8" s="1"/>
  <c r="AB288" i="8" s="1"/>
  <c r="AC238" i="6"/>
  <c r="AD288" i="8" s="1"/>
  <c r="AF288" i="8" s="1"/>
  <c r="AF238" i="6"/>
  <c r="AH288" i="8" s="1"/>
  <c r="AJ288" i="8" s="1"/>
  <c r="AN238" i="6"/>
  <c r="Z239" i="6"/>
  <c r="Z289" i="8" s="1"/>
  <c r="AB289" i="8" s="1"/>
  <c r="AC239" i="6"/>
  <c r="AD289" i="8" s="1"/>
  <c r="AF289" i="8" s="1"/>
  <c r="AF239" i="6"/>
  <c r="AH289" i="8" s="1"/>
  <c r="AJ289" i="8" s="1"/>
  <c r="AN239" i="6"/>
  <c r="Z240" i="6"/>
  <c r="Z290" i="8" s="1"/>
  <c r="AB290" i="8" s="1"/>
  <c r="AC240" i="6"/>
  <c r="AD290" i="8" s="1"/>
  <c r="AF290" i="8" s="1"/>
  <c r="AF240" i="6"/>
  <c r="AH290" i="8" s="1"/>
  <c r="AJ290" i="8" s="1"/>
  <c r="AN240" i="6"/>
  <c r="Z241" i="6"/>
  <c r="AC241" i="6"/>
  <c r="AF241" i="6"/>
  <c r="AN241" i="6"/>
  <c r="Z242" i="6"/>
  <c r="Z291" i="8" s="1"/>
  <c r="AB291" i="8" s="1"/>
  <c r="AC242" i="6"/>
  <c r="AD291" i="8" s="1"/>
  <c r="AF291" i="8" s="1"/>
  <c r="AF242" i="6"/>
  <c r="AH291" i="8" s="1"/>
  <c r="AJ291" i="8" s="1"/>
  <c r="AN242" i="6"/>
  <c r="Z243" i="6"/>
  <c r="Z292" i="8" s="1"/>
  <c r="AC243" i="6"/>
  <c r="AD292" i="8" s="1"/>
  <c r="AF243" i="6"/>
  <c r="AH292" i="8" s="1"/>
  <c r="AN243" i="6"/>
  <c r="Z244" i="6"/>
  <c r="Z293" i="8" s="1"/>
  <c r="AC244" i="6"/>
  <c r="AD293" i="8" s="1"/>
  <c r="AF244" i="6"/>
  <c r="AH293" i="8" s="1"/>
  <c r="AN244" i="6"/>
  <c r="Z245" i="6"/>
  <c r="Z296" i="8" s="1"/>
  <c r="AC245" i="6"/>
  <c r="AD296" i="8" s="1"/>
  <c r="AF245" i="6"/>
  <c r="AH296" i="8" s="1"/>
  <c r="AN245" i="6"/>
  <c r="Z246" i="6"/>
  <c r="Z297" i="8" s="1"/>
  <c r="AC246" i="6"/>
  <c r="AD297" i="8" s="1"/>
  <c r="AF246" i="6"/>
  <c r="AN246" i="6"/>
  <c r="Z247" i="6"/>
  <c r="Z298" i="8" s="1"/>
  <c r="AC247" i="6"/>
  <c r="AD298" i="8" s="1"/>
  <c r="AF247" i="6"/>
  <c r="AH298" i="8" s="1"/>
  <c r="AN247" i="6"/>
  <c r="Z248" i="6"/>
  <c r="Z299" i="8" s="1"/>
  <c r="AC248" i="6"/>
  <c r="AD299" i="8" s="1"/>
  <c r="AF248" i="6"/>
  <c r="AH299" i="8" s="1"/>
  <c r="AN248" i="6"/>
  <c r="Z249" i="6"/>
  <c r="Z300" i="8" s="1"/>
  <c r="AC249" i="6"/>
  <c r="AD300" i="8" s="1"/>
  <c r="AF249" i="6"/>
  <c r="AH300" i="8" s="1"/>
  <c r="AN249" i="6"/>
  <c r="Z250" i="6"/>
  <c r="Z305" i="8" s="1"/>
  <c r="AC250" i="6"/>
  <c r="AD305" i="8" s="1"/>
  <c r="AF250" i="6"/>
  <c r="AH305" i="8" s="1"/>
  <c r="AI250" i="6"/>
  <c r="AL305" i="8" s="1"/>
  <c r="AN250" i="6"/>
  <c r="Z251" i="6"/>
  <c r="Z313" i="8" s="1"/>
  <c r="AC251" i="6"/>
  <c r="AD313" i="8" s="1"/>
  <c r="AF251" i="6"/>
  <c r="AH313" i="8" s="1"/>
  <c r="AI251" i="6"/>
  <c r="AL313" i="8" s="1"/>
  <c r="AN251" i="6"/>
  <c r="Z252" i="6"/>
  <c r="AC252" i="6"/>
  <c r="AD314" i="8" s="1"/>
  <c r="AF252" i="6"/>
  <c r="AH314" i="8" s="1"/>
  <c r="AI252" i="6"/>
  <c r="AL314" i="8" s="1"/>
  <c r="AN252" i="6"/>
  <c r="Z253" i="6"/>
  <c r="Z315" i="8" s="1"/>
  <c r="AC253" i="6"/>
  <c r="AD315" i="8" s="1"/>
  <c r="AF253" i="6"/>
  <c r="AH315" i="8" s="1"/>
  <c r="AI253" i="6"/>
  <c r="AL315" i="8" s="1"/>
  <c r="AN253" i="6"/>
  <c r="Z254" i="6"/>
  <c r="Z316" i="8" s="1"/>
  <c r="AC254" i="6"/>
  <c r="AD316" i="8" s="1"/>
  <c r="AF254" i="6"/>
  <c r="AH316" i="8" s="1"/>
  <c r="AI254" i="6"/>
  <c r="AL316" i="8" s="1"/>
  <c r="AN254" i="6"/>
  <c r="Z255" i="6"/>
  <c r="Z317" i="8" s="1"/>
  <c r="AC255" i="6"/>
  <c r="AD317" i="8" s="1"/>
  <c r="AF255" i="6"/>
  <c r="AH317" i="8" s="1"/>
  <c r="AI255" i="6"/>
  <c r="AL317" i="8" s="1"/>
  <c r="AN255" i="6"/>
  <c r="Z256" i="6"/>
  <c r="Z318" i="8" s="1"/>
  <c r="AB318" i="8" s="1"/>
  <c r="AC256" i="6"/>
  <c r="AD318" i="8" s="1"/>
  <c r="AF318" i="8" s="1"/>
  <c r="AF256" i="6"/>
  <c r="AH318" i="8" s="1"/>
  <c r="AJ318" i="8" s="1"/>
  <c r="AI256" i="6"/>
  <c r="AL318" i="8" s="1"/>
  <c r="AN318" i="8" s="1"/>
  <c r="AN256" i="6"/>
  <c r="Z257" i="6"/>
  <c r="Z319" i="8" s="1"/>
  <c r="AB319" i="8" s="1"/>
  <c r="AC257" i="6"/>
  <c r="AD319" i="8" s="1"/>
  <c r="AF319" i="8" s="1"/>
  <c r="AF257" i="6"/>
  <c r="AH319" i="8" s="1"/>
  <c r="AJ319" i="8" s="1"/>
  <c r="AI257" i="6"/>
  <c r="AL319" i="8" s="1"/>
  <c r="AN319" i="8" s="1"/>
  <c r="AN257" i="6"/>
  <c r="Z258" i="6"/>
  <c r="Z320" i="8" s="1"/>
  <c r="AB320" i="8" s="1"/>
  <c r="AC258" i="6"/>
  <c r="AD320" i="8" s="1"/>
  <c r="AF320" i="8" s="1"/>
  <c r="AF258" i="6"/>
  <c r="AH320" i="8" s="1"/>
  <c r="AJ320" i="8" s="1"/>
  <c r="AI258" i="6"/>
  <c r="AL320" i="8" s="1"/>
  <c r="AN320" i="8" s="1"/>
  <c r="AN258" i="6"/>
  <c r="Z259" i="6"/>
  <c r="Z321" i="8" s="1"/>
  <c r="AB321" i="8" s="1"/>
  <c r="AC259" i="6"/>
  <c r="AD321" i="8" s="1"/>
  <c r="AF321" i="8" s="1"/>
  <c r="AF259" i="6"/>
  <c r="AH321" i="8" s="1"/>
  <c r="AJ321" i="8" s="1"/>
  <c r="AI259" i="6"/>
  <c r="AL321" i="8" s="1"/>
  <c r="AN321" i="8" s="1"/>
  <c r="AN259" i="6"/>
  <c r="Z260" i="6"/>
  <c r="Z322" i="8" s="1"/>
  <c r="AB322" i="8" s="1"/>
  <c r="AC260" i="6"/>
  <c r="AD322" i="8" s="1"/>
  <c r="AF322" i="8" s="1"/>
  <c r="AF260" i="6"/>
  <c r="AH322" i="8" s="1"/>
  <c r="AJ322" i="8" s="1"/>
  <c r="AI260" i="6"/>
  <c r="AL322" i="8" s="1"/>
  <c r="AN322" i="8" s="1"/>
  <c r="AN260" i="6"/>
  <c r="Z261" i="6"/>
  <c r="Z323" i="8" s="1"/>
  <c r="AB323" i="8" s="1"/>
  <c r="AC261" i="6"/>
  <c r="AD323" i="8" s="1"/>
  <c r="AF323" i="8" s="1"/>
  <c r="AF261" i="6"/>
  <c r="AH323" i="8" s="1"/>
  <c r="AJ323" i="8" s="1"/>
  <c r="AI261" i="6"/>
  <c r="AL323" i="8" s="1"/>
  <c r="AN323" i="8" s="1"/>
  <c r="AN261" i="6"/>
  <c r="Z262" i="6"/>
  <c r="Z324" i="8" s="1"/>
  <c r="AB324" i="8" s="1"/>
  <c r="AC262" i="6"/>
  <c r="AD324" i="8" s="1"/>
  <c r="AF324" i="8" s="1"/>
  <c r="AF262" i="6"/>
  <c r="AH324" i="8" s="1"/>
  <c r="AJ324" i="8" s="1"/>
  <c r="AI262" i="6"/>
  <c r="AL324" i="8" s="1"/>
  <c r="AN324" i="8" s="1"/>
  <c r="AN262" i="6"/>
  <c r="Z263" i="6"/>
  <c r="Z325" i="8" s="1"/>
  <c r="AB325" i="8" s="1"/>
  <c r="AC263" i="6"/>
  <c r="AD325" i="8" s="1"/>
  <c r="AF325" i="8" s="1"/>
  <c r="AF263" i="6"/>
  <c r="AH325" i="8" s="1"/>
  <c r="AJ325" i="8" s="1"/>
  <c r="AI263" i="6"/>
  <c r="AL325" i="8" s="1"/>
  <c r="AN325" i="8" s="1"/>
  <c r="AN263" i="6"/>
  <c r="Z264" i="6"/>
  <c r="Z326" i="8" s="1"/>
  <c r="AB326" i="8" s="1"/>
  <c r="AC264" i="6"/>
  <c r="AD326" i="8" s="1"/>
  <c r="AF326" i="8" s="1"/>
  <c r="AF264" i="6"/>
  <c r="AH326" i="8" s="1"/>
  <c r="AJ326" i="8" s="1"/>
  <c r="AI264" i="6"/>
  <c r="AL326" i="8" s="1"/>
  <c r="AN326" i="8" s="1"/>
  <c r="AN264" i="6"/>
  <c r="Z265" i="6"/>
  <c r="Z327" i="8" s="1"/>
  <c r="AB327" i="8" s="1"/>
  <c r="AC265" i="6"/>
  <c r="AD327" i="8" s="1"/>
  <c r="AF327" i="8" s="1"/>
  <c r="AF265" i="6"/>
  <c r="AH327" i="8" s="1"/>
  <c r="AJ327" i="8" s="1"/>
  <c r="AI265" i="6"/>
  <c r="AL327" i="8" s="1"/>
  <c r="AN327" i="8" s="1"/>
  <c r="AN265" i="6"/>
  <c r="Z266" i="6"/>
  <c r="Z328" i="8" s="1"/>
  <c r="AB328" i="8" s="1"/>
  <c r="AC266" i="6"/>
  <c r="AD328" i="8" s="1"/>
  <c r="AF328" i="8" s="1"/>
  <c r="AF266" i="6"/>
  <c r="AH328" i="8" s="1"/>
  <c r="AJ328" i="8" s="1"/>
  <c r="AN266" i="6"/>
  <c r="Z267" i="6"/>
  <c r="Z329" i="8" s="1"/>
  <c r="AC267" i="6"/>
  <c r="AD329" i="8" s="1"/>
  <c r="AF267" i="6"/>
  <c r="AH329" i="8" s="1"/>
  <c r="AN267" i="6"/>
  <c r="Z268" i="6"/>
  <c r="Z336" i="8" s="1"/>
  <c r="AC268" i="6"/>
  <c r="AD336" i="8" s="1"/>
  <c r="AF268" i="6"/>
  <c r="AH336" i="8" s="1"/>
  <c r="AN268" i="6"/>
  <c r="Z269" i="6"/>
  <c r="Z337" i="8" s="1"/>
  <c r="AN269" i="6"/>
  <c r="Z270" i="6"/>
  <c r="Z338" i="8" s="1"/>
  <c r="AC270" i="6"/>
  <c r="AD338" i="8" s="1"/>
  <c r="AF270" i="6"/>
  <c r="AH338" i="8" s="1"/>
  <c r="AN270" i="6"/>
  <c r="Z271" i="6"/>
  <c r="Z339" i="8" s="1"/>
  <c r="AC271" i="6"/>
  <c r="AD339" i="8" s="1"/>
  <c r="AF271" i="6"/>
  <c r="AH339" i="8" s="1"/>
  <c r="AN271" i="6"/>
  <c r="Z272" i="6"/>
  <c r="Z344" i="8" s="1"/>
  <c r="AC272" i="6"/>
  <c r="AD344" i="8" s="1"/>
  <c r="AF272" i="6"/>
  <c r="AH344" i="8" s="1"/>
  <c r="AN272" i="6"/>
  <c r="Z273" i="6"/>
  <c r="Z345" i="8" s="1"/>
  <c r="AC273" i="6"/>
  <c r="AD345" i="8" s="1"/>
  <c r="AF273" i="6"/>
  <c r="AH345" i="8" s="1"/>
  <c r="AN273" i="6"/>
  <c r="Z274" i="6"/>
  <c r="Z346" i="8" s="1"/>
  <c r="AC274" i="6"/>
  <c r="AD346" i="8" s="1"/>
  <c r="AF274" i="6"/>
  <c r="AH346" i="8" s="1"/>
  <c r="AN274" i="6"/>
  <c r="Z275" i="6"/>
  <c r="AC275" i="6"/>
  <c r="AD347" i="8" s="1"/>
  <c r="AF275" i="6"/>
  <c r="AH347" i="8" s="1"/>
  <c r="AN275" i="6"/>
  <c r="Z276" i="6"/>
  <c r="Z348" i="8" s="1"/>
  <c r="AC276" i="6"/>
  <c r="AD348" i="8" s="1"/>
  <c r="AF276" i="6"/>
  <c r="AH348" i="8" s="1"/>
  <c r="AI276" i="6"/>
  <c r="AL348" i="8" s="1"/>
  <c r="AN276" i="6"/>
  <c r="Z277" i="6"/>
  <c r="Z349" i="8" s="1"/>
  <c r="AC277" i="6"/>
  <c r="AD349" i="8" s="1"/>
  <c r="AF277" i="6"/>
  <c r="AH349" i="8" s="1"/>
  <c r="AI277" i="6"/>
  <c r="AL349" i="8" s="1"/>
  <c r="AN277" i="6"/>
  <c r="Z278" i="6"/>
  <c r="Z350" i="8" s="1"/>
  <c r="AC278" i="6"/>
  <c r="AD350" i="8" s="1"/>
  <c r="AF278" i="6"/>
  <c r="AH350" i="8" s="1"/>
  <c r="AI278" i="6"/>
  <c r="AL350" i="8" s="1"/>
  <c r="AN278" i="6"/>
  <c r="Z279" i="6"/>
  <c r="Z351" i="8" s="1"/>
  <c r="AC279" i="6"/>
  <c r="AD351" i="8" s="1"/>
  <c r="AF279" i="6"/>
  <c r="AH351" i="8" s="1"/>
  <c r="AI279" i="6"/>
  <c r="AL351" i="8" s="1"/>
  <c r="AN279" i="6"/>
  <c r="Z280" i="6"/>
  <c r="Z354" i="8" s="1"/>
  <c r="AC280" i="6"/>
  <c r="AD354" i="8" s="1"/>
  <c r="AF280" i="6"/>
  <c r="AH354" i="8" s="1"/>
  <c r="AN280" i="6"/>
  <c r="Z281" i="6"/>
  <c r="Z355" i="8" s="1"/>
  <c r="AC281" i="6"/>
  <c r="AD355" i="8" s="1"/>
  <c r="AF281" i="6"/>
  <c r="AH355" i="8" s="1"/>
  <c r="AN281" i="6"/>
  <c r="Z282" i="6"/>
  <c r="Z356" i="8" s="1"/>
  <c r="AC282" i="6"/>
  <c r="AD356" i="8" s="1"/>
  <c r="AF282" i="6"/>
  <c r="AH356" i="8" s="1"/>
  <c r="AN282" i="6"/>
  <c r="Z283" i="6"/>
  <c r="Z357" i="8" s="1"/>
  <c r="AC283" i="6"/>
  <c r="AD357" i="8" s="1"/>
  <c r="AF283" i="6"/>
  <c r="AH357" i="8" s="1"/>
  <c r="AI283" i="6"/>
  <c r="AN283" i="6"/>
  <c r="Z284" i="6"/>
  <c r="Z358" i="8" s="1"/>
  <c r="AC284" i="6"/>
  <c r="AD358" i="8" s="1"/>
  <c r="AF284" i="6"/>
  <c r="AH358" i="8" s="1"/>
  <c r="AI284" i="6"/>
  <c r="AL358" i="8" s="1"/>
  <c r="AN284" i="6"/>
  <c r="Z285" i="6"/>
  <c r="Z359" i="8" s="1"/>
  <c r="AC285" i="6"/>
  <c r="AF285" i="6"/>
  <c r="AH359" i="8" s="1"/>
  <c r="AI285" i="6"/>
  <c r="AL359" i="8" s="1"/>
  <c r="AN285" i="6"/>
  <c r="Z286" i="6"/>
  <c r="Z360" i="8" s="1"/>
  <c r="AC286" i="6"/>
  <c r="AD360" i="8" s="1"/>
  <c r="AF286" i="6"/>
  <c r="AH360" i="8" s="1"/>
  <c r="AI286" i="6"/>
  <c r="AL360" i="8" s="1"/>
  <c r="AN286" i="6"/>
  <c r="Z287" i="6"/>
  <c r="Z361" i="8" s="1"/>
  <c r="AC287" i="6"/>
  <c r="AD361" i="8" s="1"/>
  <c r="AF287" i="6"/>
  <c r="AI287" i="6"/>
  <c r="AL361" i="8" s="1"/>
  <c r="AN287" i="6"/>
  <c r="Z288" i="6"/>
  <c r="Z362" i="8" s="1"/>
  <c r="AC288" i="6"/>
  <c r="AD362" i="8" s="1"/>
  <c r="AF288" i="6"/>
  <c r="AI288" i="6"/>
  <c r="AN288" i="6"/>
  <c r="Z289" i="6"/>
  <c r="Z363" i="8" s="1"/>
  <c r="AB363" i="8" s="1"/>
  <c r="AC289" i="6"/>
  <c r="AD363" i="8" s="1"/>
  <c r="AF363" i="8" s="1"/>
  <c r="AF289" i="6"/>
  <c r="AH363" i="8" s="1"/>
  <c r="AJ363" i="8" s="1"/>
  <c r="AI289" i="6"/>
  <c r="AL363" i="8" s="1"/>
  <c r="AN363" i="8" s="1"/>
  <c r="AN289" i="6"/>
  <c r="Z290" i="6"/>
  <c r="Z364" i="8" s="1"/>
  <c r="AB364" i="8" s="1"/>
  <c r="AC290" i="6"/>
  <c r="AD364" i="8" s="1"/>
  <c r="AF364" i="8" s="1"/>
  <c r="AF290" i="6"/>
  <c r="AH364" i="8" s="1"/>
  <c r="AJ364" i="8" s="1"/>
  <c r="AI290" i="6"/>
  <c r="AL364" i="8" s="1"/>
  <c r="AN364" i="8" s="1"/>
  <c r="AN290" i="6"/>
  <c r="Z291" i="6"/>
  <c r="Z365" i="8" s="1"/>
  <c r="AB365" i="8" s="1"/>
  <c r="AC291" i="6"/>
  <c r="AD365" i="8" s="1"/>
  <c r="AF365" i="8" s="1"/>
  <c r="AF291" i="6"/>
  <c r="AH365" i="8" s="1"/>
  <c r="AJ365" i="8" s="1"/>
  <c r="AI291" i="6"/>
  <c r="AL365" i="8" s="1"/>
  <c r="AN365" i="8" s="1"/>
  <c r="AN291" i="6"/>
  <c r="Z292" i="6"/>
  <c r="Z366" i="8" s="1"/>
  <c r="AB366" i="8" s="1"/>
  <c r="AC292" i="6"/>
  <c r="AD366" i="8" s="1"/>
  <c r="AF366" i="8" s="1"/>
  <c r="AF292" i="6"/>
  <c r="AH366" i="8" s="1"/>
  <c r="AJ366" i="8" s="1"/>
  <c r="AI292" i="6"/>
  <c r="AL366" i="8" s="1"/>
  <c r="AN366" i="8" s="1"/>
  <c r="AN292" i="6"/>
  <c r="Z293" i="6"/>
  <c r="Z367" i="8" s="1"/>
  <c r="AB367" i="8" s="1"/>
  <c r="AC293" i="6"/>
  <c r="AD367" i="8" s="1"/>
  <c r="AF367" i="8" s="1"/>
  <c r="AF293" i="6"/>
  <c r="AH367" i="8" s="1"/>
  <c r="AJ367" i="8" s="1"/>
  <c r="AI293" i="6"/>
  <c r="AL367" i="8" s="1"/>
  <c r="AN367" i="8" s="1"/>
  <c r="AN293" i="6"/>
  <c r="Z294" i="6"/>
  <c r="Z368" i="8" s="1"/>
  <c r="AB368" i="8" s="1"/>
  <c r="AC294" i="6"/>
  <c r="AD368" i="8" s="1"/>
  <c r="AF368" i="8" s="1"/>
  <c r="AF294" i="6"/>
  <c r="AH368" i="8" s="1"/>
  <c r="AJ368" i="8" s="1"/>
  <c r="AI294" i="6"/>
  <c r="AL368" i="8" s="1"/>
  <c r="AN368" i="8" s="1"/>
  <c r="AN294" i="6"/>
  <c r="Z295" i="6"/>
  <c r="Z369" i="8" s="1"/>
  <c r="AB369" i="8" s="1"/>
  <c r="AC295" i="6"/>
  <c r="AD369" i="8" s="1"/>
  <c r="AF369" i="8" s="1"/>
  <c r="AF295" i="6"/>
  <c r="AH369" i="8" s="1"/>
  <c r="AJ369" i="8" s="1"/>
  <c r="AI295" i="6"/>
  <c r="AL369" i="8" s="1"/>
  <c r="AN369" i="8" s="1"/>
  <c r="AN295" i="6"/>
  <c r="Z296" i="6"/>
  <c r="Z370" i="8" s="1"/>
  <c r="AB370" i="8" s="1"/>
  <c r="AC296" i="6"/>
  <c r="AD370" i="8" s="1"/>
  <c r="AF370" i="8" s="1"/>
  <c r="AF296" i="6"/>
  <c r="AH370" i="8" s="1"/>
  <c r="AJ370" i="8" s="1"/>
  <c r="AI296" i="6"/>
  <c r="AL370" i="8" s="1"/>
  <c r="AN370" i="8" s="1"/>
  <c r="AN296" i="6"/>
  <c r="Z297" i="6"/>
  <c r="Z375" i="8" s="1"/>
  <c r="AC297" i="6"/>
  <c r="AD375" i="8" s="1"/>
  <c r="AF297" i="6"/>
  <c r="AH375" i="8" s="1"/>
  <c r="AI297" i="6"/>
  <c r="AL375" i="8" s="1"/>
  <c r="AN297" i="6"/>
  <c r="Z298" i="6"/>
  <c r="Z376" i="8" s="1"/>
  <c r="AC298" i="6"/>
  <c r="AF298" i="6"/>
  <c r="AI298" i="6"/>
  <c r="AL376" i="8" s="1"/>
  <c r="AN298" i="6"/>
  <c r="Z299" i="6"/>
  <c r="Z377" i="8" s="1"/>
  <c r="AC299" i="6"/>
  <c r="AD377" i="8" s="1"/>
  <c r="AF299" i="6"/>
  <c r="AI299" i="6"/>
  <c r="AL377" i="8" s="1"/>
  <c r="AN299" i="6"/>
  <c r="Z300" i="6"/>
  <c r="Z378" i="8" s="1"/>
  <c r="AC300" i="6"/>
  <c r="AD378" i="8" s="1"/>
  <c r="AF300" i="6"/>
  <c r="AH378" i="8" s="1"/>
  <c r="AI300" i="6"/>
  <c r="AL378" i="8" s="1"/>
  <c r="AN300" i="6"/>
  <c r="Z301" i="6"/>
  <c r="Z379" i="8" s="1"/>
  <c r="AC301" i="6"/>
  <c r="AD379" i="8" s="1"/>
  <c r="AF301" i="6"/>
  <c r="AH379" i="8" s="1"/>
  <c r="AI301" i="6"/>
  <c r="AN301" i="6"/>
  <c r="Z302" i="6"/>
  <c r="Z380" i="8" s="1"/>
  <c r="AC302" i="6"/>
  <c r="AD380" i="8" s="1"/>
  <c r="AF302" i="6"/>
  <c r="AH380" i="8" s="1"/>
  <c r="AI302" i="6"/>
  <c r="AL380" i="8" s="1"/>
  <c r="AN302" i="6"/>
  <c r="Z303" i="6"/>
  <c r="Z381" i="8" s="1"/>
  <c r="AC303" i="6"/>
  <c r="AD381" i="8" s="1"/>
  <c r="AF303" i="6"/>
  <c r="AH381" i="8" s="1"/>
  <c r="AI303" i="6"/>
  <c r="AL381" i="8" s="1"/>
  <c r="AN303" i="6"/>
  <c r="Z304" i="6"/>
  <c r="Z382" i="8" s="1"/>
  <c r="AC304" i="6"/>
  <c r="AD382" i="8" s="1"/>
  <c r="AF304" i="6"/>
  <c r="AI304" i="6"/>
  <c r="AL382" i="8" s="1"/>
  <c r="AN304" i="6"/>
  <c r="Z305" i="6"/>
  <c r="AC305" i="6"/>
  <c r="AD384" i="8" s="1"/>
  <c r="AF305" i="6"/>
  <c r="AH384" i="8" s="1"/>
  <c r="AI305" i="6"/>
  <c r="AL384" i="8" s="1"/>
  <c r="AN305" i="6"/>
  <c r="Z306" i="6"/>
  <c r="AC306" i="6"/>
  <c r="AD385" i="8" s="1"/>
  <c r="AF306" i="6"/>
  <c r="AI306" i="6"/>
  <c r="AN306" i="6"/>
  <c r="Z307" i="6"/>
  <c r="Z386" i="8" s="1"/>
  <c r="AC307" i="6"/>
  <c r="AD386" i="8" s="1"/>
  <c r="AF307" i="6"/>
  <c r="AI307" i="6"/>
  <c r="AN307" i="6"/>
  <c r="Z308" i="6"/>
  <c r="AC308" i="6"/>
  <c r="AD387" i="8" s="1"/>
  <c r="AF308" i="6"/>
  <c r="AH387" i="8" s="1"/>
  <c r="AI308" i="6"/>
  <c r="AL387" i="8" s="1"/>
  <c r="AN308" i="6"/>
  <c r="Z309" i="6"/>
  <c r="Z388" i="8" s="1"/>
  <c r="AC309" i="6"/>
  <c r="AF309" i="6"/>
  <c r="AH388" i="8" s="1"/>
  <c r="AI309" i="6"/>
  <c r="AN309" i="6"/>
  <c r="Z310" i="6"/>
  <c r="Z389" i="8" s="1"/>
  <c r="AC310" i="6"/>
  <c r="AD389" i="8" s="1"/>
  <c r="AF310" i="6"/>
  <c r="AH389" i="8" s="1"/>
  <c r="AI310" i="6"/>
  <c r="AN310" i="6"/>
  <c r="Z311" i="6"/>
  <c r="Z390" i="8" s="1"/>
  <c r="AC311" i="6"/>
  <c r="AF311" i="6"/>
  <c r="AI311" i="6"/>
  <c r="AL390" i="8" s="1"/>
  <c r="AN311" i="6"/>
  <c r="Z312" i="6"/>
  <c r="Z392" i="8" s="1"/>
  <c r="AC312" i="6"/>
  <c r="AF312" i="6"/>
  <c r="AI312" i="6"/>
  <c r="AL392" i="8" s="1"/>
  <c r="AN312" i="6"/>
  <c r="Z313" i="6"/>
  <c r="AC313" i="6"/>
  <c r="AD393" i="8" s="1"/>
  <c r="AF313" i="6"/>
  <c r="AH393" i="8" s="1"/>
  <c r="AI313" i="6"/>
  <c r="AL393" i="8" s="1"/>
  <c r="AN313" i="6"/>
  <c r="Z314" i="6"/>
  <c r="AC314" i="6"/>
  <c r="AD394" i="8" s="1"/>
  <c r="AF314" i="6"/>
  <c r="AI314" i="6"/>
  <c r="AN314" i="6"/>
  <c r="Z315" i="6"/>
  <c r="Z395" i="8" s="1"/>
  <c r="AC315" i="6"/>
  <c r="AD395" i="8" s="1"/>
  <c r="AF315" i="6"/>
  <c r="AI315" i="6"/>
  <c r="AN315" i="6"/>
  <c r="Z316" i="6"/>
  <c r="AC316" i="6"/>
  <c r="AD396" i="8" s="1"/>
  <c r="AF316" i="6"/>
  <c r="AH396" i="8" s="1"/>
  <c r="AI316" i="6"/>
  <c r="AL396" i="8" s="1"/>
  <c r="AN316" i="6"/>
  <c r="Z317" i="6"/>
  <c r="AC317" i="6"/>
  <c r="AF317" i="6"/>
  <c r="AH397" i="8" s="1"/>
  <c r="AI317" i="6"/>
  <c r="AN317" i="6"/>
  <c r="Z318" i="6"/>
  <c r="Z398" i="8" s="1"/>
  <c r="AC318" i="6"/>
  <c r="AD398" i="8" s="1"/>
  <c r="AF318" i="6"/>
  <c r="AH398" i="8" s="1"/>
  <c r="AI318" i="6"/>
  <c r="AL398" i="8" s="1"/>
  <c r="AN318" i="6"/>
  <c r="Z319" i="6"/>
  <c r="Z399" i="8" s="1"/>
  <c r="AC319" i="6"/>
  <c r="AD399" i="8" s="1"/>
  <c r="AF319" i="6"/>
  <c r="AH399" i="8" s="1"/>
  <c r="AI319" i="6"/>
  <c r="AL399" i="8" s="1"/>
  <c r="AN319" i="6"/>
  <c r="Z320" i="6"/>
  <c r="Z400" i="8" s="1"/>
  <c r="AC320" i="6"/>
  <c r="AF320" i="6"/>
  <c r="AI320" i="6"/>
  <c r="AL400" i="8" s="1"/>
  <c r="AN320" i="6"/>
  <c r="Z321" i="6"/>
  <c r="Z401" i="8" s="1"/>
  <c r="AC321" i="6"/>
  <c r="AD401" i="8" s="1"/>
  <c r="AF321" i="6"/>
  <c r="AH401" i="8" s="1"/>
  <c r="AI321" i="6"/>
  <c r="AL401" i="8" s="1"/>
  <c r="AN321" i="6"/>
  <c r="Z322" i="6"/>
  <c r="Z406" i="8" s="1"/>
  <c r="AB406" i="8" s="1"/>
  <c r="AC322" i="6"/>
  <c r="AD406" i="8" s="1"/>
  <c r="AF406" i="8" s="1"/>
  <c r="AF322" i="6"/>
  <c r="AH406" i="8" s="1"/>
  <c r="AJ406" i="8" s="1"/>
  <c r="AI322" i="6"/>
  <c r="AL406" i="8" s="1"/>
  <c r="AN406" i="8" s="1"/>
  <c r="AN322" i="6"/>
  <c r="Z323" i="6"/>
  <c r="Z407" i="8" s="1"/>
  <c r="AB407" i="8" s="1"/>
  <c r="AC323" i="6"/>
  <c r="AD407" i="8" s="1"/>
  <c r="AF407" i="8" s="1"/>
  <c r="AF323" i="6"/>
  <c r="AH407" i="8" s="1"/>
  <c r="AJ407" i="8" s="1"/>
  <c r="AI323" i="6"/>
  <c r="AL407" i="8" s="1"/>
  <c r="AN407" i="8" s="1"/>
  <c r="AN323" i="6"/>
  <c r="Z324" i="6"/>
  <c r="Z408" i="8" s="1"/>
  <c r="AB408" i="8" s="1"/>
  <c r="AC324" i="6"/>
  <c r="AD408" i="8" s="1"/>
  <c r="AF408" i="8" s="1"/>
  <c r="AF324" i="6"/>
  <c r="AH408" i="8" s="1"/>
  <c r="AJ408" i="8" s="1"/>
  <c r="AI324" i="6"/>
  <c r="AL408" i="8" s="1"/>
  <c r="AN408" i="8" s="1"/>
  <c r="AN324" i="6"/>
  <c r="Z325" i="6"/>
  <c r="Z409" i="8" s="1"/>
  <c r="AB409" i="8" s="1"/>
  <c r="AC325" i="6"/>
  <c r="AD409" i="8" s="1"/>
  <c r="AF409" i="8" s="1"/>
  <c r="AF325" i="6"/>
  <c r="AH409" i="8" s="1"/>
  <c r="AJ409" i="8" s="1"/>
  <c r="AI325" i="6"/>
  <c r="AL409" i="8" s="1"/>
  <c r="AN409" i="8" s="1"/>
  <c r="AN325" i="6"/>
  <c r="Z326" i="6"/>
  <c r="Z410" i="8" s="1"/>
  <c r="AB410" i="8" s="1"/>
  <c r="AC326" i="6"/>
  <c r="AD410" i="8" s="1"/>
  <c r="AF410" i="8" s="1"/>
  <c r="AF326" i="6"/>
  <c r="AH410" i="8" s="1"/>
  <c r="AJ410" i="8" s="1"/>
  <c r="AI326" i="6"/>
  <c r="AL410" i="8" s="1"/>
  <c r="AN410" i="8" s="1"/>
  <c r="AN326" i="6"/>
  <c r="Z327" i="6"/>
  <c r="Z411" i="8" s="1"/>
  <c r="AB411" i="8" s="1"/>
  <c r="AC327" i="6"/>
  <c r="AD411" i="8" s="1"/>
  <c r="AF411" i="8" s="1"/>
  <c r="AF327" i="6"/>
  <c r="AH411" i="8" s="1"/>
  <c r="AJ411" i="8" s="1"/>
  <c r="AI327" i="6"/>
  <c r="AL411" i="8" s="1"/>
  <c r="AN411" i="8" s="1"/>
  <c r="AN327" i="6"/>
  <c r="Z328" i="6"/>
  <c r="Z412" i="8" s="1"/>
  <c r="AB412" i="8" s="1"/>
  <c r="AC328" i="6"/>
  <c r="AD412" i="8" s="1"/>
  <c r="AF412" i="8" s="1"/>
  <c r="AF328" i="6"/>
  <c r="AH412" i="8" s="1"/>
  <c r="AJ412" i="8" s="1"/>
  <c r="AI328" i="6"/>
  <c r="AL412" i="8" s="1"/>
  <c r="AN412" i="8" s="1"/>
  <c r="AN328" i="6"/>
  <c r="Z329" i="6"/>
  <c r="Z413" i="8" s="1"/>
  <c r="AB413" i="8" s="1"/>
  <c r="AC329" i="6"/>
  <c r="AD413" i="8" s="1"/>
  <c r="AF413" i="8" s="1"/>
  <c r="AF329" i="6"/>
  <c r="AH413" i="8" s="1"/>
  <c r="AJ413" i="8" s="1"/>
  <c r="AI329" i="6"/>
  <c r="AL413" i="8" s="1"/>
  <c r="AN413" i="8" s="1"/>
  <c r="AN329" i="6"/>
  <c r="Z330" i="6"/>
  <c r="Z414" i="8" s="1"/>
  <c r="AB414" i="8" s="1"/>
  <c r="AC330" i="6"/>
  <c r="AD414" i="8" s="1"/>
  <c r="AF414" i="8" s="1"/>
  <c r="AF330" i="6"/>
  <c r="AH414" i="8" s="1"/>
  <c r="AJ414" i="8" s="1"/>
  <c r="AI330" i="6"/>
  <c r="AL414" i="8" s="1"/>
  <c r="AN414" i="8" s="1"/>
  <c r="AN330" i="6"/>
  <c r="Z331" i="6"/>
  <c r="Z415" i="8" s="1"/>
  <c r="AB415" i="8" s="1"/>
  <c r="AC331" i="6"/>
  <c r="AD415" i="8" s="1"/>
  <c r="AF415" i="8" s="1"/>
  <c r="AF331" i="6"/>
  <c r="AH415" i="8" s="1"/>
  <c r="AJ415" i="8" s="1"/>
  <c r="AI331" i="6"/>
  <c r="AL415" i="8" s="1"/>
  <c r="AN415" i="8" s="1"/>
  <c r="AN331" i="6"/>
  <c r="Z332" i="6"/>
  <c r="Z416" i="8" s="1"/>
  <c r="AB416" i="8" s="1"/>
  <c r="AC332" i="6"/>
  <c r="AD416" i="8" s="1"/>
  <c r="AF416" i="8" s="1"/>
  <c r="AF332" i="6"/>
  <c r="AH416" i="8" s="1"/>
  <c r="AJ416" i="8" s="1"/>
  <c r="AI332" i="6"/>
  <c r="AL416" i="8" s="1"/>
  <c r="AN416" i="8" s="1"/>
  <c r="AN332" i="6"/>
  <c r="Z333" i="6"/>
  <c r="Z419" i="8" s="1"/>
  <c r="AC333" i="6"/>
  <c r="AF333" i="6"/>
  <c r="AH419" i="8" s="1"/>
  <c r="AI333" i="6"/>
  <c r="AL419" i="8" s="1"/>
  <c r="AN333" i="6"/>
  <c r="Z334" i="6"/>
  <c r="Z420" i="8" s="1"/>
  <c r="AC334" i="6"/>
  <c r="AD420" i="8" s="1"/>
  <c r="AF334" i="6"/>
  <c r="AH420" i="8" s="1"/>
  <c r="AI334" i="6"/>
  <c r="AN334" i="6"/>
  <c r="Z335" i="6"/>
  <c r="AC335" i="6"/>
  <c r="AD421" i="8" s="1"/>
  <c r="AF335" i="6"/>
  <c r="AH421" i="8" s="1"/>
  <c r="AI335" i="6"/>
  <c r="AL421" i="8" s="1"/>
  <c r="AN335" i="6"/>
  <c r="Z336" i="6"/>
  <c r="Z422" i="8" s="1"/>
  <c r="AC336" i="6"/>
  <c r="AF336" i="6"/>
  <c r="AI336" i="6"/>
  <c r="AL422" i="8" s="1"/>
  <c r="AN336" i="6"/>
  <c r="Z337" i="6"/>
  <c r="Z423" i="8" s="1"/>
  <c r="AC337" i="6"/>
  <c r="AD423" i="8" s="1"/>
  <c r="AF337" i="6"/>
  <c r="AH423" i="8" s="1"/>
  <c r="AI337" i="6"/>
  <c r="AL423" i="8" s="1"/>
  <c r="AN337" i="6"/>
  <c r="Z338" i="6"/>
  <c r="AC338" i="6"/>
  <c r="AD424" i="8" s="1"/>
  <c r="AF338" i="6"/>
  <c r="AH424" i="8" s="1"/>
  <c r="AI338" i="6"/>
  <c r="AL424" i="8" s="1"/>
  <c r="AN338" i="6"/>
  <c r="Z339" i="6"/>
  <c r="Z425" i="8" s="1"/>
  <c r="AB425" i="8" s="1"/>
  <c r="AC339" i="6"/>
  <c r="AD425" i="8" s="1"/>
  <c r="AF425" i="8" s="1"/>
  <c r="AF339" i="6"/>
  <c r="AH425" i="8" s="1"/>
  <c r="AJ425" i="8" s="1"/>
  <c r="AI339" i="6"/>
  <c r="AL425" i="8" s="1"/>
  <c r="AN425" i="8" s="1"/>
  <c r="AN339" i="6"/>
  <c r="Z340" i="6"/>
  <c r="Z426" i="8" s="1"/>
  <c r="AC340" i="6"/>
  <c r="AD426" i="8" s="1"/>
  <c r="AF340" i="6"/>
  <c r="AH426" i="8" s="1"/>
  <c r="AI340" i="6"/>
  <c r="AL426" i="8" s="1"/>
  <c r="AN340" i="6"/>
  <c r="BI62" i="7"/>
  <c r="F43" i="7"/>
  <c r="AQ308" i="8" s="1"/>
  <c r="AR308" i="8" s="1"/>
  <c r="AQ419" i="8"/>
  <c r="AR419" i="8" s="1"/>
  <c r="AS419" i="8"/>
  <c r="AT419" i="8" s="1"/>
  <c r="AW419" i="8"/>
  <c r="AX419" i="8" s="1"/>
  <c r="AU419" i="8"/>
  <c r="AV419" i="8" s="1"/>
  <c r="BE419" i="8"/>
  <c r="BG419" i="8"/>
  <c r="F44" i="7"/>
  <c r="AQ309" i="8" s="1"/>
  <c r="AR309" i="8" s="1"/>
  <c r="AQ420" i="8"/>
  <c r="AR420" i="8" s="1"/>
  <c r="AS420" i="8"/>
  <c r="AT420" i="8" s="1"/>
  <c r="AW420" i="8"/>
  <c r="AX420" i="8" s="1"/>
  <c r="AU420" i="8"/>
  <c r="AV420" i="8" s="1"/>
  <c r="BE420" i="8"/>
  <c r="BG420" i="8"/>
  <c r="F45" i="7"/>
  <c r="AQ310" i="8" s="1"/>
  <c r="AR310" i="8" s="1"/>
  <c r="AQ421" i="8"/>
  <c r="AS421" i="8"/>
  <c r="AT421" i="8" s="1"/>
  <c r="AW421" i="8"/>
  <c r="AX421" i="8" s="1"/>
  <c r="AU421" i="8"/>
  <c r="AV421" i="8" s="1"/>
  <c r="BE421" i="8"/>
  <c r="BG421" i="8"/>
  <c r="F46" i="7"/>
  <c r="AQ311" i="8" s="1"/>
  <c r="AR311" i="8" s="1"/>
  <c r="AQ422" i="8"/>
  <c r="AR422" i="8" s="1"/>
  <c r="AS422" i="8"/>
  <c r="AT422" i="8" s="1"/>
  <c r="AW422" i="8"/>
  <c r="AX422" i="8" s="1"/>
  <c r="AU422" i="8"/>
  <c r="AV422" i="8" s="1"/>
  <c r="BE422" i="8"/>
  <c r="BG422" i="8"/>
  <c r="E423" i="8"/>
  <c r="G423" i="8" s="1"/>
  <c r="J423" i="8"/>
  <c r="I423" i="8"/>
  <c r="K423" i="8" s="1"/>
  <c r="M423" i="8"/>
  <c r="O423" i="8" s="1"/>
  <c r="Q423" i="8"/>
  <c r="S423" i="8" s="1"/>
  <c r="U423" i="8"/>
  <c r="W423" i="8" s="1"/>
  <c r="Y423" i="8"/>
  <c r="AA423" i="8" s="1"/>
  <c r="AC423" i="8"/>
  <c r="AE423" i="8" s="1"/>
  <c r="AG423" i="8"/>
  <c r="AI423" i="8" s="1"/>
  <c r="AK423" i="8"/>
  <c r="AM423" i="8" s="1"/>
  <c r="AO423" i="8"/>
  <c r="AP423" i="8" s="1"/>
  <c r="BE423" i="8"/>
  <c r="BG423" i="8"/>
  <c r="F47" i="7"/>
  <c r="AQ312" i="8" s="1"/>
  <c r="AR312" i="8" s="1"/>
  <c r="AQ424" i="8"/>
  <c r="AR424" i="8" s="1"/>
  <c r="AS424" i="8"/>
  <c r="AT424" i="8" s="1"/>
  <c r="AW424" i="8"/>
  <c r="AX424" i="8" s="1"/>
  <c r="AU424" i="8"/>
  <c r="AV424" i="8" s="1"/>
  <c r="BE424" i="8"/>
  <c r="BG424" i="8"/>
  <c r="F48" i="7"/>
  <c r="AQ426" i="8"/>
  <c r="AR426" i="8" s="1"/>
  <c r="AS426" i="8"/>
  <c r="AT426" i="8" s="1"/>
  <c r="AW426" i="8"/>
  <c r="AX426" i="8" s="1"/>
  <c r="AU426" i="8"/>
  <c r="AV426" i="8" s="1"/>
  <c r="BE426" i="8"/>
  <c r="BG426" i="8"/>
  <c r="F49" i="7"/>
  <c r="AQ333" i="8" s="1"/>
  <c r="AS427" i="8"/>
  <c r="AT427" i="8" s="1"/>
  <c r="AW427" i="8"/>
  <c r="AX427" i="8" s="1"/>
  <c r="AU427" i="8"/>
  <c r="AV427" i="8" s="1"/>
  <c r="BE427" i="8"/>
  <c r="BG427" i="8"/>
  <c r="F428" i="8"/>
  <c r="E428" i="8"/>
  <c r="G428" i="8" s="1"/>
  <c r="I428" i="8"/>
  <c r="K428" i="8" s="1"/>
  <c r="N428" i="8"/>
  <c r="M428" i="8"/>
  <c r="O428" i="8" s="1"/>
  <c r="Q428" i="8"/>
  <c r="S428" i="8" s="1"/>
  <c r="V428" i="8"/>
  <c r="U428" i="8"/>
  <c r="W428" i="8" s="1"/>
  <c r="Y428" i="8"/>
  <c r="AA428" i="8" s="1"/>
  <c r="AC428" i="8"/>
  <c r="AE428" i="8" s="1"/>
  <c r="AG428" i="8"/>
  <c r="AI428" i="8" s="1"/>
  <c r="AK428" i="8"/>
  <c r="AM428" i="8" s="1"/>
  <c r="AO428" i="8"/>
  <c r="AP428" i="8" s="1"/>
  <c r="BE428" i="8"/>
  <c r="BG428" i="8"/>
  <c r="E429" i="8"/>
  <c r="G429" i="8" s="1"/>
  <c r="J429" i="8"/>
  <c r="I429" i="8"/>
  <c r="K429" i="8" s="1"/>
  <c r="N429" i="8"/>
  <c r="M429" i="8"/>
  <c r="O429" i="8" s="1"/>
  <c r="Q429" i="8"/>
  <c r="S429" i="8" s="1"/>
  <c r="V429" i="8"/>
  <c r="U429" i="8"/>
  <c r="W429" i="8" s="1"/>
  <c r="Y429" i="8"/>
  <c r="AA429" i="8" s="1"/>
  <c r="AC429" i="8"/>
  <c r="AE429" i="8" s="1"/>
  <c r="AG429" i="8"/>
  <c r="AI429" i="8" s="1"/>
  <c r="AK429" i="8"/>
  <c r="AM429" i="8" s="1"/>
  <c r="AO429" i="8"/>
  <c r="AP429" i="8" s="1"/>
  <c r="BE429" i="8"/>
  <c r="BG429" i="8"/>
  <c r="F430" i="8"/>
  <c r="E430" i="8"/>
  <c r="G430" i="8" s="1"/>
  <c r="J430" i="8"/>
  <c r="I430" i="8"/>
  <c r="K430" i="8" s="1"/>
  <c r="N430" i="8"/>
  <c r="M430" i="8"/>
  <c r="O430" i="8" s="1"/>
  <c r="R430" i="8"/>
  <c r="Q430" i="8"/>
  <c r="S430" i="8" s="1"/>
  <c r="V430" i="8"/>
  <c r="U430" i="8"/>
  <c r="W430" i="8" s="1"/>
  <c r="Z430" i="8"/>
  <c r="Y430" i="8"/>
  <c r="AA430" i="8" s="1"/>
  <c r="AD430" i="8"/>
  <c r="AC430" i="8"/>
  <c r="AE430" i="8" s="1"/>
  <c r="AH430" i="8"/>
  <c r="AG430" i="8"/>
  <c r="AI430" i="8" s="1"/>
  <c r="AL430" i="8"/>
  <c r="AK430" i="8"/>
  <c r="AM430" i="8" s="1"/>
  <c r="AO430" i="8"/>
  <c r="AP430" i="8" s="1"/>
  <c r="BE430" i="8"/>
  <c r="BG430" i="8"/>
  <c r="F431" i="8"/>
  <c r="E431" i="8"/>
  <c r="G431" i="8" s="1"/>
  <c r="J431" i="8"/>
  <c r="I431" i="8"/>
  <c r="K431" i="8" s="1"/>
  <c r="N431" i="8"/>
  <c r="M431" i="8"/>
  <c r="O431" i="8" s="1"/>
  <c r="R431" i="8"/>
  <c r="Q431" i="8"/>
  <c r="S431" i="8" s="1"/>
  <c r="V431" i="8"/>
  <c r="U431" i="8"/>
  <c r="W431" i="8" s="1"/>
  <c r="Z431" i="8"/>
  <c r="Y431" i="8"/>
  <c r="AA431" i="8" s="1"/>
  <c r="AD431" i="8"/>
  <c r="AC431" i="8"/>
  <c r="AE431" i="8" s="1"/>
  <c r="AH431" i="8"/>
  <c r="AG431" i="8"/>
  <c r="AI431" i="8" s="1"/>
  <c r="AL431" i="8"/>
  <c r="AK431" i="8"/>
  <c r="AM431" i="8" s="1"/>
  <c r="AO431" i="8"/>
  <c r="AP431" i="8" s="1"/>
  <c r="BE431" i="8"/>
  <c r="BG431" i="8"/>
  <c r="F432" i="8"/>
  <c r="E432" i="8"/>
  <c r="G432" i="8" s="1"/>
  <c r="J432" i="8"/>
  <c r="I432" i="8"/>
  <c r="K432" i="8" s="1"/>
  <c r="N432" i="8"/>
  <c r="M432" i="8"/>
  <c r="O432" i="8" s="1"/>
  <c r="R432" i="8"/>
  <c r="Q432" i="8"/>
  <c r="S432" i="8" s="1"/>
  <c r="V432" i="8"/>
  <c r="U432" i="8"/>
  <c r="W432" i="8" s="1"/>
  <c r="Z432" i="8"/>
  <c r="Y432" i="8"/>
  <c r="AA432" i="8" s="1"/>
  <c r="AD432" i="8"/>
  <c r="AC432" i="8"/>
  <c r="AE432" i="8" s="1"/>
  <c r="AH432" i="8"/>
  <c r="AG432" i="8"/>
  <c r="AI432" i="8" s="1"/>
  <c r="AL432" i="8"/>
  <c r="AK432" i="8"/>
  <c r="AM432" i="8" s="1"/>
  <c r="AO432" i="8"/>
  <c r="AP432" i="8" s="1"/>
  <c r="BE432" i="8"/>
  <c r="BG432" i="8"/>
  <c r="E433" i="8"/>
  <c r="G433" i="8" s="1"/>
  <c r="I433" i="8"/>
  <c r="K433" i="8" s="1"/>
  <c r="M433" i="8"/>
  <c r="O433" i="8" s="1"/>
  <c r="R433" i="8"/>
  <c r="Q433" i="8"/>
  <c r="S433" i="8" s="1"/>
  <c r="V433" i="8"/>
  <c r="U433" i="8"/>
  <c r="W433" i="8" s="1"/>
  <c r="Y433" i="8"/>
  <c r="AA433" i="8" s="1"/>
  <c r="AC433" i="8"/>
  <c r="AE433" i="8" s="1"/>
  <c r="AG433" i="8"/>
  <c r="AI433" i="8" s="1"/>
  <c r="AK433" i="8"/>
  <c r="AM433" i="8" s="1"/>
  <c r="AO433" i="8"/>
  <c r="AP433" i="8" s="1"/>
  <c r="BE433" i="8"/>
  <c r="BG433" i="8"/>
  <c r="E434" i="8"/>
  <c r="G434" i="8" s="1"/>
  <c r="I434" i="8"/>
  <c r="K434" i="8" s="1"/>
  <c r="M434" i="8"/>
  <c r="O434" i="8" s="1"/>
  <c r="Q434" i="8"/>
  <c r="S434" i="8" s="1"/>
  <c r="V434" i="8"/>
  <c r="U434" i="8"/>
  <c r="W434" i="8" s="1"/>
  <c r="Y434" i="8"/>
  <c r="AA434" i="8" s="1"/>
  <c r="AC434" i="8"/>
  <c r="AE434" i="8" s="1"/>
  <c r="AG434" i="8"/>
  <c r="AI434" i="8" s="1"/>
  <c r="AK434" i="8"/>
  <c r="AM434" i="8" s="1"/>
  <c r="AO434" i="8"/>
  <c r="AP434" i="8" s="1"/>
  <c r="BE434" i="8"/>
  <c r="BG434" i="8"/>
  <c r="E435" i="8"/>
  <c r="G435" i="8" s="1"/>
  <c r="J435" i="8"/>
  <c r="I435" i="8"/>
  <c r="K435" i="8" s="1"/>
  <c r="N435" i="8"/>
  <c r="M435" i="8"/>
  <c r="O435" i="8" s="1"/>
  <c r="Q435" i="8"/>
  <c r="S435" i="8" s="1"/>
  <c r="V435" i="8"/>
  <c r="U435" i="8"/>
  <c r="W435" i="8" s="1"/>
  <c r="Y435" i="8"/>
  <c r="AA435" i="8" s="1"/>
  <c r="AC435" i="8"/>
  <c r="AE435" i="8" s="1"/>
  <c r="AG435" i="8"/>
  <c r="AI435" i="8" s="1"/>
  <c r="AK435" i="8"/>
  <c r="AM435" i="8" s="1"/>
  <c r="AO435" i="8"/>
  <c r="AP435" i="8" s="1"/>
  <c r="BE435" i="8"/>
  <c r="BG435" i="8"/>
  <c r="E436" i="8"/>
  <c r="G436" i="8" s="1"/>
  <c r="I436" i="8"/>
  <c r="K436" i="8" s="1"/>
  <c r="M436" i="8"/>
  <c r="O436" i="8" s="1"/>
  <c r="Q436" i="8"/>
  <c r="S436" i="8" s="1"/>
  <c r="U436" i="8"/>
  <c r="W436" i="8" s="1"/>
  <c r="Y436" i="8"/>
  <c r="AA436" i="8" s="1"/>
  <c r="AC436" i="8"/>
  <c r="AE436" i="8" s="1"/>
  <c r="AG436" i="8"/>
  <c r="AI436" i="8" s="1"/>
  <c r="AK436" i="8"/>
  <c r="AM436" i="8" s="1"/>
  <c r="AO436" i="8"/>
  <c r="AP436" i="8" s="1"/>
  <c r="BE436" i="8"/>
  <c r="BG436" i="8"/>
  <c r="E437" i="8"/>
  <c r="G437" i="8" s="1"/>
  <c r="I437" i="8"/>
  <c r="K437" i="8" s="1"/>
  <c r="M437" i="8"/>
  <c r="O437" i="8" s="1"/>
  <c r="R437" i="8"/>
  <c r="Q437" i="8"/>
  <c r="S437" i="8" s="1"/>
  <c r="U437" i="8"/>
  <c r="W437" i="8" s="1"/>
  <c r="Y437" i="8"/>
  <c r="AA437" i="8" s="1"/>
  <c r="AC437" i="8"/>
  <c r="AE437" i="8" s="1"/>
  <c r="AG437" i="8"/>
  <c r="AI437" i="8" s="1"/>
  <c r="AK437" i="8"/>
  <c r="AM437" i="8" s="1"/>
  <c r="AO437" i="8"/>
  <c r="AP437" i="8" s="1"/>
  <c r="BE437" i="8"/>
  <c r="BG437" i="8"/>
  <c r="F438" i="8"/>
  <c r="E438" i="8"/>
  <c r="G438" i="8" s="1"/>
  <c r="J438" i="8"/>
  <c r="I438" i="8"/>
  <c r="K438" i="8" s="1"/>
  <c r="N438" i="8"/>
  <c r="M438" i="8"/>
  <c r="O438" i="8" s="1"/>
  <c r="Q438" i="8"/>
  <c r="S438" i="8" s="1"/>
  <c r="V438" i="8"/>
  <c r="U438" i="8"/>
  <c r="W438" i="8" s="1"/>
  <c r="Y438" i="8"/>
  <c r="AA438" i="8" s="1"/>
  <c r="AC438" i="8"/>
  <c r="AE438" i="8" s="1"/>
  <c r="AG438" i="8"/>
  <c r="AI438" i="8" s="1"/>
  <c r="AK438" i="8"/>
  <c r="AM438" i="8" s="1"/>
  <c r="AO438" i="8"/>
  <c r="AP438" i="8" s="1"/>
  <c r="BE438" i="8"/>
  <c r="BG438" i="8"/>
  <c r="E439" i="8"/>
  <c r="G439" i="8" s="1"/>
  <c r="I439" i="8"/>
  <c r="K439" i="8" s="1"/>
  <c r="N439" i="8"/>
  <c r="M439" i="8"/>
  <c r="O439" i="8" s="1"/>
  <c r="Q439" i="8"/>
  <c r="S439" i="8" s="1"/>
  <c r="U439" i="8"/>
  <c r="W439" i="8" s="1"/>
  <c r="Y439" i="8"/>
  <c r="AA439" i="8" s="1"/>
  <c r="AC439" i="8"/>
  <c r="AE439" i="8" s="1"/>
  <c r="AG439" i="8"/>
  <c r="AI439" i="8" s="1"/>
  <c r="AK439" i="8"/>
  <c r="AM439" i="8" s="1"/>
  <c r="AO439" i="8"/>
  <c r="AP439" i="8" s="1"/>
  <c r="BE439" i="8"/>
  <c r="BG439" i="8"/>
  <c r="F50" i="7"/>
  <c r="AQ334" i="8" s="1"/>
  <c r="AR334" i="8" s="1"/>
  <c r="AQ440" i="8"/>
  <c r="AR440" i="8" s="1"/>
  <c r="AS440" i="8"/>
  <c r="AT440" i="8" s="1"/>
  <c r="AW440" i="8"/>
  <c r="AX440" i="8" s="1"/>
  <c r="AU440" i="8"/>
  <c r="AV440" i="8" s="1"/>
  <c r="BE440" i="8"/>
  <c r="BG440" i="8"/>
  <c r="F51" i="7"/>
  <c r="AQ335" i="8" s="1"/>
  <c r="AR335" i="8" s="1"/>
  <c r="AQ441" i="8"/>
  <c r="AR441" i="8" s="1"/>
  <c r="AS441" i="8"/>
  <c r="AT441" i="8" s="1"/>
  <c r="AW441" i="8"/>
  <c r="AX441" i="8" s="1"/>
  <c r="AU441" i="8"/>
  <c r="AV441" i="8" s="1"/>
  <c r="BE441" i="8"/>
  <c r="BG441" i="8"/>
  <c r="F442" i="8"/>
  <c r="E442" i="8"/>
  <c r="G442" i="8" s="1"/>
  <c r="J442" i="8"/>
  <c r="I442" i="8"/>
  <c r="K442" i="8" s="1"/>
  <c r="N442" i="8"/>
  <c r="M442" i="8"/>
  <c r="O442" i="8" s="1"/>
  <c r="R442" i="8"/>
  <c r="Q442" i="8"/>
  <c r="S442" i="8" s="1"/>
  <c r="V442" i="8"/>
  <c r="U442" i="8"/>
  <c r="W442" i="8" s="1"/>
  <c r="Z442" i="8"/>
  <c r="Y442" i="8"/>
  <c r="AA442" i="8" s="1"/>
  <c r="AD442" i="8"/>
  <c r="AC442" i="8"/>
  <c r="AE442" i="8" s="1"/>
  <c r="AH442" i="8"/>
  <c r="AG442" i="8"/>
  <c r="AI442" i="8" s="1"/>
  <c r="AL442" i="8"/>
  <c r="AK442" i="8"/>
  <c r="AM442" i="8" s="1"/>
  <c r="AO442" i="8"/>
  <c r="AP442" i="8" s="1"/>
  <c r="BE442" i="8"/>
  <c r="BG442" i="8"/>
  <c r="E443" i="8"/>
  <c r="G443" i="8" s="1"/>
  <c r="I443" i="8"/>
  <c r="K443" i="8" s="1"/>
  <c r="N443" i="8"/>
  <c r="M443" i="8"/>
  <c r="O443" i="8" s="1"/>
  <c r="Q443" i="8"/>
  <c r="S443" i="8" s="1"/>
  <c r="V443" i="8"/>
  <c r="U443" i="8"/>
  <c r="W443" i="8" s="1"/>
  <c r="Y443" i="8"/>
  <c r="AA443" i="8" s="1"/>
  <c r="AC443" i="8"/>
  <c r="AE443" i="8" s="1"/>
  <c r="AG443" i="8"/>
  <c r="AI443" i="8" s="1"/>
  <c r="AK443" i="8"/>
  <c r="AM443" i="8" s="1"/>
  <c r="AO443" i="8"/>
  <c r="AP443" i="8" s="1"/>
  <c r="BE443" i="8"/>
  <c r="BG443" i="8"/>
  <c r="E444" i="8"/>
  <c r="G444" i="8" s="1"/>
  <c r="J444" i="8"/>
  <c r="I444" i="8"/>
  <c r="K444" i="8" s="1"/>
  <c r="N444" i="8"/>
  <c r="M444" i="8"/>
  <c r="O444" i="8" s="1"/>
  <c r="Q444" i="8"/>
  <c r="S444" i="8" s="1"/>
  <c r="V444" i="8"/>
  <c r="U444" i="8"/>
  <c r="W444" i="8" s="1"/>
  <c r="Y444" i="8"/>
  <c r="AA444" i="8" s="1"/>
  <c r="AC444" i="8"/>
  <c r="AE444" i="8" s="1"/>
  <c r="AG444" i="8"/>
  <c r="AI444" i="8" s="1"/>
  <c r="AK444" i="8"/>
  <c r="AM444" i="8" s="1"/>
  <c r="AO444" i="8"/>
  <c r="AP444" i="8" s="1"/>
  <c r="BE444" i="8"/>
  <c r="BG444" i="8"/>
  <c r="E445" i="8"/>
  <c r="G445" i="8" s="1"/>
  <c r="I445" i="8"/>
  <c r="K445" i="8" s="1"/>
  <c r="M445" i="8"/>
  <c r="O445" i="8" s="1"/>
  <c r="R445" i="8"/>
  <c r="Q445" i="8"/>
  <c r="S445" i="8" s="1"/>
  <c r="U445" i="8"/>
  <c r="W445" i="8" s="1"/>
  <c r="Y445" i="8"/>
  <c r="AA445" i="8" s="1"/>
  <c r="AC445" i="8"/>
  <c r="AE445" i="8" s="1"/>
  <c r="AG445" i="8"/>
  <c r="AI445" i="8" s="1"/>
  <c r="AK445" i="8"/>
  <c r="AM445" i="8" s="1"/>
  <c r="AO445" i="8"/>
  <c r="AP445" i="8" s="1"/>
  <c r="BE445" i="8"/>
  <c r="BG445" i="8"/>
  <c r="E446" i="8"/>
  <c r="G446" i="8" s="1"/>
  <c r="J446" i="8"/>
  <c r="I446" i="8"/>
  <c r="K446" i="8" s="1"/>
  <c r="M446" i="8"/>
  <c r="O446" i="8" s="1"/>
  <c r="Q446" i="8"/>
  <c r="S446" i="8" s="1"/>
  <c r="V446" i="8"/>
  <c r="U446" i="8"/>
  <c r="W446" i="8" s="1"/>
  <c r="Y446" i="8"/>
  <c r="AA446" i="8" s="1"/>
  <c r="AC446" i="8"/>
  <c r="AE446" i="8" s="1"/>
  <c r="AG446" i="8"/>
  <c r="AI446" i="8" s="1"/>
  <c r="AK446" i="8"/>
  <c r="AM446" i="8" s="1"/>
  <c r="AO446" i="8"/>
  <c r="AP446" i="8" s="1"/>
  <c r="BE446" i="8"/>
  <c r="BG446" i="8"/>
  <c r="F447" i="8"/>
  <c r="E447" i="8"/>
  <c r="G447" i="8" s="1"/>
  <c r="J447" i="8"/>
  <c r="I447" i="8"/>
  <c r="K447" i="8" s="1"/>
  <c r="N447" i="8"/>
  <c r="M447" i="8"/>
  <c r="O447" i="8" s="1"/>
  <c r="Q447" i="8"/>
  <c r="S447" i="8" s="1"/>
  <c r="V447" i="8"/>
  <c r="U447" i="8"/>
  <c r="W447" i="8" s="1"/>
  <c r="Y447" i="8"/>
  <c r="AA447" i="8" s="1"/>
  <c r="AC447" i="8"/>
  <c r="AE447" i="8" s="1"/>
  <c r="AG447" i="8"/>
  <c r="AI447" i="8" s="1"/>
  <c r="AK447" i="8"/>
  <c r="AM447" i="8" s="1"/>
  <c r="AO447" i="8"/>
  <c r="AP447" i="8" s="1"/>
  <c r="BE447" i="8"/>
  <c r="BG447" i="8"/>
  <c r="E448" i="8"/>
  <c r="G448" i="8" s="1"/>
  <c r="I448" i="8"/>
  <c r="K448" i="8" s="1"/>
  <c r="N448" i="8"/>
  <c r="M448" i="8"/>
  <c r="O448" i="8" s="1"/>
  <c r="Q448" i="8"/>
  <c r="S448" i="8" s="1"/>
  <c r="U448" i="8"/>
  <c r="W448" i="8" s="1"/>
  <c r="Y448" i="8"/>
  <c r="AA448" i="8" s="1"/>
  <c r="AC448" i="8"/>
  <c r="AE448" i="8" s="1"/>
  <c r="AG448" i="8"/>
  <c r="AI448" i="8" s="1"/>
  <c r="AK448" i="8"/>
  <c r="AM448" i="8" s="1"/>
  <c r="AO448" i="8"/>
  <c r="AP448" i="8" s="1"/>
  <c r="BE448" i="8"/>
  <c r="BG448" i="8"/>
  <c r="F449" i="8"/>
  <c r="E449" i="8"/>
  <c r="G449" i="8" s="1"/>
  <c r="I449" i="8"/>
  <c r="K449" i="8" s="1"/>
  <c r="N449" i="8"/>
  <c r="M449" i="8"/>
  <c r="O449" i="8" s="1"/>
  <c r="Q449" i="8"/>
  <c r="S449" i="8" s="1"/>
  <c r="U449" i="8"/>
  <c r="W449" i="8" s="1"/>
  <c r="Y449" i="8"/>
  <c r="AA449" i="8" s="1"/>
  <c r="AC449" i="8"/>
  <c r="AE449" i="8" s="1"/>
  <c r="AG449" i="8"/>
  <c r="AI449" i="8" s="1"/>
  <c r="AK449" i="8"/>
  <c r="AM449" i="8" s="1"/>
  <c r="AO449" i="8"/>
  <c r="AP449" i="8" s="1"/>
  <c r="BE449" i="8"/>
  <c r="BG449" i="8"/>
  <c r="E462" i="8"/>
  <c r="G462" i="8" s="1"/>
  <c r="J462" i="8"/>
  <c r="I462" i="8"/>
  <c r="K462" i="8" s="1"/>
  <c r="N462" i="8"/>
  <c r="M462" i="8"/>
  <c r="O462" i="8" s="1"/>
  <c r="Q462" i="8"/>
  <c r="S462" i="8" s="1"/>
  <c r="V462" i="8"/>
  <c r="U462" i="8"/>
  <c r="W462" i="8" s="1"/>
  <c r="Y462" i="8"/>
  <c r="AA462" i="8" s="1"/>
  <c r="AC462" i="8"/>
  <c r="AE462" i="8" s="1"/>
  <c r="AG462" i="8"/>
  <c r="AI462" i="8" s="1"/>
  <c r="AK462" i="8"/>
  <c r="AM462" i="8" s="1"/>
  <c r="AO462" i="8"/>
  <c r="AP462" i="8" s="1"/>
  <c r="BE462" i="8"/>
  <c r="BG462" i="8"/>
  <c r="E463" i="8"/>
  <c r="G463" i="8" s="1"/>
  <c r="J463" i="8"/>
  <c r="I463" i="8"/>
  <c r="K463" i="8" s="1"/>
  <c r="N463" i="8"/>
  <c r="M463" i="8"/>
  <c r="O463" i="8" s="1"/>
  <c r="Q463" i="8"/>
  <c r="S463" i="8" s="1"/>
  <c r="V463" i="8"/>
  <c r="U463" i="8"/>
  <c r="W463" i="8" s="1"/>
  <c r="Y463" i="8"/>
  <c r="AA463" i="8" s="1"/>
  <c r="AC463" i="8"/>
  <c r="AE463" i="8" s="1"/>
  <c r="AG463" i="8"/>
  <c r="AI463" i="8" s="1"/>
  <c r="AK463" i="8"/>
  <c r="AM463" i="8" s="1"/>
  <c r="AO463" i="8"/>
  <c r="AP463" i="8" s="1"/>
  <c r="BE463" i="8"/>
  <c r="BG463" i="8"/>
  <c r="E464" i="8"/>
  <c r="G464" i="8" s="1"/>
  <c r="I464" i="8"/>
  <c r="K464" i="8" s="1"/>
  <c r="M464" i="8"/>
  <c r="O464" i="8" s="1"/>
  <c r="Q464" i="8"/>
  <c r="S464" i="8" s="1"/>
  <c r="U464" i="8"/>
  <c r="W464" i="8" s="1"/>
  <c r="Y464" i="8"/>
  <c r="AA464" i="8" s="1"/>
  <c r="AC464" i="8"/>
  <c r="AE464" i="8" s="1"/>
  <c r="AG464" i="8"/>
  <c r="AI464" i="8" s="1"/>
  <c r="AK464" i="8"/>
  <c r="AM464" i="8" s="1"/>
  <c r="AO464" i="8"/>
  <c r="AP464" i="8" s="1"/>
  <c r="BE464" i="8"/>
  <c r="BG464" i="8"/>
  <c r="E465" i="8"/>
  <c r="G465" i="8" s="1"/>
  <c r="J465" i="8"/>
  <c r="I465" i="8"/>
  <c r="K465" i="8" s="1"/>
  <c r="M465" i="8"/>
  <c r="O465" i="8" s="1"/>
  <c r="Q465" i="8"/>
  <c r="S465" i="8" s="1"/>
  <c r="V465" i="8"/>
  <c r="U465" i="8"/>
  <c r="W465" i="8" s="1"/>
  <c r="Y465" i="8"/>
  <c r="AA465" i="8" s="1"/>
  <c r="AC465" i="8"/>
  <c r="AE465" i="8" s="1"/>
  <c r="AG465" i="8"/>
  <c r="AI465" i="8" s="1"/>
  <c r="AK465" i="8"/>
  <c r="AM465" i="8" s="1"/>
  <c r="AO465" i="8"/>
  <c r="AP465" i="8" s="1"/>
  <c r="BE465" i="8"/>
  <c r="BG465" i="8"/>
  <c r="E466" i="8"/>
  <c r="G466" i="8" s="1"/>
  <c r="J466" i="8"/>
  <c r="I466" i="8"/>
  <c r="K466" i="8" s="1"/>
  <c r="N466" i="8"/>
  <c r="M466" i="8"/>
  <c r="O466" i="8" s="1"/>
  <c r="Q466" i="8"/>
  <c r="S466" i="8" s="1"/>
  <c r="V466" i="8"/>
  <c r="U466" i="8"/>
  <c r="W466" i="8" s="1"/>
  <c r="Y466" i="8"/>
  <c r="AA466" i="8" s="1"/>
  <c r="AC466" i="8"/>
  <c r="AE466" i="8" s="1"/>
  <c r="AG466" i="8"/>
  <c r="AI466" i="8" s="1"/>
  <c r="AK466" i="8"/>
  <c r="AM466" i="8" s="1"/>
  <c r="AO466" i="8"/>
  <c r="AP466" i="8" s="1"/>
  <c r="BE466" i="8"/>
  <c r="BG466" i="8"/>
  <c r="E467" i="8"/>
  <c r="G467" i="8" s="1"/>
  <c r="I467" i="8"/>
  <c r="K467" i="8" s="1"/>
  <c r="N467" i="8"/>
  <c r="M467" i="8"/>
  <c r="O467" i="8" s="1"/>
  <c r="Q467" i="8"/>
  <c r="S467" i="8" s="1"/>
  <c r="U467" i="8"/>
  <c r="W467" i="8" s="1"/>
  <c r="Y467" i="8"/>
  <c r="AA467" i="8" s="1"/>
  <c r="AC467" i="8"/>
  <c r="AE467" i="8" s="1"/>
  <c r="AG467" i="8"/>
  <c r="AI467" i="8" s="1"/>
  <c r="AK467" i="8"/>
  <c r="AM467" i="8" s="1"/>
  <c r="AO467" i="8"/>
  <c r="AP467" i="8" s="1"/>
  <c r="BE467" i="8"/>
  <c r="BG467" i="8"/>
  <c r="E468" i="8"/>
  <c r="G468" i="8" s="1"/>
  <c r="I468" i="8"/>
  <c r="K468" i="8" s="1"/>
  <c r="N468" i="8"/>
  <c r="M468" i="8"/>
  <c r="O468" i="8" s="1"/>
  <c r="Q468" i="8"/>
  <c r="S468" i="8" s="1"/>
  <c r="U468" i="8"/>
  <c r="W468" i="8" s="1"/>
  <c r="Y468" i="8"/>
  <c r="AA468" i="8" s="1"/>
  <c r="AC468" i="8"/>
  <c r="AE468" i="8" s="1"/>
  <c r="AG468" i="8"/>
  <c r="AI468" i="8" s="1"/>
  <c r="AK468" i="8"/>
  <c r="AM468" i="8" s="1"/>
  <c r="AO468" i="8"/>
  <c r="AP468" i="8" s="1"/>
  <c r="BE468" i="8"/>
  <c r="BG468" i="8"/>
  <c r="E469" i="8"/>
  <c r="G469" i="8" s="1"/>
  <c r="I469" i="8"/>
  <c r="K469" i="8" s="1"/>
  <c r="N469" i="8"/>
  <c r="M469" i="8"/>
  <c r="O469" i="8" s="1"/>
  <c r="Q469" i="8"/>
  <c r="S469" i="8" s="1"/>
  <c r="V469" i="8"/>
  <c r="U469" i="8"/>
  <c r="W469" i="8" s="1"/>
  <c r="Y469" i="8"/>
  <c r="AA469" i="8" s="1"/>
  <c r="AC469" i="8"/>
  <c r="AE469" i="8" s="1"/>
  <c r="AG469" i="8"/>
  <c r="AI469" i="8" s="1"/>
  <c r="AK469" i="8"/>
  <c r="AM469" i="8" s="1"/>
  <c r="AO469" i="8"/>
  <c r="AP469" i="8" s="1"/>
  <c r="BE469" i="8"/>
  <c r="BG469" i="8"/>
  <c r="E470" i="8"/>
  <c r="G470" i="8" s="1"/>
  <c r="J470" i="8"/>
  <c r="I470" i="8"/>
  <c r="K470" i="8" s="1"/>
  <c r="N470" i="8"/>
  <c r="M470" i="8"/>
  <c r="O470" i="8" s="1"/>
  <c r="Q470" i="8"/>
  <c r="S470" i="8" s="1"/>
  <c r="V470" i="8"/>
  <c r="U470" i="8"/>
  <c r="W470" i="8" s="1"/>
  <c r="Y470" i="8"/>
  <c r="AA470" i="8" s="1"/>
  <c r="AC470" i="8"/>
  <c r="AE470" i="8" s="1"/>
  <c r="AG470" i="8"/>
  <c r="AI470" i="8" s="1"/>
  <c r="AK470" i="8"/>
  <c r="AM470" i="8" s="1"/>
  <c r="AO470" i="8"/>
  <c r="AP470" i="8" s="1"/>
  <c r="BE470" i="8"/>
  <c r="BG470" i="8"/>
  <c r="E471" i="8"/>
  <c r="G471" i="8" s="1"/>
  <c r="J471" i="8"/>
  <c r="I471" i="8"/>
  <c r="K471" i="8" s="1"/>
  <c r="N471" i="8"/>
  <c r="M471" i="8"/>
  <c r="O471" i="8" s="1"/>
  <c r="Q471" i="8"/>
  <c r="S471" i="8" s="1"/>
  <c r="V471" i="8"/>
  <c r="U471" i="8"/>
  <c r="W471" i="8" s="1"/>
  <c r="Y471" i="8"/>
  <c r="AA471" i="8" s="1"/>
  <c r="AC471" i="8"/>
  <c r="AE471" i="8" s="1"/>
  <c r="AG471" i="8"/>
  <c r="AI471" i="8" s="1"/>
  <c r="AK471" i="8"/>
  <c r="AM471" i="8" s="1"/>
  <c r="AO471" i="8"/>
  <c r="AP471" i="8" s="1"/>
  <c r="BE471" i="8"/>
  <c r="BG471" i="8"/>
  <c r="E472" i="8"/>
  <c r="G472" i="8" s="1"/>
  <c r="I472" i="8"/>
  <c r="K472" i="8" s="1"/>
  <c r="M472" i="8"/>
  <c r="O472" i="8" s="1"/>
  <c r="Q472" i="8"/>
  <c r="S472" i="8" s="1"/>
  <c r="U472" i="8"/>
  <c r="W472" i="8" s="1"/>
  <c r="Y472" i="8"/>
  <c r="AA472" i="8" s="1"/>
  <c r="AC472" i="8"/>
  <c r="AE472" i="8" s="1"/>
  <c r="AG472" i="8"/>
  <c r="AI472" i="8" s="1"/>
  <c r="AK472" i="8"/>
  <c r="AM472" i="8" s="1"/>
  <c r="AO472" i="8"/>
  <c r="AP472" i="8" s="1"/>
  <c r="BE472" i="8"/>
  <c r="BG472" i="8"/>
  <c r="F473" i="8"/>
  <c r="E473" i="8"/>
  <c r="G473" i="8" s="1"/>
  <c r="J473" i="8"/>
  <c r="I473" i="8"/>
  <c r="K473" i="8" s="1"/>
  <c r="N473" i="8"/>
  <c r="M473" i="8"/>
  <c r="O473" i="8" s="1"/>
  <c r="R473" i="8"/>
  <c r="Q473" i="8"/>
  <c r="S473" i="8" s="1"/>
  <c r="V473" i="8"/>
  <c r="U473" i="8"/>
  <c r="W473" i="8" s="1"/>
  <c r="Z473" i="8"/>
  <c r="Y473" i="8"/>
  <c r="AA473" i="8" s="1"/>
  <c r="AD473" i="8"/>
  <c r="AC473" i="8"/>
  <c r="AE473" i="8" s="1"/>
  <c r="AH473" i="8"/>
  <c r="AG473" i="8"/>
  <c r="AI473" i="8" s="1"/>
  <c r="AL473" i="8"/>
  <c r="AK473" i="8"/>
  <c r="AM473" i="8" s="1"/>
  <c r="AO473" i="8"/>
  <c r="AP473" i="8" s="1"/>
  <c r="BE473" i="8"/>
  <c r="BG473" i="8"/>
  <c r="BC474" i="8"/>
  <c r="BC443" i="8"/>
  <c r="AW443" i="8"/>
  <c r="AX443" i="8" s="1"/>
  <c r="AU443" i="8"/>
  <c r="AV443" i="8" s="1"/>
  <c r="AS443" i="8"/>
  <c r="AT443" i="8" s="1"/>
  <c r="AQ443" i="8"/>
  <c r="AR443" i="8" s="1"/>
  <c r="D443" i="8"/>
  <c r="BC436" i="8"/>
  <c r="AW436" i="8"/>
  <c r="AX436" i="8" s="1"/>
  <c r="AU436" i="8"/>
  <c r="AV436" i="8" s="1"/>
  <c r="AS436" i="8"/>
  <c r="AT436" i="8" s="1"/>
  <c r="AQ436" i="8"/>
  <c r="AR436" i="8" s="1"/>
  <c r="D436" i="8"/>
  <c r="BC417" i="8"/>
  <c r="BC330" i="8"/>
  <c r="BC294" i="8"/>
  <c r="BC373" i="8"/>
  <c r="BC371" i="8"/>
  <c r="BG258" i="8"/>
  <c r="BE258" i="8"/>
  <c r="BC258" i="8"/>
  <c r="AW258" i="8"/>
  <c r="AX258" i="8" s="1"/>
  <c r="AU258" i="8"/>
  <c r="AV258" i="8" s="1"/>
  <c r="AS258" i="8"/>
  <c r="AT258" i="8" s="1"/>
  <c r="AO258" i="8"/>
  <c r="AP258" i="8" s="1"/>
  <c r="AK258" i="8"/>
  <c r="AM258" i="8" s="1"/>
  <c r="AG258" i="8"/>
  <c r="AI258" i="8" s="1"/>
  <c r="AC258" i="8"/>
  <c r="AE258" i="8" s="1"/>
  <c r="Y258" i="8"/>
  <c r="AA258" i="8" s="1"/>
  <c r="U258" i="8"/>
  <c r="W258" i="8" s="1"/>
  <c r="Q258" i="8"/>
  <c r="S258" i="8" s="1"/>
  <c r="M258" i="8"/>
  <c r="O258" i="8" s="1"/>
  <c r="I258" i="8"/>
  <c r="K258" i="8" s="1"/>
  <c r="E258" i="8"/>
  <c r="G258" i="8" s="1"/>
  <c r="D258" i="8"/>
  <c r="D339" i="8"/>
  <c r="E339" i="8"/>
  <c r="G339" i="8" s="1"/>
  <c r="I339" i="8"/>
  <c r="K339" i="8" s="1"/>
  <c r="M339" i="8"/>
  <c r="O339" i="8" s="1"/>
  <c r="Q339" i="8"/>
  <c r="S339" i="8" s="1"/>
  <c r="U339" i="8"/>
  <c r="W339" i="8" s="1"/>
  <c r="Y339" i="8"/>
  <c r="AA339" i="8" s="1"/>
  <c r="AC339" i="8"/>
  <c r="AE339" i="8" s="1"/>
  <c r="AG339" i="8"/>
  <c r="AI339" i="8" s="1"/>
  <c r="AK339" i="8"/>
  <c r="AM339" i="8" s="1"/>
  <c r="AO339" i="8"/>
  <c r="AP339" i="8" s="1"/>
  <c r="AQ339" i="8"/>
  <c r="AR339" i="8" s="1"/>
  <c r="AS339" i="8"/>
  <c r="AT339" i="8" s="1"/>
  <c r="AU339" i="8"/>
  <c r="AV339" i="8" s="1"/>
  <c r="AW339" i="8"/>
  <c r="AX339" i="8" s="1"/>
  <c r="BC339" i="8"/>
  <c r="BE339" i="8"/>
  <c r="D305" i="8"/>
  <c r="E305" i="8"/>
  <c r="G305" i="8" s="1"/>
  <c r="I305" i="8"/>
  <c r="K305" i="8" s="1"/>
  <c r="M305" i="8"/>
  <c r="O305" i="8" s="1"/>
  <c r="Q305" i="8"/>
  <c r="S305" i="8" s="1"/>
  <c r="U305" i="8"/>
  <c r="W305" i="8" s="1"/>
  <c r="Y305" i="8"/>
  <c r="AA305" i="8" s="1"/>
  <c r="AC305" i="8"/>
  <c r="AE305" i="8" s="1"/>
  <c r="AG305" i="8"/>
  <c r="AI305" i="8" s="1"/>
  <c r="AK305" i="8"/>
  <c r="AM305" i="8" s="1"/>
  <c r="AO305" i="8"/>
  <c r="AP305" i="8" s="1"/>
  <c r="AQ305" i="8"/>
  <c r="AR305" i="8" s="1"/>
  <c r="AS305" i="8"/>
  <c r="AT305" i="8" s="1"/>
  <c r="AU305" i="8"/>
  <c r="AV305" i="8" s="1"/>
  <c r="AW305" i="8"/>
  <c r="AX305" i="8" s="1"/>
  <c r="BC305" i="8"/>
  <c r="BG305" i="8"/>
  <c r="D293" i="8"/>
  <c r="E293" i="8"/>
  <c r="G293" i="8" s="1"/>
  <c r="I293" i="8"/>
  <c r="K293" i="8" s="1"/>
  <c r="M293" i="8"/>
  <c r="O293" i="8" s="1"/>
  <c r="Q293" i="8"/>
  <c r="S293" i="8" s="1"/>
  <c r="U293" i="8"/>
  <c r="W293" i="8" s="1"/>
  <c r="Y293" i="8"/>
  <c r="AA293" i="8" s="1"/>
  <c r="AC293" i="8"/>
  <c r="AE293" i="8" s="1"/>
  <c r="AG293" i="8"/>
  <c r="AI293" i="8" s="1"/>
  <c r="AK293" i="8"/>
  <c r="AM293" i="8" s="1"/>
  <c r="AO293" i="8"/>
  <c r="AP293" i="8" s="1"/>
  <c r="AS293" i="8"/>
  <c r="AT293" i="8" s="1"/>
  <c r="AU293" i="8"/>
  <c r="AV293" i="8" s="1"/>
  <c r="AW293" i="8"/>
  <c r="AX293" i="8" s="1"/>
  <c r="BC293" i="8"/>
  <c r="BE293" i="8"/>
  <c r="BG293" i="8"/>
  <c r="D286" i="8"/>
  <c r="E286" i="8"/>
  <c r="G286" i="8" s="1"/>
  <c r="I286" i="8"/>
  <c r="K286" i="8" s="1"/>
  <c r="M286" i="8"/>
  <c r="O286" i="8" s="1"/>
  <c r="Q286" i="8"/>
  <c r="S286" i="8" s="1"/>
  <c r="U286" i="8"/>
  <c r="W286" i="8" s="1"/>
  <c r="Y286" i="8"/>
  <c r="AA286" i="8" s="1"/>
  <c r="AC286" i="8"/>
  <c r="AE286" i="8" s="1"/>
  <c r="AG286" i="8"/>
  <c r="AI286" i="8" s="1"/>
  <c r="AK286" i="8"/>
  <c r="AM286" i="8" s="1"/>
  <c r="AO286" i="8"/>
  <c r="AP286" i="8" s="1"/>
  <c r="AQ286" i="8"/>
  <c r="AR286" i="8" s="1"/>
  <c r="AS286" i="8"/>
  <c r="AT286" i="8" s="1"/>
  <c r="AU286" i="8"/>
  <c r="AV286" i="8" s="1"/>
  <c r="AW286" i="8"/>
  <c r="AX286" i="8" s="1"/>
  <c r="BC286" i="8"/>
  <c r="BE286" i="8"/>
  <c r="BG286" i="8"/>
  <c r="D285" i="8"/>
  <c r="D268" i="8"/>
  <c r="E268" i="8"/>
  <c r="G268" i="8" s="1"/>
  <c r="I268" i="8"/>
  <c r="K268" i="8" s="1"/>
  <c r="M268" i="8"/>
  <c r="O268" i="8" s="1"/>
  <c r="Q268" i="8"/>
  <c r="S268" i="8" s="1"/>
  <c r="U268" i="8"/>
  <c r="W268" i="8" s="1"/>
  <c r="Y268" i="8"/>
  <c r="AA268" i="8" s="1"/>
  <c r="AC268" i="8"/>
  <c r="AE268" i="8" s="1"/>
  <c r="AG268" i="8"/>
  <c r="AI268" i="8" s="1"/>
  <c r="AK268" i="8"/>
  <c r="AM268" i="8" s="1"/>
  <c r="AO268" i="8"/>
  <c r="AP268" i="8" s="1"/>
  <c r="AQ268" i="8"/>
  <c r="AR268" i="8" s="1"/>
  <c r="AS268" i="8"/>
  <c r="AT268" i="8" s="1"/>
  <c r="AU268" i="8"/>
  <c r="AV268" i="8" s="1"/>
  <c r="AW268" i="8"/>
  <c r="AX268" i="8" s="1"/>
  <c r="BC268" i="8"/>
  <c r="BE268" i="8"/>
  <c r="BG268" i="8"/>
  <c r="R342" i="8"/>
  <c r="F22" i="9"/>
  <c r="F23" i="9"/>
  <c r="F24" i="9"/>
  <c r="F25" i="9"/>
  <c r="F26" i="9"/>
  <c r="F27" i="9"/>
  <c r="F28" i="9"/>
  <c r="F29" i="9"/>
  <c r="F21" i="9"/>
  <c r="F30" i="9"/>
  <c r="F31" i="9"/>
  <c r="F32" i="9"/>
  <c r="F33" i="9"/>
  <c r="P74" i="3"/>
  <c r="P73" i="3"/>
  <c r="BC262" i="8"/>
  <c r="BC260" i="8"/>
  <c r="BC224" i="8"/>
  <c r="BC187" i="8"/>
  <c r="BC135" i="8"/>
  <c r="BC133" i="8"/>
  <c r="BC91" i="8"/>
  <c r="BC45" i="8"/>
  <c r="BE137" i="8"/>
  <c r="BG137" i="8"/>
  <c r="J138" i="8"/>
  <c r="N138" i="8"/>
  <c r="R138" i="8"/>
  <c r="AO138" i="8"/>
  <c r="AP138" i="8" s="1"/>
  <c r="BG138" i="8"/>
  <c r="BE139" i="8"/>
  <c r="BG139" i="8"/>
  <c r="BE140" i="8"/>
  <c r="BG140" i="8"/>
  <c r="BE141" i="8"/>
  <c r="BG141" i="8"/>
  <c r="BE142" i="8"/>
  <c r="BG142" i="8"/>
  <c r="BE143" i="8"/>
  <c r="BG143" i="8"/>
  <c r="BE144" i="8"/>
  <c r="BG144" i="8"/>
  <c r="BE145" i="8"/>
  <c r="BE146" i="8"/>
  <c r="BG146" i="8"/>
  <c r="BE147" i="8"/>
  <c r="BG147" i="8"/>
  <c r="BE148" i="8"/>
  <c r="BG148" i="8"/>
  <c r="BE149" i="8"/>
  <c r="BG149" i="8"/>
  <c r="BE150" i="8"/>
  <c r="BG150" i="8"/>
  <c r="BE151" i="8"/>
  <c r="BG151" i="8"/>
  <c r="BE152" i="8"/>
  <c r="BG152" i="8"/>
  <c r="BE153" i="8"/>
  <c r="BG153" i="8"/>
  <c r="BG154" i="8"/>
  <c r="BG155" i="8"/>
  <c r="BE156" i="8"/>
  <c r="BE189" i="8"/>
  <c r="BG189" i="8"/>
  <c r="BE190" i="8"/>
  <c r="BG190" i="8"/>
  <c r="BE191" i="8"/>
  <c r="BG191" i="8"/>
  <c r="BE192" i="8"/>
  <c r="BG192" i="8"/>
  <c r="BE193" i="8"/>
  <c r="BG193" i="8"/>
  <c r="BE194" i="8"/>
  <c r="BG194" i="8"/>
  <c r="BE195" i="8"/>
  <c r="BG195" i="8"/>
  <c r="BE196" i="8"/>
  <c r="BG196" i="8"/>
  <c r="BE197" i="8"/>
  <c r="BE198" i="8"/>
  <c r="BG198" i="8"/>
  <c r="BE199" i="8"/>
  <c r="BG199" i="8"/>
  <c r="BE200" i="8"/>
  <c r="BG200" i="8"/>
  <c r="BE201" i="8"/>
  <c r="BG201" i="8"/>
  <c r="BE202" i="8"/>
  <c r="BG202" i="8"/>
  <c r="BE203" i="8"/>
  <c r="BG203" i="8"/>
  <c r="BE204" i="8"/>
  <c r="BG204" i="8"/>
  <c r="BE205" i="8"/>
  <c r="BG205" i="8"/>
  <c r="BE207" i="8"/>
  <c r="BG207" i="8"/>
  <c r="BE208" i="8"/>
  <c r="BG208" i="8"/>
  <c r="BE209" i="8"/>
  <c r="BG209" i="8"/>
  <c r="BE210" i="8"/>
  <c r="BG210" i="8"/>
  <c r="BE211" i="8"/>
  <c r="BG211" i="8"/>
  <c r="BE212" i="8"/>
  <c r="BG212" i="8"/>
  <c r="BE213" i="8"/>
  <c r="BG213" i="8"/>
  <c r="BE214" i="8"/>
  <c r="BG214" i="8"/>
  <c r="BE216" i="8"/>
  <c r="BG216" i="8"/>
  <c r="BE217" i="8"/>
  <c r="BE218" i="8"/>
  <c r="BE219" i="8"/>
  <c r="BG219" i="8"/>
  <c r="BE220" i="8"/>
  <c r="BG220" i="8"/>
  <c r="BE221" i="8"/>
  <c r="BG221" i="8"/>
  <c r="BG222" i="8"/>
  <c r="BE223" i="8"/>
  <c r="BG223" i="8"/>
  <c r="BG226" i="8"/>
  <c r="BE227" i="8"/>
  <c r="BG227" i="8"/>
  <c r="BE228" i="8"/>
  <c r="BG228" i="8"/>
  <c r="BE229" i="8"/>
  <c r="BE230" i="8"/>
  <c r="BG230" i="8"/>
  <c r="BE231" i="8"/>
  <c r="BG231" i="8"/>
  <c r="BG232" i="8"/>
  <c r="BE233" i="8"/>
  <c r="BG233" i="8"/>
  <c r="BE234" i="8"/>
  <c r="BG234" i="8"/>
  <c r="BE235" i="8"/>
  <c r="BG235" i="8"/>
  <c r="BE236" i="8"/>
  <c r="BG236" i="8"/>
  <c r="BE237" i="8"/>
  <c r="BG237" i="8"/>
  <c r="BE238" i="8"/>
  <c r="BG238" i="8"/>
  <c r="BE239" i="8"/>
  <c r="BG239" i="8"/>
  <c r="BE240" i="8"/>
  <c r="BG240" i="8"/>
  <c r="BE241" i="8"/>
  <c r="BG241" i="8"/>
  <c r="BE242" i="8"/>
  <c r="BG242" i="8"/>
  <c r="BG243" i="8"/>
  <c r="BE244" i="8"/>
  <c r="BG244" i="8"/>
  <c r="BE245" i="8"/>
  <c r="BG245" i="8"/>
  <c r="BE246" i="8"/>
  <c r="BG246" i="8"/>
  <c r="BE247" i="8"/>
  <c r="BG247" i="8"/>
  <c r="BE248" i="8"/>
  <c r="BG248" i="8"/>
  <c r="BE255" i="8"/>
  <c r="BG255" i="8"/>
  <c r="BE259" i="8"/>
  <c r="BG259" i="8"/>
  <c r="BE264" i="8"/>
  <c r="BG264" i="8"/>
  <c r="BE265" i="8"/>
  <c r="BE266" i="8"/>
  <c r="BE267" i="8"/>
  <c r="BG267" i="8"/>
  <c r="BE269" i="8"/>
  <c r="BG269" i="8"/>
  <c r="BE270" i="8"/>
  <c r="BG270" i="8"/>
  <c r="BE271" i="8"/>
  <c r="BG271" i="8"/>
  <c r="BE272" i="8"/>
  <c r="BG272" i="8"/>
  <c r="BE273" i="8"/>
  <c r="BG273" i="8"/>
  <c r="BE274" i="8"/>
  <c r="BG274" i="8"/>
  <c r="BE275" i="8"/>
  <c r="BG275" i="8"/>
  <c r="BE276" i="8"/>
  <c r="BG276" i="8"/>
  <c r="BE277" i="8"/>
  <c r="BG277" i="8"/>
  <c r="BE278" i="8"/>
  <c r="BG278" i="8"/>
  <c r="BE279" i="8"/>
  <c r="BG279" i="8"/>
  <c r="BE280" i="8"/>
  <c r="BG280" i="8"/>
  <c r="BE281" i="8"/>
  <c r="BG281" i="8"/>
  <c r="BE282" i="8"/>
  <c r="BG282" i="8"/>
  <c r="BE283" i="8"/>
  <c r="BG283" i="8"/>
  <c r="BE284" i="8"/>
  <c r="BG284" i="8"/>
  <c r="BE285" i="8"/>
  <c r="BG285" i="8"/>
  <c r="BG287" i="8"/>
  <c r="BE292" i="8"/>
  <c r="BG292" i="8"/>
  <c r="BE296" i="8"/>
  <c r="BG296" i="8"/>
  <c r="BE297" i="8"/>
  <c r="BG297" i="8"/>
  <c r="BE298" i="8"/>
  <c r="BG298" i="8"/>
  <c r="BE299" i="8"/>
  <c r="BG299" i="8"/>
  <c r="BE300" i="8"/>
  <c r="BG300" i="8"/>
  <c r="BE301" i="8"/>
  <c r="BG301" i="8"/>
  <c r="BE302" i="8"/>
  <c r="BG302" i="8"/>
  <c r="BE303" i="8"/>
  <c r="BG303" i="8"/>
  <c r="BE304" i="8"/>
  <c r="BG304" i="8"/>
  <c r="BE306" i="8"/>
  <c r="BG306" i="8"/>
  <c r="BE307" i="8"/>
  <c r="BG307" i="8"/>
  <c r="BE308" i="8"/>
  <c r="BG308" i="8"/>
  <c r="BE309" i="8"/>
  <c r="BG309" i="8"/>
  <c r="BE310" i="8"/>
  <c r="BG310" i="8"/>
  <c r="BE311" i="8"/>
  <c r="BG311" i="8"/>
  <c r="BE312" i="8"/>
  <c r="BG312" i="8"/>
  <c r="BE313" i="8"/>
  <c r="BG313" i="8"/>
  <c r="BE314" i="8"/>
  <c r="BG314" i="8"/>
  <c r="BE315" i="8"/>
  <c r="BG315" i="8"/>
  <c r="BE316" i="8"/>
  <c r="BG316" i="8"/>
  <c r="BE317" i="8"/>
  <c r="BE329" i="8"/>
  <c r="BG329" i="8"/>
  <c r="BE332" i="8"/>
  <c r="BG332" i="8"/>
  <c r="BE333" i="8"/>
  <c r="BG333" i="8"/>
  <c r="BE334" i="8"/>
  <c r="BG334" i="8"/>
  <c r="BE335" i="8"/>
  <c r="BE336" i="8"/>
  <c r="BE337" i="8"/>
  <c r="BE338" i="8"/>
  <c r="BE340" i="8"/>
  <c r="BE341" i="8"/>
  <c r="BE342" i="8"/>
  <c r="BG342" i="8"/>
  <c r="BE343" i="8"/>
  <c r="BG343" i="8"/>
  <c r="BE344" i="8"/>
  <c r="BG344" i="8"/>
  <c r="BE345" i="8"/>
  <c r="BG345" i="8"/>
  <c r="BE346" i="8"/>
  <c r="BE347" i="8"/>
  <c r="BG347" i="8"/>
  <c r="BE348" i="8"/>
  <c r="BG348" i="8"/>
  <c r="BE349" i="8"/>
  <c r="BG349" i="8"/>
  <c r="BE350" i="8"/>
  <c r="BG350" i="8"/>
  <c r="BE351" i="8"/>
  <c r="BG351" i="8"/>
  <c r="BE352" i="8"/>
  <c r="BG352" i="8"/>
  <c r="BE353" i="8"/>
  <c r="BG353" i="8"/>
  <c r="BE354" i="8"/>
  <c r="BG354" i="8"/>
  <c r="BE355" i="8"/>
  <c r="BG355" i="8"/>
  <c r="BE356" i="8"/>
  <c r="BG356" i="8"/>
  <c r="BE357" i="8"/>
  <c r="BG357" i="8"/>
  <c r="BE358" i="8"/>
  <c r="BG358" i="8"/>
  <c r="BE359" i="8"/>
  <c r="BG359" i="8"/>
  <c r="BE360" i="8"/>
  <c r="BG360" i="8"/>
  <c r="BE361" i="8"/>
  <c r="BG361" i="8"/>
  <c r="BE362" i="8"/>
  <c r="BG362" i="8"/>
  <c r="BE375" i="8"/>
  <c r="BG375" i="8"/>
  <c r="BE376" i="8"/>
  <c r="BG376" i="8"/>
  <c r="BE377" i="8"/>
  <c r="BG377" i="8"/>
  <c r="BE378" i="8"/>
  <c r="BG378" i="8"/>
  <c r="BG379" i="8"/>
  <c r="BE380" i="8"/>
  <c r="BG380" i="8"/>
  <c r="BE381" i="8"/>
  <c r="BG381" i="8"/>
  <c r="BE382" i="8"/>
  <c r="BG382" i="8"/>
  <c r="BE383" i="8"/>
  <c r="BG383" i="8"/>
  <c r="BE384" i="8"/>
  <c r="BG384" i="8"/>
  <c r="BE385" i="8"/>
  <c r="BG385" i="8"/>
  <c r="BE386" i="8"/>
  <c r="BG386" i="8"/>
  <c r="BE387" i="8"/>
  <c r="BG387" i="8"/>
  <c r="BE388" i="8"/>
  <c r="BG388" i="8"/>
  <c r="BE389" i="8"/>
  <c r="BG389" i="8"/>
  <c r="BE390" i="8"/>
  <c r="BG390" i="8"/>
  <c r="BE391" i="8"/>
  <c r="BG391" i="8"/>
  <c r="BE392" i="8"/>
  <c r="BG392" i="8"/>
  <c r="BE393" i="8"/>
  <c r="BG393" i="8"/>
  <c r="BE394" i="8"/>
  <c r="BG394" i="8"/>
  <c r="BE395" i="8"/>
  <c r="BG395" i="8"/>
  <c r="BE396" i="8"/>
  <c r="BG396" i="8"/>
  <c r="BE397" i="8"/>
  <c r="BG397" i="8"/>
  <c r="BE398" i="8"/>
  <c r="BG398" i="8"/>
  <c r="BE399" i="8"/>
  <c r="BG399" i="8"/>
  <c r="BE400" i="8"/>
  <c r="BG400" i="8"/>
  <c r="BE401" i="8"/>
  <c r="BG401" i="8"/>
  <c r="BE476" i="8"/>
  <c r="BG476" i="8"/>
  <c r="BE477" i="8"/>
  <c r="BG477" i="8"/>
  <c r="BE478" i="8"/>
  <c r="BG478" i="8"/>
  <c r="BE479" i="8"/>
  <c r="BG479" i="8"/>
  <c r="BE480" i="8"/>
  <c r="BG480" i="8"/>
  <c r="BE481" i="8"/>
  <c r="BG481" i="8"/>
  <c r="BE482" i="8"/>
  <c r="BG482" i="8"/>
  <c r="BE483" i="8"/>
  <c r="BG483" i="8"/>
  <c r="BE484" i="8"/>
  <c r="BG484" i="8"/>
  <c r="BE485" i="8"/>
  <c r="BG485" i="8"/>
  <c r="BE486" i="8"/>
  <c r="BG486" i="8"/>
  <c r="BE487" i="8"/>
  <c r="BG487" i="8"/>
  <c r="BE488" i="8"/>
  <c r="BG488" i="8"/>
  <c r="BE489" i="8"/>
  <c r="BG489" i="8"/>
  <c r="BE490" i="8"/>
  <c r="BG490" i="8"/>
  <c r="BE491" i="8"/>
  <c r="BG491" i="8"/>
  <c r="BE492" i="8"/>
  <c r="BG492" i="8"/>
  <c r="BE493" i="8"/>
  <c r="BG493" i="8"/>
  <c r="BE494" i="8"/>
  <c r="BG494" i="8"/>
  <c r="BE495" i="8"/>
  <c r="BG495" i="8"/>
  <c r="BE496" i="8"/>
  <c r="BG496" i="8"/>
  <c r="BE497" i="8"/>
  <c r="BG497" i="8"/>
  <c r="BE498" i="8"/>
  <c r="BG498" i="8"/>
  <c r="BE499" i="8"/>
  <c r="BG499" i="8"/>
  <c r="BE500" i="8"/>
  <c r="BG500" i="8"/>
  <c r="BE501" i="8"/>
  <c r="BG501" i="8"/>
  <c r="BE502" i="8"/>
  <c r="BG502" i="8"/>
  <c r="BE503" i="8"/>
  <c r="BG503" i="8"/>
  <c r="BE504" i="8"/>
  <c r="BG504" i="8"/>
  <c r="BE505" i="8"/>
  <c r="BG505" i="8"/>
  <c r="BE506" i="8"/>
  <c r="BG506" i="8"/>
  <c r="BE507" i="8"/>
  <c r="BG507" i="8"/>
  <c r="BE508" i="8"/>
  <c r="BG508" i="8"/>
  <c r="BE509" i="8"/>
  <c r="BG509" i="8"/>
  <c r="BE510" i="8"/>
  <c r="BG510" i="8"/>
  <c r="BE511" i="8"/>
  <c r="BG511" i="8"/>
  <c r="BE512" i="8"/>
  <c r="BG512" i="8"/>
  <c r="BE513" i="8"/>
  <c r="BG513" i="8"/>
  <c r="BE514" i="8"/>
  <c r="BG514" i="8"/>
  <c r="BE515" i="8"/>
  <c r="BG515" i="8"/>
  <c r="BE516" i="8"/>
  <c r="BG516" i="8"/>
  <c r="BE517" i="8"/>
  <c r="BG517" i="8"/>
  <c r="BE518" i="8"/>
  <c r="BG518" i="8"/>
  <c r="BE519" i="8"/>
  <c r="BG519" i="8"/>
  <c r="BE520" i="8"/>
  <c r="BG520" i="8"/>
  <c r="BE521" i="8"/>
  <c r="BG521" i="8"/>
  <c r="BE522" i="8"/>
  <c r="BG522" i="8"/>
  <c r="BE523" i="8"/>
  <c r="BG523" i="8"/>
  <c r="BE524" i="8"/>
  <c r="BG524" i="8"/>
  <c r="BE525" i="8"/>
  <c r="BG525" i="8"/>
  <c r="BE526" i="8"/>
  <c r="BG526" i="8"/>
  <c r="BE527" i="8"/>
  <c r="BG527" i="8"/>
  <c r="BE528" i="8"/>
  <c r="BG528" i="8"/>
  <c r="BE529" i="8"/>
  <c r="BG529" i="8"/>
  <c r="BC12" i="8"/>
  <c r="BC13" i="8"/>
  <c r="BC14" i="8"/>
  <c r="BC16" i="8"/>
  <c r="BC17" i="8"/>
  <c r="BC18" i="8"/>
  <c r="BC19" i="8"/>
  <c r="BC20" i="8"/>
  <c r="BC21" i="8"/>
  <c r="BC22" i="8"/>
  <c r="BC23" i="8"/>
  <c r="BC24" i="8"/>
  <c r="BC25" i="8"/>
  <c r="BC26" i="8"/>
  <c r="BC27" i="8"/>
  <c r="BC28" i="8"/>
  <c r="BC29" i="8"/>
  <c r="BC30" i="8"/>
  <c r="BC31" i="8"/>
  <c r="BC32" i="8"/>
  <c r="BC33" i="8"/>
  <c r="BC34" i="8"/>
  <c r="BC35" i="8"/>
  <c r="BC36" i="8"/>
  <c r="BC37" i="8"/>
  <c r="BC38" i="8"/>
  <c r="BC39" i="8"/>
  <c r="BC40" i="8"/>
  <c r="BC41" i="8"/>
  <c r="BC42" i="8"/>
  <c r="BC43" i="8"/>
  <c r="BC44" i="8"/>
  <c r="BC47" i="8"/>
  <c r="BC48" i="8"/>
  <c r="BC49" i="8"/>
  <c r="BC50" i="8"/>
  <c r="BC51" i="8"/>
  <c r="BC52" i="8"/>
  <c r="BC53" i="8"/>
  <c r="BC54" i="8"/>
  <c r="BC55" i="8"/>
  <c r="BC56" i="8"/>
  <c r="BC57" i="8"/>
  <c r="BC58" i="8"/>
  <c r="BC60" i="8"/>
  <c r="BC61" i="8"/>
  <c r="BC62" i="8"/>
  <c r="BC64" i="8"/>
  <c r="BC65" i="8"/>
  <c r="BC66" i="8"/>
  <c r="BC67" i="8"/>
  <c r="BC68" i="8"/>
  <c r="BC69" i="8"/>
  <c r="BC70" i="8"/>
  <c r="BC71" i="8"/>
  <c r="BC72" i="8"/>
  <c r="BC73" i="8"/>
  <c r="BC74" i="8"/>
  <c r="BC75" i="8"/>
  <c r="BC76" i="8"/>
  <c r="BC77" i="8"/>
  <c r="BC78" i="8"/>
  <c r="BC79" i="8"/>
  <c r="BC80" i="8"/>
  <c r="BC81" i="8"/>
  <c r="BC82" i="8"/>
  <c r="BC83" i="8"/>
  <c r="BC93" i="8"/>
  <c r="BC94" i="8"/>
  <c r="BC95" i="8"/>
  <c r="BC96" i="8"/>
  <c r="BC97" i="8"/>
  <c r="BC98" i="8"/>
  <c r="BC99" i="8"/>
  <c r="BC100" i="8"/>
  <c r="BC101" i="8"/>
  <c r="BC102" i="8"/>
  <c r="BC103" i="8"/>
  <c r="BC104" i="8"/>
  <c r="BC105" i="8"/>
  <c r="BC106" i="8"/>
  <c r="BC107" i="8"/>
  <c r="BC108" i="8"/>
  <c r="BC109" i="8"/>
  <c r="BC110" i="8"/>
  <c r="BC111" i="8"/>
  <c r="BC112" i="8"/>
  <c r="BC113" i="8"/>
  <c r="BC114" i="8"/>
  <c r="BC115" i="8"/>
  <c r="BC117" i="8"/>
  <c r="BC118" i="8"/>
  <c r="BC119" i="8"/>
  <c r="BC120" i="8"/>
  <c r="BC121" i="8"/>
  <c r="BC122" i="8"/>
  <c r="BC137" i="8"/>
  <c r="BC138" i="8"/>
  <c r="BC139" i="8"/>
  <c r="BC140" i="8"/>
  <c r="BC141" i="8"/>
  <c r="BC142" i="8"/>
  <c r="BC143" i="8"/>
  <c r="BC144" i="8"/>
  <c r="BC145" i="8"/>
  <c r="BC146" i="8"/>
  <c r="BC147" i="8"/>
  <c r="BC148" i="8"/>
  <c r="BC149" i="8"/>
  <c r="BC150" i="8"/>
  <c r="BC151" i="8"/>
  <c r="BC152" i="8"/>
  <c r="BC153" i="8"/>
  <c r="BC154" i="8"/>
  <c r="BC155" i="8"/>
  <c r="BC156" i="8"/>
  <c r="BC189" i="8"/>
  <c r="BC190" i="8"/>
  <c r="BC191" i="8"/>
  <c r="BC192" i="8"/>
  <c r="BC193" i="8"/>
  <c r="BC194" i="8"/>
  <c r="BC195" i="8"/>
  <c r="BC196" i="8"/>
  <c r="BC197" i="8"/>
  <c r="BC198" i="8"/>
  <c r="BC199" i="8"/>
  <c r="BC200" i="8"/>
  <c r="BC201" i="8"/>
  <c r="BC202" i="8"/>
  <c r="BC203" i="8"/>
  <c r="BC204" i="8"/>
  <c r="BC205" i="8"/>
  <c r="BC207" i="8"/>
  <c r="BC208" i="8"/>
  <c r="BC209" i="8"/>
  <c r="BC210" i="8"/>
  <c r="BC211" i="8"/>
  <c r="BC212" i="8"/>
  <c r="BC213" i="8"/>
  <c r="BC214" i="8"/>
  <c r="BC216" i="8"/>
  <c r="BC217" i="8"/>
  <c r="BC218" i="8"/>
  <c r="BC219" i="8"/>
  <c r="BC220" i="8"/>
  <c r="BC221" i="8"/>
  <c r="BC222" i="8"/>
  <c r="BC223" i="8"/>
  <c r="BC226" i="8"/>
  <c r="BC227" i="8"/>
  <c r="BC228" i="8"/>
  <c r="BC229" i="8"/>
  <c r="BC230" i="8"/>
  <c r="BC231" i="8"/>
  <c r="BC232" i="8"/>
  <c r="BC233" i="8"/>
  <c r="BC234" i="8"/>
  <c r="BC235" i="8"/>
  <c r="BC236" i="8"/>
  <c r="BC237" i="8"/>
  <c r="BC238" i="8"/>
  <c r="BC239" i="8"/>
  <c r="BC240" i="8"/>
  <c r="BC241" i="8"/>
  <c r="BC242" i="8"/>
  <c r="BC243" i="8"/>
  <c r="BC244" i="8"/>
  <c r="BC245" i="8"/>
  <c r="BC246" i="8"/>
  <c r="BC247" i="8"/>
  <c r="BC248" i="8"/>
  <c r="BC255" i="8"/>
  <c r="BC259" i="8"/>
  <c r="BC264" i="8"/>
  <c r="BC265" i="8"/>
  <c r="BC266" i="8"/>
  <c r="BC267" i="8"/>
  <c r="BC269" i="8"/>
  <c r="BC270" i="8"/>
  <c r="BC271" i="8"/>
  <c r="BC272" i="8"/>
  <c r="BC273" i="8"/>
  <c r="BC274" i="8"/>
  <c r="BC275" i="8"/>
  <c r="BC276" i="8"/>
  <c r="BC277" i="8"/>
  <c r="BC278" i="8"/>
  <c r="BC279" i="8"/>
  <c r="BC280" i="8"/>
  <c r="BC281" i="8"/>
  <c r="BC282" i="8"/>
  <c r="BC283" i="8"/>
  <c r="BC284" i="8"/>
  <c r="BC285" i="8"/>
  <c r="BC287" i="8"/>
  <c r="BC292" i="8"/>
  <c r="BC296" i="8"/>
  <c r="BC297" i="8"/>
  <c r="BC298" i="8"/>
  <c r="BC299" i="8"/>
  <c r="BC300" i="8"/>
  <c r="BC301" i="8"/>
  <c r="BC302" i="8"/>
  <c r="BC303" i="8"/>
  <c r="BC304" i="8"/>
  <c r="BC306" i="8"/>
  <c r="BC307" i="8"/>
  <c r="BC308" i="8"/>
  <c r="BC309" i="8"/>
  <c r="BC310" i="8"/>
  <c r="BC311" i="8"/>
  <c r="BC312" i="8"/>
  <c r="BC313" i="8"/>
  <c r="BC314" i="8"/>
  <c r="BC315" i="8"/>
  <c r="BC316" i="8"/>
  <c r="BC317" i="8"/>
  <c r="BC329" i="8"/>
  <c r="BC332" i="8"/>
  <c r="BC333" i="8"/>
  <c r="BC334" i="8"/>
  <c r="BC335" i="8"/>
  <c r="BC336" i="8"/>
  <c r="BC337" i="8"/>
  <c r="BC338" i="8"/>
  <c r="BC340" i="8"/>
  <c r="BC341" i="8"/>
  <c r="BC342" i="8"/>
  <c r="BC343" i="8"/>
  <c r="BC344" i="8"/>
  <c r="BC345" i="8"/>
  <c r="BC346" i="8"/>
  <c r="BC347" i="8"/>
  <c r="BC348" i="8"/>
  <c r="BC349" i="8"/>
  <c r="BC350" i="8"/>
  <c r="BC351" i="8"/>
  <c r="BC352" i="8"/>
  <c r="BC353" i="8"/>
  <c r="BC354" i="8"/>
  <c r="BC355" i="8"/>
  <c r="BC356" i="8"/>
  <c r="BC357" i="8"/>
  <c r="BC358" i="8"/>
  <c r="BC359" i="8"/>
  <c r="BC360" i="8"/>
  <c r="BC361" i="8"/>
  <c r="BC362" i="8"/>
  <c r="BC375" i="8"/>
  <c r="BC376" i="8"/>
  <c r="BC377" i="8"/>
  <c r="BC378" i="8"/>
  <c r="BC379" i="8"/>
  <c r="BC380" i="8"/>
  <c r="BC381" i="8"/>
  <c r="BC382" i="8"/>
  <c r="BC383" i="8"/>
  <c r="BC384" i="8"/>
  <c r="BC385" i="8"/>
  <c r="BC386" i="8"/>
  <c r="BC387" i="8"/>
  <c r="BC388" i="8"/>
  <c r="BC389" i="8"/>
  <c r="BC390" i="8"/>
  <c r="BC391" i="8"/>
  <c r="BC392" i="8"/>
  <c r="BC393" i="8"/>
  <c r="BC394" i="8"/>
  <c r="BC395" i="8"/>
  <c r="BC396" i="8"/>
  <c r="BC397" i="8"/>
  <c r="BC398" i="8"/>
  <c r="BC399" i="8"/>
  <c r="BC400" i="8"/>
  <c r="BC401" i="8"/>
  <c r="BC419" i="8"/>
  <c r="BC420" i="8"/>
  <c r="BC421" i="8"/>
  <c r="BC422" i="8"/>
  <c r="BC423" i="8"/>
  <c r="BC424" i="8"/>
  <c r="BC426" i="8"/>
  <c r="BC427" i="8"/>
  <c r="BC428" i="8"/>
  <c r="BC429" i="8"/>
  <c r="BC430" i="8"/>
  <c r="BC431" i="8"/>
  <c r="BC432" i="8"/>
  <c r="BC433" i="8"/>
  <c r="BC434" i="8"/>
  <c r="BC435" i="8"/>
  <c r="BC437" i="8"/>
  <c r="BC438" i="8"/>
  <c r="BC439" i="8"/>
  <c r="BC440" i="8"/>
  <c r="BC441" i="8"/>
  <c r="BC442" i="8"/>
  <c r="BC444" i="8"/>
  <c r="BC445" i="8"/>
  <c r="BC446" i="8"/>
  <c r="BC447" i="8"/>
  <c r="BC448" i="8"/>
  <c r="BC449" i="8"/>
  <c r="BC462" i="8"/>
  <c r="BC463" i="8"/>
  <c r="BC464" i="8"/>
  <c r="BC465" i="8"/>
  <c r="BC466" i="8"/>
  <c r="BC467" i="8"/>
  <c r="BC468" i="8"/>
  <c r="BC469" i="8"/>
  <c r="BC470" i="8"/>
  <c r="BC471" i="8"/>
  <c r="BC472" i="8"/>
  <c r="BC473" i="8"/>
  <c r="BC476" i="8"/>
  <c r="BC477" i="8"/>
  <c r="BC478" i="8"/>
  <c r="BC479" i="8"/>
  <c r="BC480" i="8"/>
  <c r="BC481" i="8"/>
  <c r="BC482" i="8"/>
  <c r="BC483" i="8"/>
  <c r="BC484" i="8"/>
  <c r="BC485" i="8"/>
  <c r="BC486" i="8"/>
  <c r="BC487" i="8"/>
  <c r="BC488" i="8"/>
  <c r="BC489" i="8"/>
  <c r="BC490" i="8"/>
  <c r="BC491" i="8"/>
  <c r="BC492" i="8"/>
  <c r="BC493" i="8"/>
  <c r="BC494" i="8"/>
  <c r="BC495" i="8"/>
  <c r="BC496" i="8"/>
  <c r="BC497" i="8"/>
  <c r="BC498" i="8"/>
  <c r="BC499" i="8"/>
  <c r="BC500" i="8"/>
  <c r="BC501" i="8"/>
  <c r="BC502" i="8"/>
  <c r="BC503" i="8"/>
  <c r="BC504" i="8"/>
  <c r="BC505" i="8"/>
  <c r="BC506" i="8"/>
  <c r="BC507" i="8"/>
  <c r="BC508" i="8"/>
  <c r="BC509" i="8"/>
  <c r="BC510" i="8"/>
  <c r="BC511" i="8"/>
  <c r="BC512" i="8"/>
  <c r="BC513" i="8"/>
  <c r="BC514" i="8"/>
  <c r="BC515" i="8"/>
  <c r="BC516" i="8"/>
  <c r="BC517" i="8"/>
  <c r="BC518" i="8"/>
  <c r="BC519" i="8"/>
  <c r="BC520" i="8"/>
  <c r="BC521" i="8"/>
  <c r="BC522" i="8"/>
  <c r="BC523" i="8"/>
  <c r="BC524" i="8"/>
  <c r="BC525" i="8"/>
  <c r="BC526" i="8"/>
  <c r="BC527" i="8"/>
  <c r="BC528" i="8"/>
  <c r="BC529" i="8"/>
  <c r="BC11" i="8"/>
  <c r="F29" i="12"/>
  <c r="F30" i="12"/>
  <c r="F31" i="12"/>
  <c r="F32" i="12"/>
  <c r="AO11" i="8"/>
  <c r="AP11" i="8" s="1"/>
  <c r="AQ11" i="8"/>
  <c r="AR11" i="8" s="1"/>
  <c r="AS11" i="8"/>
  <c r="AT11" i="8" s="1"/>
  <c r="AU11" i="8"/>
  <c r="AV11" i="8" s="1"/>
  <c r="AW11" i="8"/>
  <c r="AX11" i="8" s="1"/>
  <c r="AO12" i="8"/>
  <c r="AP12" i="8" s="1"/>
  <c r="AQ12" i="8"/>
  <c r="AR12" i="8" s="1"/>
  <c r="AS12" i="8"/>
  <c r="AT12" i="8" s="1"/>
  <c r="AU12" i="8"/>
  <c r="AV12" i="8" s="1"/>
  <c r="AW12" i="8"/>
  <c r="AX12" i="8" s="1"/>
  <c r="AO13" i="8"/>
  <c r="AP13" i="8" s="1"/>
  <c r="AQ13" i="8"/>
  <c r="AR13" i="8" s="1"/>
  <c r="AS13" i="8"/>
  <c r="AT13" i="8" s="1"/>
  <c r="AU13" i="8"/>
  <c r="AV13" i="8" s="1"/>
  <c r="AW13" i="8"/>
  <c r="AX13" i="8" s="1"/>
  <c r="AO14" i="8"/>
  <c r="AP14" i="8" s="1"/>
  <c r="AQ14" i="8"/>
  <c r="AR14" i="8" s="1"/>
  <c r="AS14" i="8"/>
  <c r="AT14" i="8" s="1"/>
  <c r="AU14" i="8"/>
  <c r="AV14" i="8" s="1"/>
  <c r="AW14" i="8"/>
  <c r="AX14" i="8" s="1"/>
  <c r="AO16" i="8"/>
  <c r="AP16" i="8" s="1"/>
  <c r="AQ16" i="8"/>
  <c r="AR16" i="8" s="1"/>
  <c r="AS16" i="8"/>
  <c r="AT16" i="8" s="1"/>
  <c r="AU16" i="8"/>
  <c r="AV16" i="8" s="1"/>
  <c r="AW16" i="8"/>
  <c r="AX16" i="8" s="1"/>
  <c r="AO17" i="8"/>
  <c r="AP17" i="8" s="1"/>
  <c r="AQ17" i="8"/>
  <c r="AR17" i="8" s="1"/>
  <c r="AS17" i="8"/>
  <c r="AT17" i="8" s="1"/>
  <c r="AU17" i="8"/>
  <c r="AV17" i="8" s="1"/>
  <c r="AW17" i="8"/>
  <c r="AX17" i="8" s="1"/>
  <c r="AO18" i="8"/>
  <c r="AP18" i="8" s="1"/>
  <c r="AQ18" i="8"/>
  <c r="AR18" i="8" s="1"/>
  <c r="AS18" i="8"/>
  <c r="AT18" i="8" s="1"/>
  <c r="AU18" i="8"/>
  <c r="AV18" i="8" s="1"/>
  <c r="AW18" i="8"/>
  <c r="AX18" i="8" s="1"/>
  <c r="AO19" i="8"/>
  <c r="AP19" i="8" s="1"/>
  <c r="AQ19" i="8"/>
  <c r="AR19" i="8" s="1"/>
  <c r="AS19" i="8"/>
  <c r="AT19" i="8" s="1"/>
  <c r="AU19" i="8"/>
  <c r="AV19" i="8" s="1"/>
  <c r="AW19" i="8"/>
  <c r="AX19" i="8" s="1"/>
  <c r="AO20" i="8"/>
  <c r="AP20" i="8" s="1"/>
  <c r="AQ20" i="8"/>
  <c r="AR20" i="8" s="1"/>
  <c r="AS20" i="8"/>
  <c r="AT20" i="8" s="1"/>
  <c r="AU20" i="8"/>
  <c r="AV20" i="8" s="1"/>
  <c r="AW20" i="8"/>
  <c r="AX20" i="8" s="1"/>
  <c r="AO21" i="8"/>
  <c r="AP21" i="8" s="1"/>
  <c r="AQ21" i="8"/>
  <c r="AR21" i="8" s="1"/>
  <c r="AS21" i="8"/>
  <c r="AT21" i="8" s="1"/>
  <c r="AU21" i="8"/>
  <c r="AV21" i="8" s="1"/>
  <c r="AW21" i="8"/>
  <c r="AX21" i="8" s="1"/>
  <c r="AO22" i="8"/>
  <c r="AP22" i="8" s="1"/>
  <c r="AQ22" i="8"/>
  <c r="AR22" i="8" s="1"/>
  <c r="AS22" i="8"/>
  <c r="AT22" i="8" s="1"/>
  <c r="AU22" i="8"/>
  <c r="AV22" i="8" s="1"/>
  <c r="AW22" i="8"/>
  <c r="AX22" i="8" s="1"/>
  <c r="AO23" i="8"/>
  <c r="AP23" i="8" s="1"/>
  <c r="AQ23" i="8"/>
  <c r="AR23" i="8" s="1"/>
  <c r="AS23" i="8"/>
  <c r="AT23" i="8" s="1"/>
  <c r="AU23" i="8"/>
  <c r="AV23" i="8" s="1"/>
  <c r="AW23" i="8"/>
  <c r="AX23" i="8" s="1"/>
  <c r="AO24" i="8"/>
  <c r="AP24" i="8" s="1"/>
  <c r="AQ24" i="8"/>
  <c r="AR24" i="8" s="1"/>
  <c r="AS24" i="8"/>
  <c r="AT24" i="8" s="1"/>
  <c r="AU24" i="8"/>
  <c r="AV24" i="8" s="1"/>
  <c r="AW24" i="8"/>
  <c r="AX24" i="8" s="1"/>
  <c r="AO25" i="8"/>
  <c r="AP25" i="8" s="1"/>
  <c r="AQ25" i="8"/>
  <c r="AR25" i="8" s="1"/>
  <c r="AS25" i="8"/>
  <c r="AT25" i="8" s="1"/>
  <c r="AU25" i="8"/>
  <c r="AV25" i="8" s="1"/>
  <c r="AW25" i="8"/>
  <c r="AX25" i="8" s="1"/>
  <c r="AO26" i="8"/>
  <c r="AP26" i="8" s="1"/>
  <c r="AQ26" i="8"/>
  <c r="AR26" i="8" s="1"/>
  <c r="AS26" i="8"/>
  <c r="AT26" i="8" s="1"/>
  <c r="AU26" i="8"/>
  <c r="AV26" i="8" s="1"/>
  <c r="AW26" i="8"/>
  <c r="AX26" i="8" s="1"/>
  <c r="AO27" i="8"/>
  <c r="AP27" i="8" s="1"/>
  <c r="AQ27" i="8"/>
  <c r="AR27" i="8" s="1"/>
  <c r="AS27" i="8"/>
  <c r="AT27" i="8" s="1"/>
  <c r="AU27" i="8"/>
  <c r="AV27" i="8" s="1"/>
  <c r="AW27" i="8"/>
  <c r="AX27" i="8" s="1"/>
  <c r="AO28" i="8"/>
  <c r="AP28" i="8" s="1"/>
  <c r="AQ28" i="8"/>
  <c r="AR28" i="8" s="1"/>
  <c r="AS28" i="8"/>
  <c r="AT28" i="8" s="1"/>
  <c r="AU28" i="8"/>
  <c r="AV28" i="8" s="1"/>
  <c r="AW28" i="8"/>
  <c r="AX28" i="8" s="1"/>
  <c r="AO29" i="8"/>
  <c r="AP29" i="8" s="1"/>
  <c r="AQ29" i="8"/>
  <c r="AR29" i="8" s="1"/>
  <c r="AS29" i="8"/>
  <c r="AT29" i="8" s="1"/>
  <c r="AU29" i="8"/>
  <c r="AV29" i="8" s="1"/>
  <c r="AW29" i="8"/>
  <c r="AX29" i="8" s="1"/>
  <c r="AO30" i="8"/>
  <c r="AP30" i="8" s="1"/>
  <c r="AQ30" i="8"/>
  <c r="AR30" i="8" s="1"/>
  <c r="AS30" i="8"/>
  <c r="AT30" i="8" s="1"/>
  <c r="AU30" i="8"/>
  <c r="AV30" i="8" s="1"/>
  <c r="AW30" i="8"/>
  <c r="AX30" i="8" s="1"/>
  <c r="AO31" i="8"/>
  <c r="AP31" i="8" s="1"/>
  <c r="AQ31" i="8"/>
  <c r="AR31" i="8" s="1"/>
  <c r="AS31" i="8"/>
  <c r="AT31" i="8" s="1"/>
  <c r="AU31" i="8"/>
  <c r="AV31" i="8" s="1"/>
  <c r="AW31" i="8"/>
  <c r="AX31" i="8" s="1"/>
  <c r="AO32" i="8"/>
  <c r="AP32" i="8" s="1"/>
  <c r="AQ32" i="8"/>
  <c r="AR32" i="8" s="1"/>
  <c r="AS32" i="8"/>
  <c r="AT32" i="8" s="1"/>
  <c r="AU32" i="8"/>
  <c r="AV32" i="8" s="1"/>
  <c r="AW32" i="8"/>
  <c r="AX32" i="8" s="1"/>
  <c r="AO33" i="8"/>
  <c r="AP33" i="8" s="1"/>
  <c r="AQ33" i="8"/>
  <c r="AR33" i="8" s="1"/>
  <c r="AS33" i="8"/>
  <c r="AT33" i="8" s="1"/>
  <c r="AU33" i="8"/>
  <c r="AV33" i="8" s="1"/>
  <c r="AW33" i="8"/>
  <c r="AX33" i="8" s="1"/>
  <c r="AQ34" i="8"/>
  <c r="AR34" i="8" s="1"/>
  <c r="AS34" i="8"/>
  <c r="AT34" i="8" s="1"/>
  <c r="AU34" i="8"/>
  <c r="AV34" i="8" s="1"/>
  <c r="AW34" i="8"/>
  <c r="AX34" i="8" s="1"/>
  <c r="AO35" i="8"/>
  <c r="AP35" i="8" s="1"/>
  <c r="AO36" i="8"/>
  <c r="AP36" i="8" s="1"/>
  <c r="AQ36" i="8"/>
  <c r="AR36" i="8" s="1"/>
  <c r="AS36" i="8"/>
  <c r="AT36" i="8" s="1"/>
  <c r="AU36" i="8"/>
  <c r="AV36" i="8" s="1"/>
  <c r="AW36" i="8"/>
  <c r="AX36" i="8" s="1"/>
  <c r="AO37" i="8"/>
  <c r="AP37" i="8" s="1"/>
  <c r="AQ37" i="8"/>
  <c r="AR37" i="8" s="1"/>
  <c r="AS37" i="8"/>
  <c r="AT37" i="8" s="1"/>
  <c r="AU37" i="8"/>
  <c r="AV37" i="8" s="1"/>
  <c r="AW37" i="8"/>
  <c r="AX37" i="8" s="1"/>
  <c r="AO38" i="8"/>
  <c r="AP38" i="8" s="1"/>
  <c r="AS38" i="8"/>
  <c r="AT38" i="8" s="1"/>
  <c r="AU38" i="8"/>
  <c r="AV38" i="8" s="1"/>
  <c r="AW38" i="8"/>
  <c r="AX38" i="8" s="1"/>
  <c r="AO39" i="8"/>
  <c r="AP39" i="8" s="1"/>
  <c r="AS39" i="8"/>
  <c r="AT39" i="8" s="1"/>
  <c r="AU39" i="8"/>
  <c r="AV39" i="8" s="1"/>
  <c r="AW39" i="8"/>
  <c r="AX39" i="8" s="1"/>
  <c r="AQ40" i="8"/>
  <c r="AR40" i="8" s="1"/>
  <c r="AS40" i="8"/>
  <c r="AT40" i="8" s="1"/>
  <c r="AU40" i="8"/>
  <c r="AV40" i="8" s="1"/>
  <c r="AW40" i="8"/>
  <c r="AX40" i="8" s="1"/>
  <c r="AO41" i="8"/>
  <c r="AP41" i="8" s="1"/>
  <c r="AQ41" i="8"/>
  <c r="AR41" i="8" s="1"/>
  <c r="AS41" i="8"/>
  <c r="AT41" i="8" s="1"/>
  <c r="AU41" i="8"/>
  <c r="AV41" i="8" s="1"/>
  <c r="AW41" i="8"/>
  <c r="AX41" i="8" s="1"/>
  <c r="AO42" i="8"/>
  <c r="AP42" i="8" s="1"/>
  <c r="AQ42" i="8"/>
  <c r="AR42" i="8" s="1"/>
  <c r="AS42" i="8"/>
  <c r="AT42" i="8" s="1"/>
  <c r="AU42" i="8"/>
  <c r="AV42" i="8" s="1"/>
  <c r="AW42" i="8"/>
  <c r="AX42" i="8" s="1"/>
  <c r="AO43" i="8"/>
  <c r="AP43" i="8" s="1"/>
  <c r="AQ43" i="8"/>
  <c r="AR43" i="8" s="1"/>
  <c r="AS43" i="8"/>
  <c r="AT43" i="8" s="1"/>
  <c r="AU43" i="8"/>
  <c r="AV43" i="8" s="1"/>
  <c r="AW43" i="8"/>
  <c r="AX43" i="8" s="1"/>
  <c r="AO44" i="8"/>
  <c r="AP44" i="8" s="1"/>
  <c r="AQ44" i="8"/>
  <c r="AR44" i="8" s="1"/>
  <c r="AS44" i="8"/>
  <c r="AT44" i="8" s="1"/>
  <c r="AU44" i="8"/>
  <c r="AV44" i="8" s="1"/>
  <c r="AW44" i="8"/>
  <c r="AX44" i="8" s="1"/>
  <c r="AO47" i="8"/>
  <c r="AP47" i="8" s="1"/>
  <c r="AQ47" i="8"/>
  <c r="AR47" i="8" s="1"/>
  <c r="AS47" i="8"/>
  <c r="AT47" i="8" s="1"/>
  <c r="AU47" i="8"/>
  <c r="AV47" i="8" s="1"/>
  <c r="AW47" i="8"/>
  <c r="AX47" i="8" s="1"/>
  <c r="AO48" i="8"/>
  <c r="AP48" i="8" s="1"/>
  <c r="AQ48" i="8"/>
  <c r="AR48" i="8" s="1"/>
  <c r="AS48" i="8"/>
  <c r="AT48" i="8" s="1"/>
  <c r="AU48" i="8"/>
  <c r="AV48" i="8" s="1"/>
  <c r="AW48" i="8"/>
  <c r="AX48" i="8" s="1"/>
  <c r="AO49" i="8"/>
  <c r="AP49" i="8" s="1"/>
  <c r="AQ49" i="8"/>
  <c r="AR49" i="8" s="1"/>
  <c r="AS49" i="8"/>
  <c r="AT49" i="8" s="1"/>
  <c r="AU49" i="8"/>
  <c r="AV49" i="8" s="1"/>
  <c r="AW49" i="8"/>
  <c r="AX49" i="8" s="1"/>
  <c r="AO50" i="8"/>
  <c r="AP50" i="8" s="1"/>
  <c r="AQ50" i="8"/>
  <c r="AR50" i="8" s="1"/>
  <c r="AS50" i="8"/>
  <c r="AT50" i="8" s="1"/>
  <c r="AU50" i="8"/>
  <c r="AV50" i="8" s="1"/>
  <c r="AW50" i="8"/>
  <c r="AX50" i="8" s="1"/>
  <c r="AO51" i="8"/>
  <c r="AP51" i="8" s="1"/>
  <c r="AQ51" i="8"/>
  <c r="AR51" i="8" s="1"/>
  <c r="AS51" i="8"/>
  <c r="AT51" i="8" s="1"/>
  <c r="AU51" i="8"/>
  <c r="AV51" i="8" s="1"/>
  <c r="AW51" i="8"/>
  <c r="AX51" i="8" s="1"/>
  <c r="AO52" i="8"/>
  <c r="AP52" i="8" s="1"/>
  <c r="AQ52" i="8"/>
  <c r="AR52" i="8" s="1"/>
  <c r="AS52" i="8"/>
  <c r="AT52" i="8" s="1"/>
  <c r="AU52" i="8"/>
  <c r="AV52" i="8" s="1"/>
  <c r="AW52" i="8"/>
  <c r="AX52" i="8" s="1"/>
  <c r="AO53" i="8"/>
  <c r="AP53" i="8" s="1"/>
  <c r="AQ53" i="8"/>
  <c r="AR53" i="8" s="1"/>
  <c r="AS53" i="8"/>
  <c r="AT53" i="8" s="1"/>
  <c r="AU53" i="8"/>
  <c r="AV53" i="8" s="1"/>
  <c r="AW53" i="8"/>
  <c r="AX53" i="8" s="1"/>
  <c r="AQ54" i="8"/>
  <c r="AR54" i="8" s="1"/>
  <c r="AS54" i="8"/>
  <c r="AT54" i="8" s="1"/>
  <c r="AU54" i="8"/>
  <c r="AV54" i="8" s="1"/>
  <c r="AW54" i="8"/>
  <c r="AX54" i="8" s="1"/>
  <c r="AO55" i="8"/>
  <c r="AP55" i="8" s="1"/>
  <c r="AQ55" i="8"/>
  <c r="AR55" i="8" s="1"/>
  <c r="AS55" i="8"/>
  <c r="AT55" i="8" s="1"/>
  <c r="AU55" i="8"/>
  <c r="AV55" i="8" s="1"/>
  <c r="AW55" i="8"/>
  <c r="AX55" i="8" s="1"/>
  <c r="AO56" i="8"/>
  <c r="AP56" i="8" s="1"/>
  <c r="AQ56" i="8"/>
  <c r="AR56" i="8" s="1"/>
  <c r="AS56" i="8"/>
  <c r="AT56" i="8" s="1"/>
  <c r="AU56" i="8"/>
  <c r="AV56" i="8" s="1"/>
  <c r="AW56" i="8"/>
  <c r="AX56" i="8" s="1"/>
  <c r="AO57" i="8"/>
  <c r="AP57" i="8" s="1"/>
  <c r="AQ57" i="8"/>
  <c r="AR57" i="8" s="1"/>
  <c r="AS57" i="8"/>
  <c r="AT57" i="8" s="1"/>
  <c r="AU57" i="8"/>
  <c r="AV57" i="8" s="1"/>
  <c r="AW57" i="8"/>
  <c r="AX57" i="8" s="1"/>
  <c r="AO58" i="8"/>
  <c r="AP58" i="8" s="1"/>
  <c r="AQ58" i="8"/>
  <c r="AR58" i="8" s="1"/>
  <c r="AS58" i="8"/>
  <c r="AT58" i="8" s="1"/>
  <c r="AU58" i="8"/>
  <c r="AV58" i="8" s="1"/>
  <c r="AW58" i="8"/>
  <c r="AX58" i="8" s="1"/>
  <c r="AQ60" i="8"/>
  <c r="AR60" i="8" s="1"/>
  <c r="AS60" i="8"/>
  <c r="AT60" i="8" s="1"/>
  <c r="AU60" i="8"/>
  <c r="AV60" i="8" s="1"/>
  <c r="AW60" i="8"/>
  <c r="AX60" i="8" s="1"/>
  <c r="AO61" i="8"/>
  <c r="AP61" i="8" s="1"/>
  <c r="AQ61" i="8"/>
  <c r="AR61" i="8" s="1"/>
  <c r="AS61" i="8"/>
  <c r="AT61" i="8" s="1"/>
  <c r="AU61" i="8"/>
  <c r="AV61" i="8" s="1"/>
  <c r="AW61" i="8"/>
  <c r="AX61" i="8" s="1"/>
  <c r="AO62" i="8"/>
  <c r="AP62" i="8" s="1"/>
  <c r="AS62" i="8"/>
  <c r="AT62" i="8" s="1"/>
  <c r="AU62" i="8"/>
  <c r="AV62" i="8" s="1"/>
  <c r="AW62" i="8"/>
  <c r="AX62" i="8" s="1"/>
  <c r="AO64" i="8"/>
  <c r="AP64" i="8" s="1"/>
  <c r="AS64" i="8"/>
  <c r="AT64" i="8" s="1"/>
  <c r="AU64" i="8"/>
  <c r="AV64" i="8" s="1"/>
  <c r="AW64" i="8"/>
  <c r="AX64" i="8" s="1"/>
  <c r="AO65" i="8"/>
  <c r="AP65" i="8" s="1"/>
  <c r="AQ65" i="8"/>
  <c r="AR65" i="8" s="1"/>
  <c r="AS65" i="8"/>
  <c r="AT65" i="8" s="1"/>
  <c r="AU65" i="8"/>
  <c r="AV65" i="8" s="1"/>
  <c r="AW65" i="8"/>
  <c r="AX65" i="8" s="1"/>
  <c r="AQ66" i="8"/>
  <c r="AR66" i="8" s="1"/>
  <c r="AS66" i="8"/>
  <c r="AT66" i="8" s="1"/>
  <c r="AU66" i="8"/>
  <c r="AV66" i="8" s="1"/>
  <c r="AW66" i="8"/>
  <c r="AX66" i="8" s="1"/>
  <c r="AO67" i="8"/>
  <c r="AP67" i="8" s="1"/>
  <c r="AQ67" i="8"/>
  <c r="AR67" i="8" s="1"/>
  <c r="AS67" i="8"/>
  <c r="AT67" i="8" s="1"/>
  <c r="AU67" i="8"/>
  <c r="AV67" i="8" s="1"/>
  <c r="AW67" i="8"/>
  <c r="AX67" i="8" s="1"/>
  <c r="AO68" i="8"/>
  <c r="AP68" i="8" s="1"/>
  <c r="AQ68" i="8"/>
  <c r="AR68" i="8" s="1"/>
  <c r="AS68" i="8"/>
  <c r="AT68" i="8" s="1"/>
  <c r="AU68" i="8"/>
  <c r="AV68" i="8" s="1"/>
  <c r="AW68" i="8"/>
  <c r="AX68" i="8" s="1"/>
  <c r="AO69" i="8"/>
  <c r="AP69" i="8" s="1"/>
  <c r="AQ69" i="8"/>
  <c r="AR69" i="8" s="1"/>
  <c r="AS69" i="8"/>
  <c r="AT69" i="8" s="1"/>
  <c r="AU69" i="8"/>
  <c r="AV69" i="8" s="1"/>
  <c r="AW69" i="8"/>
  <c r="AX69" i="8" s="1"/>
  <c r="AO70" i="8"/>
  <c r="AP70" i="8" s="1"/>
  <c r="AQ70" i="8"/>
  <c r="AR70" i="8" s="1"/>
  <c r="AS70" i="8"/>
  <c r="AT70" i="8" s="1"/>
  <c r="AU70" i="8"/>
  <c r="AV70" i="8" s="1"/>
  <c r="AW70" i="8"/>
  <c r="AX70" i="8" s="1"/>
  <c r="AO71" i="8"/>
  <c r="AP71" i="8" s="1"/>
  <c r="AQ71" i="8"/>
  <c r="AR71" i="8" s="1"/>
  <c r="AS71" i="8"/>
  <c r="AT71" i="8" s="1"/>
  <c r="AU71" i="8"/>
  <c r="AV71" i="8" s="1"/>
  <c r="AW71" i="8"/>
  <c r="AX71" i="8" s="1"/>
  <c r="AO72" i="8"/>
  <c r="AP72" i="8" s="1"/>
  <c r="AQ72" i="8"/>
  <c r="AR72" i="8" s="1"/>
  <c r="AS72" i="8"/>
  <c r="AT72" i="8" s="1"/>
  <c r="AU72" i="8"/>
  <c r="AV72" i="8" s="1"/>
  <c r="AW72" i="8"/>
  <c r="AX72" i="8" s="1"/>
  <c r="AO73" i="8"/>
  <c r="AP73" i="8" s="1"/>
  <c r="AS73" i="8"/>
  <c r="AT73" i="8" s="1"/>
  <c r="AU73" i="8"/>
  <c r="AV73" i="8" s="1"/>
  <c r="AW73" i="8"/>
  <c r="AX73" i="8" s="1"/>
  <c r="AO74" i="8"/>
  <c r="AP74" i="8" s="1"/>
  <c r="AQ74" i="8"/>
  <c r="AR74" i="8" s="1"/>
  <c r="AS74" i="8"/>
  <c r="AT74" i="8" s="1"/>
  <c r="AU74" i="8"/>
  <c r="AV74" i="8" s="1"/>
  <c r="AW74" i="8"/>
  <c r="AX74" i="8" s="1"/>
  <c r="AO75" i="8"/>
  <c r="AP75" i="8" s="1"/>
  <c r="AQ75" i="8"/>
  <c r="AR75" i="8" s="1"/>
  <c r="AS75" i="8"/>
  <c r="AT75" i="8" s="1"/>
  <c r="AU75" i="8"/>
  <c r="AV75" i="8" s="1"/>
  <c r="AW75" i="8"/>
  <c r="AX75" i="8" s="1"/>
  <c r="AO76" i="8"/>
  <c r="AP76" i="8" s="1"/>
  <c r="AS76" i="8"/>
  <c r="AT76" i="8" s="1"/>
  <c r="AU76" i="8"/>
  <c r="AV76" i="8" s="1"/>
  <c r="AW76" i="8"/>
  <c r="AX76" i="8" s="1"/>
  <c r="AO77" i="8"/>
  <c r="AP77" i="8" s="1"/>
  <c r="AQ77" i="8"/>
  <c r="AR77" i="8" s="1"/>
  <c r="AS77" i="8"/>
  <c r="AT77" i="8" s="1"/>
  <c r="AU77" i="8"/>
  <c r="AV77" i="8" s="1"/>
  <c r="AW77" i="8"/>
  <c r="AX77" i="8" s="1"/>
  <c r="AO78" i="8"/>
  <c r="AP78" i="8" s="1"/>
  <c r="AQ78" i="8"/>
  <c r="AR78" i="8" s="1"/>
  <c r="AS78" i="8"/>
  <c r="AT78" i="8" s="1"/>
  <c r="AU78" i="8"/>
  <c r="AV78" i="8" s="1"/>
  <c r="AW78" i="8"/>
  <c r="AX78" i="8" s="1"/>
  <c r="AO79" i="8"/>
  <c r="AP79" i="8" s="1"/>
  <c r="AQ79" i="8"/>
  <c r="AR79" i="8" s="1"/>
  <c r="AS79" i="8"/>
  <c r="AT79" i="8" s="1"/>
  <c r="AU79" i="8"/>
  <c r="AV79" i="8" s="1"/>
  <c r="AW79" i="8"/>
  <c r="AX79" i="8" s="1"/>
  <c r="AO80" i="8"/>
  <c r="AP80" i="8" s="1"/>
  <c r="AQ80" i="8"/>
  <c r="AR80" i="8" s="1"/>
  <c r="AS80" i="8"/>
  <c r="AT80" i="8" s="1"/>
  <c r="AU80" i="8"/>
  <c r="AV80" i="8" s="1"/>
  <c r="AW80" i="8"/>
  <c r="AX80" i="8" s="1"/>
  <c r="AO81" i="8"/>
  <c r="AP81" i="8" s="1"/>
  <c r="AS81" i="8"/>
  <c r="AT81" i="8" s="1"/>
  <c r="AU81" i="8"/>
  <c r="AV81" i="8" s="1"/>
  <c r="AW81" i="8"/>
  <c r="AX81" i="8" s="1"/>
  <c r="AO82" i="8"/>
  <c r="AP82" i="8" s="1"/>
  <c r="AQ82" i="8"/>
  <c r="AR82" i="8" s="1"/>
  <c r="AS82" i="8"/>
  <c r="AT82" i="8" s="1"/>
  <c r="AU82" i="8"/>
  <c r="AV82" i="8" s="1"/>
  <c r="AW82" i="8"/>
  <c r="AX82" i="8" s="1"/>
  <c r="AQ83" i="8"/>
  <c r="AR83" i="8" s="1"/>
  <c r="AS83" i="8"/>
  <c r="AT83" i="8" s="1"/>
  <c r="AU83" i="8"/>
  <c r="AV83" i="8" s="1"/>
  <c r="AW83" i="8"/>
  <c r="AX83" i="8" s="1"/>
  <c r="AO93" i="8"/>
  <c r="AP93" i="8" s="1"/>
  <c r="AS93" i="8"/>
  <c r="AT93" i="8" s="1"/>
  <c r="AU93" i="8"/>
  <c r="AV93" i="8" s="1"/>
  <c r="AW93" i="8"/>
  <c r="AX93" i="8" s="1"/>
  <c r="AO94" i="8"/>
  <c r="AP94" i="8" s="1"/>
  <c r="AS94" i="8"/>
  <c r="AT94" i="8" s="1"/>
  <c r="AU94" i="8"/>
  <c r="AV94" i="8" s="1"/>
  <c r="AW94" i="8"/>
  <c r="AX94" i="8" s="1"/>
  <c r="AO95" i="8"/>
  <c r="AP95" i="8" s="1"/>
  <c r="AS95" i="8"/>
  <c r="AT95" i="8" s="1"/>
  <c r="AU95" i="8"/>
  <c r="AV95" i="8" s="1"/>
  <c r="AW95" i="8"/>
  <c r="AX95" i="8" s="1"/>
  <c r="AO96" i="8"/>
  <c r="AP96" i="8" s="1"/>
  <c r="AQ96" i="8"/>
  <c r="AR96" i="8" s="1"/>
  <c r="AS96" i="8"/>
  <c r="AT96" i="8" s="1"/>
  <c r="AU96" i="8"/>
  <c r="AV96" i="8" s="1"/>
  <c r="AW96" i="8"/>
  <c r="AX96" i="8" s="1"/>
  <c r="AO97" i="8"/>
  <c r="AP97" i="8" s="1"/>
  <c r="AQ97" i="8"/>
  <c r="AR97" i="8" s="1"/>
  <c r="AS97" i="8"/>
  <c r="AT97" i="8" s="1"/>
  <c r="AU97" i="8"/>
  <c r="AV97" i="8" s="1"/>
  <c r="AW97" i="8"/>
  <c r="AX97" i="8" s="1"/>
  <c r="AO98" i="8"/>
  <c r="AP98" i="8" s="1"/>
  <c r="AS98" i="8"/>
  <c r="AT98" i="8" s="1"/>
  <c r="AU98" i="8"/>
  <c r="AV98" i="8" s="1"/>
  <c r="AW98" i="8"/>
  <c r="AX98" i="8" s="1"/>
  <c r="AO99" i="8"/>
  <c r="AP99" i="8" s="1"/>
  <c r="AQ99" i="8"/>
  <c r="AR99" i="8" s="1"/>
  <c r="AS99" i="8"/>
  <c r="AT99" i="8" s="1"/>
  <c r="AU99" i="8"/>
  <c r="AV99" i="8" s="1"/>
  <c r="AW99" i="8"/>
  <c r="AX99" i="8" s="1"/>
  <c r="AO100" i="8"/>
  <c r="AP100" i="8" s="1"/>
  <c r="AQ100" i="8"/>
  <c r="AR100" i="8" s="1"/>
  <c r="AS100" i="8"/>
  <c r="AT100" i="8" s="1"/>
  <c r="AU100" i="8"/>
  <c r="AV100" i="8" s="1"/>
  <c r="AW100" i="8"/>
  <c r="AX100" i="8" s="1"/>
  <c r="AQ101" i="8"/>
  <c r="AR101" i="8" s="1"/>
  <c r="AS101" i="8"/>
  <c r="AT101" i="8" s="1"/>
  <c r="AU101" i="8"/>
  <c r="AV101" i="8" s="1"/>
  <c r="AW101" i="8"/>
  <c r="AX101" i="8" s="1"/>
  <c r="AQ102" i="8"/>
  <c r="AR102" i="8" s="1"/>
  <c r="AS102" i="8"/>
  <c r="AT102" i="8" s="1"/>
  <c r="AU102" i="8"/>
  <c r="AV102" i="8" s="1"/>
  <c r="AW102" i="8"/>
  <c r="AX102" i="8" s="1"/>
  <c r="AO103" i="8"/>
  <c r="AP103" i="8" s="1"/>
  <c r="AO104" i="8"/>
  <c r="AP104" i="8" s="1"/>
  <c r="AQ104" i="8"/>
  <c r="AR104" i="8" s="1"/>
  <c r="AS104" i="8"/>
  <c r="AT104" i="8" s="1"/>
  <c r="AU104" i="8"/>
  <c r="AV104" i="8" s="1"/>
  <c r="AW104" i="8"/>
  <c r="AX104" i="8" s="1"/>
  <c r="AO105" i="8"/>
  <c r="AP105" i="8" s="1"/>
  <c r="AQ105" i="8"/>
  <c r="AR105" i="8" s="1"/>
  <c r="AS105" i="8"/>
  <c r="AT105" i="8" s="1"/>
  <c r="AU105" i="8"/>
  <c r="AV105" i="8" s="1"/>
  <c r="AW105" i="8"/>
  <c r="AX105" i="8" s="1"/>
  <c r="AO106" i="8"/>
  <c r="AP106" i="8" s="1"/>
  <c r="AQ106" i="8"/>
  <c r="AR106" i="8" s="1"/>
  <c r="AS106" i="8"/>
  <c r="AT106" i="8" s="1"/>
  <c r="AU106" i="8"/>
  <c r="AV106" i="8" s="1"/>
  <c r="AW106" i="8"/>
  <c r="AX106" i="8" s="1"/>
  <c r="AO107" i="8"/>
  <c r="AP107" i="8" s="1"/>
  <c r="AQ107" i="8"/>
  <c r="AR107" i="8" s="1"/>
  <c r="AS107" i="8"/>
  <c r="AT107" i="8" s="1"/>
  <c r="AU107" i="8"/>
  <c r="AV107" i="8" s="1"/>
  <c r="AW107" i="8"/>
  <c r="AX107" i="8" s="1"/>
  <c r="AO108" i="8"/>
  <c r="AP108" i="8" s="1"/>
  <c r="AQ108" i="8"/>
  <c r="AR108" i="8" s="1"/>
  <c r="AS108" i="8"/>
  <c r="AT108" i="8" s="1"/>
  <c r="AU108" i="8"/>
  <c r="AV108" i="8" s="1"/>
  <c r="AW108" i="8"/>
  <c r="AX108" i="8" s="1"/>
  <c r="AO109" i="8"/>
  <c r="AP109" i="8" s="1"/>
  <c r="AQ109" i="8"/>
  <c r="AR109" i="8" s="1"/>
  <c r="AS109" i="8"/>
  <c r="AT109" i="8" s="1"/>
  <c r="AU109" i="8"/>
  <c r="AV109" i="8" s="1"/>
  <c r="AW109" i="8"/>
  <c r="AX109" i="8" s="1"/>
  <c r="AO110" i="8"/>
  <c r="AP110" i="8" s="1"/>
  <c r="AQ110" i="8"/>
  <c r="AR110" i="8" s="1"/>
  <c r="AS110" i="8"/>
  <c r="AT110" i="8" s="1"/>
  <c r="AU110" i="8"/>
  <c r="AV110" i="8" s="1"/>
  <c r="AW110" i="8"/>
  <c r="AX110" i="8" s="1"/>
  <c r="AO111" i="8"/>
  <c r="AP111" i="8" s="1"/>
  <c r="AQ111" i="8"/>
  <c r="AR111" i="8" s="1"/>
  <c r="AS111" i="8"/>
  <c r="AT111" i="8" s="1"/>
  <c r="AU111" i="8"/>
  <c r="AV111" i="8" s="1"/>
  <c r="AW111" i="8"/>
  <c r="AX111" i="8" s="1"/>
  <c r="AO112" i="8"/>
  <c r="AP112" i="8" s="1"/>
  <c r="AS112" i="8"/>
  <c r="AT112" i="8" s="1"/>
  <c r="AU112" i="8"/>
  <c r="AV112" i="8" s="1"/>
  <c r="AW112" i="8"/>
  <c r="AX112" i="8" s="1"/>
  <c r="AO113" i="8"/>
  <c r="AP113" i="8" s="1"/>
  <c r="AQ113" i="8"/>
  <c r="AR113" i="8" s="1"/>
  <c r="AS113" i="8"/>
  <c r="AT113" i="8" s="1"/>
  <c r="AU113" i="8"/>
  <c r="AV113" i="8" s="1"/>
  <c r="AW113" i="8"/>
  <c r="AX113" i="8" s="1"/>
  <c r="AO114" i="8"/>
  <c r="AP114" i="8" s="1"/>
  <c r="AQ114" i="8"/>
  <c r="AR114" i="8" s="1"/>
  <c r="AS114" i="8"/>
  <c r="AT114" i="8" s="1"/>
  <c r="AU114" i="8"/>
  <c r="AV114" i="8" s="1"/>
  <c r="AW114" i="8"/>
  <c r="AX114" i="8" s="1"/>
  <c r="AO115" i="8"/>
  <c r="AP115" i="8" s="1"/>
  <c r="AQ115" i="8"/>
  <c r="AR115" i="8" s="1"/>
  <c r="AS115" i="8"/>
  <c r="AT115" i="8" s="1"/>
  <c r="AU115" i="8"/>
  <c r="AV115" i="8" s="1"/>
  <c r="AW115" i="8"/>
  <c r="AX115" i="8" s="1"/>
  <c r="AO117" i="8"/>
  <c r="AP117" i="8" s="1"/>
  <c r="AQ117" i="8"/>
  <c r="AR117" i="8" s="1"/>
  <c r="AS117" i="8"/>
  <c r="AT117" i="8" s="1"/>
  <c r="AU117" i="8"/>
  <c r="AV117" i="8" s="1"/>
  <c r="AW117" i="8"/>
  <c r="AX117" i="8" s="1"/>
  <c r="AO118" i="8"/>
  <c r="AP118" i="8" s="1"/>
  <c r="AQ118" i="8"/>
  <c r="AR118" i="8" s="1"/>
  <c r="AS118" i="8"/>
  <c r="AT118" i="8" s="1"/>
  <c r="AU118" i="8"/>
  <c r="AV118" i="8" s="1"/>
  <c r="AW118" i="8"/>
  <c r="AX118" i="8" s="1"/>
  <c r="AO119" i="8"/>
  <c r="AP119" i="8" s="1"/>
  <c r="AQ119" i="8"/>
  <c r="AR119" i="8" s="1"/>
  <c r="AS119" i="8"/>
  <c r="AT119" i="8" s="1"/>
  <c r="AU119" i="8"/>
  <c r="AV119" i="8" s="1"/>
  <c r="AW119" i="8"/>
  <c r="AX119" i="8" s="1"/>
  <c r="AO120" i="8"/>
  <c r="AP120" i="8" s="1"/>
  <c r="AQ120" i="8"/>
  <c r="AR120" i="8" s="1"/>
  <c r="AS120" i="8"/>
  <c r="AT120" i="8" s="1"/>
  <c r="AU120" i="8"/>
  <c r="AV120" i="8" s="1"/>
  <c r="AW120" i="8"/>
  <c r="AX120" i="8" s="1"/>
  <c r="AO121" i="8"/>
  <c r="AP121" i="8" s="1"/>
  <c r="AQ121" i="8"/>
  <c r="AR121" i="8" s="1"/>
  <c r="AS121" i="8"/>
  <c r="AT121" i="8" s="1"/>
  <c r="AU121" i="8"/>
  <c r="AV121" i="8" s="1"/>
  <c r="AW121" i="8"/>
  <c r="AX121" i="8" s="1"/>
  <c r="AO122" i="8"/>
  <c r="AP122" i="8" s="1"/>
  <c r="AQ122" i="8"/>
  <c r="AR122" i="8" s="1"/>
  <c r="AS122" i="8"/>
  <c r="AT122" i="8" s="1"/>
  <c r="AU122" i="8"/>
  <c r="AV122" i="8" s="1"/>
  <c r="AW122" i="8"/>
  <c r="AX122" i="8" s="1"/>
  <c r="AO137" i="8"/>
  <c r="AP137" i="8" s="1"/>
  <c r="F18" i="7"/>
  <c r="AQ137" i="8" s="1"/>
  <c r="AR137" i="8" s="1"/>
  <c r="AS137" i="8"/>
  <c r="AT137" i="8" s="1"/>
  <c r="AU137" i="8"/>
  <c r="AV137" i="8" s="1"/>
  <c r="AW137" i="8"/>
  <c r="AX137" i="8" s="1"/>
  <c r="AQ138" i="8"/>
  <c r="AR138" i="8" s="1"/>
  <c r="AS138" i="8"/>
  <c r="AT138" i="8" s="1"/>
  <c r="AU138" i="8"/>
  <c r="AV138" i="8" s="1"/>
  <c r="AW138" i="8"/>
  <c r="AX138" i="8" s="1"/>
  <c r="AO139" i="8"/>
  <c r="AP139" i="8" s="1"/>
  <c r="AQ139" i="8"/>
  <c r="AR139" i="8" s="1"/>
  <c r="AS139" i="8"/>
  <c r="AT139" i="8" s="1"/>
  <c r="AU139" i="8"/>
  <c r="AV139" i="8" s="1"/>
  <c r="AW139" i="8"/>
  <c r="AX139" i="8" s="1"/>
  <c r="AO140" i="8"/>
  <c r="AP140" i="8" s="1"/>
  <c r="AQ140" i="8"/>
  <c r="AR140" i="8" s="1"/>
  <c r="AS140" i="8"/>
  <c r="AT140" i="8" s="1"/>
  <c r="AU140" i="8"/>
  <c r="AV140" i="8" s="1"/>
  <c r="AW140" i="8"/>
  <c r="AX140" i="8" s="1"/>
  <c r="AO141" i="8"/>
  <c r="AP141" i="8" s="1"/>
  <c r="AQ141" i="8"/>
  <c r="AR141" i="8" s="1"/>
  <c r="AS141" i="8"/>
  <c r="AT141" i="8" s="1"/>
  <c r="AU141" i="8"/>
  <c r="AV141" i="8" s="1"/>
  <c r="AW141" i="8"/>
  <c r="AX141" i="8" s="1"/>
  <c r="AO142" i="8"/>
  <c r="AP142" i="8" s="1"/>
  <c r="AQ142" i="8"/>
  <c r="AR142" i="8" s="1"/>
  <c r="AS142" i="8"/>
  <c r="AT142" i="8" s="1"/>
  <c r="AU142" i="8"/>
  <c r="AV142" i="8" s="1"/>
  <c r="AW142" i="8"/>
  <c r="AX142" i="8" s="1"/>
  <c r="AO143" i="8"/>
  <c r="AP143" i="8" s="1"/>
  <c r="AQ143" i="8"/>
  <c r="AR143" i="8" s="1"/>
  <c r="AS143" i="8"/>
  <c r="AT143" i="8" s="1"/>
  <c r="AU143" i="8"/>
  <c r="AV143" i="8" s="1"/>
  <c r="AW143" i="8"/>
  <c r="AX143" i="8" s="1"/>
  <c r="AO144" i="8"/>
  <c r="AP144" i="8" s="1"/>
  <c r="AQ144" i="8"/>
  <c r="AR144" i="8" s="1"/>
  <c r="AS144" i="8"/>
  <c r="AT144" i="8" s="1"/>
  <c r="AU144" i="8"/>
  <c r="AV144" i="8" s="1"/>
  <c r="AW144" i="8"/>
  <c r="AX144" i="8" s="1"/>
  <c r="AO145" i="8"/>
  <c r="AP145" i="8" s="1"/>
  <c r="AS145" i="8"/>
  <c r="AT145" i="8" s="1"/>
  <c r="AU145" i="8"/>
  <c r="AV145" i="8" s="1"/>
  <c r="AW145" i="8"/>
  <c r="AX145" i="8" s="1"/>
  <c r="AO146" i="8"/>
  <c r="AP146" i="8" s="1"/>
  <c r="AQ146" i="8"/>
  <c r="AR146" i="8" s="1"/>
  <c r="AS146" i="8"/>
  <c r="AT146" i="8" s="1"/>
  <c r="AU146" i="8"/>
  <c r="AV146" i="8" s="1"/>
  <c r="AW146" i="8"/>
  <c r="AX146" i="8" s="1"/>
  <c r="AO147" i="8"/>
  <c r="AP147" i="8" s="1"/>
  <c r="AQ147" i="8"/>
  <c r="AR147" i="8" s="1"/>
  <c r="AS147" i="8"/>
  <c r="AT147" i="8" s="1"/>
  <c r="AU147" i="8"/>
  <c r="AV147" i="8" s="1"/>
  <c r="AW147" i="8"/>
  <c r="AX147" i="8" s="1"/>
  <c r="AO148" i="8"/>
  <c r="AP148" i="8" s="1"/>
  <c r="AQ148" i="8"/>
  <c r="AR148" i="8" s="1"/>
  <c r="AS148" i="8"/>
  <c r="AT148" i="8" s="1"/>
  <c r="AU148" i="8"/>
  <c r="AV148" i="8" s="1"/>
  <c r="AW148" i="8"/>
  <c r="AX148" i="8" s="1"/>
  <c r="AO149" i="8"/>
  <c r="AP149" i="8" s="1"/>
  <c r="AQ149" i="8"/>
  <c r="AR149" i="8" s="1"/>
  <c r="AS149" i="8"/>
  <c r="AT149" i="8" s="1"/>
  <c r="AU149" i="8"/>
  <c r="AV149" i="8" s="1"/>
  <c r="AW149" i="8"/>
  <c r="AX149" i="8" s="1"/>
  <c r="AO150" i="8"/>
  <c r="AP150" i="8" s="1"/>
  <c r="AS150" i="8"/>
  <c r="AT150" i="8" s="1"/>
  <c r="AU150" i="8"/>
  <c r="AV150" i="8" s="1"/>
  <c r="AW150" i="8"/>
  <c r="AX150" i="8" s="1"/>
  <c r="AO151" i="8"/>
  <c r="AP151" i="8" s="1"/>
  <c r="AQ151" i="8"/>
  <c r="AR151" i="8" s="1"/>
  <c r="AS151" i="8"/>
  <c r="AT151" i="8" s="1"/>
  <c r="AU151" i="8"/>
  <c r="AV151" i="8" s="1"/>
  <c r="AW151" i="8"/>
  <c r="AX151" i="8" s="1"/>
  <c r="AO152" i="8"/>
  <c r="AP152" i="8" s="1"/>
  <c r="AQ152" i="8"/>
  <c r="AR152" i="8" s="1"/>
  <c r="AS152" i="8"/>
  <c r="AT152" i="8" s="1"/>
  <c r="AU152" i="8"/>
  <c r="AV152" i="8" s="1"/>
  <c r="AW152" i="8"/>
  <c r="AX152" i="8" s="1"/>
  <c r="AO153" i="8"/>
  <c r="AP153" i="8" s="1"/>
  <c r="AQ153" i="8"/>
  <c r="AR153" i="8" s="1"/>
  <c r="AS153" i="8"/>
  <c r="AT153" i="8" s="1"/>
  <c r="AU153" i="8"/>
  <c r="AV153" i="8" s="1"/>
  <c r="AW153" i="8"/>
  <c r="AX153" i="8" s="1"/>
  <c r="AO154" i="8"/>
  <c r="AP154" i="8" s="1"/>
  <c r="AQ154" i="8"/>
  <c r="AR154" i="8" s="1"/>
  <c r="AS154" i="8"/>
  <c r="AT154" i="8" s="1"/>
  <c r="AU154" i="8"/>
  <c r="AV154" i="8" s="1"/>
  <c r="AW154" i="8"/>
  <c r="AX154" i="8" s="1"/>
  <c r="AO155" i="8"/>
  <c r="AP155" i="8" s="1"/>
  <c r="AQ155" i="8"/>
  <c r="AR155" i="8" s="1"/>
  <c r="AS155" i="8"/>
  <c r="AT155" i="8" s="1"/>
  <c r="AU155" i="8"/>
  <c r="AV155" i="8" s="1"/>
  <c r="AW155" i="8"/>
  <c r="AX155" i="8" s="1"/>
  <c r="AO156" i="8"/>
  <c r="AP156" i="8" s="1"/>
  <c r="AS156" i="8"/>
  <c r="AT156" i="8" s="1"/>
  <c r="AU156" i="8"/>
  <c r="AV156" i="8" s="1"/>
  <c r="AW156" i="8"/>
  <c r="AX156" i="8" s="1"/>
  <c r="AO189" i="8"/>
  <c r="AP189" i="8" s="1"/>
  <c r="AS189" i="8"/>
  <c r="AT189" i="8" s="1"/>
  <c r="AU189" i="8"/>
  <c r="AV189" i="8" s="1"/>
  <c r="AW189" i="8"/>
  <c r="AX189" i="8" s="1"/>
  <c r="AO190" i="8"/>
  <c r="AP190" i="8" s="1"/>
  <c r="AS190" i="8"/>
  <c r="AT190" i="8" s="1"/>
  <c r="AU190" i="8"/>
  <c r="AV190" i="8" s="1"/>
  <c r="AW190" i="8"/>
  <c r="AX190" i="8" s="1"/>
  <c r="AO191" i="8"/>
  <c r="AP191" i="8" s="1"/>
  <c r="AQ191" i="8"/>
  <c r="AR191" i="8" s="1"/>
  <c r="AS191" i="8"/>
  <c r="AT191" i="8" s="1"/>
  <c r="AU191" i="8"/>
  <c r="AV191" i="8" s="1"/>
  <c r="AW191" i="8"/>
  <c r="AX191" i="8" s="1"/>
  <c r="AO192" i="8"/>
  <c r="AP192" i="8" s="1"/>
  <c r="AQ192" i="8"/>
  <c r="AR192" i="8" s="1"/>
  <c r="AS192" i="8"/>
  <c r="AT192" i="8" s="1"/>
  <c r="AU192" i="8"/>
  <c r="AV192" i="8" s="1"/>
  <c r="AW192" i="8"/>
  <c r="AX192" i="8" s="1"/>
  <c r="AO193" i="8"/>
  <c r="AP193" i="8" s="1"/>
  <c r="AQ193" i="8"/>
  <c r="AR193" i="8" s="1"/>
  <c r="AS193" i="8"/>
  <c r="AT193" i="8" s="1"/>
  <c r="AU193" i="8"/>
  <c r="AV193" i="8" s="1"/>
  <c r="AW193" i="8"/>
  <c r="AX193" i="8" s="1"/>
  <c r="AO194" i="8"/>
  <c r="AP194" i="8" s="1"/>
  <c r="AQ194" i="8"/>
  <c r="AR194" i="8" s="1"/>
  <c r="AS194" i="8"/>
  <c r="AT194" i="8" s="1"/>
  <c r="AU194" i="8"/>
  <c r="AV194" i="8" s="1"/>
  <c r="AW194" i="8"/>
  <c r="AX194" i="8" s="1"/>
  <c r="AO195" i="8"/>
  <c r="AP195" i="8" s="1"/>
  <c r="AQ195" i="8"/>
  <c r="AR195" i="8" s="1"/>
  <c r="AS195" i="8"/>
  <c r="AT195" i="8" s="1"/>
  <c r="AU195" i="8"/>
  <c r="AV195" i="8" s="1"/>
  <c r="AW195" i="8"/>
  <c r="AX195" i="8" s="1"/>
  <c r="AO196" i="8"/>
  <c r="AP196" i="8" s="1"/>
  <c r="AS196" i="8"/>
  <c r="AT196" i="8" s="1"/>
  <c r="AU196" i="8"/>
  <c r="AV196" i="8" s="1"/>
  <c r="AW196" i="8"/>
  <c r="AX196" i="8" s="1"/>
  <c r="AO197" i="8"/>
  <c r="AP197" i="8" s="1"/>
  <c r="AS197" i="8"/>
  <c r="AT197" i="8" s="1"/>
  <c r="AU197" i="8"/>
  <c r="AV197" i="8" s="1"/>
  <c r="AW197" i="8"/>
  <c r="AX197" i="8" s="1"/>
  <c r="AO198" i="8"/>
  <c r="AP198" i="8" s="1"/>
  <c r="AQ198" i="8"/>
  <c r="AR198" i="8" s="1"/>
  <c r="AS198" i="8"/>
  <c r="AT198" i="8" s="1"/>
  <c r="AU198" i="8"/>
  <c r="AV198" i="8" s="1"/>
  <c r="AW198" i="8"/>
  <c r="AX198" i="8" s="1"/>
  <c r="AO199" i="8"/>
  <c r="AP199" i="8" s="1"/>
  <c r="AQ199" i="8"/>
  <c r="AR199" i="8" s="1"/>
  <c r="AS199" i="8"/>
  <c r="AT199" i="8" s="1"/>
  <c r="AU199" i="8"/>
  <c r="AV199" i="8" s="1"/>
  <c r="AW199" i="8"/>
  <c r="AX199" i="8" s="1"/>
  <c r="AO200" i="8"/>
  <c r="AP200" i="8" s="1"/>
  <c r="AQ200" i="8"/>
  <c r="AR200" i="8" s="1"/>
  <c r="AS200" i="8"/>
  <c r="AT200" i="8" s="1"/>
  <c r="AU200" i="8"/>
  <c r="AV200" i="8" s="1"/>
  <c r="AW200" i="8"/>
  <c r="AX200" i="8" s="1"/>
  <c r="AO201" i="8"/>
  <c r="AP201" i="8" s="1"/>
  <c r="AQ201" i="8"/>
  <c r="AR201" i="8" s="1"/>
  <c r="AS201" i="8"/>
  <c r="AT201" i="8" s="1"/>
  <c r="AU201" i="8"/>
  <c r="AV201" i="8" s="1"/>
  <c r="AW201" i="8"/>
  <c r="AX201" i="8" s="1"/>
  <c r="AO202" i="8"/>
  <c r="AP202" i="8" s="1"/>
  <c r="AQ202" i="8"/>
  <c r="AR202" i="8" s="1"/>
  <c r="AS202" i="8"/>
  <c r="AT202" i="8" s="1"/>
  <c r="AU202" i="8"/>
  <c r="AV202" i="8" s="1"/>
  <c r="AW202" i="8"/>
  <c r="AX202" i="8" s="1"/>
  <c r="AO203" i="8"/>
  <c r="AP203" i="8" s="1"/>
  <c r="AQ203" i="8"/>
  <c r="AR203" i="8" s="1"/>
  <c r="AS203" i="8"/>
  <c r="AT203" i="8" s="1"/>
  <c r="AU203" i="8"/>
  <c r="AV203" i="8" s="1"/>
  <c r="AW203" i="8"/>
  <c r="AX203" i="8" s="1"/>
  <c r="AO204" i="8"/>
  <c r="AP204" i="8" s="1"/>
  <c r="AQ204" i="8"/>
  <c r="AR204" i="8" s="1"/>
  <c r="AS204" i="8"/>
  <c r="AT204" i="8" s="1"/>
  <c r="AU204" i="8"/>
  <c r="AV204" i="8" s="1"/>
  <c r="AW204" i="8"/>
  <c r="AX204" i="8" s="1"/>
  <c r="AO205" i="8"/>
  <c r="AP205" i="8" s="1"/>
  <c r="AQ205" i="8"/>
  <c r="AR205" i="8" s="1"/>
  <c r="AS205" i="8"/>
  <c r="AT205" i="8" s="1"/>
  <c r="AU205" i="8"/>
  <c r="AV205" i="8" s="1"/>
  <c r="AW205" i="8"/>
  <c r="AX205" i="8" s="1"/>
  <c r="AO207" i="8"/>
  <c r="AP207" i="8" s="1"/>
  <c r="AQ207" i="8"/>
  <c r="AR207" i="8" s="1"/>
  <c r="AS207" i="8"/>
  <c r="AT207" i="8" s="1"/>
  <c r="AU207" i="8"/>
  <c r="AV207" i="8" s="1"/>
  <c r="AW207" i="8"/>
  <c r="AX207" i="8" s="1"/>
  <c r="AO208" i="8"/>
  <c r="AP208" i="8" s="1"/>
  <c r="AQ208" i="8"/>
  <c r="AR208" i="8" s="1"/>
  <c r="AS208" i="8"/>
  <c r="AT208" i="8" s="1"/>
  <c r="AU208" i="8"/>
  <c r="AV208" i="8" s="1"/>
  <c r="AW208" i="8"/>
  <c r="AX208" i="8" s="1"/>
  <c r="AO209" i="8"/>
  <c r="AP209" i="8" s="1"/>
  <c r="AQ209" i="8"/>
  <c r="AR209" i="8" s="1"/>
  <c r="AS209" i="8"/>
  <c r="AT209" i="8" s="1"/>
  <c r="AU209" i="8"/>
  <c r="AV209" i="8" s="1"/>
  <c r="AW209" i="8"/>
  <c r="AX209" i="8" s="1"/>
  <c r="AO210" i="8"/>
  <c r="AP210" i="8" s="1"/>
  <c r="AQ210" i="8"/>
  <c r="AR210" i="8" s="1"/>
  <c r="AS210" i="8"/>
  <c r="AT210" i="8" s="1"/>
  <c r="AU210" i="8"/>
  <c r="AV210" i="8" s="1"/>
  <c r="AW210" i="8"/>
  <c r="AX210" i="8" s="1"/>
  <c r="AO211" i="8"/>
  <c r="AP211" i="8" s="1"/>
  <c r="AQ211" i="8"/>
  <c r="AR211" i="8" s="1"/>
  <c r="AS211" i="8"/>
  <c r="AT211" i="8" s="1"/>
  <c r="AU211" i="8"/>
  <c r="AV211" i="8" s="1"/>
  <c r="AW211" i="8"/>
  <c r="AX211" i="8" s="1"/>
  <c r="AO212" i="8"/>
  <c r="AP212" i="8" s="1"/>
  <c r="AQ212" i="8"/>
  <c r="AR212" i="8" s="1"/>
  <c r="AS212" i="8"/>
  <c r="AT212" i="8" s="1"/>
  <c r="AU212" i="8"/>
  <c r="AV212" i="8" s="1"/>
  <c r="AW212" i="8"/>
  <c r="AX212" i="8" s="1"/>
  <c r="AO213" i="8"/>
  <c r="AP213" i="8" s="1"/>
  <c r="AQ213" i="8"/>
  <c r="AR213" i="8" s="1"/>
  <c r="AS213" i="8"/>
  <c r="AT213" i="8" s="1"/>
  <c r="AU213" i="8"/>
  <c r="AV213" i="8" s="1"/>
  <c r="AW213" i="8"/>
  <c r="AX213" i="8" s="1"/>
  <c r="AO214" i="8"/>
  <c r="AP214" i="8" s="1"/>
  <c r="AS214" i="8"/>
  <c r="AT214" i="8" s="1"/>
  <c r="AU214" i="8"/>
  <c r="AV214" i="8" s="1"/>
  <c r="AW214" i="8"/>
  <c r="AX214" i="8" s="1"/>
  <c r="AO216" i="8"/>
  <c r="AP216" i="8" s="1"/>
  <c r="AS216" i="8"/>
  <c r="AT216" i="8" s="1"/>
  <c r="AU216" i="8"/>
  <c r="AV216" i="8" s="1"/>
  <c r="AW216" i="8"/>
  <c r="AX216" i="8" s="1"/>
  <c r="AO217" i="8"/>
  <c r="AP217" i="8" s="1"/>
  <c r="AS217" i="8"/>
  <c r="AT217" i="8" s="1"/>
  <c r="AU217" i="8"/>
  <c r="AV217" i="8" s="1"/>
  <c r="AW217" i="8"/>
  <c r="AX217" i="8" s="1"/>
  <c r="AO218" i="8"/>
  <c r="AP218" i="8" s="1"/>
  <c r="AS218" i="8"/>
  <c r="AT218" i="8" s="1"/>
  <c r="AU218" i="8"/>
  <c r="AV218" i="8" s="1"/>
  <c r="AW218" i="8"/>
  <c r="AX218" i="8" s="1"/>
  <c r="AO219" i="8"/>
  <c r="AP219" i="8" s="1"/>
  <c r="AS219" i="8"/>
  <c r="AT219" i="8" s="1"/>
  <c r="AU219" i="8"/>
  <c r="AV219" i="8" s="1"/>
  <c r="AW219" i="8"/>
  <c r="AX219" i="8" s="1"/>
  <c r="AO220" i="8"/>
  <c r="AP220" i="8" s="1"/>
  <c r="AQ220" i="8"/>
  <c r="AR220" i="8" s="1"/>
  <c r="AS220" i="8"/>
  <c r="AT220" i="8" s="1"/>
  <c r="AU220" i="8"/>
  <c r="AV220" i="8" s="1"/>
  <c r="AW220" i="8"/>
  <c r="AX220" i="8" s="1"/>
  <c r="AO221" i="8"/>
  <c r="AP221" i="8" s="1"/>
  <c r="AQ221" i="8"/>
  <c r="AR221" i="8" s="1"/>
  <c r="AS221" i="8"/>
  <c r="AT221" i="8" s="1"/>
  <c r="AU221" i="8"/>
  <c r="AV221" i="8" s="1"/>
  <c r="AW221" i="8"/>
  <c r="AX221" i="8" s="1"/>
  <c r="AO222" i="8"/>
  <c r="AP222" i="8" s="1"/>
  <c r="AQ222" i="8"/>
  <c r="AR222" i="8" s="1"/>
  <c r="AS222" i="8"/>
  <c r="AT222" i="8" s="1"/>
  <c r="AU222" i="8"/>
  <c r="AV222" i="8" s="1"/>
  <c r="AW222" i="8"/>
  <c r="AX222" i="8" s="1"/>
  <c r="AO223" i="8"/>
  <c r="AP223" i="8" s="1"/>
  <c r="AS223" i="8"/>
  <c r="AT223" i="8" s="1"/>
  <c r="AU223" i="8"/>
  <c r="AV223" i="8" s="1"/>
  <c r="AW223" i="8"/>
  <c r="AX223" i="8" s="1"/>
  <c r="AO226" i="8"/>
  <c r="AP226" i="8" s="1"/>
  <c r="AQ226" i="8"/>
  <c r="AR226" i="8" s="1"/>
  <c r="AS226" i="8"/>
  <c r="AT226" i="8" s="1"/>
  <c r="AU226" i="8"/>
  <c r="AV226" i="8" s="1"/>
  <c r="AW226" i="8"/>
  <c r="AX226" i="8" s="1"/>
  <c r="AO227" i="8"/>
  <c r="AP227" i="8" s="1"/>
  <c r="AS227" i="8"/>
  <c r="AT227" i="8" s="1"/>
  <c r="AU227" i="8"/>
  <c r="AV227" i="8" s="1"/>
  <c r="AW227" i="8"/>
  <c r="AX227" i="8" s="1"/>
  <c r="AO228" i="8"/>
  <c r="AP228" i="8" s="1"/>
  <c r="AS228" i="8"/>
  <c r="AT228" i="8" s="1"/>
  <c r="AU228" i="8"/>
  <c r="AV228" i="8" s="1"/>
  <c r="AW228" i="8"/>
  <c r="AX228" i="8" s="1"/>
  <c r="AO229" i="8"/>
  <c r="AP229" i="8" s="1"/>
  <c r="AS229" i="8"/>
  <c r="AT229" i="8" s="1"/>
  <c r="AU229" i="8"/>
  <c r="AV229" i="8" s="1"/>
  <c r="AW229" i="8"/>
  <c r="AX229" i="8" s="1"/>
  <c r="AO230" i="8"/>
  <c r="AP230" i="8" s="1"/>
  <c r="AQ230" i="8"/>
  <c r="AR230" i="8" s="1"/>
  <c r="AS230" i="8"/>
  <c r="AT230" i="8" s="1"/>
  <c r="AU230" i="8"/>
  <c r="AV230" i="8" s="1"/>
  <c r="AW230" i="8"/>
  <c r="AX230" i="8" s="1"/>
  <c r="AO231" i="8"/>
  <c r="AP231" i="8" s="1"/>
  <c r="AQ231" i="8"/>
  <c r="AR231" i="8" s="1"/>
  <c r="AS231" i="8"/>
  <c r="AT231" i="8" s="1"/>
  <c r="AU231" i="8"/>
  <c r="AV231" i="8" s="1"/>
  <c r="AW231" i="8"/>
  <c r="AX231" i="8" s="1"/>
  <c r="AO232" i="8"/>
  <c r="AP232" i="8" s="1"/>
  <c r="AQ232" i="8"/>
  <c r="AR232" i="8" s="1"/>
  <c r="AS232" i="8"/>
  <c r="AT232" i="8" s="1"/>
  <c r="AU232" i="8"/>
  <c r="AV232" i="8" s="1"/>
  <c r="AW232" i="8"/>
  <c r="AX232" i="8" s="1"/>
  <c r="AO233" i="8"/>
  <c r="AP233" i="8" s="1"/>
  <c r="AS233" i="8"/>
  <c r="AT233" i="8" s="1"/>
  <c r="AU233" i="8"/>
  <c r="AV233" i="8" s="1"/>
  <c r="AW233" i="8"/>
  <c r="AX233" i="8" s="1"/>
  <c r="AO234" i="8"/>
  <c r="AP234" i="8" s="1"/>
  <c r="AS234" i="8"/>
  <c r="AT234" i="8" s="1"/>
  <c r="AU234" i="8"/>
  <c r="AV234" i="8" s="1"/>
  <c r="AW234" i="8"/>
  <c r="AX234" i="8" s="1"/>
  <c r="AO235" i="8"/>
  <c r="AP235" i="8" s="1"/>
  <c r="AQ235" i="8"/>
  <c r="AR235" i="8" s="1"/>
  <c r="AS235" i="8"/>
  <c r="AT235" i="8" s="1"/>
  <c r="AU235" i="8"/>
  <c r="AV235" i="8" s="1"/>
  <c r="AW235" i="8"/>
  <c r="AX235" i="8" s="1"/>
  <c r="AO236" i="8"/>
  <c r="AP236" i="8" s="1"/>
  <c r="AQ236" i="8"/>
  <c r="AR236" i="8" s="1"/>
  <c r="AS236" i="8"/>
  <c r="AT236" i="8" s="1"/>
  <c r="AU236" i="8"/>
  <c r="AV236" i="8" s="1"/>
  <c r="AW236" i="8"/>
  <c r="AX236" i="8" s="1"/>
  <c r="AO237" i="8"/>
  <c r="AP237" i="8" s="1"/>
  <c r="AQ237" i="8"/>
  <c r="AR237" i="8" s="1"/>
  <c r="AS237" i="8"/>
  <c r="AT237" i="8" s="1"/>
  <c r="AU237" i="8"/>
  <c r="AV237" i="8" s="1"/>
  <c r="AW237" i="8"/>
  <c r="AX237" i="8" s="1"/>
  <c r="AO238" i="8"/>
  <c r="AP238" i="8" s="1"/>
  <c r="AQ238" i="8"/>
  <c r="AR238" i="8" s="1"/>
  <c r="AS238" i="8"/>
  <c r="AT238" i="8" s="1"/>
  <c r="AU238" i="8"/>
  <c r="AV238" i="8" s="1"/>
  <c r="AW238" i="8"/>
  <c r="AX238" i="8" s="1"/>
  <c r="AO239" i="8"/>
  <c r="AP239" i="8" s="1"/>
  <c r="AQ239" i="8"/>
  <c r="AR239" i="8" s="1"/>
  <c r="AS239" i="8"/>
  <c r="AT239" i="8" s="1"/>
  <c r="AU239" i="8"/>
  <c r="AV239" i="8" s="1"/>
  <c r="AW239" i="8"/>
  <c r="AX239" i="8" s="1"/>
  <c r="AO240" i="8"/>
  <c r="AP240" i="8" s="1"/>
  <c r="AQ240" i="8"/>
  <c r="AR240" i="8" s="1"/>
  <c r="AS240" i="8"/>
  <c r="AT240" i="8" s="1"/>
  <c r="AU240" i="8"/>
  <c r="AV240" i="8" s="1"/>
  <c r="AW240" i="8"/>
  <c r="AX240" i="8" s="1"/>
  <c r="AO241" i="8"/>
  <c r="AP241" i="8" s="1"/>
  <c r="AQ241" i="8"/>
  <c r="AR241" i="8" s="1"/>
  <c r="AS241" i="8"/>
  <c r="AT241" i="8" s="1"/>
  <c r="AU241" i="8"/>
  <c r="AV241" i="8" s="1"/>
  <c r="AW241" i="8"/>
  <c r="AX241" i="8" s="1"/>
  <c r="AO242" i="8"/>
  <c r="AP242" i="8" s="1"/>
  <c r="AS242" i="8"/>
  <c r="AT242" i="8" s="1"/>
  <c r="AU242" i="8"/>
  <c r="AV242" i="8" s="1"/>
  <c r="AW242" i="8"/>
  <c r="AX242" i="8" s="1"/>
  <c r="AO243" i="8"/>
  <c r="AP243" i="8" s="1"/>
  <c r="AQ243" i="8"/>
  <c r="AR243" i="8" s="1"/>
  <c r="AS243" i="8"/>
  <c r="AT243" i="8" s="1"/>
  <c r="AU243" i="8"/>
  <c r="AV243" i="8" s="1"/>
  <c r="AW243" i="8"/>
  <c r="AX243" i="8" s="1"/>
  <c r="AO244" i="8"/>
  <c r="AP244" i="8" s="1"/>
  <c r="AQ244" i="8"/>
  <c r="AR244" i="8" s="1"/>
  <c r="AS244" i="8"/>
  <c r="AT244" i="8" s="1"/>
  <c r="AU244" i="8"/>
  <c r="AV244" i="8" s="1"/>
  <c r="AW244" i="8"/>
  <c r="AX244" i="8" s="1"/>
  <c r="AO245" i="8"/>
  <c r="AP245" i="8" s="1"/>
  <c r="AQ245" i="8"/>
  <c r="AR245" i="8" s="1"/>
  <c r="AS245" i="8"/>
  <c r="AT245" i="8" s="1"/>
  <c r="AU245" i="8"/>
  <c r="AV245" i="8" s="1"/>
  <c r="AW245" i="8"/>
  <c r="AX245" i="8" s="1"/>
  <c r="AO246" i="8"/>
  <c r="AP246" i="8" s="1"/>
  <c r="AQ246" i="8"/>
  <c r="AR246" i="8" s="1"/>
  <c r="AS246" i="8"/>
  <c r="AT246" i="8" s="1"/>
  <c r="AU246" i="8"/>
  <c r="AV246" i="8" s="1"/>
  <c r="AW246" i="8"/>
  <c r="AX246" i="8" s="1"/>
  <c r="AO247" i="8"/>
  <c r="AP247" i="8" s="1"/>
  <c r="AS247" i="8"/>
  <c r="AT247" i="8" s="1"/>
  <c r="AU247" i="8"/>
  <c r="AV247" i="8" s="1"/>
  <c r="AW247" i="8"/>
  <c r="AX247" i="8" s="1"/>
  <c r="AO248" i="8"/>
  <c r="AP248" i="8" s="1"/>
  <c r="AS248" i="8"/>
  <c r="AT248" i="8" s="1"/>
  <c r="AU248" i="8"/>
  <c r="AV248" i="8" s="1"/>
  <c r="AW248" i="8"/>
  <c r="AX248" i="8" s="1"/>
  <c r="AO255" i="8"/>
  <c r="AP255" i="8" s="1"/>
  <c r="AQ255" i="8"/>
  <c r="AR255" i="8" s="1"/>
  <c r="AS255" i="8"/>
  <c r="AT255" i="8" s="1"/>
  <c r="AU255" i="8"/>
  <c r="AV255" i="8" s="1"/>
  <c r="AW255" i="8"/>
  <c r="AX255" i="8" s="1"/>
  <c r="AO259" i="8"/>
  <c r="AP259" i="8" s="1"/>
  <c r="AS259" i="8"/>
  <c r="AT259" i="8" s="1"/>
  <c r="AU259" i="8"/>
  <c r="AV259" i="8" s="1"/>
  <c r="AW259" i="8"/>
  <c r="AX259" i="8" s="1"/>
  <c r="AO264" i="8"/>
  <c r="AP264" i="8" s="1"/>
  <c r="AS264" i="8"/>
  <c r="AT264" i="8" s="1"/>
  <c r="AU264" i="8"/>
  <c r="AV264" i="8" s="1"/>
  <c r="AW264" i="8"/>
  <c r="AX264" i="8" s="1"/>
  <c r="AO265" i="8"/>
  <c r="AP265" i="8" s="1"/>
  <c r="AS265" i="8"/>
  <c r="AT265" i="8" s="1"/>
  <c r="AU265" i="8"/>
  <c r="AV265" i="8" s="1"/>
  <c r="AW265" i="8"/>
  <c r="AX265" i="8" s="1"/>
  <c r="AO266" i="8"/>
  <c r="AP266" i="8" s="1"/>
  <c r="AS266" i="8"/>
  <c r="AT266" i="8" s="1"/>
  <c r="AU266" i="8"/>
  <c r="AV266" i="8" s="1"/>
  <c r="AW266" i="8"/>
  <c r="AX266" i="8" s="1"/>
  <c r="AO267" i="8"/>
  <c r="AP267" i="8" s="1"/>
  <c r="AQ267" i="8"/>
  <c r="AR267" i="8" s="1"/>
  <c r="AS267" i="8"/>
  <c r="AT267" i="8" s="1"/>
  <c r="AU267" i="8"/>
  <c r="AV267" i="8" s="1"/>
  <c r="AW267" i="8"/>
  <c r="AX267" i="8" s="1"/>
  <c r="AO269" i="8"/>
  <c r="AP269" i="8" s="1"/>
  <c r="AQ269" i="8"/>
  <c r="AR269" i="8" s="1"/>
  <c r="AS269" i="8"/>
  <c r="AT269" i="8" s="1"/>
  <c r="AU269" i="8"/>
  <c r="AV269" i="8" s="1"/>
  <c r="AW269" i="8"/>
  <c r="AX269" i="8" s="1"/>
  <c r="AO270" i="8"/>
  <c r="AP270" i="8" s="1"/>
  <c r="AQ270" i="8"/>
  <c r="AR270" i="8" s="1"/>
  <c r="AS270" i="8"/>
  <c r="AT270" i="8" s="1"/>
  <c r="AU270" i="8"/>
  <c r="AV270" i="8" s="1"/>
  <c r="AW270" i="8"/>
  <c r="AX270" i="8" s="1"/>
  <c r="AO271" i="8"/>
  <c r="AP271" i="8" s="1"/>
  <c r="AQ271" i="8"/>
  <c r="AR271" i="8" s="1"/>
  <c r="AS271" i="8"/>
  <c r="AT271" i="8" s="1"/>
  <c r="AU271" i="8"/>
  <c r="AV271" i="8" s="1"/>
  <c r="AW271" i="8"/>
  <c r="AX271" i="8" s="1"/>
  <c r="AO272" i="8"/>
  <c r="AP272" i="8" s="1"/>
  <c r="AQ272" i="8"/>
  <c r="AR272" i="8" s="1"/>
  <c r="AS272" i="8"/>
  <c r="AT272" i="8" s="1"/>
  <c r="AU272" i="8"/>
  <c r="AV272" i="8" s="1"/>
  <c r="AW272" i="8"/>
  <c r="AX272" i="8" s="1"/>
  <c r="AO273" i="8"/>
  <c r="AP273" i="8" s="1"/>
  <c r="AQ273" i="8"/>
  <c r="AR273" i="8" s="1"/>
  <c r="AS273" i="8"/>
  <c r="AT273" i="8" s="1"/>
  <c r="AU273" i="8"/>
  <c r="AV273" i="8" s="1"/>
  <c r="AW273" i="8"/>
  <c r="AX273" i="8" s="1"/>
  <c r="AO274" i="8"/>
  <c r="AP274" i="8" s="1"/>
  <c r="AQ274" i="8"/>
  <c r="AR274" i="8" s="1"/>
  <c r="AS274" i="8"/>
  <c r="AT274" i="8" s="1"/>
  <c r="AU274" i="8"/>
  <c r="AV274" i="8" s="1"/>
  <c r="AW274" i="8"/>
  <c r="AX274" i="8" s="1"/>
  <c r="AO275" i="8"/>
  <c r="AP275" i="8" s="1"/>
  <c r="AQ275" i="8"/>
  <c r="AR275" i="8" s="1"/>
  <c r="AS275" i="8"/>
  <c r="AT275" i="8" s="1"/>
  <c r="AU275" i="8"/>
  <c r="AV275" i="8" s="1"/>
  <c r="AW275" i="8"/>
  <c r="AX275" i="8" s="1"/>
  <c r="AO276" i="8"/>
  <c r="AP276" i="8" s="1"/>
  <c r="AQ276" i="8"/>
  <c r="AR276" i="8" s="1"/>
  <c r="AS276" i="8"/>
  <c r="AT276" i="8" s="1"/>
  <c r="AU276" i="8"/>
  <c r="AV276" i="8" s="1"/>
  <c r="AW276" i="8"/>
  <c r="AX276" i="8" s="1"/>
  <c r="AO277" i="8"/>
  <c r="AP277" i="8" s="1"/>
  <c r="AQ277" i="8"/>
  <c r="AR277" i="8" s="1"/>
  <c r="AS277" i="8"/>
  <c r="AT277" i="8" s="1"/>
  <c r="AU277" i="8"/>
  <c r="AV277" i="8" s="1"/>
  <c r="AW277" i="8"/>
  <c r="AX277" i="8" s="1"/>
  <c r="AO278" i="8"/>
  <c r="AP278" i="8" s="1"/>
  <c r="AS278" i="8"/>
  <c r="AT278" i="8" s="1"/>
  <c r="AU278" i="8"/>
  <c r="AV278" i="8" s="1"/>
  <c r="AW278" i="8"/>
  <c r="AX278" i="8" s="1"/>
  <c r="AO279" i="8"/>
  <c r="AP279" i="8" s="1"/>
  <c r="AQ279" i="8"/>
  <c r="AR279" i="8" s="1"/>
  <c r="AS279" i="8"/>
  <c r="AT279" i="8" s="1"/>
  <c r="AU279" i="8"/>
  <c r="AV279" i="8" s="1"/>
  <c r="AW279" i="8"/>
  <c r="AX279" i="8" s="1"/>
  <c r="AO280" i="8"/>
  <c r="AP280" i="8" s="1"/>
  <c r="AQ280" i="8"/>
  <c r="AR280" i="8" s="1"/>
  <c r="AS280" i="8"/>
  <c r="AT280" i="8" s="1"/>
  <c r="AU280" i="8"/>
  <c r="AV280" i="8" s="1"/>
  <c r="AW280" i="8"/>
  <c r="AX280" i="8" s="1"/>
  <c r="AO281" i="8"/>
  <c r="AP281" i="8" s="1"/>
  <c r="AQ281" i="8"/>
  <c r="AR281" i="8" s="1"/>
  <c r="AS281" i="8"/>
  <c r="AT281" i="8" s="1"/>
  <c r="AU281" i="8"/>
  <c r="AV281" i="8" s="1"/>
  <c r="AW281" i="8"/>
  <c r="AX281" i="8" s="1"/>
  <c r="AO282" i="8"/>
  <c r="AP282" i="8" s="1"/>
  <c r="AQ282" i="8"/>
  <c r="AR282" i="8" s="1"/>
  <c r="AS282" i="8"/>
  <c r="AT282" i="8" s="1"/>
  <c r="AU282" i="8"/>
  <c r="AV282" i="8" s="1"/>
  <c r="AW282" i="8"/>
  <c r="AX282" i="8" s="1"/>
  <c r="AO283" i="8"/>
  <c r="AP283" i="8" s="1"/>
  <c r="AQ283" i="8"/>
  <c r="AR283" i="8" s="1"/>
  <c r="AS283" i="8"/>
  <c r="AT283" i="8" s="1"/>
  <c r="AU283" i="8"/>
  <c r="AV283" i="8" s="1"/>
  <c r="AW283" i="8"/>
  <c r="AX283" i="8" s="1"/>
  <c r="AO284" i="8"/>
  <c r="AP284" i="8" s="1"/>
  <c r="AQ284" i="8"/>
  <c r="AR284" i="8" s="1"/>
  <c r="AS284" i="8"/>
  <c r="AT284" i="8" s="1"/>
  <c r="AU284" i="8"/>
  <c r="AV284" i="8" s="1"/>
  <c r="AW284" i="8"/>
  <c r="AX284" i="8" s="1"/>
  <c r="AO285" i="8"/>
  <c r="AP285" i="8" s="1"/>
  <c r="AQ285" i="8"/>
  <c r="AR285" i="8" s="1"/>
  <c r="AS285" i="8"/>
  <c r="AT285" i="8" s="1"/>
  <c r="AU285" i="8"/>
  <c r="AV285" i="8" s="1"/>
  <c r="AW285" i="8"/>
  <c r="AX285" i="8" s="1"/>
  <c r="AO287" i="8"/>
  <c r="AP287" i="8" s="1"/>
  <c r="AQ287" i="8"/>
  <c r="AR287" i="8" s="1"/>
  <c r="AS287" i="8"/>
  <c r="AT287" i="8" s="1"/>
  <c r="AU287" i="8"/>
  <c r="AV287" i="8" s="1"/>
  <c r="AW287" i="8"/>
  <c r="AX287" i="8" s="1"/>
  <c r="AO292" i="8"/>
  <c r="AP292" i="8" s="1"/>
  <c r="AS292" i="8"/>
  <c r="AT292" i="8" s="1"/>
  <c r="AU292" i="8"/>
  <c r="AV292" i="8" s="1"/>
  <c r="AW292" i="8"/>
  <c r="AX292" i="8" s="1"/>
  <c r="AO296" i="8"/>
  <c r="AP296" i="8" s="1"/>
  <c r="AQ296" i="8"/>
  <c r="AR296" i="8" s="1"/>
  <c r="AS296" i="8"/>
  <c r="AT296" i="8" s="1"/>
  <c r="AU296" i="8"/>
  <c r="AV296" i="8" s="1"/>
  <c r="AW296" i="8"/>
  <c r="AX296" i="8" s="1"/>
  <c r="AO297" i="8"/>
  <c r="AP297" i="8" s="1"/>
  <c r="AQ297" i="8"/>
  <c r="AR297" i="8" s="1"/>
  <c r="AS297" i="8"/>
  <c r="AT297" i="8" s="1"/>
  <c r="AU297" i="8"/>
  <c r="AV297" i="8" s="1"/>
  <c r="AW297" i="8"/>
  <c r="AX297" i="8" s="1"/>
  <c r="AO298" i="8"/>
  <c r="AP298" i="8" s="1"/>
  <c r="AS298" i="8"/>
  <c r="AT298" i="8" s="1"/>
  <c r="AU298" i="8"/>
  <c r="AV298" i="8" s="1"/>
  <c r="AW298" i="8"/>
  <c r="AX298" i="8" s="1"/>
  <c r="AO299" i="8"/>
  <c r="AP299" i="8" s="1"/>
  <c r="AQ299" i="8"/>
  <c r="AR299" i="8" s="1"/>
  <c r="AS299" i="8"/>
  <c r="AT299" i="8" s="1"/>
  <c r="AU299" i="8"/>
  <c r="AV299" i="8" s="1"/>
  <c r="AW299" i="8"/>
  <c r="AX299" i="8" s="1"/>
  <c r="AO300" i="8"/>
  <c r="AP300" i="8" s="1"/>
  <c r="AQ300" i="8"/>
  <c r="AR300" i="8" s="1"/>
  <c r="AS300" i="8"/>
  <c r="AT300" i="8" s="1"/>
  <c r="AU300" i="8"/>
  <c r="AV300" i="8" s="1"/>
  <c r="AW300" i="8"/>
  <c r="AX300" i="8" s="1"/>
  <c r="AO301" i="8"/>
  <c r="AP301" i="8" s="1"/>
  <c r="AS301" i="8"/>
  <c r="AT301" i="8" s="1"/>
  <c r="AU301" i="8"/>
  <c r="AV301" i="8" s="1"/>
  <c r="AW301" i="8"/>
  <c r="AX301" i="8" s="1"/>
  <c r="AO302" i="8"/>
  <c r="AP302" i="8" s="1"/>
  <c r="AS302" i="8"/>
  <c r="AT302" i="8" s="1"/>
  <c r="AU302" i="8"/>
  <c r="AV302" i="8" s="1"/>
  <c r="AW302" i="8"/>
  <c r="AX302" i="8" s="1"/>
  <c r="AO303" i="8"/>
  <c r="AP303" i="8" s="1"/>
  <c r="AQ303" i="8"/>
  <c r="AR303" i="8" s="1"/>
  <c r="AS303" i="8"/>
  <c r="AT303" i="8" s="1"/>
  <c r="AU303" i="8"/>
  <c r="AV303" i="8" s="1"/>
  <c r="AW303" i="8"/>
  <c r="AX303" i="8" s="1"/>
  <c r="AO304" i="8"/>
  <c r="AP304" i="8" s="1"/>
  <c r="AS304" i="8"/>
  <c r="AT304" i="8" s="1"/>
  <c r="AU304" i="8"/>
  <c r="AV304" i="8" s="1"/>
  <c r="AW304" i="8"/>
  <c r="AX304" i="8" s="1"/>
  <c r="AO306" i="8"/>
  <c r="AP306" i="8" s="1"/>
  <c r="AS306" i="8"/>
  <c r="AT306" i="8" s="1"/>
  <c r="AU306" i="8"/>
  <c r="AV306" i="8" s="1"/>
  <c r="AW306" i="8"/>
  <c r="AX306" i="8" s="1"/>
  <c r="AO307" i="8"/>
  <c r="AP307" i="8" s="1"/>
  <c r="AS307" i="8"/>
  <c r="AT307" i="8" s="1"/>
  <c r="AU307" i="8"/>
  <c r="AV307" i="8" s="1"/>
  <c r="AW307" i="8"/>
  <c r="AX307" i="8" s="1"/>
  <c r="AO308" i="8"/>
  <c r="AP308" i="8" s="1"/>
  <c r="AS308" i="8"/>
  <c r="AT308" i="8" s="1"/>
  <c r="AU308" i="8"/>
  <c r="AV308" i="8" s="1"/>
  <c r="AW308" i="8"/>
  <c r="AX308" i="8" s="1"/>
  <c r="AO309" i="8"/>
  <c r="AP309" i="8" s="1"/>
  <c r="AS309" i="8"/>
  <c r="AT309" i="8" s="1"/>
  <c r="AU309" i="8"/>
  <c r="AV309" i="8" s="1"/>
  <c r="AW309" i="8"/>
  <c r="AX309" i="8" s="1"/>
  <c r="AO310" i="8"/>
  <c r="AP310" i="8" s="1"/>
  <c r="AS310" i="8"/>
  <c r="AT310" i="8" s="1"/>
  <c r="AU310" i="8"/>
  <c r="AV310" i="8" s="1"/>
  <c r="AW310" i="8"/>
  <c r="AX310" i="8" s="1"/>
  <c r="AO311" i="8"/>
  <c r="AP311" i="8" s="1"/>
  <c r="AS311" i="8"/>
  <c r="AT311" i="8" s="1"/>
  <c r="AU311" i="8"/>
  <c r="AV311" i="8" s="1"/>
  <c r="AW311" i="8"/>
  <c r="AX311" i="8" s="1"/>
  <c r="AO312" i="8"/>
  <c r="AP312" i="8" s="1"/>
  <c r="AS312" i="8"/>
  <c r="AT312" i="8" s="1"/>
  <c r="AU312" i="8"/>
  <c r="AV312" i="8" s="1"/>
  <c r="AW312" i="8"/>
  <c r="AX312" i="8" s="1"/>
  <c r="AO313" i="8"/>
  <c r="AP313" i="8" s="1"/>
  <c r="AQ313" i="8"/>
  <c r="AR313" i="8" s="1"/>
  <c r="AS313" i="8"/>
  <c r="AT313" i="8" s="1"/>
  <c r="AU313" i="8"/>
  <c r="AV313" i="8" s="1"/>
  <c r="AW313" i="8"/>
  <c r="AX313" i="8" s="1"/>
  <c r="AO314" i="8"/>
  <c r="AP314" i="8" s="1"/>
  <c r="AQ314" i="8"/>
  <c r="AR314" i="8" s="1"/>
  <c r="AS314" i="8"/>
  <c r="AT314" i="8" s="1"/>
  <c r="AU314" i="8"/>
  <c r="AV314" i="8" s="1"/>
  <c r="AW314" i="8"/>
  <c r="AX314" i="8" s="1"/>
  <c r="AO315" i="8"/>
  <c r="AP315" i="8" s="1"/>
  <c r="AQ315" i="8"/>
  <c r="AR315" i="8" s="1"/>
  <c r="AS315" i="8"/>
  <c r="AT315" i="8" s="1"/>
  <c r="AU315" i="8"/>
  <c r="AV315" i="8" s="1"/>
  <c r="AW315" i="8"/>
  <c r="AX315" i="8" s="1"/>
  <c r="AO316" i="8"/>
  <c r="AP316" i="8" s="1"/>
  <c r="AS316" i="8"/>
  <c r="AT316" i="8" s="1"/>
  <c r="AU316" i="8"/>
  <c r="AV316" i="8" s="1"/>
  <c r="AW316" i="8"/>
  <c r="AX316" i="8" s="1"/>
  <c r="AO317" i="8"/>
  <c r="AP317" i="8" s="1"/>
  <c r="AS317" i="8"/>
  <c r="AT317" i="8" s="1"/>
  <c r="AU317" i="8"/>
  <c r="AV317" i="8" s="1"/>
  <c r="AW317" i="8"/>
  <c r="AX317" i="8" s="1"/>
  <c r="AO329" i="8"/>
  <c r="AP329" i="8" s="1"/>
  <c r="AS329" i="8"/>
  <c r="AT329" i="8" s="1"/>
  <c r="AU329" i="8"/>
  <c r="AV329" i="8" s="1"/>
  <c r="AW329" i="8"/>
  <c r="AX329" i="8" s="1"/>
  <c r="AO332" i="8"/>
  <c r="AP332" i="8" s="1"/>
  <c r="AS332" i="8"/>
  <c r="AT332" i="8" s="1"/>
  <c r="AU332" i="8"/>
  <c r="AV332" i="8" s="1"/>
  <c r="AW332" i="8"/>
  <c r="AX332" i="8" s="1"/>
  <c r="AO333" i="8"/>
  <c r="AP333" i="8" s="1"/>
  <c r="AS333" i="8"/>
  <c r="AT333" i="8" s="1"/>
  <c r="AU333" i="8"/>
  <c r="AV333" i="8" s="1"/>
  <c r="AW333" i="8"/>
  <c r="AX333" i="8" s="1"/>
  <c r="AO334" i="8"/>
  <c r="AP334" i="8" s="1"/>
  <c r="AS334" i="8"/>
  <c r="AT334" i="8" s="1"/>
  <c r="AU334" i="8"/>
  <c r="AV334" i="8" s="1"/>
  <c r="AW334" i="8"/>
  <c r="AX334" i="8" s="1"/>
  <c r="AO335" i="8"/>
  <c r="AP335" i="8" s="1"/>
  <c r="AS335" i="8"/>
  <c r="AT335" i="8" s="1"/>
  <c r="AU335" i="8"/>
  <c r="AV335" i="8" s="1"/>
  <c r="AW335" i="8"/>
  <c r="AX335" i="8" s="1"/>
  <c r="AO336" i="8"/>
  <c r="AP336" i="8" s="1"/>
  <c r="AQ336" i="8"/>
  <c r="AR336" i="8" s="1"/>
  <c r="AS336" i="8"/>
  <c r="AT336" i="8" s="1"/>
  <c r="AU336" i="8"/>
  <c r="AV336" i="8" s="1"/>
  <c r="AW336" i="8"/>
  <c r="AX336" i="8" s="1"/>
  <c r="AO337" i="8"/>
  <c r="AP337" i="8" s="1"/>
  <c r="AQ337" i="8"/>
  <c r="AR337" i="8" s="1"/>
  <c r="AS337" i="8"/>
  <c r="AT337" i="8" s="1"/>
  <c r="AU337" i="8"/>
  <c r="AV337" i="8" s="1"/>
  <c r="AW337" i="8"/>
  <c r="AX337" i="8" s="1"/>
  <c r="AO338" i="8"/>
  <c r="AP338" i="8" s="1"/>
  <c r="AQ338" i="8"/>
  <c r="AR338" i="8" s="1"/>
  <c r="AS338" i="8"/>
  <c r="AT338" i="8" s="1"/>
  <c r="AU338" i="8"/>
  <c r="AV338" i="8" s="1"/>
  <c r="AW338" i="8"/>
  <c r="AX338" i="8" s="1"/>
  <c r="AO340" i="8"/>
  <c r="AP340" i="8" s="1"/>
  <c r="AS340" i="8"/>
  <c r="AT340" i="8" s="1"/>
  <c r="AU340" i="8"/>
  <c r="AV340" i="8" s="1"/>
  <c r="AW340" i="8"/>
  <c r="AX340" i="8" s="1"/>
  <c r="AO341" i="8"/>
  <c r="AP341" i="8" s="1"/>
  <c r="AS341" i="8"/>
  <c r="AT341" i="8" s="1"/>
  <c r="AU341" i="8"/>
  <c r="AV341" i="8" s="1"/>
  <c r="AW341" i="8"/>
  <c r="AX341" i="8" s="1"/>
  <c r="AO342" i="8"/>
  <c r="AP342" i="8" s="1"/>
  <c r="AS342" i="8"/>
  <c r="AT342" i="8" s="1"/>
  <c r="AU342" i="8"/>
  <c r="AV342" i="8" s="1"/>
  <c r="AW342" i="8"/>
  <c r="AX342" i="8" s="1"/>
  <c r="AO343" i="8"/>
  <c r="AP343" i="8" s="1"/>
  <c r="AS343" i="8"/>
  <c r="AT343" i="8" s="1"/>
  <c r="AU343" i="8"/>
  <c r="AV343" i="8" s="1"/>
  <c r="AW343" i="8"/>
  <c r="AX343" i="8" s="1"/>
  <c r="AO344" i="8"/>
  <c r="AP344" i="8" s="1"/>
  <c r="AQ344" i="8"/>
  <c r="AR344" i="8" s="1"/>
  <c r="AS344" i="8"/>
  <c r="AT344" i="8" s="1"/>
  <c r="AU344" i="8"/>
  <c r="AV344" i="8" s="1"/>
  <c r="AW344" i="8"/>
  <c r="AX344" i="8" s="1"/>
  <c r="AO345" i="8"/>
  <c r="AP345" i="8" s="1"/>
  <c r="AQ345" i="8"/>
  <c r="AR345" i="8" s="1"/>
  <c r="AS345" i="8"/>
  <c r="AT345" i="8" s="1"/>
  <c r="AU345" i="8"/>
  <c r="AV345" i="8" s="1"/>
  <c r="AW345" i="8"/>
  <c r="AX345" i="8" s="1"/>
  <c r="AO346" i="8"/>
  <c r="AP346" i="8" s="1"/>
  <c r="AS346" i="8"/>
  <c r="AT346" i="8" s="1"/>
  <c r="AU346" i="8"/>
  <c r="AV346" i="8" s="1"/>
  <c r="AW346" i="8"/>
  <c r="AX346" i="8" s="1"/>
  <c r="AO347" i="8"/>
  <c r="AP347" i="8" s="1"/>
  <c r="AQ347" i="8"/>
  <c r="AR347" i="8" s="1"/>
  <c r="AS347" i="8"/>
  <c r="AT347" i="8" s="1"/>
  <c r="AU347" i="8"/>
  <c r="AV347" i="8" s="1"/>
  <c r="AW347" i="8"/>
  <c r="AX347" i="8" s="1"/>
  <c r="AO348" i="8"/>
  <c r="AP348" i="8" s="1"/>
  <c r="AQ348" i="8"/>
  <c r="AR348" i="8" s="1"/>
  <c r="AS348" i="8"/>
  <c r="AT348" i="8" s="1"/>
  <c r="AU348" i="8"/>
  <c r="AV348" i="8" s="1"/>
  <c r="AW348" i="8"/>
  <c r="AX348" i="8" s="1"/>
  <c r="AO349" i="8"/>
  <c r="AP349" i="8" s="1"/>
  <c r="AQ349" i="8"/>
  <c r="AR349" i="8" s="1"/>
  <c r="AS349" i="8"/>
  <c r="AT349" i="8" s="1"/>
  <c r="AU349" i="8"/>
  <c r="AV349" i="8" s="1"/>
  <c r="AW349" i="8"/>
  <c r="AX349" i="8" s="1"/>
  <c r="AO350" i="8"/>
  <c r="AP350" i="8" s="1"/>
  <c r="AQ350" i="8"/>
  <c r="AR350" i="8" s="1"/>
  <c r="AS350" i="8"/>
  <c r="AT350" i="8" s="1"/>
  <c r="AU350" i="8"/>
  <c r="AV350" i="8" s="1"/>
  <c r="AW350" i="8"/>
  <c r="AX350" i="8" s="1"/>
  <c r="AO351" i="8"/>
  <c r="AP351" i="8" s="1"/>
  <c r="AQ351" i="8"/>
  <c r="AR351" i="8" s="1"/>
  <c r="AS351" i="8"/>
  <c r="AT351" i="8" s="1"/>
  <c r="AU351" i="8"/>
  <c r="AV351" i="8" s="1"/>
  <c r="AW351" i="8"/>
  <c r="AX351" i="8" s="1"/>
  <c r="AO352" i="8"/>
  <c r="AP352" i="8" s="1"/>
  <c r="AS352" i="8"/>
  <c r="AT352" i="8" s="1"/>
  <c r="AU352" i="8"/>
  <c r="AV352" i="8" s="1"/>
  <c r="AW352" i="8"/>
  <c r="AX352" i="8" s="1"/>
  <c r="AO353" i="8"/>
  <c r="AP353" i="8" s="1"/>
  <c r="AS353" i="8"/>
  <c r="AT353" i="8" s="1"/>
  <c r="AU353" i="8"/>
  <c r="AV353" i="8" s="1"/>
  <c r="AW353" i="8"/>
  <c r="AX353" i="8" s="1"/>
  <c r="AO354" i="8"/>
  <c r="AP354" i="8" s="1"/>
  <c r="AQ354" i="8"/>
  <c r="AR354" i="8" s="1"/>
  <c r="AS354" i="8"/>
  <c r="AT354" i="8" s="1"/>
  <c r="AU354" i="8"/>
  <c r="AV354" i="8" s="1"/>
  <c r="AW354" i="8"/>
  <c r="AX354" i="8" s="1"/>
  <c r="AO355" i="8"/>
  <c r="AP355" i="8" s="1"/>
  <c r="AQ355" i="8"/>
  <c r="AR355" i="8" s="1"/>
  <c r="AS355" i="8"/>
  <c r="AT355" i="8" s="1"/>
  <c r="AU355" i="8"/>
  <c r="AV355" i="8" s="1"/>
  <c r="AW355" i="8"/>
  <c r="AX355" i="8" s="1"/>
  <c r="AO356" i="8"/>
  <c r="AP356" i="8" s="1"/>
  <c r="AQ356" i="8"/>
  <c r="AR356" i="8" s="1"/>
  <c r="AS356" i="8"/>
  <c r="AT356" i="8" s="1"/>
  <c r="AU356" i="8"/>
  <c r="AV356" i="8" s="1"/>
  <c r="AW356" i="8"/>
  <c r="AX356" i="8" s="1"/>
  <c r="AO357" i="8"/>
  <c r="AP357" i="8" s="1"/>
  <c r="AQ357" i="8"/>
  <c r="AR357" i="8" s="1"/>
  <c r="AS357" i="8"/>
  <c r="AT357" i="8" s="1"/>
  <c r="AU357" i="8"/>
  <c r="AV357" i="8" s="1"/>
  <c r="AW357" i="8"/>
  <c r="AX357" i="8" s="1"/>
  <c r="AO358" i="8"/>
  <c r="AP358" i="8" s="1"/>
  <c r="AQ358" i="8"/>
  <c r="AR358" i="8" s="1"/>
  <c r="AS358" i="8"/>
  <c r="AT358" i="8" s="1"/>
  <c r="AU358" i="8"/>
  <c r="AV358" i="8" s="1"/>
  <c r="AW358" i="8"/>
  <c r="AX358" i="8" s="1"/>
  <c r="AO359" i="8"/>
  <c r="AP359" i="8" s="1"/>
  <c r="AQ359" i="8"/>
  <c r="AR359" i="8" s="1"/>
  <c r="AS359" i="8"/>
  <c r="AT359" i="8" s="1"/>
  <c r="AU359" i="8"/>
  <c r="AV359" i="8" s="1"/>
  <c r="AW359" i="8"/>
  <c r="AX359" i="8" s="1"/>
  <c r="AO360" i="8"/>
  <c r="AP360" i="8" s="1"/>
  <c r="AQ360" i="8"/>
  <c r="AR360" i="8" s="1"/>
  <c r="AS360" i="8"/>
  <c r="AT360" i="8" s="1"/>
  <c r="AU360" i="8"/>
  <c r="AV360" i="8" s="1"/>
  <c r="AW360" i="8"/>
  <c r="AX360" i="8" s="1"/>
  <c r="AO361" i="8"/>
  <c r="AP361" i="8" s="1"/>
  <c r="AQ361" i="8"/>
  <c r="AR361" i="8" s="1"/>
  <c r="AS361" i="8"/>
  <c r="AT361" i="8" s="1"/>
  <c r="AU361" i="8"/>
  <c r="AV361" i="8" s="1"/>
  <c r="AW361" i="8"/>
  <c r="AX361" i="8" s="1"/>
  <c r="AO362" i="8"/>
  <c r="AP362" i="8" s="1"/>
  <c r="AQ362" i="8"/>
  <c r="AR362" i="8" s="1"/>
  <c r="AS362" i="8"/>
  <c r="AT362" i="8" s="1"/>
  <c r="AU362" i="8"/>
  <c r="AV362" i="8" s="1"/>
  <c r="AW362" i="8"/>
  <c r="AX362" i="8" s="1"/>
  <c r="AO375" i="8"/>
  <c r="AP375" i="8" s="1"/>
  <c r="AS375" i="8"/>
  <c r="AT375" i="8" s="1"/>
  <c r="AU375" i="8"/>
  <c r="AV375" i="8" s="1"/>
  <c r="AW375" i="8"/>
  <c r="AX375" i="8" s="1"/>
  <c r="AO376" i="8"/>
  <c r="AP376" i="8" s="1"/>
  <c r="AQ376" i="8"/>
  <c r="AR376" i="8" s="1"/>
  <c r="AS376" i="8"/>
  <c r="AT376" i="8" s="1"/>
  <c r="AU376" i="8"/>
  <c r="AV376" i="8" s="1"/>
  <c r="AW376" i="8"/>
  <c r="AX376" i="8" s="1"/>
  <c r="AO377" i="8"/>
  <c r="AP377" i="8" s="1"/>
  <c r="AQ377" i="8"/>
  <c r="AR377" i="8" s="1"/>
  <c r="AS377" i="8"/>
  <c r="AT377" i="8" s="1"/>
  <c r="AU377" i="8"/>
  <c r="AV377" i="8" s="1"/>
  <c r="AW377" i="8"/>
  <c r="AX377" i="8" s="1"/>
  <c r="AO378" i="8"/>
  <c r="AP378" i="8" s="1"/>
  <c r="AQ378" i="8"/>
  <c r="AR378" i="8" s="1"/>
  <c r="AS378" i="8"/>
  <c r="AT378" i="8" s="1"/>
  <c r="AU378" i="8"/>
  <c r="AV378" i="8" s="1"/>
  <c r="AW378" i="8"/>
  <c r="AX378" i="8" s="1"/>
  <c r="AO379" i="8"/>
  <c r="AP379" i="8" s="1"/>
  <c r="AQ379" i="8"/>
  <c r="AR379" i="8" s="1"/>
  <c r="AS379" i="8"/>
  <c r="AT379" i="8" s="1"/>
  <c r="AU379" i="8"/>
  <c r="AV379" i="8" s="1"/>
  <c r="AW379" i="8"/>
  <c r="AX379" i="8" s="1"/>
  <c r="AO380" i="8"/>
  <c r="AP380" i="8" s="1"/>
  <c r="AS380" i="8"/>
  <c r="AT380" i="8" s="1"/>
  <c r="AU380" i="8"/>
  <c r="AV380" i="8" s="1"/>
  <c r="AW380" i="8"/>
  <c r="AX380" i="8" s="1"/>
  <c r="AO381" i="8"/>
  <c r="AP381" i="8" s="1"/>
  <c r="AS381" i="8"/>
  <c r="AT381" i="8" s="1"/>
  <c r="AU381" i="8"/>
  <c r="AV381" i="8" s="1"/>
  <c r="AW381" i="8"/>
  <c r="AX381" i="8" s="1"/>
  <c r="AO382" i="8"/>
  <c r="AP382" i="8" s="1"/>
  <c r="AQ382" i="8"/>
  <c r="AR382" i="8" s="1"/>
  <c r="AS382" i="8"/>
  <c r="AT382" i="8" s="1"/>
  <c r="AU382" i="8"/>
  <c r="AV382" i="8" s="1"/>
  <c r="AW382" i="8"/>
  <c r="AX382" i="8" s="1"/>
  <c r="AO383" i="8"/>
  <c r="AP383" i="8" s="1"/>
  <c r="AS383" i="8"/>
  <c r="AT383" i="8" s="1"/>
  <c r="AU383" i="8"/>
  <c r="AV383" i="8" s="1"/>
  <c r="AW383" i="8"/>
  <c r="AX383" i="8" s="1"/>
  <c r="AO384" i="8"/>
  <c r="AP384" i="8" s="1"/>
  <c r="AQ384" i="8"/>
  <c r="AR384" i="8" s="1"/>
  <c r="AS384" i="8"/>
  <c r="AT384" i="8" s="1"/>
  <c r="AU384" i="8"/>
  <c r="AV384" i="8" s="1"/>
  <c r="AW384" i="8"/>
  <c r="AX384" i="8" s="1"/>
  <c r="AO385" i="8"/>
  <c r="AP385" i="8" s="1"/>
  <c r="AQ385" i="8"/>
  <c r="AR385" i="8" s="1"/>
  <c r="AS385" i="8"/>
  <c r="AT385" i="8" s="1"/>
  <c r="AU385" i="8"/>
  <c r="AV385" i="8" s="1"/>
  <c r="AW385" i="8"/>
  <c r="AX385" i="8" s="1"/>
  <c r="AO386" i="8"/>
  <c r="AP386" i="8" s="1"/>
  <c r="AQ386" i="8"/>
  <c r="AR386" i="8" s="1"/>
  <c r="AS386" i="8"/>
  <c r="AT386" i="8" s="1"/>
  <c r="AU386" i="8"/>
  <c r="AV386" i="8" s="1"/>
  <c r="AW386" i="8"/>
  <c r="AX386" i="8" s="1"/>
  <c r="AO387" i="8"/>
  <c r="AP387" i="8" s="1"/>
  <c r="AQ387" i="8"/>
  <c r="AR387" i="8" s="1"/>
  <c r="AS387" i="8"/>
  <c r="AT387" i="8" s="1"/>
  <c r="AU387" i="8"/>
  <c r="AV387" i="8" s="1"/>
  <c r="AW387" i="8"/>
  <c r="AX387" i="8" s="1"/>
  <c r="AO388" i="8"/>
  <c r="AP388" i="8" s="1"/>
  <c r="AQ388" i="8"/>
  <c r="AR388" i="8" s="1"/>
  <c r="AS388" i="8"/>
  <c r="AT388" i="8" s="1"/>
  <c r="AU388" i="8"/>
  <c r="AV388" i="8" s="1"/>
  <c r="AW388" i="8"/>
  <c r="AX388" i="8" s="1"/>
  <c r="AO389" i="8"/>
  <c r="AP389" i="8" s="1"/>
  <c r="AQ389" i="8"/>
  <c r="AR389" i="8" s="1"/>
  <c r="AS389" i="8"/>
  <c r="AT389" i="8" s="1"/>
  <c r="AU389" i="8"/>
  <c r="AV389" i="8" s="1"/>
  <c r="AW389" i="8"/>
  <c r="AX389" i="8" s="1"/>
  <c r="AO390" i="8"/>
  <c r="AP390" i="8" s="1"/>
  <c r="AQ390" i="8"/>
  <c r="AR390" i="8" s="1"/>
  <c r="AS390" i="8"/>
  <c r="AT390" i="8" s="1"/>
  <c r="AU390" i="8"/>
  <c r="AV390" i="8" s="1"/>
  <c r="AW390" i="8"/>
  <c r="AX390" i="8" s="1"/>
  <c r="AO391" i="8"/>
  <c r="AP391" i="8" s="1"/>
  <c r="AS391" i="8"/>
  <c r="AT391" i="8" s="1"/>
  <c r="AU391" i="8"/>
  <c r="AV391" i="8" s="1"/>
  <c r="AW391" i="8"/>
  <c r="AX391" i="8" s="1"/>
  <c r="AO392" i="8"/>
  <c r="AP392" i="8" s="1"/>
  <c r="AQ392" i="8"/>
  <c r="AR392" i="8" s="1"/>
  <c r="AS392" i="8"/>
  <c r="AT392" i="8" s="1"/>
  <c r="AU392" i="8"/>
  <c r="AV392" i="8" s="1"/>
  <c r="AW392" i="8"/>
  <c r="AX392" i="8" s="1"/>
  <c r="AO393" i="8"/>
  <c r="AP393" i="8" s="1"/>
  <c r="AQ393" i="8"/>
  <c r="AR393" i="8" s="1"/>
  <c r="AS393" i="8"/>
  <c r="AT393" i="8" s="1"/>
  <c r="AU393" i="8"/>
  <c r="AV393" i="8" s="1"/>
  <c r="AW393" i="8"/>
  <c r="AX393" i="8" s="1"/>
  <c r="AO394" i="8"/>
  <c r="AP394" i="8" s="1"/>
  <c r="AQ394" i="8"/>
  <c r="AR394" i="8" s="1"/>
  <c r="AS394" i="8"/>
  <c r="AT394" i="8" s="1"/>
  <c r="AU394" i="8"/>
  <c r="AV394" i="8" s="1"/>
  <c r="AW394" i="8"/>
  <c r="AX394" i="8" s="1"/>
  <c r="AO395" i="8"/>
  <c r="AP395" i="8" s="1"/>
  <c r="AQ395" i="8"/>
  <c r="AR395" i="8" s="1"/>
  <c r="AS395" i="8"/>
  <c r="AT395" i="8" s="1"/>
  <c r="AU395" i="8"/>
  <c r="AV395" i="8" s="1"/>
  <c r="AW395" i="8"/>
  <c r="AX395" i="8" s="1"/>
  <c r="AO396" i="8"/>
  <c r="AP396" i="8" s="1"/>
  <c r="AQ396" i="8"/>
  <c r="AR396" i="8" s="1"/>
  <c r="AS396" i="8"/>
  <c r="AT396" i="8" s="1"/>
  <c r="AU396" i="8"/>
  <c r="AV396" i="8" s="1"/>
  <c r="AW396" i="8"/>
  <c r="AX396" i="8" s="1"/>
  <c r="AO397" i="8"/>
  <c r="AP397" i="8" s="1"/>
  <c r="AQ397" i="8"/>
  <c r="AR397" i="8" s="1"/>
  <c r="AS397" i="8"/>
  <c r="AT397" i="8" s="1"/>
  <c r="AU397" i="8"/>
  <c r="AV397" i="8" s="1"/>
  <c r="AW397" i="8"/>
  <c r="AX397" i="8" s="1"/>
  <c r="AO398" i="8"/>
  <c r="AP398" i="8" s="1"/>
  <c r="AQ398" i="8"/>
  <c r="AR398" i="8" s="1"/>
  <c r="AS398" i="8"/>
  <c r="AT398" i="8" s="1"/>
  <c r="AU398" i="8"/>
  <c r="AV398" i="8" s="1"/>
  <c r="AW398" i="8"/>
  <c r="AX398" i="8" s="1"/>
  <c r="AO399" i="8"/>
  <c r="AP399" i="8" s="1"/>
  <c r="AQ399" i="8"/>
  <c r="AR399" i="8" s="1"/>
  <c r="AS399" i="8"/>
  <c r="AT399" i="8" s="1"/>
  <c r="AU399" i="8"/>
  <c r="AV399" i="8" s="1"/>
  <c r="AW399" i="8"/>
  <c r="AX399" i="8" s="1"/>
  <c r="AO400" i="8"/>
  <c r="AP400" i="8" s="1"/>
  <c r="AQ400" i="8"/>
  <c r="AR400" i="8" s="1"/>
  <c r="AS400" i="8"/>
  <c r="AT400" i="8" s="1"/>
  <c r="AU400" i="8"/>
  <c r="AV400" i="8" s="1"/>
  <c r="AW400" i="8"/>
  <c r="AX400" i="8" s="1"/>
  <c r="AO401" i="8"/>
  <c r="AP401" i="8" s="1"/>
  <c r="AQ401" i="8"/>
  <c r="AR401" i="8" s="1"/>
  <c r="AS401" i="8"/>
  <c r="AT401" i="8" s="1"/>
  <c r="AU401" i="8"/>
  <c r="AV401" i="8" s="1"/>
  <c r="AW401" i="8"/>
  <c r="AX401" i="8" s="1"/>
  <c r="AO419" i="8"/>
  <c r="AP419" i="8" s="1"/>
  <c r="AO420" i="8"/>
  <c r="AP420" i="8" s="1"/>
  <c r="AO421" i="8"/>
  <c r="AP421" i="8" s="1"/>
  <c r="AO422" i="8"/>
  <c r="AP422" i="8" s="1"/>
  <c r="AQ423" i="8"/>
  <c r="AR423" i="8" s="1"/>
  <c r="AS423" i="8"/>
  <c r="AT423" i="8" s="1"/>
  <c r="AU423" i="8"/>
  <c r="AV423" i="8" s="1"/>
  <c r="AW423" i="8"/>
  <c r="AX423" i="8" s="1"/>
  <c r="AO424" i="8"/>
  <c r="AP424" i="8" s="1"/>
  <c r="AO426" i="8"/>
  <c r="AP426" i="8" s="1"/>
  <c r="AO427" i="8"/>
  <c r="AP427" i="8" s="1"/>
  <c r="AQ428" i="8"/>
  <c r="AR428" i="8" s="1"/>
  <c r="AS428" i="8"/>
  <c r="AT428" i="8" s="1"/>
  <c r="AU428" i="8"/>
  <c r="AV428" i="8" s="1"/>
  <c r="AW428" i="8"/>
  <c r="AX428" i="8" s="1"/>
  <c r="AQ429" i="8"/>
  <c r="AR429" i="8" s="1"/>
  <c r="AS429" i="8"/>
  <c r="AT429" i="8" s="1"/>
  <c r="AU429" i="8"/>
  <c r="AV429" i="8" s="1"/>
  <c r="AW429" i="8"/>
  <c r="AX429" i="8" s="1"/>
  <c r="AS430" i="8"/>
  <c r="AT430" i="8" s="1"/>
  <c r="AU430" i="8"/>
  <c r="AV430" i="8" s="1"/>
  <c r="AW430" i="8"/>
  <c r="AX430" i="8" s="1"/>
  <c r="AS431" i="8"/>
  <c r="AT431" i="8" s="1"/>
  <c r="AU431" i="8"/>
  <c r="AV431" i="8" s="1"/>
  <c r="AW431" i="8"/>
  <c r="AX431" i="8" s="1"/>
  <c r="AS432" i="8"/>
  <c r="AT432" i="8" s="1"/>
  <c r="AU432" i="8"/>
  <c r="AV432" i="8" s="1"/>
  <c r="AW432" i="8"/>
  <c r="AX432" i="8" s="1"/>
  <c r="AQ433" i="8"/>
  <c r="AR433" i="8" s="1"/>
  <c r="AS433" i="8"/>
  <c r="AT433" i="8" s="1"/>
  <c r="AU433" i="8"/>
  <c r="AV433" i="8" s="1"/>
  <c r="AW433" i="8"/>
  <c r="AX433" i="8" s="1"/>
  <c r="AQ434" i="8"/>
  <c r="AR434" i="8" s="1"/>
  <c r="AS434" i="8"/>
  <c r="AT434" i="8" s="1"/>
  <c r="AU434" i="8"/>
  <c r="AV434" i="8" s="1"/>
  <c r="AW434" i="8"/>
  <c r="AX434" i="8" s="1"/>
  <c r="AQ435" i="8"/>
  <c r="AR435" i="8" s="1"/>
  <c r="AS435" i="8"/>
  <c r="AT435" i="8" s="1"/>
  <c r="AU435" i="8"/>
  <c r="AV435" i="8" s="1"/>
  <c r="AW435" i="8"/>
  <c r="AX435" i="8" s="1"/>
  <c r="AQ437" i="8"/>
  <c r="AR437" i="8" s="1"/>
  <c r="AS437" i="8"/>
  <c r="AT437" i="8" s="1"/>
  <c r="AU437" i="8"/>
  <c r="AV437" i="8" s="1"/>
  <c r="AW437" i="8"/>
  <c r="AX437" i="8" s="1"/>
  <c r="AQ438" i="8"/>
  <c r="AR438" i="8" s="1"/>
  <c r="AS438" i="8"/>
  <c r="AT438" i="8" s="1"/>
  <c r="AU438" i="8"/>
  <c r="AV438" i="8" s="1"/>
  <c r="AW438" i="8"/>
  <c r="AX438" i="8" s="1"/>
  <c r="AQ439" i="8"/>
  <c r="AR439" i="8" s="1"/>
  <c r="AS439" i="8"/>
  <c r="AT439" i="8" s="1"/>
  <c r="AU439" i="8"/>
  <c r="AV439" i="8" s="1"/>
  <c r="AW439" i="8"/>
  <c r="AX439" i="8" s="1"/>
  <c r="AO440" i="8"/>
  <c r="AP440" i="8" s="1"/>
  <c r="AO441" i="8"/>
  <c r="AP441" i="8" s="1"/>
  <c r="AS442" i="8"/>
  <c r="AT442" i="8" s="1"/>
  <c r="AU442" i="8"/>
  <c r="AV442" i="8" s="1"/>
  <c r="AW442" i="8"/>
  <c r="AX442" i="8" s="1"/>
  <c r="AQ444" i="8"/>
  <c r="AR444" i="8" s="1"/>
  <c r="AS444" i="8"/>
  <c r="AT444" i="8" s="1"/>
  <c r="AU444" i="8"/>
  <c r="AV444" i="8" s="1"/>
  <c r="AW444" i="8"/>
  <c r="AX444" i="8" s="1"/>
  <c r="AQ445" i="8"/>
  <c r="AR445" i="8" s="1"/>
  <c r="AS445" i="8"/>
  <c r="AT445" i="8" s="1"/>
  <c r="AU445" i="8"/>
  <c r="AV445" i="8" s="1"/>
  <c r="AW445" i="8"/>
  <c r="AX445" i="8" s="1"/>
  <c r="AQ446" i="8"/>
  <c r="AR446" i="8" s="1"/>
  <c r="AS446" i="8"/>
  <c r="AT446" i="8" s="1"/>
  <c r="AU446" i="8"/>
  <c r="AV446" i="8" s="1"/>
  <c r="AW446" i="8"/>
  <c r="AX446" i="8" s="1"/>
  <c r="AQ447" i="8"/>
  <c r="AR447" i="8" s="1"/>
  <c r="AS447" i="8"/>
  <c r="AT447" i="8" s="1"/>
  <c r="AU447" i="8"/>
  <c r="AV447" i="8" s="1"/>
  <c r="AW447" i="8"/>
  <c r="AX447" i="8" s="1"/>
  <c r="AQ448" i="8"/>
  <c r="AR448" i="8" s="1"/>
  <c r="AS448" i="8"/>
  <c r="AT448" i="8" s="1"/>
  <c r="AU448" i="8"/>
  <c r="AV448" i="8" s="1"/>
  <c r="AW448" i="8"/>
  <c r="AX448" i="8" s="1"/>
  <c r="AQ449" i="8"/>
  <c r="AR449" i="8" s="1"/>
  <c r="AS449" i="8"/>
  <c r="AT449" i="8" s="1"/>
  <c r="AU449" i="8"/>
  <c r="AV449" i="8" s="1"/>
  <c r="AW449" i="8"/>
  <c r="AX449" i="8" s="1"/>
  <c r="AQ462" i="8"/>
  <c r="AR462" i="8" s="1"/>
  <c r="AS462" i="8"/>
  <c r="AT462" i="8" s="1"/>
  <c r="AU462" i="8"/>
  <c r="AV462" i="8" s="1"/>
  <c r="AW462" i="8"/>
  <c r="AX462" i="8" s="1"/>
  <c r="AQ463" i="8"/>
  <c r="AR463" i="8" s="1"/>
  <c r="AS463" i="8"/>
  <c r="AT463" i="8" s="1"/>
  <c r="AU463" i="8"/>
  <c r="AV463" i="8" s="1"/>
  <c r="AW463" i="8"/>
  <c r="AX463" i="8" s="1"/>
  <c r="AQ464" i="8"/>
  <c r="AR464" i="8" s="1"/>
  <c r="AS464" i="8"/>
  <c r="AT464" i="8" s="1"/>
  <c r="AU464" i="8"/>
  <c r="AV464" i="8" s="1"/>
  <c r="AW464" i="8"/>
  <c r="AX464" i="8" s="1"/>
  <c r="AQ465" i="8"/>
  <c r="AR465" i="8" s="1"/>
  <c r="AS465" i="8"/>
  <c r="AT465" i="8" s="1"/>
  <c r="AU465" i="8"/>
  <c r="AV465" i="8" s="1"/>
  <c r="AW465" i="8"/>
  <c r="AX465" i="8" s="1"/>
  <c r="AQ466" i="8"/>
  <c r="AR466" i="8" s="1"/>
  <c r="AS466" i="8"/>
  <c r="AT466" i="8" s="1"/>
  <c r="AU466" i="8"/>
  <c r="AV466" i="8" s="1"/>
  <c r="AW466" i="8"/>
  <c r="AX466" i="8" s="1"/>
  <c r="AQ467" i="8"/>
  <c r="AR467" i="8" s="1"/>
  <c r="AS467" i="8"/>
  <c r="AT467" i="8" s="1"/>
  <c r="AU467" i="8"/>
  <c r="AV467" i="8" s="1"/>
  <c r="AW467" i="8"/>
  <c r="AX467" i="8" s="1"/>
  <c r="AQ468" i="8"/>
  <c r="AR468" i="8" s="1"/>
  <c r="AS468" i="8"/>
  <c r="AT468" i="8" s="1"/>
  <c r="AU468" i="8"/>
  <c r="AV468" i="8" s="1"/>
  <c r="AW468" i="8"/>
  <c r="AX468" i="8" s="1"/>
  <c r="AQ469" i="8"/>
  <c r="AR469" i="8" s="1"/>
  <c r="AS469" i="8"/>
  <c r="AT469" i="8" s="1"/>
  <c r="AU469" i="8"/>
  <c r="AV469" i="8" s="1"/>
  <c r="AW469" i="8"/>
  <c r="AX469" i="8" s="1"/>
  <c r="AQ470" i="8"/>
  <c r="AR470" i="8" s="1"/>
  <c r="AS470" i="8"/>
  <c r="AT470" i="8" s="1"/>
  <c r="AU470" i="8"/>
  <c r="AV470" i="8" s="1"/>
  <c r="AW470" i="8"/>
  <c r="AX470" i="8" s="1"/>
  <c r="AQ471" i="8"/>
  <c r="AR471" i="8" s="1"/>
  <c r="AS471" i="8"/>
  <c r="AT471" i="8" s="1"/>
  <c r="AU471" i="8"/>
  <c r="AV471" i="8" s="1"/>
  <c r="AW471" i="8"/>
  <c r="AX471" i="8" s="1"/>
  <c r="AQ472" i="8"/>
  <c r="AR472" i="8" s="1"/>
  <c r="AS472" i="8"/>
  <c r="AT472" i="8" s="1"/>
  <c r="AU472" i="8"/>
  <c r="AV472" i="8" s="1"/>
  <c r="AW472" i="8"/>
  <c r="AX472" i="8" s="1"/>
  <c r="AS473" i="8"/>
  <c r="AT473" i="8" s="1"/>
  <c r="AU473" i="8"/>
  <c r="AV473" i="8" s="1"/>
  <c r="AW473" i="8"/>
  <c r="AX473" i="8" s="1"/>
  <c r="AO476" i="8"/>
  <c r="AP476" i="8" s="1"/>
  <c r="AQ476" i="8"/>
  <c r="AR476" i="8" s="1"/>
  <c r="AS476" i="8"/>
  <c r="AT476" i="8" s="1"/>
  <c r="AU476" i="8"/>
  <c r="AV476" i="8" s="1"/>
  <c r="AW476" i="8"/>
  <c r="AX476" i="8" s="1"/>
  <c r="AO477" i="8"/>
  <c r="AP477" i="8" s="1"/>
  <c r="AS477" i="8"/>
  <c r="AT477" i="8" s="1"/>
  <c r="AU477" i="8"/>
  <c r="AV477" i="8" s="1"/>
  <c r="AW477" i="8"/>
  <c r="AX477" i="8" s="1"/>
  <c r="AO478" i="8"/>
  <c r="AP478" i="8" s="1"/>
  <c r="AS478" i="8"/>
  <c r="AT478" i="8" s="1"/>
  <c r="AU478" i="8"/>
  <c r="AV478" i="8" s="1"/>
  <c r="AW478" i="8"/>
  <c r="AX478" i="8" s="1"/>
  <c r="AO479" i="8"/>
  <c r="AP479" i="8" s="1"/>
  <c r="AS479" i="8"/>
  <c r="AT479" i="8" s="1"/>
  <c r="AU479" i="8"/>
  <c r="AV479" i="8" s="1"/>
  <c r="AW479" i="8"/>
  <c r="AX479" i="8" s="1"/>
  <c r="AO480" i="8"/>
  <c r="AP480" i="8" s="1"/>
  <c r="AQ480" i="8"/>
  <c r="AR480" i="8" s="1"/>
  <c r="AS480" i="8"/>
  <c r="AT480" i="8" s="1"/>
  <c r="AU480" i="8"/>
  <c r="AV480" i="8" s="1"/>
  <c r="AW480" i="8"/>
  <c r="AX480" i="8" s="1"/>
  <c r="AO481" i="8"/>
  <c r="AP481" i="8" s="1"/>
  <c r="AQ481" i="8"/>
  <c r="AR481" i="8" s="1"/>
  <c r="AS481" i="8"/>
  <c r="AT481" i="8" s="1"/>
  <c r="AU481" i="8"/>
  <c r="AV481" i="8" s="1"/>
  <c r="AW481" i="8"/>
  <c r="AX481" i="8" s="1"/>
  <c r="AO482" i="8"/>
  <c r="AP482" i="8" s="1"/>
  <c r="AQ482" i="8"/>
  <c r="AR482" i="8" s="1"/>
  <c r="AS482" i="8"/>
  <c r="AT482" i="8" s="1"/>
  <c r="AU482" i="8"/>
  <c r="AV482" i="8" s="1"/>
  <c r="AW482" i="8"/>
  <c r="AX482" i="8" s="1"/>
  <c r="AO483" i="8"/>
  <c r="AP483" i="8" s="1"/>
  <c r="AQ483" i="8"/>
  <c r="AR483" i="8" s="1"/>
  <c r="AS483" i="8"/>
  <c r="AT483" i="8" s="1"/>
  <c r="AU483" i="8"/>
  <c r="AV483" i="8" s="1"/>
  <c r="AW483" i="8"/>
  <c r="AX483" i="8" s="1"/>
  <c r="AO484" i="8"/>
  <c r="AP484" i="8" s="1"/>
  <c r="AQ484" i="8"/>
  <c r="AR484" i="8" s="1"/>
  <c r="AS484" i="8"/>
  <c r="AT484" i="8" s="1"/>
  <c r="AU484" i="8"/>
  <c r="AV484" i="8" s="1"/>
  <c r="AW484" i="8"/>
  <c r="AX484" i="8" s="1"/>
  <c r="AO485" i="8"/>
  <c r="AP485" i="8" s="1"/>
  <c r="AQ485" i="8"/>
  <c r="AR485" i="8" s="1"/>
  <c r="AS485" i="8"/>
  <c r="AT485" i="8" s="1"/>
  <c r="AU485" i="8"/>
  <c r="AV485" i="8" s="1"/>
  <c r="AW485" i="8"/>
  <c r="AX485" i="8" s="1"/>
  <c r="AO486" i="8"/>
  <c r="AP486" i="8" s="1"/>
  <c r="AQ486" i="8"/>
  <c r="AR486" i="8" s="1"/>
  <c r="AS486" i="8"/>
  <c r="AT486" i="8" s="1"/>
  <c r="AU486" i="8"/>
  <c r="AV486" i="8" s="1"/>
  <c r="AW486" i="8"/>
  <c r="AX486" i="8" s="1"/>
  <c r="AO487" i="8"/>
  <c r="AP487" i="8" s="1"/>
  <c r="AQ487" i="8"/>
  <c r="AR487" i="8" s="1"/>
  <c r="AS487" i="8"/>
  <c r="AT487" i="8" s="1"/>
  <c r="AU487" i="8"/>
  <c r="AV487" i="8" s="1"/>
  <c r="AW487" i="8"/>
  <c r="AX487" i="8" s="1"/>
  <c r="AO488" i="8"/>
  <c r="AP488" i="8" s="1"/>
  <c r="AS488" i="8"/>
  <c r="AT488" i="8" s="1"/>
  <c r="AU488" i="8"/>
  <c r="AV488" i="8" s="1"/>
  <c r="AW488" i="8"/>
  <c r="AX488" i="8" s="1"/>
  <c r="AO489" i="8"/>
  <c r="AP489" i="8" s="1"/>
  <c r="AS489" i="8"/>
  <c r="AT489" i="8" s="1"/>
  <c r="AU489" i="8"/>
  <c r="AV489" i="8" s="1"/>
  <c r="AW489" i="8"/>
  <c r="AX489" i="8" s="1"/>
  <c r="AO490" i="8"/>
  <c r="AP490" i="8" s="1"/>
  <c r="AS490" i="8"/>
  <c r="AT490" i="8" s="1"/>
  <c r="AU490" i="8"/>
  <c r="AV490" i="8" s="1"/>
  <c r="AW490" i="8"/>
  <c r="AX490" i="8" s="1"/>
  <c r="AO491" i="8"/>
  <c r="AP491" i="8" s="1"/>
  <c r="AS491" i="8"/>
  <c r="AT491" i="8" s="1"/>
  <c r="AU491" i="8"/>
  <c r="AV491" i="8" s="1"/>
  <c r="AW491" i="8"/>
  <c r="AX491" i="8" s="1"/>
  <c r="AO492" i="8"/>
  <c r="AP492" i="8" s="1"/>
  <c r="AS492" i="8"/>
  <c r="AT492" i="8" s="1"/>
  <c r="AU492" i="8"/>
  <c r="AV492" i="8" s="1"/>
  <c r="AW492" i="8"/>
  <c r="AX492" i="8" s="1"/>
  <c r="AO493" i="8"/>
  <c r="AP493" i="8" s="1"/>
  <c r="AQ493" i="8"/>
  <c r="AR493" i="8" s="1"/>
  <c r="AS493" i="8"/>
  <c r="AT493" i="8" s="1"/>
  <c r="AU493" i="8"/>
  <c r="AV493" i="8" s="1"/>
  <c r="AW493" i="8"/>
  <c r="AX493" i="8" s="1"/>
  <c r="AO494" i="8"/>
  <c r="AP494" i="8" s="1"/>
  <c r="AQ494" i="8"/>
  <c r="AR494" i="8" s="1"/>
  <c r="AS494" i="8"/>
  <c r="AT494" i="8" s="1"/>
  <c r="AU494" i="8"/>
  <c r="AV494" i="8" s="1"/>
  <c r="AW494" i="8"/>
  <c r="AX494" i="8" s="1"/>
  <c r="AO495" i="8"/>
  <c r="AP495" i="8" s="1"/>
  <c r="AQ495" i="8"/>
  <c r="AR495" i="8" s="1"/>
  <c r="AS495" i="8"/>
  <c r="AT495" i="8" s="1"/>
  <c r="AU495" i="8"/>
  <c r="AV495" i="8" s="1"/>
  <c r="AW495" i="8"/>
  <c r="AX495" i="8" s="1"/>
  <c r="AO496" i="8"/>
  <c r="AP496" i="8" s="1"/>
  <c r="AQ496" i="8"/>
  <c r="AR496" i="8" s="1"/>
  <c r="AS496" i="8"/>
  <c r="AT496" i="8" s="1"/>
  <c r="AU496" i="8"/>
  <c r="AV496" i="8" s="1"/>
  <c r="AW496" i="8"/>
  <c r="AX496" i="8" s="1"/>
  <c r="AO497" i="8"/>
  <c r="AP497" i="8" s="1"/>
  <c r="AQ497" i="8"/>
  <c r="AR497" i="8" s="1"/>
  <c r="AS497" i="8"/>
  <c r="AT497" i="8" s="1"/>
  <c r="AU497" i="8"/>
  <c r="AV497" i="8" s="1"/>
  <c r="AW497" i="8"/>
  <c r="AX497" i="8" s="1"/>
  <c r="AO498" i="8"/>
  <c r="AP498" i="8" s="1"/>
  <c r="AS498" i="8"/>
  <c r="AT498" i="8" s="1"/>
  <c r="AU498" i="8"/>
  <c r="AV498" i="8" s="1"/>
  <c r="AW498" i="8"/>
  <c r="AX498" i="8" s="1"/>
  <c r="AO499" i="8"/>
  <c r="AP499" i="8" s="1"/>
  <c r="AQ499" i="8"/>
  <c r="AR499" i="8" s="1"/>
  <c r="AS499" i="8"/>
  <c r="AT499" i="8" s="1"/>
  <c r="AU499" i="8"/>
  <c r="AV499" i="8" s="1"/>
  <c r="AW499" i="8"/>
  <c r="AX499" i="8" s="1"/>
  <c r="AO500" i="8"/>
  <c r="AP500" i="8" s="1"/>
  <c r="AQ500" i="8"/>
  <c r="AR500" i="8" s="1"/>
  <c r="AS500" i="8"/>
  <c r="AT500" i="8" s="1"/>
  <c r="AU500" i="8"/>
  <c r="AV500" i="8" s="1"/>
  <c r="AW500" i="8"/>
  <c r="AX500" i="8" s="1"/>
  <c r="AO501" i="8"/>
  <c r="AP501" i="8" s="1"/>
  <c r="AQ501" i="8"/>
  <c r="AR501" i="8" s="1"/>
  <c r="AS501" i="8"/>
  <c r="AT501" i="8" s="1"/>
  <c r="AU501" i="8"/>
  <c r="AV501" i="8" s="1"/>
  <c r="AW501" i="8"/>
  <c r="AX501" i="8" s="1"/>
  <c r="AO502" i="8"/>
  <c r="AP502" i="8" s="1"/>
  <c r="AQ502" i="8"/>
  <c r="AR502" i="8" s="1"/>
  <c r="AS502" i="8"/>
  <c r="AT502" i="8" s="1"/>
  <c r="AU502" i="8"/>
  <c r="AV502" i="8" s="1"/>
  <c r="AW502" i="8"/>
  <c r="AX502" i="8" s="1"/>
  <c r="AO503" i="8"/>
  <c r="AP503" i="8" s="1"/>
  <c r="AQ503" i="8"/>
  <c r="AR503" i="8" s="1"/>
  <c r="AS503" i="8"/>
  <c r="AT503" i="8" s="1"/>
  <c r="AU503" i="8"/>
  <c r="AV503" i="8" s="1"/>
  <c r="AW503" i="8"/>
  <c r="AX503" i="8" s="1"/>
  <c r="AO504" i="8"/>
  <c r="AP504" i="8" s="1"/>
  <c r="AQ504" i="8"/>
  <c r="AR504" i="8" s="1"/>
  <c r="AS504" i="8"/>
  <c r="AT504" i="8" s="1"/>
  <c r="AU504" i="8"/>
  <c r="AV504" i="8" s="1"/>
  <c r="AW504" i="8"/>
  <c r="AX504" i="8" s="1"/>
  <c r="AO505" i="8"/>
  <c r="AP505" i="8" s="1"/>
  <c r="AQ505" i="8"/>
  <c r="AR505" i="8" s="1"/>
  <c r="AS505" i="8"/>
  <c r="AT505" i="8" s="1"/>
  <c r="AU505" i="8"/>
  <c r="AV505" i="8" s="1"/>
  <c r="AW505" i="8"/>
  <c r="AX505" i="8" s="1"/>
  <c r="AO506" i="8"/>
  <c r="AP506" i="8" s="1"/>
  <c r="AQ506" i="8"/>
  <c r="AR506" i="8" s="1"/>
  <c r="AS506" i="8"/>
  <c r="AT506" i="8" s="1"/>
  <c r="AU506" i="8"/>
  <c r="AV506" i="8" s="1"/>
  <c r="AW506" i="8"/>
  <c r="AX506" i="8" s="1"/>
  <c r="AO507" i="8"/>
  <c r="AP507" i="8" s="1"/>
  <c r="AQ507" i="8"/>
  <c r="AR507" i="8" s="1"/>
  <c r="AS507" i="8"/>
  <c r="AT507" i="8" s="1"/>
  <c r="AU507" i="8"/>
  <c r="AV507" i="8" s="1"/>
  <c r="AW507" i="8"/>
  <c r="AX507" i="8" s="1"/>
  <c r="AO508" i="8"/>
  <c r="AP508" i="8" s="1"/>
  <c r="AQ508" i="8"/>
  <c r="AR508" i="8" s="1"/>
  <c r="AS508" i="8"/>
  <c r="AT508" i="8" s="1"/>
  <c r="AU508" i="8"/>
  <c r="AV508" i="8" s="1"/>
  <c r="AW508" i="8"/>
  <c r="AX508" i="8" s="1"/>
  <c r="AO509" i="8"/>
  <c r="AP509" i="8" s="1"/>
  <c r="AQ509" i="8"/>
  <c r="AR509" i="8" s="1"/>
  <c r="AS509" i="8"/>
  <c r="AT509" i="8" s="1"/>
  <c r="AU509" i="8"/>
  <c r="AV509" i="8" s="1"/>
  <c r="AW509" i="8"/>
  <c r="AX509" i="8" s="1"/>
  <c r="AO510" i="8"/>
  <c r="AP510" i="8" s="1"/>
  <c r="AQ510" i="8"/>
  <c r="AR510" i="8" s="1"/>
  <c r="AS510" i="8"/>
  <c r="AT510" i="8" s="1"/>
  <c r="AU510" i="8"/>
  <c r="AV510" i="8" s="1"/>
  <c r="AW510" i="8"/>
  <c r="AX510" i="8" s="1"/>
  <c r="AO511" i="8"/>
  <c r="AP511" i="8" s="1"/>
  <c r="AS511" i="8"/>
  <c r="AT511" i="8" s="1"/>
  <c r="AU511" i="8"/>
  <c r="AV511" i="8" s="1"/>
  <c r="AW511" i="8"/>
  <c r="AX511" i="8" s="1"/>
  <c r="AO512" i="8"/>
  <c r="AP512" i="8" s="1"/>
  <c r="AS512" i="8"/>
  <c r="AT512" i="8" s="1"/>
  <c r="AU512" i="8"/>
  <c r="AV512" i="8" s="1"/>
  <c r="AW512" i="8"/>
  <c r="AX512" i="8" s="1"/>
  <c r="AO513" i="8"/>
  <c r="AP513" i="8" s="1"/>
  <c r="AS513" i="8"/>
  <c r="AT513" i="8" s="1"/>
  <c r="AU513" i="8"/>
  <c r="AV513" i="8" s="1"/>
  <c r="AW513" i="8"/>
  <c r="AX513" i="8" s="1"/>
  <c r="AO514" i="8"/>
  <c r="AP514" i="8" s="1"/>
  <c r="AS514" i="8"/>
  <c r="AT514" i="8" s="1"/>
  <c r="AU514" i="8"/>
  <c r="AV514" i="8" s="1"/>
  <c r="AW514" i="8"/>
  <c r="AX514" i="8" s="1"/>
  <c r="AO515" i="8"/>
  <c r="AP515" i="8" s="1"/>
  <c r="AQ515" i="8"/>
  <c r="AR515" i="8" s="1"/>
  <c r="AS515" i="8"/>
  <c r="AT515" i="8" s="1"/>
  <c r="AU515" i="8"/>
  <c r="AV515" i="8" s="1"/>
  <c r="AW515" i="8"/>
  <c r="AX515" i="8" s="1"/>
  <c r="AO516" i="8"/>
  <c r="AP516" i="8" s="1"/>
  <c r="AQ516" i="8"/>
  <c r="AR516" i="8" s="1"/>
  <c r="AS516" i="8"/>
  <c r="AT516" i="8" s="1"/>
  <c r="AU516" i="8"/>
  <c r="AV516" i="8" s="1"/>
  <c r="AW516" i="8"/>
  <c r="AX516" i="8" s="1"/>
  <c r="AO517" i="8"/>
  <c r="AP517" i="8" s="1"/>
  <c r="AQ517" i="8"/>
  <c r="AR517" i="8" s="1"/>
  <c r="AS517" i="8"/>
  <c r="AT517" i="8" s="1"/>
  <c r="AU517" i="8"/>
  <c r="AV517" i="8" s="1"/>
  <c r="AW517" i="8"/>
  <c r="AX517" i="8" s="1"/>
  <c r="AO518" i="8"/>
  <c r="AP518" i="8" s="1"/>
  <c r="AQ518" i="8"/>
  <c r="AR518" i="8" s="1"/>
  <c r="AS518" i="8"/>
  <c r="AT518" i="8" s="1"/>
  <c r="AU518" i="8"/>
  <c r="AV518" i="8" s="1"/>
  <c r="AW518" i="8"/>
  <c r="AX518" i="8" s="1"/>
  <c r="AO519" i="8"/>
  <c r="AP519" i="8" s="1"/>
  <c r="AQ519" i="8"/>
  <c r="AR519" i="8" s="1"/>
  <c r="AS519" i="8"/>
  <c r="AT519" i="8" s="1"/>
  <c r="AU519" i="8"/>
  <c r="AV519" i="8" s="1"/>
  <c r="AW519" i="8"/>
  <c r="AX519" i="8" s="1"/>
  <c r="AO520" i="8"/>
  <c r="AP520" i="8" s="1"/>
  <c r="AQ520" i="8"/>
  <c r="AR520" i="8" s="1"/>
  <c r="AS520" i="8"/>
  <c r="AT520" i="8" s="1"/>
  <c r="AU520" i="8"/>
  <c r="AV520" i="8" s="1"/>
  <c r="AW520" i="8"/>
  <c r="AX520" i="8" s="1"/>
  <c r="AO521" i="8"/>
  <c r="AP521" i="8" s="1"/>
  <c r="AQ521" i="8"/>
  <c r="AR521" i="8" s="1"/>
  <c r="AS521" i="8"/>
  <c r="AT521" i="8" s="1"/>
  <c r="AU521" i="8"/>
  <c r="AV521" i="8" s="1"/>
  <c r="AW521" i="8"/>
  <c r="AX521" i="8" s="1"/>
  <c r="AO522" i="8"/>
  <c r="AP522" i="8" s="1"/>
  <c r="AQ522" i="8"/>
  <c r="AR522" i="8" s="1"/>
  <c r="AS522" i="8"/>
  <c r="AT522" i="8" s="1"/>
  <c r="AU522" i="8"/>
  <c r="AV522" i="8" s="1"/>
  <c r="AW522" i="8"/>
  <c r="AX522" i="8" s="1"/>
  <c r="AO523" i="8"/>
  <c r="AP523" i="8" s="1"/>
  <c r="AQ523" i="8"/>
  <c r="AR523" i="8" s="1"/>
  <c r="AS523" i="8"/>
  <c r="AT523" i="8" s="1"/>
  <c r="AU523" i="8"/>
  <c r="AV523" i="8" s="1"/>
  <c r="AW523" i="8"/>
  <c r="AX523" i="8" s="1"/>
  <c r="AO524" i="8"/>
  <c r="AP524" i="8" s="1"/>
  <c r="AQ524" i="8"/>
  <c r="AR524" i="8" s="1"/>
  <c r="AS524" i="8"/>
  <c r="AT524" i="8" s="1"/>
  <c r="AU524" i="8"/>
  <c r="AV524" i="8" s="1"/>
  <c r="AW524" i="8"/>
  <c r="AX524" i="8" s="1"/>
  <c r="AO525" i="8"/>
  <c r="AP525" i="8" s="1"/>
  <c r="AQ525" i="8"/>
  <c r="AR525" i="8" s="1"/>
  <c r="AS525" i="8"/>
  <c r="AT525" i="8" s="1"/>
  <c r="AU525" i="8"/>
  <c r="AV525" i="8" s="1"/>
  <c r="AW525" i="8"/>
  <c r="AX525" i="8" s="1"/>
  <c r="AO526" i="8"/>
  <c r="AP526" i="8" s="1"/>
  <c r="AQ526" i="8"/>
  <c r="AR526" i="8" s="1"/>
  <c r="AS526" i="8"/>
  <c r="AT526" i="8" s="1"/>
  <c r="AU526" i="8"/>
  <c r="AV526" i="8" s="1"/>
  <c r="AW526" i="8"/>
  <c r="AX526" i="8" s="1"/>
  <c r="AO527" i="8"/>
  <c r="AP527" i="8" s="1"/>
  <c r="AQ527" i="8"/>
  <c r="AR527" i="8" s="1"/>
  <c r="AS527" i="8"/>
  <c r="AT527" i="8" s="1"/>
  <c r="AU527" i="8"/>
  <c r="AV527" i="8" s="1"/>
  <c r="AW527" i="8"/>
  <c r="AX527" i="8" s="1"/>
  <c r="AO528" i="8"/>
  <c r="AP528" i="8" s="1"/>
  <c r="AQ528" i="8"/>
  <c r="AR528" i="8" s="1"/>
  <c r="AS528" i="8"/>
  <c r="AT528" i="8" s="1"/>
  <c r="AU528" i="8"/>
  <c r="AV528" i="8" s="1"/>
  <c r="AW528" i="8"/>
  <c r="AX528" i="8" s="1"/>
  <c r="AO529" i="8"/>
  <c r="AP529" i="8" s="1"/>
  <c r="AQ529" i="8"/>
  <c r="AR529" i="8" s="1"/>
  <c r="AS529" i="8"/>
  <c r="AT529" i="8" s="1"/>
  <c r="AU529" i="8"/>
  <c r="AV529" i="8" s="1"/>
  <c r="AW529" i="8"/>
  <c r="AX529" i="8" s="1"/>
  <c r="D11" i="8"/>
  <c r="D12" i="8"/>
  <c r="D13" i="8"/>
  <c r="D14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7" i="8"/>
  <c r="D48" i="8"/>
  <c r="D49" i="8"/>
  <c r="D50" i="8"/>
  <c r="D51" i="8"/>
  <c r="D52" i="8"/>
  <c r="D53" i="8"/>
  <c r="D54" i="8"/>
  <c r="D55" i="8"/>
  <c r="D56" i="8"/>
  <c r="D57" i="8"/>
  <c r="D58" i="8"/>
  <c r="D60" i="8"/>
  <c r="D61" i="8"/>
  <c r="D62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7" i="8"/>
  <c r="D118" i="8"/>
  <c r="D119" i="8"/>
  <c r="D120" i="8"/>
  <c r="D121" i="8"/>
  <c r="D122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7" i="8"/>
  <c r="D208" i="8"/>
  <c r="D209" i="8"/>
  <c r="D210" i="8"/>
  <c r="D211" i="8"/>
  <c r="D212" i="8"/>
  <c r="D213" i="8"/>
  <c r="D214" i="8"/>
  <c r="D216" i="8"/>
  <c r="D217" i="8"/>
  <c r="D218" i="8"/>
  <c r="D219" i="8"/>
  <c r="D220" i="8"/>
  <c r="D221" i="8"/>
  <c r="D222" i="8"/>
  <c r="D223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55" i="8"/>
  <c r="D259" i="8"/>
  <c r="D264" i="8"/>
  <c r="D265" i="8"/>
  <c r="D266" i="8"/>
  <c r="D267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7" i="8"/>
  <c r="D292" i="8"/>
  <c r="D296" i="8"/>
  <c r="D297" i="8"/>
  <c r="D298" i="8"/>
  <c r="D299" i="8"/>
  <c r="D300" i="8"/>
  <c r="D301" i="8"/>
  <c r="D302" i="8"/>
  <c r="D303" i="8"/>
  <c r="D304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29" i="8"/>
  <c r="D332" i="8"/>
  <c r="D333" i="8"/>
  <c r="D334" i="8"/>
  <c r="D335" i="8"/>
  <c r="D336" i="8"/>
  <c r="D337" i="8"/>
  <c r="D338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19" i="8"/>
  <c r="D420" i="8"/>
  <c r="D421" i="8"/>
  <c r="D422" i="8"/>
  <c r="D423" i="8"/>
  <c r="D424" i="8"/>
  <c r="D426" i="8"/>
  <c r="D427" i="8"/>
  <c r="D428" i="8"/>
  <c r="D429" i="8"/>
  <c r="D430" i="8"/>
  <c r="D431" i="8"/>
  <c r="D432" i="8"/>
  <c r="D433" i="8"/>
  <c r="D434" i="8"/>
  <c r="D435" i="8"/>
  <c r="D437" i="8"/>
  <c r="D438" i="8"/>
  <c r="D439" i="8"/>
  <c r="D440" i="8"/>
  <c r="D441" i="8"/>
  <c r="D442" i="8"/>
  <c r="D444" i="8"/>
  <c r="D445" i="8"/>
  <c r="D446" i="8"/>
  <c r="D447" i="8"/>
  <c r="D448" i="8"/>
  <c r="D449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10" i="8"/>
  <c r="E10" i="8"/>
  <c r="G10" i="8" s="1"/>
  <c r="I10" i="8"/>
  <c r="K10" i="8" s="1"/>
  <c r="M10" i="8"/>
  <c r="O10" i="8" s="1"/>
  <c r="Q10" i="8"/>
  <c r="S10" i="8" s="1"/>
  <c r="U10" i="8"/>
  <c r="W10" i="8" s="1"/>
  <c r="Y10" i="8"/>
  <c r="AA10" i="8" s="1"/>
  <c r="AC10" i="8"/>
  <c r="AE10" i="8" s="1"/>
  <c r="AG10" i="8"/>
  <c r="AI10" i="8" s="1"/>
  <c r="AK10" i="8"/>
  <c r="AM10" i="8" s="1"/>
  <c r="E11" i="8"/>
  <c r="G11" i="8" s="1"/>
  <c r="I11" i="8"/>
  <c r="K11" i="8" s="1"/>
  <c r="M11" i="8"/>
  <c r="O11" i="8" s="1"/>
  <c r="Q11" i="8"/>
  <c r="S11" i="8" s="1"/>
  <c r="U11" i="8"/>
  <c r="W11" i="8" s="1"/>
  <c r="Y11" i="8"/>
  <c r="AA11" i="8" s="1"/>
  <c r="AC11" i="8"/>
  <c r="AE11" i="8" s="1"/>
  <c r="AG11" i="8"/>
  <c r="AI11" i="8" s="1"/>
  <c r="AK11" i="8"/>
  <c r="AM11" i="8" s="1"/>
  <c r="E12" i="8"/>
  <c r="G12" i="8" s="1"/>
  <c r="I12" i="8"/>
  <c r="K12" i="8" s="1"/>
  <c r="M12" i="8"/>
  <c r="O12" i="8" s="1"/>
  <c r="Q12" i="8"/>
  <c r="S12" i="8" s="1"/>
  <c r="U12" i="8"/>
  <c r="W12" i="8" s="1"/>
  <c r="Y12" i="8"/>
  <c r="AA12" i="8" s="1"/>
  <c r="AC12" i="8"/>
  <c r="AE12" i="8" s="1"/>
  <c r="AG12" i="8"/>
  <c r="AI12" i="8" s="1"/>
  <c r="AK12" i="8"/>
  <c r="AM12" i="8" s="1"/>
  <c r="E13" i="8"/>
  <c r="G13" i="8" s="1"/>
  <c r="I13" i="8"/>
  <c r="K13" i="8" s="1"/>
  <c r="M13" i="8"/>
  <c r="O13" i="8" s="1"/>
  <c r="Q13" i="8"/>
  <c r="S13" i="8" s="1"/>
  <c r="U13" i="8"/>
  <c r="W13" i="8" s="1"/>
  <c r="Y13" i="8"/>
  <c r="AA13" i="8" s="1"/>
  <c r="AC13" i="8"/>
  <c r="AE13" i="8" s="1"/>
  <c r="AG13" i="8"/>
  <c r="AI13" i="8" s="1"/>
  <c r="AK13" i="8"/>
  <c r="AM13" i="8" s="1"/>
  <c r="E14" i="8"/>
  <c r="G14" i="8" s="1"/>
  <c r="I14" i="8"/>
  <c r="K14" i="8" s="1"/>
  <c r="M14" i="8"/>
  <c r="O14" i="8" s="1"/>
  <c r="Q14" i="8"/>
  <c r="S14" i="8" s="1"/>
  <c r="U14" i="8"/>
  <c r="W14" i="8" s="1"/>
  <c r="Y14" i="8"/>
  <c r="AA14" i="8" s="1"/>
  <c r="AC14" i="8"/>
  <c r="AE14" i="8" s="1"/>
  <c r="AG14" i="8"/>
  <c r="AI14" i="8" s="1"/>
  <c r="AK14" i="8"/>
  <c r="AM14" i="8" s="1"/>
  <c r="E16" i="8"/>
  <c r="G16" i="8" s="1"/>
  <c r="I16" i="8"/>
  <c r="K16" i="8" s="1"/>
  <c r="M16" i="8"/>
  <c r="O16" i="8" s="1"/>
  <c r="Q16" i="8"/>
  <c r="S16" i="8" s="1"/>
  <c r="U16" i="8"/>
  <c r="W16" i="8" s="1"/>
  <c r="Y16" i="8"/>
  <c r="AA16" i="8" s="1"/>
  <c r="AC16" i="8"/>
  <c r="AE16" i="8" s="1"/>
  <c r="AG16" i="8"/>
  <c r="AI16" i="8" s="1"/>
  <c r="AK16" i="8"/>
  <c r="AM16" i="8" s="1"/>
  <c r="E17" i="8"/>
  <c r="G17" i="8" s="1"/>
  <c r="I17" i="8"/>
  <c r="K17" i="8" s="1"/>
  <c r="M17" i="8"/>
  <c r="O17" i="8" s="1"/>
  <c r="Q17" i="8"/>
  <c r="S17" i="8" s="1"/>
  <c r="U17" i="8"/>
  <c r="W17" i="8" s="1"/>
  <c r="Y17" i="8"/>
  <c r="AA17" i="8" s="1"/>
  <c r="AC17" i="8"/>
  <c r="AE17" i="8" s="1"/>
  <c r="AG17" i="8"/>
  <c r="AI17" i="8" s="1"/>
  <c r="AK17" i="8"/>
  <c r="AM17" i="8" s="1"/>
  <c r="E18" i="8"/>
  <c r="G18" i="8" s="1"/>
  <c r="I18" i="8"/>
  <c r="K18" i="8" s="1"/>
  <c r="M18" i="8"/>
  <c r="O18" i="8" s="1"/>
  <c r="Q18" i="8"/>
  <c r="S18" i="8" s="1"/>
  <c r="U18" i="8"/>
  <c r="W18" i="8" s="1"/>
  <c r="Y18" i="8"/>
  <c r="AA18" i="8" s="1"/>
  <c r="AC18" i="8"/>
  <c r="AE18" i="8" s="1"/>
  <c r="AG18" i="8"/>
  <c r="AI18" i="8" s="1"/>
  <c r="AK18" i="8"/>
  <c r="AM18" i="8" s="1"/>
  <c r="E19" i="8"/>
  <c r="G19" i="8" s="1"/>
  <c r="I19" i="8"/>
  <c r="K19" i="8" s="1"/>
  <c r="M19" i="8"/>
  <c r="O19" i="8" s="1"/>
  <c r="Q19" i="8"/>
  <c r="S19" i="8" s="1"/>
  <c r="U19" i="8"/>
  <c r="W19" i="8" s="1"/>
  <c r="Y19" i="8"/>
  <c r="AA19" i="8" s="1"/>
  <c r="AC19" i="8"/>
  <c r="AE19" i="8" s="1"/>
  <c r="AG19" i="8"/>
  <c r="AI19" i="8" s="1"/>
  <c r="AK19" i="8"/>
  <c r="AM19" i="8" s="1"/>
  <c r="E20" i="8"/>
  <c r="G20" i="8" s="1"/>
  <c r="I20" i="8"/>
  <c r="K20" i="8" s="1"/>
  <c r="M20" i="8"/>
  <c r="O20" i="8" s="1"/>
  <c r="Q20" i="8"/>
  <c r="S20" i="8" s="1"/>
  <c r="U20" i="8"/>
  <c r="W20" i="8" s="1"/>
  <c r="Y20" i="8"/>
  <c r="AA20" i="8" s="1"/>
  <c r="AC20" i="8"/>
  <c r="AE20" i="8" s="1"/>
  <c r="AG20" i="8"/>
  <c r="AI20" i="8" s="1"/>
  <c r="AK20" i="8"/>
  <c r="AM20" i="8" s="1"/>
  <c r="E21" i="8"/>
  <c r="G21" i="8" s="1"/>
  <c r="I21" i="8"/>
  <c r="K21" i="8" s="1"/>
  <c r="M21" i="8"/>
  <c r="O21" i="8" s="1"/>
  <c r="Q21" i="8"/>
  <c r="S21" i="8" s="1"/>
  <c r="U21" i="8"/>
  <c r="W21" i="8" s="1"/>
  <c r="Y21" i="8"/>
  <c r="AA21" i="8" s="1"/>
  <c r="AC21" i="8"/>
  <c r="AE21" i="8" s="1"/>
  <c r="AG21" i="8"/>
  <c r="AI21" i="8" s="1"/>
  <c r="AK21" i="8"/>
  <c r="AM21" i="8" s="1"/>
  <c r="E22" i="8"/>
  <c r="G22" i="8" s="1"/>
  <c r="I22" i="8"/>
  <c r="K22" i="8" s="1"/>
  <c r="M22" i="8"/>
  <c r="O22" i="8" s="1"/>
  <c r="Q22" i="8"/>
  <c r="S22" i="8" s="1"/>
  <c r="U22" i="8"/>
  <c r="W22" i="8" s="1"/>
  <c r="Y22" i="8"/>
  <c r="AA22" i="8" s="1"/>
  <c r="AC22" i="8"/>
  <c r="AE22" i="8" s="1"/>
  <c r="AG22" i="8"/>
  <c r="AI22" i="8" s="1"/>
  <c r="AK22" i="8"/>
  <c r="AM22" i="8" s="1"/>
  <c r="E23" i="8"/>
  <c r="G23" i="8" s="1"/>
  <c r="I23" i="8"/>
  <c r="K23" i="8" s="1"/>
  <c r="M23" i="8"/>
  <c r="O23" i="8" s="1"/>
  <c r="Q23" i="8"/>
  <c r="S23" i="8" s="1"/>
  <c r="U23" i="8"/>
  <c r="W23" i="8" s="1"/>
  <c r="Y23" i="8"/>
  <c r="AA23" i="8" s="1"/>
  <c r="AC23" i="8"/>
  <c r="AE23" i="8" s="1"/>
  <c r="AG23" i="8"/>
  <c r="AI23" i="8" s="1"/>
  <c r="AK23" i="8"/>
  <c r="AM23" i="8" s="1"/>
  <c r="E24" i="8"/>
  <c r="G24" i="8" s="1"/>
  <c r="I24" i="8"/>
  <c r="K24" i="8" s="1"/>
  <c r="M24" i="8"/>
  <c r="O24" i="8" s="1"/>
  <c r="Q24" i="8"/>
  <c r="S24" i="8" s="1"/>
  <c r="U24" i="8"/>
  <c r="W24" i="8" s="1"/>
  <c r="Y24" i="8"/>
  <c r="AA24" i="8" s="1"/>
  <c r="AC24" i="8"/>
  <c r="AE24" i="8" s="1"/>
  <c r="AG24" i="8"/>
  <c r="AI24" i="8" s="1"/>
  <c r="AK24" i="8"/>
  <c r="AM24" i="8" s="1"/>
  <c r="E25" i="8"/>
  <c r="G25" i="8" s="1"/>
  <c r="I25" i="8"/>
  <c r="K25" i="8" s="1"/>
  <c r="M25" i="8"/>
  <c r="O25" i="8" s="1"/>
  <c r="Q25" i="8"/>
  <c r="S25" i="8" s="1"/>
  <c r="U25" i="8"/>
  <c r="W25" i="8" s="1"/>
  <c r="Y25" i="8"/>
  <c r="AA25" i="8" s="1"/>
  <c r="AC25" i="8"/>
  <c r="AE25" i="8" s="1"/>
  <c r="AG25" i="8"/>
  <c r="AI25" i="8" s="1"/>
  <c r="AK25" i="8"/>
  <c r="AM25" i="8" s="1"/>
  <c r="E26" i="8"/>
  <c r="G26" i="8" s="1"/>
  <c r="I26" i="8"/>
  <c r="K26" i="8" s="1"/>
  <c r="M26" i="8"/>
  <c r="O26" i="8" s="1"/>
  <c r="Q26" i="8"/>
  <c r="S26" i="8" s="1"/>
  <c r="U26" i="8"/>
  <c r="W26" i="8" s="1"/>
  <c r="Y26" i="8"/>
  <c r="AA26" i="8" s="1"/>
  <c r="AC26" i="8"/>
  <c r="AE26" i="8" s="1"/>
  <c r="AG26" i="8"/>
  <c r="AI26" i="8" s="1"/>
  <c r="AK26" i="8"/>
  <c r="AM26" i="8" s="1"/>
  <c r="E27" i="8"/>
  <c r="G27" i="8" s="1"/>
  <c r="I27" i="8"/>
  <c r="K27" i="8" s="1"/>
  <c r="M27" i="8"/>
  <c r="O27" i="8" s="1"/>
  <c r="Q27" i="8"/>
  <c r="S27" i="8" s="1"/>
  <c r="U27" i="8"/>
  <c r="W27" i="8" s="1"/>
  <c r="Y27" i="8"/>
  <c r="AA27" i="8" s="1"/>
  <c r="AC27" i="8"/>
  <c r="AE27" i="8" s="1"/>
  <c r="AG27" i="8"/>
  <c r="AI27" i="8" s="1"/>
  <c r="AK27" i="8"/>
  <c r="AM27" i="8" s="1"/>
  <c r="E28" i="8"/>
  <c r="G28" i="8" s="1"/>
  <c r="I28" i="8"/>
  <c r="K28" i="8" s="1"/>
  <c r="M28" i="8"/>
  <c r="O28" i="8" s="1"/>
  <c r="Q28" i="8"/>
  <c r="S28" i="8" s="1"/>
  <c r="U28" i="8"/>
  <c r="W28" i="8" s="1"/>
  <c r="Y28" i="8"/>
  <c r="AA28" i="8" s="1"/>
  <c r="AC28" i="8"/>
  <c r="AE28" i="8" s="1"/>
  <c r="AG28" i="8"/>
  <c r="AI28" i="8" s="1"/>
  <c r="AK28" i="8"/>
  <c r="AM28" i="8" s="1"/>
  <c r="E29" i="8"/>
  <c r="G29" i="8" s="1"/>
  <c r="I29" i="8"/>
  <c r="K29" i="8" s="1"/>
  <c r="M29" i="8"/>
  <c r="O29" i="8" s="1"/>
  <c r="Q29" i="8"/>
  <c r="S29" i="8" s="1"/>
  <c r="U29" i="8"/>
  <c r="W29" i="8" s="1"/>
  <c r="Y29" i="8"/>
  <c r="AA29" i="8" s="1"/>
  <c r="AC29" i="8"/>
  <c r="AE29" i="8" s="1"/>
  <c r="AG29" i="8"/>
  <c r="AI29" i="8" s="1"/>
  <c r="AK29" i="8"/>
  <c r="AM29" i="8" s="1"/>
  <c r="E30" i="8"/>
  <c r="G30" i="8" s="1"/>
  <c r="I30" i="8"/>
  <c r="K30" i="8" s="1"/>
  <c r="M30" i="8"/>
  <c r="O30" i="8" s="1"/>
  <c r="Q30" i="8"/>
  <c r="S30" i="8" s="1"/>
  <c r="U30" i="8"/>
  <c r="W30" i="8" s="1"/>
  <c r="Y30" i="8"/>
  <c r="AA30" i="8" s="1"/>
  <c r="AC30" i="8"/>
  <c r="AE30" i="8" s="1"/>
  <c r="AG30" i="8"/>
  <c r="AI30" i="8" s="1"/>
  <c r="AK30" i="8"/>
  <c r="AM30" i="8" s="1"/>
  <c r="E31" i="8"/>
  <c r="G31" i="8" s="1"/>
  <c r="I31" i="8"/>
  <c r="K31" i="8" s="1"/>
  <c r="M31" i="8"/>
  <c r="O31" i="8" s="1"/>
  <c r="Q31" i="8"/>
  <c r="S31" i="8" s="1"/>
  <c r="U31" i="8"/>
  <c r="W31" i="8" s="1"/>
  <c r="Y31" i="8"/>
  <c r="AA31" i="8" s="1"/>
  <c r="AC31" i="8"/>
  <c r="AE31" i="8" s="1"/>
  <c r="AG31" i="8"/>
  <c r="AI31" i="8" s="1"/>
  <c r="AK31" i="8"/>
  <c r="AM31" i="8" s="1"/>
  <c r="E32" i="8"/>
  <c r="G32" i="8" s="1"/>
  <c r="I32" i="8"/>
  <c r="K32" i="8" s="1"/>
  <c r="M32" i="8"/>
  <c r="O32" i="8" s="1"/>
  <c r="Q32" i="8"/>
  <c r="S32" i="8" s="1"/>
  <c r="U32" i="8"/>
  <c r="W32" i="8" s="1"/>
  <c r="Y32" i="8"/>
  <c r="AA32" i="8" s="1"/>
  <c r="AC32" i="8"/>
  <c r="AE32" i="8" s="1"/>
  <c r="AG32" i="8"/>
  <c r="AI32" i="8" s="1"/>
  <c r="AK32" i="8"/>
  <c r="AM32" i="8" s="1"/>
  <c r="E33" i="8"/>
  <c r="G33" i="8" s="1"/>
  <c r="I33" i="8"/>
  <c r="K33" i="8" s="1"/>
  <c r="M33" i="8"/>
  <c r="O33" i="8" s="1"/>
  <c r="Q33" i="8"/>
  <c r="S33" i="8" s="1"/>
  <c r="U33" i="8"/>
  <c r="W33" i="8" s="1"/>
  <c r="Y33" i="8"/>
  <c r="AA33" i="8" s="1"/>
  <c r="AC33" i="8"/>
  <c r="AE33" i="8" s="1"/>
  <c r="AG33" i="8"/>
  <c r="AI33" i="8" s="1"/>
  <c r="AK33" i="8"/>
  <c r="AM33" i="8" s="1"/>
  <c r="E34" i="8"/>
  <c r="G34" i="8" s="1"/>
  <c r="I34" i="8"/>
  <c r="K34" i="8" s="1"/>
  <c r="M34" i="8"/>
  <c r="O34" i="8" s="1"/>
  <c r="Q34" i="8"/>
  <c r="S34" i="8" s="1"/>
  <c r="U34" i="8"/>
  <c r="W34" i="8" s="1"/>
  <c r="Y34" i="8"/>
  <c r="AA34" i="8" s="1"/>
  <c r="AC34" i="8"/>
  <c r="AE34" i="8" s="1"/>
  <c r="AG34" i="8"/>
  <c r="AI34" i="8" s="1"/>
  <c r="AK34" i="8"/>
  <c r="AM34" i="8" s="1"/>
  <c r="E35" i="8"/>
  <c r="G35" i="8" s="1"/>
  <c r="I35" i="8"/>
  <c r="K35" i="8" s="1"/>
  <c r="M35" i="8"/>
  <c r="O35" i="8" s="1"/>
  <c r="Q35" i="8"/>
  <c r="S35" i="8" s="1"/>
  <c r="U35" i="8"/>
  <c r="W35" i="8" s="1"/>
  <c r="Y35" i="8"/>
  <c r="AA35" i="8" s="1"/>
  <c r="AC35" i="8"/>
  <c r="AE35" i="8" s="1"/>
  <c r="AG35" i="8"/>
  <c r="AI35" i="8" s="1"/>
  <c r="AK35" i="8"/>
  <c r="AM35" i="8" s="1"/>
  <c r="E36" i="8"/>
  <c r="G36" i="8" s="1"/>
  <c r="I36" i="8"/>
  <c r="K36" i="8" s="1"/>
  <c r="M36" i="8"/>
  <c r="O36" i="8" s="1"/>
  <c r="Q36" i="8"/>
  <c r="S36" i="8" s="1"/>
  <c r="U36" i="8"/>
  <c r="W36" i="8" s="1"/>
  <c r="Y36" i="8"/>
  <c r="AA36" i="8" s="1"/>
  <c r="AC36" i="8"/>
  <c r="AE36" i="8" s="1"/>
  <c r="AG36" i="8"/>
  <c r="AI36" i="8" s="1"/>
  <c r="AK36" i="8"/>
  <c r="AM36" i="8" s="1"/>
  <c r="E37" i="8"/>
  <c r="G37" i="8" s="1"/>
  <c r="I37" i="8"/>
  <c r="K37" i="8" s="1"/>
  <c r="M37" i="8"/>
  <c r="O37" i="8" s="1"/>
  <c r="Q37" i="8"/>
  <c r="S37" i="8" s="1"/>
  <c r="U37" i="8"/>
  <c r="W37" i="8" s="1"/>
  <c r="Y37" i="8"/>
  <c r="AA37" i="8" s="1"/>
  <c r="AC37" i="8"/>
  <c r="AE37" i="8" s="1"/>
  <c r="AG37" i="8"/>
  <c r="AI37" i="8" s="1"/>
  <c r="AK37" i="8"/>
  <c r="AM37" i="8" s="1"/>
  <c r="E38" i="8"/>
  <c r="G38" i="8" s="1"/>
  <c r="I38" i="8"/>
  <c r="K38" i="8" s="1"/>
  <c r="M38" i="8"/>
  <c r="O38" i="8" s="1"/>
  <c r="Q38" i="8"/>
  <c r="S38" i="8" s="1"/>
  <c r="U38" i="8"/>
  <c r="W38" i="8" s="1"/>
  <c r="Y38" i="8"/>
  <c r="AA38" i="8" s="1"/>
  <c r="AC38" i="8"/>
  <c r="AE38" i="8" s="1"/>
  <c r="AG38" i="8"/>
  <c r="AI38" i="8" s="1"/>
  <c r="AK38" i="8"/>
  <c r="AM38" i="8" s="1"/>
  <c r="E39" i="8"/>
  <c r="G39" i="8" s="1"/>
  <c r="I39" i="8"/>
  <c r="K39" i="8" s="1"/>
  <c r="M39" i="8"/>
  <c r="O39" i="8" s="1"/>
  <c r="Q39" i="8"/>
  <c r="S39" i="8" s="1"/>
  <c r="U39" i="8"/>
  <c r="W39" i="8" s="1"/>
  <c r="Y39" i="8"/>
  <c r="AA39" i="8" s="1"/>
  <c r="AC39" i="8"/>
  <c r="AE39" i="8" s="1"/>
  <c r="AG39" i="8"/>
  <c r="AI39" i="8" s="1"/>
  <c r="AK39" i="8"/>
  <c r="AM39" i="8" s="1"/>
  <c r="E40" i="8"/>
  <c r="G40" i="8" s="1"/>
  <c r="I40" i="8"/>
  <c r="K40" i="8" s="1"/>
  <c r="M40" i="8"/>
  <c r="O40" i="8" s="1"/>
  <c r="Q40" i="8"/>
  <c r="S40" i="8" s="1"/>
  <c r="U40" i="8"/>
  <c r="W40" i="8" s="1"/>
  <c r="Y40" i="8"/>
  <c r="AA40" i="8" s="1"/>
  <c r="AC40" i="8"/>
  <c r="AE40" i="8" s="1"/>
  <c r="AG40" i="8"/>
  <c r="AI40" i="8" s="1"/>
  <c r="AK40" i="8"/>
  <c r="AM40" i="8" s="1"/>
  <c r="E41" i="8"/>
  <c r="G41" i="8" s="1"/>
  <c r="I41" i="8"/>
  <c r="K41" i="8" s="1"/>
  <c r="M41" i="8"/>
  <c r="O41" i="8" s="1"/>
  <c r="Q41" i="8"/>
  <c r="S41" i="8" s="1"/>
  <c r="U41" i="8"/>
  <c r="W41" i="8" s="1"/>
  <c r="Y41" i="8"/>
  <c r="AA41" i="8" s="1"/>
  <c r="AC41" i="8"/>
  <c r="AE41" i="8" s="1"/>
  <c r="AG41" i="8"/>
  <c r="AI41" i="8" s="1"/>
  <c r="AK41" i="8"/>
  <c r="AM41" i="8" s="1"/>
  <c r="E42" i="8"/>
  <c r="G42" i="8" s="1"/>
  <c r="I42" i="8"/>
  <c r="K42" i="8" s="1"/>
  <c r="M42" i="8"/>
  <c r="O42" i="8" s="1"/>
  <c r="Q42" i="8"/>
  <c r="S42" i="8" s="1"/>
  <c r="U42" i="8"/>
  <c r="W42" i="8" s="1"/>
  <c r="Y42" i="8"/>
  <c r="AA42" i="8" s="1"/>
  <c r="AC42" i="8"/>
  <c r="AE42" i="8" s="1"/>
  <c r="AG42" i="8"/>
  <c r="AI42" i="8" s="1"/>
  <c r="AK42" i="8"/>
  <c r="AM42" i="8" s="1"/>
  <c r="E43" i="8"/>
  <c r="G43" i="8" s="1"/>
  <c r="I43" i="8"/>
  <c r="K43" i="8" s="1"/>
  <c r="M43" i="8"/>
  <c r="O43" i="8" s="1"/>
  <c r="Q43" i="8"/>
  <c r="S43" i="8" s="1"/>
  <c r="U43" i="8"/>
  <c r="W43" i="8" s="1"/>
  <c r="Y43" i="8"/>
  <c r="AA43" i="8" s="1"/>
  <c r="AC43" i="8"/>
  <c r="AE43" i="8" s="1"/>
  <c r="AG43" i="8"/>
  <c r="AI43" i="8" s="1"/>
  <c r="AK43" i="8"/>
  <c r="AM43" i="8" s="1"/>
  <c r="E44" i="8"/>
  <c r="G44" i="8" s="1"/>
  <c r="I44" i="8"/>
  <c r="K44" i="8" s="1"/>
  <c r="M44" i="8"/>
  <c r="O44" i="8" s="1"/>
  <c r="Q44" i="8"/>
  <c r="S44" i="8" s="1"/>
  <c r="U44" i="8"/>
  <c r="W44" i="8" s="1"/>
  <c r="Y44" i="8"/>
  <c r="AA44" i="8" s="1"/>
  <c r="AC44" i="8"/>
  <c r="AE44" i="8" s="1"/>
  <c r="AG44" i="8"/>
  <c r="AI44" i="8" s="1"/>
  <c r="AK44" i="8"/>
  <c r="AM44" i="8" s="1"/>
  <c r="E47" i="8"/>
  <c r="G47" i="8" s="1"/>
  <c r="I47" i="8"/>
  <c r="K47" i="8" s="1"/>
  <c r="M47" i="8"/>
  <c r="O47" i="8" s="1"/>
  <c r="Q47" i="8"/>
  <c r="S47" i="8" s="1"/>
  <c r="U47" i="8"/>
  <c r="W47" i="8" s="1"/>
  <c r="Y47" i="8"/>
  <c r="AA47" i="8" s="1"/>
  <c r="AC47" i="8"/>
  <c r="AE47" i="8" s="1"/>
  <c r="AG47" i="8"/>
  <c r="AI47" i="8" s="1"/>
  <c r="AK47" i="8"/>
  <c r="AM47" i="8" s="1"/>
  <c r="E48" i="8"/>
  <c r="G48" i="8" s="1"/>
  <c r="I48" i="8"/>
  <c r="K48" i="8" s="1"/>
  <c r="M48" i="8"/>
  <c r="O48" i="8" s="1"/>
  <c r="Q48" i="8"/>
  <c r="S48" i="8" s="1"/>
  <c r="U48" i="8"/>
  <c r="W48" i="8" s="1"/>
  <c r="Y48" i="8"/>
  <c r="AA48" i="8" s="1"/>
  <c r="AC48" i="8"/>
  <c r="AE48" i="8" s="1"/>
  <c r="AG48" i="8"/>
  <c r="AI48" i="8" s="1"/>
  <c r="AK48" i="8"/>
  <c r="AM48" i="8" s="1"/>
  <c r="E49" i="8"/>
  <c r="G49" i="8" s="1"/>
  <c r="I49" i="8"/>
  <c r="K49" i="8" s="1"/>
  <c r="M49" i="8"/>
  <c r="O49" i="8" s="1"/>
  <c r="Q49" i="8"/>
  <c r="S49" i="8" s="1"/>
  <c r="U49" i="8"/>
  <c r="W49" i="8" s="1"/>
  <c r="Y49" i="8"/>
  <c r="AA49" i="8" s="1"/>
  <c r="AC49" i="8"/>
  <c r="AE49" i="8" s="1"/>
  <c r="AG49" i="8"/>
  <c r="AI49" i="8" s="1"/>
  <c r="AK49" i="8"/>
  <c r="AM49" i="8" s="1"/>
  <c r="E50" i="8"/>
  <c r="G50" i="8" s="1"/>
  <c r="I50" i="8"/>
  <c r="K50" i="8" s="1"/>
  <c r="M50" i="8"/>
  <c r="O50" i="8" s="1"/>
  <c r="Q50" i="8"/>
  <c r="S50" i="8" s="1"/>
  <c r="U50" i="8"/>
  <c r="W50" i="8" s="1"/>
  <c r="Y50" i="8"/>
  <c r="AA50" i="8" s="1"/>
  <c r="AC50" i="8"/>
  <c r="AE50" i="8" s="1"/>
  <c r="AG50" i="8"/>
  <c r="AI50" i="8" s="1"/>
  <c r="AK50" i="8"/>
  <c r="AM50" i="8" s="1"/>
  <c r="E51" i="8"/>
  <c r="G51" i="8" s="1"/>
  <c r="I51" i="8"/>
  <c r="K51" i="8" s="1"/>
  <c r="M51" i="8"/>
  <c r="O51" i="8" s="1"/>
  <c r="Q51" i="8"/>
  <c r="S51" i="8" s="1"/>
  <c r="U51" i="8"/>
  <c r="W51" i="8" s="1"/>
  <c r="Y51" i="8"/>
  <c r="AA51" i="8" s="1"/>
  <c r="AC51" i="8"/>
  <c r="AE51" i="8" s="1"/>
  <c r="AG51" i="8"/>
  <c r="AI51" i="8" s="1"/>
  <c r="AK51" i="8"/>
  <c r="AM51" i="8" s="1"/>
  <c r="E52" i="8"/>
  <c r="G52" i="8" s="1"/>
  <c r="I52" i="8"/>
  <c r="K52" i="8" s="1"/>
  <c r="M52" i="8"/>
  <c r="O52" i="8" s="1"/>
  <c r="Q52" i="8"/>
  <c r="S52" i="8" s="1"/>
  <c r="U52" i="8"/>
  <c r="W52" i="8" s="1"/>
  <c r="Y52" i="8"/>
  <c r="AA52" i="8" s="1"/>
  <c r="AC52" i="8"/>
  <c r="AE52" i="8" s="1"/>
  <c r="AG52" i="8"/>
  <c r="AI52" i="8" s="1"/>
  <c r="AK52" i="8"/>
  <c r="AM52" i="8" s="1"/>
  <c r="E53" i="8"/>
  <c r="G53" i="8" s="1"/>
  <c r="I53" i="8"/>
  <c r="K53" i="8" s="1"/>
  <c r="M53" i="8"/>
  <c r="O53" i="8" s="1"/>
  <c r="Q53" i="8"/>
  <c r="S53" i="8" s="1"/>
  <c r="U53" i="8"/>
  <c r="W53" i="8" s="1"/>
  <c r="Y53" i="8"/>
  <c r="AA53" i="8" s="1"/>
  <c r="AC53" i="8"/>
  <c r="AE53" i="8" s="1"/>
  <c r="AG53" i="8"/>
  <c r="AI53" i="8" s="1"/>
  <c r="AK53" i="8"/>
  <c r="AM53" i="8" s="1"/>
  <c r="E54" i="8"/>
  <c r="G54" i="8" s="1"/>
  <c r="I54" i="8"/>
  <c r="K54" i="8" s="1"/>
  <c r="M54" i="8"/>
  <c r="O54" i="8" s="1"/>
  <c r="Q54" i="8"/>
  <c r="S54" i="8" s="1"/>
  <c r="U54" i="8"/>
  <c r="W54" i="8" s="1"/>
  <c r="Y54" i="8"/>
  <c r="AA54" i="8" s="1"/>
  <c r="AC54" i="8"/>
  <c r="AE54" i="8" s="1"/>
  <c r="AG54" i="8"/>
  <c r="AI54" i="8" s="1"/>
  <c r="AK54" i="8"/>
  <c r="AM54" i="8" s="1"/>
  <c r="E55" i="8"/>
  <c r="G55" i="8" s="1"/>
  <c r="I55" i="8"/>
  <c r="K55" i="8" s="1"/>
  <c r="M55" i="8"/>
  <c r="O55" i="8" s="1"/>
  <c r="Q55" i="8"/>
  <c r="S55" i="8" s="1"/>
  <c r="U55" i="8"/>
  <c r="W55" i="8" s="1"/>
  <c r="Y55" i="8"/>
  <c r="AA55" i="8" s="1"/>
  <c r="AC55" i="8"/>
  <c r="AE55" i="8" s="1"/>
  <c r="AG55" i="8"/>
  <c r="AI55" i="8" s="1"/>
  <c r="AK55" i="8"/>
  <c r="AM55" i="8" s="1"/>
  <c r="E56" i="8"/>
  <c r="G56" i="8" s="1"/>
  <c r="I56" i="8"/>
  <c r="K56" i="8" s="1"/>
  <c r="M56" i="8"/>
  <c r="O56" i="8" s="1"/>
  <c r="Q56" i="8"/>
  <c r="S56" i="8" s="1"/>
  <c r="U56" i="8"/>
  <c r="W56" i="8" s="1"/>
  <c r="Y56" i="8"/>
  <c r="AA56" i="8" s="1"/>
  <c r="AC56" i="8"/>
  <c r="AE56" i="8" s="1"/>
  <c r="AG56" i="8"/>
  <c r="AI56" i="8" s="1"/>
  <c r="AK56" i="8"/>
  <c r="AM56" i="8" s="1"/>
  <c r="E57" i="8"/>
  <c r="G57" i="8" s="1"/>
  <c r="I57" i="8"/>
  <c r="K57" i="8" s="1"/>
  <c r="M57" i="8"/>
  <c r="O57" i="8" s="1"/>
  <c r="Q57" i="8"/>
  <c r="S57" i="8" s="1"/>
  <c r="U57" i="8"/>
  <c r="W57" i="8" s="1"/>
  <c r="Y57" i="8"/>
  <c r="AA57" i="8" s="1"/>
  <c r="AC57" i="8"/>
  <c r="AE57" i="8" s="1"/>
  <c r="AG57" i="8"/>
  <c r="AI57" i="8" s="1"/>
  <c r="AK57" i="8"/>
  <c r="AM57" i="8" s="1"/>
  <c r="E58" i="8"/>
  <c r="G58" i="8" s="1"/>
  <c r="I58" i="8"/>
  <c r="K58" i="8" s="1"/>
  <c r="M58" i="8"/>
  <c r="O58" i="8" s="1"/>
  <c r="Q58" i="8"/>
  <c r="S58" i="8" s="1"/>
  <c r="U58" i="8"/>
  <c r="W58" i="8" s="1"/>
  <c r="Y58" i="8"/>
  <c r="AA58" i="8" s="1"/>
  <c r="AC58" i="8"/>
  <c r="AE58" i="8" s="1"/>
  <c r="AG58" i="8"/>
  <c r="AI58" i="8" s="1"/>
  <c r="AK58" i="8"/>
  <c r="AM58" i="8" s="1"/>
  <c r="E60" i="8"/>
  <c r="G60" i="8" s="1"/>
  <c r="I60" i="8"/>
  <c r="K60" i="8" s="1"/>
  <c r="M60" i="8"/>
  <c r="O60" i="8" s="1"/>
  <c r="Q60" i="8"/>
  <c r="S60" i="8" s="1"/>
  <c r="U60" i="8"/>
  <c r="W60" i="8" s="1"/>
  <c r="Y60" i="8"/>
  <c r="AA60" i="8" s="1"/>
  <c r="AC60" i="8"/>
  <c r="AE60" i="8" s="1"/>
  <c r="AG60" i="8"/>
  <c r="AI60" i="8" s="1"/>
  <c r="AK60" i="8"/>
  <c r="AM60" i="8" s="1"/>
  <c r="E61" i="8"/>
  <c r="G61" i="8" s="1"/>
  <c r="I61" i="8"/>
  <c r="K61" i="8" s="1"/>
  <c r="M61" i="8"/>
  <c r="O61" i="8" s="1"/>
  <c r="Q61" i="8"/>
  <c r="S61" i="8" s="1"/>
  <c r="U61" i="8"/>
  <c r="W61" i="8" s="1"/>
  <c r="Y61" i="8"/>
  <c r="AA61" i="8" s="1"/>
  <c r="AC61" i="8"/>
  <c r="AE61" i="8" s="1"/>
  <c r="AG61" i="8"/>
  <c r="AI61" i="8" s="1"/>
  <c r="AK61" i="8"/>
  <c r="AM61" i="8" s="1"/>
  <c r="E62" i="8"/>
  <c r="G62" i="8" s="1"/>
  <c r="I62" i="8"/>
  <c r="K62" i="8" s="1"/>
  <c r="M62" i="8"/>
  <c r="O62" i="8" s="1"/>
  <c r="Q62" i="8"/>
  <c r="S62" i="8" s="1"/>
  <c r="U62" i="8"/>
  <c r="W62" i="8" s="1"/>
  <c r="Y62" i="8"/>
  <c r="AA62" i="8" s="1"/>
  <c r="AC62" i="8"/>
  <c r="AE62" i="8" s="1"/>
  <c r="AG62" i="8"/>
  <c r="AI62" i="8" s="1"/>
  <c r="AK62" i="8"/>
  <c r="AM62" i="8" s="1"/>
  <c r="E64" i="8"/>
  <c r="G64" i="8" s="1"/>
  <c r="I64" i="8"/>
  <c r="K64" i="8" s="1"/>
  <c r="M64" i="8"/>
  <c r="O64" i="8" s="1"/>
  <c r="Q64" i="8"/>
  <c r="S64" i="8" s="1"/>
  <c r="U64" i="8"/>
  <c r="W64" i="8" s="1"/>
  <c r="Y64" i="8"/>
  <c r="AA64" i="8" s="1"/>
  <c r="AC64" i="8"/>
  <c r="AE64" i="8" s="1"/>
  <c r="AG64" i="8"/>
  <c r="AI64" i="8" s="1"/>
  <c r="AK64" i="8"/>
  <c r="AM64" i="8" s="1"/>
  <c r="E65" i="8"/>
  <c r="G65" i="8" s="1"/>
  <c r="I65" i="8"/>
  <c r="K65" i="8" s="1"/>
  <c r="M65" i="8"/>
  <c r="O65" i="8" s="1"/>
  <c r="Q65" i="8"/>
  <c r="S65" i="8" s="1"/>
  <c r="U65" i="8"/>
  <c r="W65" i="8" s="1"/>
  <c r="Y65" i="8"/>
  <c r="AA65" i="8" s="1"/>
  <c r="AC65" i="8"/>
  <c r="AE65" i="8" s="1"/>
  <c r="AG65" i="8"/>
  <c r="AI65" i="8" s="1"/>
  <c r="AK65" i="8"/>
  <c r="AM65" i="8" s="1"/>
  <c r="E66" i="8"/>
  <c r="G66" i="8" s="1"/>
  <c r="I66" i="8"/>
  <c r="K66" i="8" s="1"/>
  <c r="M66" i="8"/>
  <c r="O66" i="8" s="1"/>
  <c r="Q66" i="8"/>
  <c r="S66" i="8" s="1"/>
  <c r="U66" i="8"/>
  <c r="W66" i="8" s="1"/>
  <c r="Y66" i="8"/>
  <c r="AA66" i="8" s="1"/>
  <c r="AC66" i="8"/>
  <c r="AE66" i="8" s="1"/>
  <c r="AG66" i="8"/>
  <c r="AI66" i="8" s="1"/>
  <c r="AK66" i="8"/>
  <c r="AM66" i="8" s="1"/>
  <c r="E67" i="8"/>
  <c r="G67" i="8" s="1"/>
  <c r="I67" i="8"/>
  <c r="K67" i="8" s="1"/>
  <c r="M67" i="8"/>
  <c r="O67" i="8" s="1"/>
  <c r="Q67" i="8"/>
  <c r="S67" i="8" s="1"/>
  <c r="U67" i="8"/>
  <c r="W67" i="8" s="1"/>
  <c r="Y67" i="8"/>
  <c r="AA67" i="8" s="1"/>
  <c r="AC67" i="8"/>
  <c r="AE67" i="8" s="1"/>
  <c r="AG67" i="8"/>
  <c r="AI67" i="8" s="1"/>
  <c r="AK67" i="8"/>
  <c r="AM67" i="8" s="1"/>
  <c r="E68" i="8"/>
  <c r="G68" i="8" s="1"/>
  <c r="I68" i="8"/>
  <c r="K68" i="8" s="1"/>
  <c r="M68" i="8"/>
  <c r="O68" i="8" s="1"/>
  <c r="Q68" i="8"/>
  <c r="S68" i="8" s="1"/>
  <c r="U68" i="8"/>
  <c r="W68" i="8" s="1"/>
  <c r="Y68" i="8"/>
  <c r="AA68" i="8" s="1"/>
  <c r="AC68" i="8"/>
  <c r="AE68" i="8" s="1"/>
  <c r="AG68" i="8"/>
  <c r="AI68" i="8" s="1"/>
  <c r="AK68" i="8"/>
  <c r="AM68" i="8" s="1"/>
  <c r="E69" i="8"/>
  <c r="G69" i="8" s="1"/>
  <c r="I69" i="8"/>
  <c r="K69" i="8" s="1"/>
  <c r="M69" i="8"/>
  <c r="O69" i="8" s="1"/>
  <c r="Q69" i="8"/>
  <c r="S69" i="8" s="1"/>
  <c r="U69" i="8"/>
  <c r="W69" i="8" s="1"/>
  <c r="Y69" i="8"/>
  <c r="AA69" i="8" s="1"/>
  <c r="AC69" i="8"/>
  <c r="AE69" i="8" s="1"/>
  <c r="AG69" i="8"/>
  <c r="AI69" i="8" s="1"/>
  <c r="AK69" i="8"/>
  <c r="AM69" i="8" s="1"/>
  <c r="E70" i="8"/>
  <c r="G70" i="8" s="1"/>
  <c r="I70" i="8"/>
  <c r="K70" i="8" s="1"/>
  <c r="M70" i="8"/>
  <c r="O70" i="8" s="1"/>
  <c r="Q70" i="8"/>
  <c r="S70" i="8" s="1"/>
  <c r="U70" i="8"/>
  <c r="W70" i="8" s="1"/>
  <c r="Y70" i="8"/>
  <c r="AA70" i="8" s="1"/>
  <c r="AC70" i="8"/>
  <c r="AE70" i="8" s="1"/>
  <c r="AG70" i="8"/>
  <c r="AI70" i="8" s="1"/>
  <c r="AK70" i="8"/>
  <c r="AM70" i="8" s="1"/>
  <c r="E71" i="8"/>
  <c r="G71" i="8" s="1"/>
  <c r="I71" i="8"/>
  <c r="K71" i="8" s="1"/>
  <c r="M71" i="8"/>
  <c r="O71" i="8" s="1"/>
  <c r="Q71" i="8"/>
  <c r="S71" i="8" s="1"/>
  <c r="U71" i="8"/>
  <c r="W71" i="8" s="1"/>
  <c r="Y71" i="8"/>
  <c r="AA71" i="8" s="1"/>
  <c r="AC71" i="8"/>
  <c r="AE71" i="8" s="1"/>
  <c r="AG71" i="8"/>
  <c r="AI71" i="8" s="1"/>
  <c r="AK71" i="8"/>
  <c r="AM71" i="8" s="1"/>
  <c r="E72" i="8"/>
  <c r="G72" i="8" s="1"/>
  <c r="I72" i="8"/>
  <c r="K72" i="8" s="1"/>
  <c r="M72" i="8"/>
  <c r="O72" i="8" s="1"/>
  <c r="Q72" i="8"/>
  <c r="S72" i="8" s="1"/>
  <c r="U72" i="8"/>
  <c r="W72" i="8" s="1"/>
  <c r="Y72" i="8"/>
  <c r="AA72" i="8" s="1"/>
  <c r="AC72" i="8"/>
  <c r="AE72" i="8" s="1"/>
  <c r="AG72" i="8"/>
  <c r="AI72" i="8" s="1"/>
  <c r="AK72" i="8"/>
  <c r="AM72" i="8" s="1"/>
  <c r="E73" i="8"/>
  <c r="G73" i="8" s="1"/>
  <c r="I73" i="8"/>
  <c r="K73" i="8" s="1"/>
  <c r="M73" i="8"/>
  <c r="O73" i="8" s="1"/>
  <c r="Q73" i="8"/>
  <c r="S73" i="8" s="1"/>
  <c r="U73" i="8"/>
  <c r="W73" i="8" s="1"/>
  <c r="Y73" i="8"/>
  <c r="AA73" i="8" s="1"/>
  <c r="AC73" i="8"/>
  <c r="AE73" i="8" s="1"/>
  <c r="AG73" i="8"/>
  <c r="AI73" i="8" s="1"/>
  <c r="AK73" i="8"/>
  <c r="AM73" i="8" s="1"/>
  <c r="E74" i="8"/>
  <c r="G74" i="8" s="1"/>
  <c r="I74" i="8"/>
  <c r="K74" i="8" s="1"/>
  <c r="M74" i="8"/>
  <c r="O74" i="8" s="1"/>
  <c r="Q74" i="8"/>
  <c r="S74" i="8" s="1"/>
  <c r="U74" i="8"/>
  <c r="W74" i="8" s="1"/>
  <c r="Y74" i="8"/>
  <c r="AA74" i="8" s="1"/>
  <c r="AC74" i="8"/>
  <c r="AE74" i="8" s="1"/>
  <c r="AG74" i="8"/>
  <c r="AI74" i="8" s="1"/>
  <c r="AK74" i="8"/>
  <c r="AM74" i="8" s="1"/>
  <c r="E75" i="8"/>
  <c r="G75" i="8" s="1"/>
  <c r="I75" i="8"/>
  <c r="K75" i="8" s="1"/>
  <c r="M75" i="8"/>
  <c r="O75" i="8" s="1"/>
  <c r="Q75" i="8"/>
  <c r="S75" i="8" s="1"/>
  <c r="U75" i="8"/>
  <c r="W75" i="8" s="1"/>
  <c r="Y75" i="8"/>
  <c r="AA75" i="8" s="1"/>
  <c r="AC75" i="8"/>
  <c r="AE75" i="8" s="1"/>
  <c r="AG75" i="8"/>
  <c r="AI75" i="8" s="1"/>
  <c r="AK75" i="8"/>
  <c r="AM75" i="8" s="1"/>
  <c r="E76" i="8"/>
  <c r="G76" i="8" s="1"/>
  <c r="I76" i="8"/>
  <c r="K76" i="8" s="1"/>
  <c r="M76" i="8"/>
  <c r="O76" i="8" s="1"/>
  <c r="Q76" i="8"/>
  <c r="S76" i="8" s="1"/>
  <c r="U76" i="8"/>
  <c r="W76" i="8" s="1"/>
  <c r="Y76" i="8"/>
  <c r="AA76" i="8" s="1"/>
  <c r="AC76" i="8"/>
  <c r="AE76" i="8" s="1"/>
  <c r="AG76" i="8"/>
  <c r="AI76" i="8" s="1"/>
  <c r="AK76" i="8"/>
  <c r="AM76" i="8" s="1"/>
  <c r="E77" i="8"/>
  <c r="G77" i="8" s="1"/>
  <c r="I77" i="8"/>
  <c r="K77" i="8" s="1"/>
  <c r="M77" i="8"/>
  <c r="O77" i="8" s="1"/>
  <c r="Q77" i="8"/>
  <c r="S77" i="8" s="1"/>
  <c r="U77" i="8"/>
  <c r="W77" i="8" s="1"/>
  <c r="Y77" i="8"/>
  <c r="AA77" i="8" s="1"/>
  <c r="AC77" i="8"/>
  <c r="AE77" i="8" s="1"/>
  <c r="AG77" i="8"/>
  <c r="AI77" i="8" s="1"/>
  <c r="AK77" i="8"/>
  <c r="AM77" i="8" s="1"/>
  <c r="E78" i="8"/>
  <c r="G78" i="8" s="1"/>
  <c r="I78" i="8"/>
  <c r="K78" i="8" s="1"/>
  <c r="M78" i="8"/>
  <c r="O78" i="8" s="1"/>
  <c r="Q78" i="8"/>
  <c r="S78" i="8" s="1"/>
  <c r="U78" i="8"/>
  <c r="W78" i="8" s="1"/>
  <c r="Y78" i="8"/>
  <c r="AA78" i="8" s="1"/>
  <c r="AC78" i="8"/>
  <c r="AE78" i="8" s="1"/>
  <c r="AG78" i="8"/>
  <c r="AI78" i="8" s="1"/>
  <c r="AK78" i="8"/>
  <c r="AM78" i="8" s="1"/>
  <c r="E79" i="8"/>
  <c r="G79" i="8" s="1"/>
  <c r="I79" i="8"/>
  <c r="K79" i="8" s="1"/>
  <c r="M79" i="8"/>
  <c r="O79" i="8" s="1"/>
  <c r="Q79" i="8"/>
  <c r="S79" i="8" s="1"/>
  <c r="U79" i="8"/>
  <c r="W79" i="8" s="1"/>
  <c r="Y79" i="8"/>
  <c r="AA79" i="8" s="1"/>
  <c r="AC79" i="8"/>
  <c r="AE79" i="8" s="1"/>
  <c r="AG79" i="8"/>
  <c r="AI79" i="8" s="1"/>
  <c r="AK79" i="8"/>
  <c r="AM79" i="8" s="1"/>
  <c r="E80" i="8"/>
  <c r="G80" i="8" s="1"/>
  <c r="I80" i="8"/>
  <c r="K80" i="8" s="1"/>
  <c r="M80" i="8"/>
  <c r="O80" i="8" s="1"/>
  <c r="Q80" i="8"/>
  <c r="S80" i="8" s="1"/>
  <c r="U80" i="8"/>
  <c r="W80" i="8" s="1"/>
  <c r="Y80" i="8"/>
  <c r="AA80" i="8" s="1"/>
  <c r="AC80" i="8"/>
  <c r="AE80" i="8" s="1"/>
  <c r="AG80" i="8"/>
  <c r="AI80" i="8" s="1"/>
  <c r="AK80" i="8"/>
  <c r="AM80" i="8" s="1"/>
  <c r="E81" i="8"/>
  <c r="G81" i="8" s="1"/>
  <c r="I81" i="8"/>
  <c r="K81" i="8" s="1"/>
  <c r="M81" i="8"/>
  <c r="O81" i="8" s="1"/>
  <c r="Q81" i="8"/>
  <c r="S81" i="8" s="1"/>
  <c r="U81" i="8"/>
  <c r="W81" i="8" s="1"/>
  <c r="Y81" i="8"/>
  <c r="AA81" i="8" s="1"/>
  <c r="AC81" i="8"/>
  <c r="AE81" i="8" s="1"/>
  <c r="AG81" i="8"/>
  <c r="AI81" i="8" s="1"/>
  <c r="AK81" i="8"/>
  <c r="AM81" i="8" s="1"/>
  <c r="E82" i="8"/>
  <c r="G82" i="8" s="1"/>
  <c r="I82" i="8"/>
  <c r="K82" i="8" s="1"/>
  <c r="M82" i="8"/>
  <c r="O82" i="8" s="1"/>
  <c r="Q82" i="8"/>
  <c r="S82" i="8" s="1"/>
  <c r="U82" i="8"/>
  <c r="W82" i="8" s="1"/>
  <c r="Y82" i="8"/>
  <c r="AA82" i="8" s="1"/>
  <c r="AC82" i="8"/>
  <c r="AE82" i="8" s="1"/>
  <c r="AG82" i="8"/>
  <c r="AI82" i="8" s="1"/>
  <c r="AK82" i="8"/>
  <c r="AM82" i="8" s="1"/>
  <c r="E83" i="8"/>
  <c r="G83" i="8" s="1"/>
  <c r="I83" i="8"/>
  <c r="K83" i="8" s="1"/>
  <c r="M83" i="8"/>
  <c r="O83" i="8" s="1"/>
  <c r="Q83" i="8"/>
  <c r="S83" i="8" s="1"/>
  <c r="U83" i="8"/>
  <c r="W83" i="8" s="1"/>
  <c r="Y83" i="8"/>
  <c r="AA83" i="8" s="1"/>
  <c r="AC83" i="8"/>
  <c r="AE83" i="8" s="1"/>
  <c r="AG83" i="8"/>
  <c r="AI83" i="8" s="1"/>
  <c r="AK83" i="8"/>
  <c r="AM83" i="8" s="1"/>
  <c r="E93" i="8"/>
  <c r="G93" i="8" s="1"/>
  <c r="I93" i="8"/>
  <c r="K93" i="8" s="1"/>
  <c r="M93" i="8"/>
  <c r="O93" i="8" s="1"/>
  <c r="Q93" i="8"/>
  <c r="S93" i="8" s="1"/>
  <c r="U93" i="8"/>
  <c r="W93" i="8" s="1"/>
  <c r="Y93" i="8"/>
  <c r="AA93" i="8" s="1"/>
  <c r="AC93" i="8"/>
  <c r="AE93" i="8" s="1"/>
  <c r="AG93" i="8"/>
  <c r="AI93" i="8" s="1"/>
  <c r="AK93" i="8"/>
  <c r="AM93" i="8" s="1"/>
  <c r="E94" i="8"/>
  <c r="G94" i="8" s="1"/>
  <c r="I94" i="8"/>
  <c r="K94" i="8" s="1"/>
  <c r="M94" i="8"/>
  <c r="O94" i="8" s="1"/>
  <c r="Q94" i="8"/>
  <c r="S94" i="8" s="1"/>
  <c r="U94" i="8"/>
  <c r="W94" i="8" s="1"/>
  <c r="Y94" i="8"/>
  <c r="AA94" i="8" s="1"/>
  <c r="AC94" i="8"/>
  <c r="AE94" i="8" s="1"/>
  <c r="AG94" i="8"/>
  <c r="AI94" i="8" s="1"/>
  <c r="AK94" i="8"/>
  <c r="AM94" i="8" s="1"/>
  <c r="E95" i="8"/>
  <c r="G95" i="8" s="1"/>
  <c r="I95" i="8"/>
  <c r="K95" i="8" s="1"/>
  <c r="M95" i="8"/>
  <c r="O95" i="8" s="1"/>
  <c r="Q95" i="8"/>
  <c r="S95" i="8" s="1"/>
  <c r="U95" i="8"/>
  <c r="W95" i="8" s="1"/>
  <c r="Y95" i="8"/>
  <c r="AA95" i="8" s="1"/>
  <c r="AC95" i="8"/>
  <c r="AE95" i="8" s="1"/>
  <c r="AG95" i="8"/>
  <c r="AI95" i="8" s="1"/>
  <c r="AK95" i="8"/>
  <c r="AM95" i="8" s="1"/>
  <c r="E96" i="8"/>
  <c r="G96" i="8" s="1"/>
  <c r="I96" i="8"/>
  <c r="K96" i="8" s="1"/>
  <c r="M96" i="8"/>
  <c r="O96" i="8" s="1"/>
  <c r="Q96" i="8"/>
  <c r="S96" i="8" s="1"/>
  <c r="U96" i="8"/>
  <c r="W96" i="8" s="1"/>
  <c r="Y96" i="8"/>
  <c r="AA96" i="8" s="1"/>
  <c r="AC96" i="8"/>
  <c r="AE96" i="8" s="1"/>
  <c r="AG96" i="8"/>
  <c r="AI96" i="8" s="1"/>
  <c r="AK96" i="8"/>
  <c r="AM96" i="8" s="1"/>
  <c r="E97" i="8"/>
  <c r="G97" i="8" s="1"/>
  <c r="I97" i="8"/>
  <c r="K97" i="8" s="1"/>
  <c r="M97" i="8"/>
  <c r="O97" i="8" s="1"/>
  <c r="Q97" i="8"/>
  <c r="S97" i="8" s="1"/>
  <c r="U97" i="8"/>
  <c r="W97" i="8" s="1"/>
  <c r="Y97" i="8"/>
  <c r="AA97" i="8" s="1"/>
  <c r="AC97" i="8"/>
  <c r="AE97" i="8" s="1"/>
  <c r="AG97" i="8"/>
  <c r="AI97" i="8" s="1"/>
  <c r="AK97" i="8"/>
  <c r="AM97" i="8" s="1"/>
  <c r="E98" i="8"/>
  <c r="G98" i="8" s="1"/>
  <c r="I98" i="8"/>
  <c r="K98" i="8" s="1"/>
  <c r="M98" i="8"/>
  <c r="O98" i="8" s="1"/>
  <c r="Q98" i="8"/>
  <c r="S98" i="8" s="1"/>
  <c r="U98" i="8"/>
  <c r="W98" i="8" s="1"/>
  <c r="Y98" i="8"/>
  <c r="AA98" i="8" s="1"/>
  <c r="AC98" i="8"/>
  <c r="AE98" i="8" s="1"/>
  <c r="AG98" i="8"/>
  <c r="AI98" i="8" s="1"/>
  <c r="AK98" i="8"/>
  <c r="AM98" i="8" s="1"/>
  <c r="E99" i="8"/>
  <c r="G99" i="8" s="1"/>
  <c r="I99" i="8"/>
  <c r="K99" i="8" s="1"/>
  <c r="M99" i="8"/>
  <c r="O99" i="8" s="1"/>
  <c r="Q99" i="8"/>
  <c r="S99" i="8" s="1"/>
  <c r="U99" i="8"/>
  <c r="W99" i="8" s="1"/>
  <c r="Y99" i="8"/>
  <c r="AA99" i="8" s="1"/>
  <c r="AC99" i="8"/>
  <c r="AE99" i="8" s="1"/>
  <c r="AG99" i="8"/>
  <c r="AI99" i="8" s="1"/>
  <c r="AK99" i="8"/>
  <c r="AM99" i="8" s="1"/>
  <c r="E100" i="8"/>
  <c r="G100" i="8" s="1"/>
  <c r="I100" i="8"/>
  <c r="K100" i="8" s="1"/>
  <c r="M100" i="8"/>
  <c r="O100" i="8" s="1"/>
  <c r="Q100" i="8"/>
  <c r="S100" i="8" s="1"/>
  <c r="U100" i="8"/>
  <c r="W100" i="8" s="1"/>
  <c r="Y100" i="8"/>
  <c r="AA100" i="8" s="1"/>
  <c r="AC100" i="8"/>
  <c r="AE100" i="8" s="1"/>
  <c r="AG100" i="8"/>
  <c r="AI100" i="8" s="1"/>
  <c r="AK100" i="8"/>
  <c r="AM100" i="8" s="1"/>
  <c r="E101" i="8"/>
  <c r="G101" i="8" s="1"/>
  <c r="I101" i="8"/>
  <c r="K101" i="8" s="1"/>
  <c r="M101" i="8"/>
  <c r="O101" i="8" s="1"/>
  <c r="Q101" i="8"/>
  <c r="S101" i="8" s="1"/>
  <c r="U101" i="8"/>
  <c r="W101" i="8" s="1"/>
  <c r="Y101" i="8"/>
  <c r="AA101" i="8" s="1"/>
  <c r="AC101" i="8"/>
  <c r="AE101" i="8" s="1"/>
  <c r="AG101" i="8"/>
  <c r="AI101" i="8" s="1"/>
  <c r="AK101" i="8"/>
  <c r="AM101" i="8" s="1"/>
  <c r="E102" i="8"/>
  <c r="G102" i="8" s="1"/>
  <c r="I102" i="8"/>
  <c r="K102" i="8" s="1"/>
  <c r="M102" i="8"/>
  <c r="O102" i="8" s="1"/>
  <c r="Q102" i="8"/>
  <c r="S102" i="8" s="1"/>
  <c r="U102" i="8"/>
  <c r="W102" i="8" s="1"/>
  <c r="Y102" i="8"/>
  <c r="AA102" i="8" s="1"/>
  <c r="AC102" i="8"/>
  <c r="AE102" i="8" s="1"/>
  <c r="AG102" i="8"/>
  <c r="AI102" i="8" s="1"/>
  <c r="AK102" i="8"/>
  <c r="AM102" i="8" s="1"/>
  <c r="E103" i="8"/>
  <c r="G103" i="8" s="1"/>
  <c r="I103" i="8"/>
  <c r="K103" i="8" s="1"/>
  <c r="M103" i="8"/>
  <c r="O103" i="8" s="1"/>
  <c r="Q103" i="8"/>
  <c r="S103" i="8" s="1"/>
  <c r="U103" i="8"/>
  <c r="W103" i="8" s="1"/>
  <c r="Y103" i="8"/>
  <c r="AA103" i="8" s="1"/>
  <c r="AC103" i="8"/>
  <c r="AE103" i="8" s="1"/>
  <c r="AG103" i="8"/>
  <c r="AI103" i="8" s="1"/>
  <c r="AK103" i="8"/>
  <c r="AM103" i="8" s="1"/>
  <c r="E104" i="8"/>
  <c r="G104" i="8" s="1"/>
  <c r="I104" i="8"/>
  <c r="K104" i="8" s="1"/>
  <c r="M104" i="8"/>
  <c r="O104" i="8" s="1"/>
  <c r="Q104" i="8"/>
  <c r="S104" i="8" s="1"/>
  <c r="U104" i="8"/>
  <c r="W104" i="8" s="1"/>
  <c r="Y104" i="8"/>
  <c r="AA104" i="8" s="1"/>
  <c r="AC104" i="8"/>
  <c r="AE104" i="8" s="1"/>
  <c r="AG104" i="8"/>
  <c r="AI104" i="8" s="1"/>
  <c r="AK104" i="8"/>
  <c r="AM104" i="8" s="1"/>
  <c r="E105" i="8"/>
  <c r="G105" i="8" s="1"/>
  <c r="I105" i="8"/>
  <c r="K105" i="8" s="1"/>
  <c r="M105" i="8"/>
  <c r="O105" i="8" s="1"/>
  <c r="Q105" i="8"/>
  <c r="S105" i="8" s="1"/>
  <c r="U105" i="8"/>
  <c r="W105" i="8" s="1"/>
  <c r="Y105" i="8"/>
  <c r="AA105" i="8" s="1"/>
  <c r="AC105" i="8"/>
  <c r="AE105" i="8" s="1"/>
  <c r="AG105" i="8"/>
  <c r="AI105" i="8" s="1"/>
  <c r="AK105" i="8"/>
  <c r="AM105" i="8" s="1"/>
  <c r="E106" i="8"/>
  <c r="G106" i="8" s="1"/>
  <c r="I106" i="8"/>
  <c r="K106" i="8" s="1"/>
  <c r="M106" i="8"/>
  <c r="O106" i="8" s="1"/>
  <c r="Q106" i="8"/>
  <c r="S106" i="8" s="1"/>
  <c r="U106" i="8"/>
  <c r="W106" i="8" s="1"/>
  <c r="Y106" i="8"/>
  <c r="AA106" i="8" s="1"/>
  <c r="AC106" i="8"/>
  <c r="AE106" i="8" s="1"/>
  <c r="AG106" i="8"/>
  <c r="AI106" i="8" s="1"/>
  <c r="AK106" i="8"/>
  <c r="AM106" i="8" s="1"/>
  <c r="E107" i="8"/>
  <c r="G107" i="8" s="1"/>
  <c r="I107" i="8"/>
  <c r="K107" i="8" s="1"/>
  <c r="M107" i="8"/>
  <c r="O107" i="8" s="1"/>
  <c r="Q107" i="8"/>
  <c r="S107" i="8" s="1"/>
  <c r="U107" i="8"/>
  <c r="W107" i="8" s="1"/>
  <c r="Y107" i="8"/>
  <c r="AA107" i="8" s="1"/>
  <c r="AC107" i="8"/>
  <c r="AE107" i="8" s="1"/>
  <c r="AG107" i="8"/>
  <c r="AI107" i="8" s="1"/>
  <c r="AK107" i="8"/>
  <c r="AM107" i="8" s="1"/>
  <c r="E108" i="8"/>
  <c r="G108" i="8" s="1"/>
  <c r="I108" i="8"/>
  <c r="K108" i="8" s="1"/>
  <c r="M108" i="8"/>
  <c r="O108" i="8" s="1"/>
  <c r="Q108" i="8"/>
  <c r="S108" i="8" s="1"/>
  <c r="U108" i="8"/>
  <c r="W108" i="8" s="1"/>
  <c r="Y108" i="8"/>
  <c r="AA108" i="8" s="1"/>
  <c r="AC108" i="8"/>
  <c r="AE108" i="8" s="1"/>
  <c r="AG108" i="8"/>
  <c r="AI108" i="8" s="1"/>
  <c r="AK108" i="8"/>
  <c r="AM108" i="8" s="1"/>
  <c r="E109" i="8"/>
  <c r="G109" i="8" s="1"/>
  <c r="I109" i="8"/>
  <c r="K109" i="8" s="1"/>
  <c r="M109" i="8"/>
  <c r="O109" i="8" s="1"/>
  <c r="Q109" i="8"/>
  <c r="S109" i="8" s="1"/>
  <c r="U109" i="8"/>
  <c r="W109" i="8" s="1"/>
  <c r="Y109" i="8"/>
  <c r="AA109" i="8" s="1"/>
  <c r="AC109" i="8"/>
  <c r="AE109" i="8" s="1"/>
  <c r="AG109" i="8"/>
  <c r="AI109" i="8" s="1"/>
  <c r="AK109" i="8"/>
  <c r="AM109" i="8" s="1"/>
  <c r="E110" i="8"/>
  <c r="G110" i="8" s="1"/>
  <c r="I110" i="8"/>
  <c r="K110" i="8" s="1"/>
  <c r="M110" i="8"/>
  <c r="O110" i="8" s="1"/>
  <c r="Q110" i="8"/>
  <c r="S110" i="8" s="1"/>
  <c r="U110" i="8"/>
  <c r="W110" i="8" s="1"/>
  <c r="Y110" i="8"/>
  <c r="AA110" i="8" s="1"/>
  <c r="AC110" i="8"/>
  <c r="AE110" i="8" s="1"/>
  <c r="AG110" i="8"/>
  <c r="AI110" i="8" s="1"/>
  <c r="AK110" i="8"/>
  <c r="AM110" i="8" s="1"/>
  <c r="E111" i="8"/>
  <c r="G111" i="8" s="1"/>
  <c r="I111" i="8"/>
  <c r="K111" i="8" s="1"/>
  <c r="M111" i="8"/>
  <c r="O111" i="8" s="1"/>
  <c r="Q111" i="8"/>
  <c r="S111" i="8" s="1"/>
  <c r="U111" i="8"/>
  <c r="W111" i="8" s="1"/>
  <c r="Y111" i="8"/>
  <c r="AA111" i="8" s="1"/>
  <c r="AC111" i="8"/>
  <c r="AE111" i="8" s="1"/>
  <c r="AG111" i="8"/>
  <c r="AI111" i="8" s="1"/>
  <c r="AK111" i="8"/>
  <c r="AM111" i="8" s="1"/>
  <c r="E112" i="8"/>
  <c r="G112" i="8" s="1"/>
  <c r="I112" i="8"/>
  <c r="K112" i="8" s="1"/>
  <c r="M112" i="8"/>
  <c r="O112" i="8" s="1"/>
  <c r="Q112" i="8"/>
  <c r="S112" i="8" s="1"/>
  <c r="U112" i="8"/>
  <c r="W112" i="8" s="1"/>
  <c r="Y112" i="8"/>
  <c r="AA112" i="8" s="1"/>
  <c r="AC112" i="8"/>
  <c r="AE112" i="8" s="1"/>
  <c r="AG112" i="8"/>
  <c r="AI112" i="8" s="1"/>
  <c r="AK112" i="8"/>
  <c r="AM112" i="8" s="1"/>
  <c r="E113" i="8"/>
  <c r="G113" i="8" s="1"/>
  <c r="I113" i="8"/>
  <c r="K113" i="8" s="1"/>
  <c r="M113" i="8"/>
  <c r="O113" i="8" s="1"/>
  <c r="Q113" i="8"/>
  <c r="S113" i="8" s="1"/>
  <c r="U113" i="8"/>
  <c r="W113" i="8" s="1"/>
  <c r="Y113" i="8"/>
  <c r="AA113" i="8" s="1"/>
  <c r="AC113" i="8"/>
  <c r="AE113" i="8" s="1"/>
  <c r="AG113" i="8"/>
  <c r="AI113" i="8" s="1"/>
  <c r="AK113" i="8"/>
  <c r="AM113" i="8" s="1"/>
  <c r="E114" i="8"/>
  <c r="G114" i="8" s="1"/>
  <c r="I114" i="8"/>
  <c r="K114" i="8" s="1"/>
  <c r="M114" i="8"/>
  <c r="O114" i="8" s="1"/>
  <c r="Q114" i="8"/>
  <c r="S114" i="8" s="1"/>
  <c r="U114" i="8"/>
  <c r="W114" i="8" s="1"/>
  <c r="Y114" i="8"/>
  <c r="AA114" i="8" s="1"/>
  <c r="AC114" i="8"/>
  <c r="AE114" i="8" s="1"/>
  <c r="AG114" i="8"/>
  <c r="AI114" i="8" s="1"/>
  <c r="AK114" i="8"/>
  <c r="AM114" i="8" s="1"/>
  <c r="E115" i="8"/>
  <c r="G115" i="8" s="1"/>
  <c r="I115" i="8"/>
  <c r="K115" i="8" s="1"/>
  <c r="M115" i="8"/>
  <c r="O115" i="8" s="1"/>
  <c r="Q115" i="8"/>
  <c r="S115" i="8" s="1"/>
  <c r="U115" i="8"/>
  <c r="W115" i="8" s="1"/>
  <c r="Y115" i="8"/>
  <c r="AA115" i="8" s="1"/>
  <c r="AC115" i="8"/>
  <c r="AE115" i="8" s="1"/>
  <c r="AG115" i="8"/>
  <c r="AI115" i="8" s="1"/>
  <c r="AK115" i="8"/>
  <c r="AM115" i="8" s="1"/>
  <c r="E117" i="8"/>
  <c r="G117" i="8" s="1"/>
  <c r="I117" i="8"/>
  <c r="K117" i="8" s="1"/>
  <c r="M117" i="8"/>
  <c r="O117" i="8" s="1"/>
  <c r="Q117" i="8"/>
  <c r="S117" i="8" s="1"/>
  <c r="U117" i="8"/>
  <c r="W117" i="8" s="1"/>
  <c r="Y117" i="8"/>
  <c r="AA117" i="8" s="1"/>
  <c r="AC117" i="8"/>
  <c r="AE117" i="8" s="1"/>
  <c r="AG117" i="8"/>
  <c r="AI117" i="8" s="1"/>
  <c r="AK117" i="8"/>
  <c r="AM117" i="8" s="1"/>
  <c r="E118" i="8"/>
  <c r="G118" i="8" s="1"/>
  <c r="I118" i="8"/>
  <c r="K118" i="8" s="1"/>
  <c r="M118" i="8"/>
  <c r="O118" i="8" s="1"/>
  <c r="Q118" i="8"/>
  <c r="S118" i="8" s="1"/>
  <c r="U118" i="8"/>
  <c r="W118" i="8" s="1"/>
  <c r="Y118" i="8"/>
  <c r="AA118" i="8" s="1"/>
  <c r="AC118" i="8"/>
  <c r="AE118" i="8" s="1"/>
  <c r="AG118" i="8"/>
  <c r="AI118" i="8" s="1"/>
  <c r="AK118" i="8"/>
  <c r="AM118" i="8" s="1"/>
  <c r="E119" i="8"/>
  <c r="G119" i="8" s="1"/>
  <c r="I119" i="8"/>
  <c r="K119" i="8" s="1"/>
  <c r="M119" i="8"/>
  <c r="O119" i="8" s="1"/>
  <c r="Q119" i="8"/>
  <c r="S119" i="8" s="1"/>
  <c r="U119" i="8"/>
  <c r="W119" i="8" s="1"/>
  <c r="Y119" i="8"/>
  <c r="AA119" i="8" s="1"/>
  <c r="AC119" i="8"/>
  <c r="AE119" i="8" s="1"/>
  <c r="AG119" i="8"/>
  <c r="AI119" i="8" s="1"/>
  <c r="AK119" i="8"/>
  <c r="AM119" i="8" s="1"/>
  <c r="E120" i="8"/>
  <c r="G120" i="8" s="1"/>
  <c r="I120" i="8"/>
  <c r="K120" i="8" s="1"/>
  <c r="M120" i="8"/>
  <c r="O120" i="8" s="1"/>
  <c r="Q120" i="8"/>
  <c r="S120" i="8" s="1"/>
  <c r="U120" i="8"/>
  <c r="W120" i="8" s="1"/>
  <c r="Y120" i="8"/>
  <c r="AA120" i="8" s="1"/>
  <c r="AC120" i="8"/>
  <c r="AE120" i="8" s="1"/>
  <c r="AG120" i="8"/>
  <c r="AI120" i="8" s="1"/>
  <c r="AK120" i="8"/>
  <c r="AM120" i="8" s="1"/>
  <c r="E121" i="8"/>
  <c r="G121" i="8" s="1"/>
  <c r="I121" i="8"/>
  <c r="K121" i="8" s="1"/>
  <c r="M121" i="8"/>
  <c r="O121" i="8" s="1"/>
  <c r="Q121" i="8"/>
  <c r="S121" i="8" s="1"/>
  <c r="U121" i="8"/>
  <c r="W121" i="8" s="1"/>
  <c r="Y121" i="8"/>
  <c r="AA121" i="8" s="1"/>
  <c r="AC121" i="8"/>
  <c r="AE121" i="8" s="1"/>
  <c r="AG121" i="8"/>
  <c r="AI121" i="8" s="1"/>
  <c r="AK121" i="8"/>
  <c r="AM121" i="8" s="1"/>
  <c r="E122" i="8"/>
  <c r="G122" i="8" s="1"/>
  <c r="I122" i="8"/>
  <c r="K122" i="8" s="1"/>
  <c r="M122" i="8"/>
  <c r="O122" i="8" s="1"/>
  <c r="Q122" i="8"/>
  <c r="S122" i="8" s="1"/>
  <c r="U122" i="8"/>
  <c r="W122" i="8" s="1"/>
  <c r="Y122" i="8"/>
  <c r="AA122" i="8" s="1"/>
  <c r="AC122" i="8"/>
  <c r="AE122" i="8" s="1"/>
  <c r="AG122" i="8"/>
  <c r="AI122" i="8" s="1"/>
  <c r="AK122" i="8"/>
  <c r="AM122" i="8" s="1"/>
  <c r="E137" i="8"/>
  <c r="G137" i="8" s="1"/>
  <c r="I137" i="8"/>
  <c r="K137" i="8" s="1"/>
  <c r="M137" i="8"/>
  <c r="O137" i="8" s="1"/>
  <c r="Q137" i="8"/>
  <c r="S137" i="8" s="1"/>
  <c r="U137" i="8"/>
  <c r="W137" i="8" s="1"/>
  <c r="Y137" i="8"/>
  <c r="AA137" i="8" s="1"/>
  <c r="AC137" i="8"/>
  <c r="AE137" i="8" s="1"/>
  <c r="AG137" i="8"/>
  <c r="AI137" i="8" s="1"/>
  <c r="AK137" i="8"/>
  <c r="AM137" i="8" s="1"/>
  <c r="E138" i="8"/>
  <c r="G138" i="8" s="1"/>
  <c r="I138" i="8"/>
  <c r="K138" i="8" s="1"/>
  <c r="M138" i="8"/>
  <c r="O138" i="8" s="1"/>
  <c r="Q138" i="8"/>
  <c r="S138" i="8" s="1"/>
  <c r="U138" i="8"/>
  <c r="W138" i="8" s="1"/>
  <c r="Y138" i="8"/>
  <c r="AA138" i="8" s="1"/>
  <c r="AC138" i="8"/>
  <c r="AE138" i="8" s="1"/>
  <c r="AG138" i="8"/>
  <c r="AI138" i="8" s="1"/>
  <c r="AK138" i="8"/>
  <c r="AM138" i="8" s="1"/>
  <c r="E139" i="8"/>
  <c r="G139" i="8" s="1"/>
  <c r="I139" i="8"/>
  <c r="K139" i="8" s="1"/>
  <c r="M139" i="8"/>
  <c r="O139" i="8" s="1"/>
  <c r="Q139" i="8"/>
  <c r="S139" i="8" s="1"/>
  <c r="U139" i="8"/>
  <c r="W139" i="8" s="1"/>
  <c r="Y139" i="8"/>
  <c r="AA139" i="8" s="1"/>
  <c r="AC139" i="8"/>
  <c r="AE139" i="8" s="1"/>
  <c r="AG139" i="8"/>
  <c r="AI139" i="8" s="1"/>
  <c r="AK139" i="8"/>
  <c r="AM139" i="8" s="1"/>
  <c r="E140" i="8"/>
  <c r="G140" i="8" s="1"/>
  <c r="I140" i="8"/>
  <c r="K140" i="8" s="1"/>
  <c r="M140" i="8"/>
  <c r="O140" i="8" s="1"/>
  <c r="Q140" i="8"/>
  <c r="S140" i="8" s="1"/>
  <c r="U140" i="8"/>
  <c r="W140" i="8" s="1"/>
  <c r="Y140" i="8"/>
  <c r="AA140" i="8" s="1"/>
  <c r="AC140" i="8"/>
  <c r="AE140" i="8" s="1"/>
  <c r="AG140" i="8"/>
  <c r="AI140" i="8" s="1"/>
  <c r="AK140" i="8"/>
  <c r="AM140" i="8" s="1"/>
  <c r="E141" i="8"/>
  <c r="G141" i="8" s="1"/>
  <c r="I141" i="8"/>
  <c r="K141" i="8" s="1"/>
  <c r="M141" i="8"/>
  <c r="O141" i="8" s="1"/>
  <c r="Q141" i="8"/>
  <c r="S141" i="8" s="1"/>
  <c r="U141" i="8"/>
  <c r="W141" i="8" s="1"/>
  <c r="Y141" i="8"/>
  <c r="AA141" i="8" s="1"/>
  <c r="AC141" i="8"/>
  <c r="AE141" i="8" s="1"/>
  <c r="AG141" i="8"/>
  <c r="AI141" i="8" s="1"/>
  <c r="AK141" i="8"/>
  <c r="AM141" i="8" s="1"/>
  <c r="E142" i="8"/>
  <c r="G142" i="8" s="1"/>
  <c r="I142" i="8"/>
  <c r="K142" i="8" s="1"/>
  <c r="M142" i="8"/>
  <c r="O142" i="8" s="1"/>
  <c r="Q142" i="8"/>
  <c r="S142" i="8" s="1"/>
  <c r="U142" i="8"/>
  <c r="W142" i="8" s="1"/>
  <c r="Y142" i="8"/>
  <c r="AA142" i="8" s="1"/>
  <c r="AC142" i="8"/>
  <c r="AE142" i="8" s="1"/>
  <c r="AG142" i="8"/>
  <c r="AI142" i="8" s="1"/>
  <c r="AK142" i="8"/>
  <c r="AM142" i="8" s="1"/>
  <c r="E143" i="8"/>
  <c r="G143" i="8" s="1"/>
  <c r="I143" i="8"/>
  <c r="K143" i="8" s="1"/>
  <c r="M143" i="8"/>
  <c r="O143" i="8" s="1"/>
  <c r="Q143" i="8"/>
  <c r="S143" i="8" s="1"/>
  <c r="U143" i="8"/>
  <c r="W143" i="8" s="1"/>
  <c r="Y143" i="8"/>
  <c r="AA143" i="8" s="1"/>
  <c r="AC143" i="8"/>
  <c r="AE143" i="8" s="1"/>
  <c r="AG143" i="8"/>
  <c r="AI143" i="8" s="1"/>
  <c r="AK143" i="8"/>
  <c r="AM143" i="8" s="1"/>
  <c r="E144" i="8"/>
  <c r="G144" i="8" s="1"/>
  <c r="I144" i="8"/>
  <c r="K144" i="8" s="1"/>
  <c r="M144" i="8"/>
  <c r="O144" i="8" s="1"/>
  <c r="Q144" i="8"/>
  <c r="S144" i="8" s="1"/>
  <c r="U144" i="8"/>
  <c r="W144" i="8" s="1"/>
  <c r="Y144" i="8"/>
  <c r="AA144" i="8" s="1"/>
  <c r="AC144" i="8"/>
  <c r="AE144" i="8" s="1"/>
  <c r="AG144" i="8"/>
  <c r="AI144" i="8" s="1"/>
  <c r="AK144" i="8"/>
  <c r="AM144" i="8" s="1"/>
  <c r="E145" i="8"/>
  <c r="G145" i="8" s="1"/>
  <c r="I145" i="8"/>
  <c r="K145" i="8" s="1"/>
  <c r="M145" i="8"/>
  <c r="O145" i="8" s="1"/>
  <c r="Q145" i="8"/>
  <c r="S145" i="8" s="1"/>
  <c r="U145" i="8"/>
  <c r="W145" i="8" s="1"/>
  <c r="Y145" i="8"/>
  <c r="AA145" i="8" s="1"/>
  <c r="AC145" i="8"/>
  <c r="AE145" i="8" s="1"/>
  <c r="AG145" i="8"/>
  <c r="AI145" i="8" s="1"/>
  <c r="AK145" i="8"/>
  <c r="AM145" i="8" s="1"/>
  <c r="E146" i="8"/>
  <c r="G146" i="8" s="1"/>
  <c r="I146" i="8"/>
  <c r="K146" i="8" s="1"/>
  <c r="M146" i="8"/>
  <c r="O146" i="8" s="1"/>
  <c r="Q146" i="8"/>
  <c r="S146" i="8" s="1"/>
  <c r="U146" i="8"/>
  <c r="W146" i="8" s="1"/>
  <c r="Y146" i="8"/>
  <c r="AA146" i="8" s="1"/>
  <c r="AC146" i="8"/>
  <c r="AE146" i="8" s="1"/>
  <c r="AG146" i="8"/>
  <c r="AI146" i="8" s="1"/>
  <c r="AK146" i="8"/>
  <c r="AM146" i="8" s="1"/>
  <c r="E147" i="8"/>
  <c r="G147" i="8" s="1"/>
  <c r="I147" i="8"/>
  <c r="K147" i="8" s="1"/>
  <c r="M147" i="8"/>
  <c r="O147" i="8" s="1"/>
  <c r="Q147" i="8"/>
  <c r="S147" i="8" s="1"/>
  <c r="U147" i="8"/>
  <c r="W147" i="8" s="1"/>
  <c r="Y147" i="8"/>
  <c r="AA147" i="8" s="1"/>
  <c r="AC147" i="8"/>
  <c r="AE147" i="8" s="1"/>
  <c r="AG147" i="8"/>
  <c r="AI147" i="8" s="1"/>
  <c r="AK147" i="8"/>
  <c r="AM147" i="8" s="1"/>
  <c r="E148" i="8"/>
  <c r="G148" i="8" s="1"/>
  <c r="I148" i="8"/>
  <c r="K148" i="8" s="1"/>
  <c r="M148" i="8"/>
  <c r="O148" i="8" s="1"/>
  <c r="Q148" i="8"/>
  <c r="S148" i="8" s="1"/>
  <c r="U148" i="8"/>
  <c r="W148" i="8" s="1"/>
  <c r="Y148" i="8"/>
  <c r="AA148" i="8" s="1"/>
  <c r="AC148" i="8"/>
  <c r="AE148" i="8" s="1"/>
  <c r="AG148" i="8"/>
  <c r="AI148" i="8" s="1"/>
  <c r="AK148" i="8"/>
  <c r="AM148" i="8" s="1"/>
  <c r="E149" i="8"/>
  <c r="G149" i="8" s="1"/>
  <c r="I149" i="8"/>
  <c r="K149" i="8" s="1"/>
  <c r="M149" i="8"/>
  <c r="O149" i="8" s="1"/>
  <c r="Q149" i="8"/>
  <c r="S149" i="8" s="1"/>
  <c r="U149" i="8"/>
  <c r="W149" i="8" s="1"/>
  <c r="Y149" i="8"/>
  <c r="AA149" i="8" s="1"/>
  <c r="AC149" i="8"/>
  <c r="AE149" i="8" s="1"/>
  <c r="AG149" i="8"/>
  <c r="AI149" i="8" s="1"/>
  <c r="AK149" i="8"/>
  <c r="AM149" i="8" s="1"/>
  <c r="E150" i="8"/>
  <c r="G150" i="8" s="1"/>
  <c r="I150" i="8"/>
  <c r="K150" i="8" s="1"/>
  <c r="M150" i="8"/>
  <c r="O150" i="8" s="1"/>
  <c r="Q150" i="8"/>
  <c r="S150" i="8" s="1"/>
  <c r="U150" i="8"/>
  <c r="W150" i="8" s="1"/>
  <c r="Y150" i="8"/>
  <c r="AA150" i="8" s="1"/>
  <c r="AC150" i="8"/>
  <c r="AE150" i="8" s="1"/>
  <c r="AG150" i="8"/>
  <c r="AI150" i="8" s="1"/>
  <c r="AK150" i="8"/>
  <c r="AM150" i="8" s="1"/>
  <c r="E151" i="8"/>
  <c r="G151" i="8" s="1"/>
  <c r="I151" i="8"/>
  <c r="K151" i="8" s="1"/>
  <c r="M151" i="8"/>
  <c r="O151" i="8" s="1"/>
  <c r="Q151" i="8"/>
  <c r="S151" i="8" s="1"/>
  <c r="U151" i="8"/>
  <c r="W151" i="8" s="1"/>
  <c r="Y151" i="8"/>
  <c r="AA151" i="8" s="1"/>
  <c r="AC151" i="8"/>
  <c r="AE151" i="8" s="1"/>
  <c r="AG151" i="8"/>
  <c r="AI151" i="8" s="1"/>
  <c r="AK151" i="8"/>
  <c r="AM151" i="8" s="1"/>
  <c r="E152" i="8"/>
  <c r="G152" i="8" s="1"/>
  <c r="I152" i="8"/>
  <c r="K152" i="8" s="1"/>
  <c r="M152" i="8"/>
  <c r="O152" i="8" s="1"/>
  <c r="Q152" i="8"/>
  <c r="S152" i="8" s="1"/>
  <c r="U152" i="8"/>
  <c r="W152" i="8" s="1"/>
  <c r="Y152" i="8"/>
  <c r="AA152" i="8" s="1"/>
  <c r="AC152" i="8"/>
  <c r="AE152" i="8" s="1"/>
  <c r="AG152" i="8"/>
  <c r="AI152" i="8" s="1"/>
  <c r="AK152" i="8"/>
  <c r="AM152" i="8" s="1"/>
  <c r="E153" i="8"/>
  <c r="G153" i="8" s="1"/>
  <c r="I153" i="8"/>
  <c r="K153" i="8" s="1"/>
  <c r="M153" i="8"/>
  <c r="O153" i="8" s="1"/>
  <c r="Q153" i="8"/>
  <c r="S153" i="8" s="1"/>
  <c r="U153" i="8"/>
  <c r="W153" i="8" s="1"/>
  <c r="Y153" i="8"/>
  <c r="AA153" i="8" s="1"/>
  <c r="AC153" i="8"/>
  <c r="AE153" i="8" s="1"/>
  <c r="AG153" i="8"/>
  <c r="AI153" i="8" s="1"/>
  <c r="AK153" i="8"/>
  <c r="AM153" i="8" s="1"/>
  <c r="E154" i="8"/>
  <c r="G154" i="8" s="1"/>
  <c r="I154" i="8"/>
  <c r="K154" i="8" s="1"/>
  <c r="M154" i="8"/>
  <c r="O154" i="8" s="1"/>
  <c r="Q154" i="8"/>
  <c r="S154" i="8" s="1"/>
  <c r="U154" i="8"/>
  <c r="W154" i="8" s="1"/>
  <c r="Y154" i="8"/>
  <c r="AA154" i="8" s="1"/>
  <c r="AC154" i="8"/>
  <c r="AE154" i="8" s="1"/>
  <c r="AG154" i="8"/>
  <c r="AI154" i="8" s="1"/>
  <c r="AK154" i="8"/>
  <c r="AM154" i="8" s="1"/>
  <c r="E155" i="8"/>
  <c r="G155" i="8" s="1"/>
  <c r="I155" i="8"/>
  <c r="K155" i="8" s="1"/>
  <c r="M155" i="8"/>
  <c r="O155" i="8" s="1"/>
  <c r="Q155" i="8"/>
  <c r="S155" i="8" s="1"/>
  <c r="U155" i="8"/>
  <c r="W155" i="8" s="1"/>
  <c r="Y155" i="8"/>
  <c r="AA155" i="8" s="1"/>
  <c r="AC155" i="8"/>
  <c r="AE155" i="8" s="1"/>
  <c r="AG155" i="8"/>
  <c r="AI155" i="8" s="1"/>
  <c r="AK155" i="8"/>
  <c r="AM155" i="8" s="1"/>
  <c r="E156" i="8"/>
  <c r="G156" i="8" s="1"/>
  <c r="I156" i="8"/>
  <c r="K156" i="8" s="1"/>
  <c r="M156" i="8"/>
  <c r="O156" i="8" s="1"/>
  <c r="Q156" i="8"/>
  <c r="S156" i="8" s="1"/>
  <c r="U156" i="8"/>
  <c r="W156" i="8" s="1"/>
  <c r="Y156" i="8"/>
  <c r="AA156" i="8" s="1"/>
  <c r="AC156" i="8"/>
  <c r="AE156" i="8" s="1"/>
  <c r="AG156" i="8"/>
  <c r="AI156" i="8" s="1"/>
  <c r="AK156" i="8"/>
  <c r="AM156" i="8" s="1"/>
  <c r="E189" i="8"/>
  <c r="G189" i="8" s="1"/>
  <c r="I189" i="8"/>
  <c r="K189" i="8" s="1"/>
  <c r="M189" i="8"/>
  <c r="O189" i="8" s="1"/>
  <c r="Q189" i="8"/>
  <c r="S189" i="8" s="1"/>
  <c r="U189" i="8"/>
  <c r="W189" i="8" s="1"/>
  <c r="Y189" i="8"/>
  <c r="AA189" i="8" s="1"/>
  <c r="AC189" i="8"/>
  <c r="AE189" i="8" s="1"/>
  <c r="AG189" i="8"/>
  <c r="AI189" i="8" s="1"/>
  <c r="AK189" i="8"/>
  <c r="AM189" i="8" s="1"/>
  <c r="E190" i="8"/>
  <c r="G190" i="8" s="1"/>
  <c r="I190" i="8"/>
  <c r="K190" i="8" s="1"/>
  <c r="M190" i="8"/>
  <c r="O190" i="8" s="1"/>
  <c r="Q190" i="8"/>
  <c r="S190" i="8" s="1"/>
  <c r="U190" i="8"/>
  <c r="W190" i="8" s="1"/>
  <c r="Y190" i="8"/>
  <c r="AA190" i="8" s="1"/>
  <c r="AC190" i="8"/>
  <c r="AE190" i="8" s="1"/>
  <c r="AG190" i="8"/>
  <c r="AI190" i="8" s="1"/>
  <c r="AK190" i="8"/>
  <c r="AM190" i="8" s="1"/>
  <c r="E191" i="8"/>
  <c r="G191" i="8" s="1"/>
  <c r="I191" i="8"/>
  <c r="K191" i="8" s="1"/>
  <c r="M191" i="8"/>
  <c r="O191" i="8" s="1"/>
  <c r="Q191" i="8"/>
  <c r="S191" i="8" s="1"/>
  <c r="U191" i="8"/>
  <c r="W191" i="8" s="1"/>
  <c r="Y191" i="8"/>
  <c r="AA191" i="8" s="1"/>
  <c r="AC191" i="8"/>
  <c r="AE191" i="8" s="1"/>
  <c r="AG191" i="8"/>
  <c r="AI191" i="8" s="1"/>
  <c r="AK191" i="8"/>
  <c r="AM191" i="8" s="1"/>
  <c r="E192" i="8"/>
  <c r="G192" i="8" s="1"/>
  <c r="I192" i="8"/>
  <c r="K192" i="8" s="1"/>
  <c r="M192" i="8"/>
  <c r="O192" i="8" s="1"/>
  <c r="Q192" i="8"/>
  <c r="S192" i="8" s="1"/>
  <c r="U192" i="8"/>
  <c r="W192" i="8" s="1"/>
  <c r="Y192" i="8"/>
  <c r="AA192" i="8" s="1"/>
  <c r="AC192" i="8"/>
  <c r="AE192" i="8" s="1"/>
  <c r="AG192" i="8"/>
  <c r="AI192" i="8" s="1"/>
  <c r="AK192" i="8"/>
  <c r="AM192" i="8" s="1"/>
  <c r="E193" i="8"/>
  <c r="G193" i="8" s="1"/>
  <c r="I193" i="8"/>
  <c r="K193" i="8" s="1"/>
  <c r="M193" i="8"/>
  <c r="O193" i="8" s="1"/>
  <c r="Q193" i="8"/>
  <c r="S193" i="8" s="1"/>
  <c r="U193" i="8"/>
  <c r="W193" i="8" s="1"/>
  <c r="Y193" i="8"/>
  <c r="AA193" i="8" s="1"/>
  <c r="AC193" i="8"/>
  <c r="AE193" i="8" s="1"/>
  <c r="AG193" i="8"/>
  <c r="AI193" i="8" s="1"/>
  <c r="AK193" i="8"/>
  <c r="AM193" i="8" s="1"/>
  <c r="E194" i="8"/>
  <c r="G194" i="8" s="1"/>
  <c r="I194" i="8"/>
  <c r="K194" i="8" s="1"/>
  <c r="M194" i="8"/>
  <c r="O194" i="8" s="1"/>
  <c r="Q194" i="8"/>
  <c r="S194" i="8" s="1"/>
  <c r="U194" i="8"/>
  <c r="W194" i="8" s="1"/>
  <c r="Y194" i="8"/>
  <c r="AA194" i="8" s="1"/>
  <c r="AC194" i="8"/>
  <c r="AE194" i="8" s="1"/>
  <c r="AG194" i="8"/>
  <c r="AI194" i="8" s="1"/>
  <c r="AK194" i="8"/>
  <c r="AM194" i="8" s="1"/>
  <c r="E195" i="8"/>
  <c r="G195" i="8" s="1"/>
  <c r="I195" i="8"/>
  <c r="K195" i="8" s="1"/>
  <c r="M195" i="8"/>
  <c r="O195" i="8" s="1"/>
  <c r="Q195" i="8"/>
  <c r="S195" i="8" s="1"/>
  <c r="U195" i="8"/>
  <c r="W195" i="8" s="1"/>
  <c r="Y195" i="8"/>
  <c r="AA195" i="8" s="1"/>
  <c r="AC195" i="8"/>
  <c r="AE195" i="8" s="1"/>
  <c r="AG195" i="8"/>
  <c r="AI195" i="8" s="1"/>
  <c r="AK195" i="8"/>
  <c r="AM195" i="8" s="1"/>
  <c r="E196" i="8"/>
  <c r="G196" i="8" s="1"/>
  <c r="I196" i="8"/>
  <c r="K196" i="8" s="1"/>
  <c r="M196" i="8"/>
  <c r="O196" i="8" s="1"/>
  <c r="Q196" i="8"/>
  <c r="S196" i="8" s="1"/>
  <c r="U196" i="8"/>
  <c r="W196" i="8" s="1"/>
  <c r="Y196" i="8"/>
  <c r="AA196" i="8" s="1"/>
  <c r="AC196" i="8"/>
  <c r="AE196" i="8" s="1"/>
  <c r="AG196" i="8"/>
  <c r="AI196" i="8" s="1"/>
  <c r="AK196" i="8"/>
  <c r="AM196" i="8" s="1"/>
  <c r="E197" i="8"/>
  <c r="G197" i="8" s="1"/>
  <c r="I197" i="8"/>
  <c r="K197" i="8" s="1"/>
  <c r="M197" i="8"/>
  <c r="O197" i="8" s="1"/>
  <c r="Q197" i="8"/>
  <c r="S197" i="8" s="1"/>
  <c r="U197" i="8"/>
  <c r="W197" i="8" s="1"/>
  <c r="Y197" i="8"/>
  <c r="AA197" i="8" s="1"/>
  <c r="AC197" i="8"/>
  <c r="AE197" i="8" s="1"/>
  <c r="AG197" i="8"/>
  <c r="AI197" i="8" s="1"/>
  <c r="AK197" i="8"/>
  <c r="AM197" i="8" s="1"/>
  <c r="E198" i="8"/>
  <c r="G198" i="8" s="1"/>
  <c r="I198" i="8"/>
  <c r="K198" i="8" s="1"/>
  <c r="M198" i="8"/>
  <c r="O198" i="8" s="1"/>
  <c r="Q198" i="8"/>
  <c r="S198" i="8" s="1"/>
  <c r="U198" i="8"/>
  <c r="W198" i="8" s="1"/>
  <c r="Y198" i="8"/>
  <c r="AA198" i="8" s="1"/>
  <c r="AC198" i="8"/>
  <c r="AE198" i="8" s="1"/>
  <c r="AG198" i="8"/>
  <c r="AI198" i="8" s="1"/>
  <c r="AK198" i="8"/>
  <c r="AM198" i="8" s="1"/>
  <c r="E199" i="8"/>
  <c r="G199" i="8" s="1"/>
  <c r="I199" i="8"/>
  <c r="K199" i="8" s="1"/>
  <c r="M199" i="8"/>
  <c r="O199" i="8" s="1"/>
  <c r="Q199" i="8"/>
  <c r="S199" i="8" s="1"/>
  <c r="U199" i="8"/>
  <c r="W199" i="8" s="1"/>
  <c r="Y199" i="8"/>
  <c r="AA199" i="8" s="1"/>
  <c r="AC199" i="8"/>
  <c r="AE199" i="8" s="1"/>
  <c r="AG199" i="8"/>
  <c r="AI199" i="8" s="1"/>
  <c r="AK199" i="8"/>
  <c r="AM199" i="8" s="1"/>
  <c r="E200" i="8"/>
  <c r="G200" i="8" s="1"/>
  <c r="I200" i="8"/>
  <c r="K200" i="8" s="1"/>
  <c r="M200" i="8"/>
  <c r="O200" i="8" s="1"/>
  <c r="Q200" i="8"/>
  <c r="S200" i="8" s="1"/>
  <c r="U200" i="8"/>
  <c r="W200" i="8" s="1"/>
  <c r="Y200" i="8"/>
  <c r="AA200" i="8" s="1"/>
  <c r="AC200" i="8"/>
  <c r="AE200" i="8" s="1"/>
  <c r="AG200" i="8"/>
  <c r="AI200" i="8" s="1"/>
  <c r="AK200" i="8"/>
  <c r="AM200" i="8" s="1"/>
  <c r="E201" i="8"/>
  <c r="G201" i="8" s="1"/>
  <c r="I201" i="8"/>
  <c r="K201" i="8" s="1"/>
  <c r="M201" i="8"/>
  <c r="O201" i="8" s="1"/>
  <c r="Q201" i="8"/>
  <c r="S201" i="8" s="1"/>
  <c r="U201" i="8"/>
  <c r="W201" i="8" s="1"/>
  <c r="Y201" i="8"/>
  <c r="AA201" i="8" s="1"/>
  <c r="AC201" i="8"/>
  <c r="AE201" i="8" s="1"/>
  <c r="AG201" i="8"/>
  <c r="AI201" i="8" s="1"/>
  <c r="AK201" i="8"/>
  <c r="AM201" i="8" s="1"/>
  <c r="E202" i="8"/>
  <c r="G202" i="8" s="1"/>
  <c r="I202" i="8"/>
  <c r="K202" i="8" s="1"/>
  <c r="M202" i="8"/>
  <c r="O202" i="8" s="1"/>
  <c r="Q202" i="8"/>
  <c r="S202" i="8" s="1"/>
  <c r="U202" i="8"/>
  <c r="W202" i="8" s="1"/>
  <c r="Y202" i="8"/>
  <c r="AA202" i="8" s="1"/>
  <c r="AC202" i="8"/>
  <c r="AE202" i="8" s="1"/>
  <c r="AG202" i="8"/>
  <c r="AI202" i="8" s="1"/>
  <c r="AK202" i="8"/>
  <c r="AM202" i="8" s="1"/>
  <c r="E203" i="8"/>
  <c r="G203" i="8" s="1"/>
  <c r="I203" i="8"/>
  <c r="K203" i="8" s="1"/>
  <c r="M203" i="8"/>
  <c r="O203" i="8" s="1"/>
  <c r="Q203" i="8"/>
  <c r="S203" i="8" s="1"/>
  <c r="U203" i="8"/>
  <c r="W203" i="8" s="1"/>
  <c r="Y203" i="8"/>
  <c r="AA203" i="8" s="1"/>
  <c r="AC203" i="8"/>
  <c r="AE203" i="8" s="1"/>
  <c r="AG203" i="8"/>
  <c r="AI203" i="8" s="1"/>
  <c r="AK203" i="8"/>
  <c r="AM203" i="8" s="1"/>
  <c r="E204" i="8"/>
  <c r="G204" i="8" s="1"/>
  <c r="I204" i="8"/>
  <c r="K204" i="8" s="1"/>
  <c r="M204" i="8"/>
  <c r="O204" i="8" s="1"/>
  <c r="Q204" i="8"/>
  <c r="S204" i="8" s="1"/>
  <c r="U204" i="8"/>
  <c r="W204" i="8" s="1"/>
  <c r="Y204" i="8"/>
  <c r="AA204" i="8" s="1"/>
  <c r="AC204" i="8"/>
  <c r="AE204" i="8" s="1"/>
  <c r="AG204" i="8"/>
  <c r="AI204" i="8" s="1"/>
  <c r="AK204" i="8"/>
  <c r="AM204" i="8" s="1"/>
  <c r="E205" i="8"/>
  <c r="G205" i="8" s="1"/>
  <c r="I205" i="8"/>
  <c r="K205" i="8" s="1"/>
  <c r="M205" i="8"/>
  <c r="O205" i="8" s="1"/>
  <c r="Q205" i="8"/>
  <c r="S205" i="8" s="1"/>
  <c r="U205" i="8"/>
  <c r="W205" i="8" s="1"/>
  <c r="Y205" i="8"/>
  <c r="AA205" i="8" s="1"/>
  <c r="AC205" i="8"/>
  <c r="AE205" i="8" s="1"/>
  <c r="AG205" i="8"/>
  <c r="AI205" i="8" s="1"/>
  <c r="AK205" i="8"/>
  <c r="AM205" i="8" s="1"/>
  <c r="E207" i="8"/>
  <c r="G207" i="8" s="1"/>
  <c r="I207" i="8"/>
  <c r="K207" i="8" s="1"/>
  <c r="M207" i="8"/>
  <c r="O207" i="8" s="1"/>
  <c r="Q207" i="8"/>
  <c r="S207" i="8" s="1"/>
  <c r="U207" i="8"/>
  <c r="W207" i="8" s="1"/>
  <c r="Y207" i="8"/>
  <c r="AA207" i="8" s="1"/>
  <c r="AC207" i="8"/>
  <c r="AE207" i="8" s="1"/>
  <c r="AG207" i="8"/>
  <c r="AI207" i="8" s="1"/>
  <c r="AK207" i="8"/>
  <c r="AM207" i="8" s="1"/>
  <c r="E208" i="8"/>
  <c r="G208" i="8" s="1"/>
  <c r="I208" i="8"/>
  <c r="K208" i="8" s="1"/>
  <c r="M208" i="8"/>
  <c r="O208" i="8" s="1"/>
  <c r="Q208" i="8"/>
  <c r="S208" i="8" s="1"/>
  <c r="U208" i="8"/>
  <c r="W208" i="8" s="1"/>
  <c r="Y208" i="8"/>
  <c r="AA208" i="8" s="1"/>
  <c r="AC208" i="8"/>
  <c r="AE208" i="8" s="1"/>
  <c r="AG208" i="8"/>
  <c r="AI208" i="8" s="1"/>
  <c r="AK208" i="8"/>
  <c r="AM208" i="8" s="1"/>
  <c r="E209" i="8"/>
  <c r="G209" i="8" s="1"/>
  <c r="I209" i="8"/>
  <c r="K209" i="8" s="1"/>
  <c r="M209" i="8"/>
  <c r="O209" i="8" s="1"/>
  <c r="Q209" i="8"/>
  <c r="S209" i="8" s="1"/>
  <c r="U209" i="8"/>
  <c r="W209" i="8" s="1"/>
  <c r="Y209" i="8"/>
  <c r="AA209" i="8" s="1"/>
  <c r="AC209" i="8"/>
  <c r="AE209" i="8" s="1"/>
  <c r="AG209" i="8"/>
  <c r="AI209" i="8" s="1"/>
  <c r="AK209" i="8"/>
  <c r="AM209" i="8" s="1"/>
  <c r="E210" i="8"/>
  <c r="G210" i="8" s="1"/>
  <c r="I210" i="8"/>
  <c r="K210" i="8" s="1"/>
  <c r="M210" i="8"/>
  <c r="O210" i="8" s="1"/>
  <c r="Q210" i="8"/>
  <c r="S210" i="8" s="1"/>
  <c r="U210" i="8"/>
  <c r="W210" i="8" s="1"/>
  <c r="Y210" i="8"/>
  <c r="AA210" i="8" s="1"/>
  <c r="AC210" i="8"/>
  <c r="AE210" i="8" s="1"/>
  <c r="AG210" i="8"/>
  <c r="AI210" i="8" s="1"/>
  <c r="AK210" i="8"/>
  <c r="AM210" i="8" s="1"/>
  <c r="E211" i="8"/>
  <c r="G211" i="8" s="1"/>
  <c r="I211" i="8"/>
  <c r="K211" i="8" s="1"/>
  <c r="M211" i="8"/>
  <c r="O211" i="8" s="1"/>
  <c r="Q211" i="8"/>
  <c r="S211" i="8" s="1"/>
  <c r="U211" i="8"/>
  <c r="W211" i="8" s="1"/>
  <c r="Y211" i="8"/>
  <c r="AA211" i="8" s="1"/>
  <c r="AC211" i="8"/>
  <c r="AE211" i="8" s="1"/>
  <c r="AG211" i="8"/>
  <c r="AI211" i="8" s="1"/>
  <c r="AK211" i="8"/>
  <c r="AM211" i="8" s="1"/>
  <c r="E212" i="8"/>
  <c r="G212" i="8" s="1"/>
  <c r="I212" i="8"/>
  <c r="K212" i="8" s="1"/>
  <c r="M212" i="8"/>
  <c r="O212" i="8" s="1"/>
  <c r="Q212" i="8"/>
  <c r="S212" i="8" s="1"/>
  <c r="U212" i="8"/>
  <c r="W212" i="8" s="1"/>
  <c r="Y212" i="8"/>
  <c r="AA212" i="8" s="1"/>
  <c r="AC212" i="8"/>
  <c r="AE212" i="8" s="1"/>
  <c r="AG212" i="8"/>
  <c r="AI212" i="8" s="1"/>
  <c r="AK212" i="8"/>
  <c r="AM212" i="8" s="1"/>
  <c r="E213" i="8"/>
  <c r="G213" i="8" s="1"/>
  <c r="I213" i="8"/>
  <c r="K213" i="8" s="1"/>
  <c r="M213" i="8"/>
  <c r="O213" i="8" s="1"/>
  <c r="Q213" i="8"/>
  <c r="S213" i="8" s="1"/>
  <c r="U213" i="8"/>
  <c r="W213" i="8" s="1"/>
  <c r="Y213" i="8"/>
  <c r="AA213" i="8" s="1"/>
  <c r="AC213" i="8"/>
  <c r="AE213" i="8" s="1"/>
  <c r="AG213" i="8"/>
  <c r="AI213" i="8" s="1"/>
  <c r="AK213" i="8"/>
  <c r="AM213" i="8" s="1"/>
  <c r="E214" i="8"/>
  <c r="G214" i="8" s="1"/>
  <c r="I214" i="8"/>
  <c r="K214" i="8" s="1"/>
  <c r="M214" i="8"/>
  <c r="O214" i="8" s="1"/>
  <c r="Q214" i="8"/>
  <c r="S214" i="8" s="1"/>
  <c r="U214" i="8"/>
  <c r="W214" i="8" s="1"/>
  <c r="Y214" i="8"/>
  <c r="AA214" i="8" s="1"/>
  <c r="AC214" i="8"/>
  <c r="AE214" i="8" s="1"/>
  <c r="AG214" i="8"/>
  <c r="AI214" i="8" s="1"/>
  <c r="AK214" i="8"/>
  <c r="AM214" i="8" s="1"/>
  <c r="E216" i="8"/>
  <c r="G216" i="8" s="1"/>
  <c r="F216" i="8"/>
  <c r="I216" i="8"/>
  <c r="K216" i="8" s="1"/>
  <c r="J216" i="8"/>
  <c r="M216" i="8"/>
  <c r="O216" i="8" s="1"/>
  <c r="N216" i="8"/>
  <c r="Q216" i="8"/>
  <c r="S216" i="8" s="1"/>
  <c r="R216" i="8"/>
  <c r="U216" i="8"/>
  <c r="W216" i="8" s="1"/>
  <c r="V216" i="8"/>
  <c r="Y216" i="8"/>
  <c r="AA216" i="8" s="1"/>
  <c r="Z216" i="8"/>
  <c r="AC216" i="8"/>
  <c r="AE216" i="8" s="1"/>
  <c r="AD216" i="8"/>
  <c r="AG216" i="8"/>
  <c r="AI216" i="8" s="1"/>
  <c r="AH216" i="8"/>
  <c r="AK216" i="8"/>
  <c r="AM216" i="8" s="1"/>
  <c r="AL216" i="8"/>
  <c r="E217" i="8"/>
  <c r="G217" i="8" s="1"/>
  <c r="F217" i="8"/>
  <c r="I217" i="8"/>
  <c r="K217" i="8" s="1"/>
  <c r="J217" i="8"/>
  <c r="M217" i="8"/>
  <c r="O217" i="8" s="1"/>
  <c r="N217" i="8"/>
  <c r="Q217" i="8"/>
  <c r="S217" i="8" s="1"/>
  <c r="R217" i="8"/>
  <c r="U217" i="8"/>
  <c r="W217" i="8" s="1"/>
  <c r="V217" i="8"/>
  <c r="Y217" i="8"/>
  <c r="AA217" i="8" s="1"/>
  <c r="Z217" i="8"/>
  <c r="AC217" i="8"/>
  <c r="AE217" i="8" s="1"/>
  <c r="AD217" i="8"/>
  <c r="AG217" i="8"/>
  <c r="AI217" i="8" s="1"/>
  <c r="AH217" i="8"/>
  <c r="AK217" i="8"/>
  <c r="AM217" i="8" s="1"/>
  <c r="AL217" i="8"/>
  <c r="E218" i="8"/>
  <c r="G218" i="8" s="1"/>
  <c r="F218" i="8"/>
  <c r="I218" i="8"/>
  <c r="K218" i="8" s="1"/>
  <c r="J218" i="8"/>
  <c r="M218" i="8"/>
  <c r="O218" i="8" s="1"/>
  <c r="N218" i="8"/>
  <c r="Q218" i="8"/>
  <c r="S218" i="8" s="1"/>
  <c r="R218" i="8"/>
  <c r="U218" i="8"/>
  <c r="W218" i="8" s="1"/>
  <c r="V218" i="8"/>
  <c r="Y218" i="8"/>
  <c r="AA218" i="8" s="1"/>
  <c r="Z218" i="8"/>
  <c r="AC218" i="8"/>
  <c r="AE218" i="8" s="1"/>
  <c r="AD218" i="8"/>
  <c r="AG218" i="8"/>
  <c r="AI218" i="8" s="1"/>
  <c r="AH218" i="8"/>
  <c r="AK218" i="8"/>
  <c r="AM218" i="8" s="1"/>
  <c r="AL218" i="8"/>
  <c r="E219" i="8"/>
  <c r="G219" i="8" s="1"/>
  <c r="I219" i="8"/>
  <c r="K219" i="8" s="1"/>
  <c r="M219" i="8"/>
  <c r="O219" i="8" s="1"/>
  <c r="Q219" i="8"/>
  <c r="S219" i="8" s="1"/>
  <c r="U219" i="8"/>
  <c r="W219" i="8" s="1"/>
  <c r="Y219" i="8"/>
  <c r="AA219" i="8" s="1"/>
  <c r="AC219" i="8"/>
  <c r="AE219" i="8" s="1"/>
  <c r="AG219" i="8"/>
  <c r="AI219" i="8" s="1"/>
  <c r="AK219" i="8"/>
  <c r="AM219" i="8" s="1"/>
  <c r="E220" i="8"/>
  <c r="G220" i="8" s="1"/>
  <c r="I220" i="8"/>
  <c r="K220" i="8" s="1"/>
  <c r="M220" i="8"/>
  <c r="O220" i="8" s="1"/>
  <c r="Q220" i="8"/>
  <c r="S220" i="8" s="1"/>
  <c r="U220" i="8"/>
  <c r="W220" i="8" s="1"/>
  <c r="Y220" i="8"/>
  <c r="AA220" i="8" s="1"/>
  <c r="AC220" i="8"/>
  <c r="AE220" i="8" s="1"/>
  <c r="AG220" i="8"/>
  <c r="AI220" i="8" s="1"/>
  <c r="AK220" i="8"/>
  <c r="AM220" i="8" s="1"/>
  <c r="E221" i="8"/>
  <c r="G221" i="8" s="1"/>
  <c r="I221" i="8"/>
  <c r="K221" i="8" s="1"/>
  <c r="M221" i="8"/>
  <c r="O221" i="8" s="1"/>
  <c r="Q221" i="8"/>
  <c r="S221" i="8" s="1"/>
  <c r="U221" i="8"/>
  <c r="W221" i="8" s="1"/>
  <c r="Y221" i="8"/>
  <c r="AA221" i="8" s="1"/>
  <c r="AC221" i="8"/>
  <c r="AE221" i="8" s="1"/>
  <c r="AG221" i="8"/>
  <c r="AI221" i="8" s="1"/>
  <c r="AK221" i="8"/>
  <c r="AM221" i="8" s="1"/>
  <c r="E222" i="8"/>
  <c r="G222" i="8" s="1"/>
  <c r="I222" i="8"/>
  <c r="K222" i="8" s="1"/>
  <c r="M222" i="8"/>
  <c r="O222" i="8" s="1"/>
  <c r="Q222" i="8"/>
  <c r="S222" i="8" s="1"/>
  <c r="U222" i="8"/>
  <c r="W222" i="8" s="1"/>
  <c r="Y222" i="8"/>
  <c r="AA222" i="8" s="1"/>
  <c r="AC222" i="8"/>
  <c r="AE222" i="8" s="1"/>
  <c r="AG222" i="8"/>
  <c r="AI222" i="8" s="1"/>
  <c r="AK222" i="8"/>
  <c r="AM222" i="8" s="1"/>
  <c r="E223" i="8"/>
  <c r="G223" i="8" s="1"/>
  <c r="I223" i="8"/>
  <c r="K223" i="8" s="1"/>
  <c r="M223" i="8"/>
  <c r="O223" i="8" s="1"/>
  <c r="Q223" i="8"/>
  <c r="S223" i="8" s="1"/>
  <c r="U223" i="8"/>
  <c r="W223" i="8" s="1"/>
  <c r="Y223" i="8"/>
  <c r="AA223" i="8" s="1"/>
  <c r="AC223" i="8"/>
  <c r="AE223" i="8" s="1"/>
  <c r="AG223" i="8"/>
  <c r="AI223" i="8" s="1"/>
  <c r="AK223" i="8"/>
  <c r="AM223" i="8" s="1"/>
  <c r="E226" i="8"/>
  <c r="G226" i="8" s="1"/>
  <c r="I226" i="8"/>
  <c r="K226" i="8" s="1"/>
  <c r="J226" i="8"/>
  <c r="M226" i="8"/>
  <c r="O226" i="8" s="1"/>
  <c r="Q226" i="8"/>
  <c r="S226" i="8" s="1"/>
  <c r="R226" i="8"/>
  <c r="U226" i="8"/>
  <c r="W226" i="8" s="1"/>
  <c r="Y226" i="8"/>
  <c r="AA226" i="8" s="1"/>
  <c r="AC226" i="8"/>
  <c r="AE226" i="8" s="1"/>
  <c r="AG226" i="8"/>
  <c r="AI226" i="8" s="1"/>
  <c r="AK226" i="8"/>
  <c r="AM226" i="8" s="1"/>
  <c r="E227" i="8"/>
  <c r="G227" i="8" s="1"/>
  <c r="I227" i="8"/>
  <c r="K227" i="8" s="1"/>
  <c r="M227" i="8"/>
  <c r="O227" i="8" s="1"/>
  <c r="Q227" i="8"/>
  <c r="S227" i="8" s="1"/>
  <c r="U227" i="8"/>
  <c r="W227" i="8" s="1"/>
  <c r="Y227" i="8"/>
  <c r="AA227" i="8" s="1"/>
  <c r="AC227" i="8"/>
  <c r="AE227" i="8" s="1"/>
  <c r="AG227" i="8"/>
  <c r="AI227" i="8" s="1"/>
  <c r="AK227" i="8"/>
  <c r="AM227" i="8" s="1"/>
  <c r="E228" i="8"/>
  <c r="G228" i="8" s="1"/>
  <c r="I228" i="8"/>
  <c r="K228" i="8" s="1"/>
  <c r="M228" i="8"/>
  <c r="O228" i="8" s="1"/>
  <c r="Q228" i="8"/>
  <c r="S228" i="8" s="1"/>
  <c r="U228" i="8"/>
  <c r="W228" i="8" s="1"/>
  <c r="Y228" i="8"/>
  <c r="AA228" i="8" s="1"/>
  <c r="AC228" i="8"/>
  <c r="AE228" i="8" s="1"/>
  <c r="AG228" i="8"/>
  <c r="AI228" i="8" s="1"/>
  <c r="AK228" i="8"/>
  <c r="AM228" i="8" s="1"/>
  <c r="E229" i="8"/>
  <c r="G229" i="8" s="1"/>
  <c r="I229" i="8"/>
  <c r="K229" i="8" s="1"/>
  <c r="M229" i="8"/>
  <c r="O229" i="8" s="1"/>
  <c r="Q229" i="8"/>
  <c r="S229" i="8" s="1"/>
  <c r="U229" i="8"/>
  <c r="W229" i="8" s="1"/>
  <c r="Y229" i="8"/>
  <c r="AA229" i="8" s="1"/>
  <c r="AC229" i="8"/>
  <c r="AE229" i="8" s="1"/>
  <c r="AG229" i="8"/>
  <c r="AI229" i="8" s="1"/>
  <c r="AK229" i="8"/>
  <c r="AM229" i="8" s="1"/>
  <c r="E230" i="8"/>
  <c r="G230" i="8" s="1"/>
  <c r="I230" i="8"/>
  <c r="K230" i="8" s="1"/>
  <c r="M230" i="8"/>
  <c r="O230" i="8" s="1"/>
  <c r="Q230" i="8"/>
  <c r="S230" i="8" s="1"/>
  <c r="U230" i="8"/>
  <c r="W230" i="8" s="1"/>
  <c r="Y230" i="8"/>
  <c r="AA230" i="8" s="1"/>
  <c r="AC230" i="8"/>
  <c r="AE230" i="8" s="1"/>
  <c r="AG230" i="8"/>
  <c r="AI230" i="8" s="1"/>
  <c r="AK230" i="8"/>
  <c r="AM230" i="8" s="1"/>
  <c r="E231" i="8"/>
  <c r="G231" i="8" s="1"/>
  <c r="I231" i="8"/>
  <c r="K231" i="8" s="1"/>
  <c r="M231" i="8"/>
  <c r="O231" i="8" s="1"/>
  <c r="Q231" i="8"/>
  <c r="S231" i="8" s="1"/>
  <c r="U231" i="8"/>
  <c r="W231" i="8" s="1"/>
  <c r="Y231" i="8"/>
  <c r="AA231" i="8" s="1"/>
  <c r="AC231" i="8"/>
  <c r="AE231" i="8" s="1"/>
  <c r="AG231" i="8"/>
  <c r="AI231" i="8" s="1"/>
  <c r="AK231" i="8"/>
  <c r="AM231" i="8" s="1"/>
  <c r="E232" i="8"/>
  <c r="G232" i="8" s="1"/>
  <c r="I232" i="8"/>
  <c r="K232" i="8" s="1"/>
  <c r="M232" i="8"/>
  <c r="O232" i="8" s="1"/>
  <c r="Q232" i="8"/>
  <c r="S232" i="8" s="1"/>
  <c r="U232" i="8"/>
  <c r="W232" i="8" s="1"/>
  <c r="Y232" i="8"/>
  <c r="AA232" i="8" s="1"/>
  <c r="AC232" i="8"/>
  <c r="AE232" i="8" s="1"/>
  <c r="AG232" i="8"/>
  <c r="AI232" i="8" s="1"/>
  <c r="AK232" i="8"/>
  <c r="AM232" i="8" s="1"/>
  <c r="E233" i="8"/>
  <c r="G233" i="8" s="1"/>
  <c r="I233" i="8"/>
  <c r="K233" i="8" s="1"/>
  <c r="M233" i="8"/>
  <c r="O233" i="8" s="1"/>
  <c r="Q233" i="8"/>
  <c r="S233" i="8" s="1"/>
  <c r="U233" i="8"/>
  <c r="W233" i="8" s="1"/>
  <c r="Y233" i="8"/>
  <c r="AA233" i="8" s="1"/>
  <c r="AC233" i="8"/>
  <c r="AE233" i="8" s="1"/>
  <c r="AG233" i="8"/>
  <c r="AI233" i="8" s="1"/>
  <c r="AK233" i="8"/>
  <c r="AM233" i="8" s="1"/>
  <c r="E234" i="8"/>
  <c r="G234" i="8" s="1"/>
  <c r="I234" i="8"/>
  <c r="K234" i="8" s="1"/>
  <c r="M234" i="8"/>
  <c r="O234" i="8" s="1"/>
  <c r="Q234" i="8"/>
  <c r="S234" i="8" s="1"/>
  <c r="U234" i="8"/>
  <c r="W234" i="8" s="1"/>
  <c r="Y234" i="8"/>
  <c r="AA234" i="8" s="1"/>
  <c r="AC234" i="8"/>
  <c r="AE234" i="8" s="1"/>
  <c r="AG234" i="8"/>
  <c r="AI234" i="8" s="1"/>
  <c r="AK234" i="8"/>
  <c r="AM234" i="8" s="1"/>
  <c r="E235" i="8"/>
  <c r="G235" i="8" s="1"/>
  <c r="I235" i="8"/>
  <c r="K235" i="8" s="1"/>
  <c r="M235" i="8"/>
  <c r="O235" i="8" s="1"/>
  <c r="Q235" i="8"/>
  <c r="S235" i="8" s="1"/>
  <c r="U235" i="8"/>
  <c r="W235" i="8" s="1"/>
  <c r="Y235" i="8"/>
  <c r="AA235" i="8" s="1"/>
  <c r="AC235" i="8"/>
  <c r="AE235" i="8" s="1"/>
  <c r="AG235" i="8"/>
  <c r="AI235" i="8" s="1"/>
  <c r="AK235" i="8"/>
  <c r="AM235" i="8" s="1"/>
  <c r="E236" i="8"/>
  <c r="G236" i="8" s="1"/>
  <c r="I236" i="8"/>
  <c r="K236" i="8" s="1"/>
  <c r="M236" i="8"/>
  <c r="O236" i="8" s="1"/>
  <c r="Q236" i="8"/>
  <c r="S236" i="8" s="1"/>
  <c r="U236" i="8"/>
  <c r="W236" i="8" s="1"/>
  <c r="Y236" i="8"/>
  <c r="AA236" i="8" s="1"/>
  <c r="AC236" i="8"/>
  <c r="AE236" i="8" s="1"/>
  <c r="AG236" i="8"/>
  <c r="AI236" i="8" s="1"/>
  <c r="AK236" i="8"/>
  <c r="AM236" i="8" s="1"/>
  <c r="E237" i="8"/>
  <c r="G237" i="8" s="1"/>
  <c r="I237" i="8"/>
  <c r="K237" i="8" s="1"/>
  <c r="M237" i="8"/>
  <c r="O237" i="8" s="1"/>
  <c r="Q237" i="8"/>
  <c r="S237" i="8" s="1"/>
  <c r="U237" i="8"/>
  <c r="W237" i="8" s="1"/>
  <c r="Y237" i="8"/>
  <c r="AA237" i="8" s="1"/>
  <c r="AC237" i="8"/>
  <c r="AE237" i="8" s="1"/>
  <c r="AG237" i="8"/>
  <c r="AI237" i="8" s="1"/>
  <c r="AK237" i="8"/>
  <c r="AM237" i="8" s="1"/>
  <c r="E238" i="8"/>
  <c r="G238" i="8" s="1"/>
  <c r="I238" i="8"/>
  <c r="K238" i="8" s="1"/>
  <c r="M238" i="8"/>
  <c r="O238" i="8" s="1"/>
  <c r="Q238" i="8"/>
  <c r="S238" i="8" s="1"/>
  <c r="U238" i="8"/>
  <c r="W238" i="8" s="1"/>
  <c r="Y238" i="8"/>
  <c r="AA238" i="8" s="1"/>
  <c r="AC238" i="8"/>
  <c r="AE238" i="8" s="1"/>
  <c r="AG238" i="8"/>
  <c r="AI238" i="8" s="1"/>
  <c r="AK238" i="8"/>
  <c r="AM238" i="8" s="1"/>
  <c r="E239" i="8"/>
  <c r="G239" i="8" s="1"/>
  <c r="I239" i="8"/>
  <c r="K239" i="8" s="1"/>
  <c r="M239" i="8"/>
  <c r="O239" i="8" s="1"/>
  <c r="Q239" i="8"/>
  <c r="S239" i="8" s="1"/>
  <c r="U239" i="8"/>
  <c r="W239" i="8" s="1"/>
  <c r="Y239" i="8"/>
  <c r="AA239" i="8" s="1"/>
  <c r="AC239" i="8"/>
  <c r="AE239" i="8" s="1"/>
  <c r="AG239" i="8"/>
  <c r="AI239" i="8" s="1"/>
  <c r="AK239" i="8"/>
  <c r="AM239" i="8" s="1"/>
  <c r="E240" i="8"/>
  <c r="G240" i="8" s="1"/>
  <c r="I240" i="8"/>
  <c r="K240" i="8" s="1"/>
  <c r="M240" i="8"/>
  <c r="O240" i="8" s="1"/>
  <c r="Q240" i="8"/>
  <c r="S240" i="8" s="1"/>
  <c r="U240" i="8"/>
  <c r="W240" i="8" s="1"/>
  <c r="Y240" i="8"/>
  <c r="AA240" i="8" s="1"/>
  <c r="AC240" i="8"/>
  <c r="AE240" i="8" s="1"/>
  <c r="AG240" i="8"/>
  <c r="AI240" i="8" s="1"/>
  <c r="AK240" i="8"/>
  <c r="AM240" i="8" s="1"/>
  <c r="E241" i="8"/>
  <c r="G241" i="8" s="1"/>
  <c r="I241" i="8"/>
  <c r="K241" i="8" s="1"/>
  <c r="M241" i="8"/>
  <c r="O241" i="8" s="1"/>
  <c r="Q241" i="8"/>
  <c r="S241" i="8" s="1"/>
  <c r="U241" i="8"/>
  <c r="W241" i="8" s="1"/>
  <c r="Y241" i="8"/>
  <c r="AA241" i="8" s="1"/>
  <c r="AC241" i="8"/>
  <c r="AE241" i="8" s="1"/>
  <c r="AG241" i="8"/>
  <c r="AI241" i="8" s="1"/>
  <c r="AK241" i="8"/>
  <c r="AM241" i="8" s="1"/>
  <c r="E242" i="8"/>
  <c r="G242" i="8" s="1"/>
  <c r="I242" i="8"/>
  <c r="K242" i="8" s="1"/>
  <c r="M242" i="8"/>
  <c r="O242" i="8" s="1"/>
  <c r="Q242" i="8"/>
  <c r="S242" i="8" s="1"/>
  <c r="U242" i="8"/>
  <c r="W242" i="8" s="1"/>
  <c r="Y242" i="8"/>
  <c r="AA242" i="8" s="1"/>
  <c r="AC242" i="8"/>
  <c r="AE242" i="8" s="1"/>
  <c r="AG242" i="8"/>
  <c r="AI242" i="8" s="1"/>
  <c r="AK242" i="8"/>
  <c r="AM242" i="8" s="1"/>
  <c r="E243" i="8"/>
  <c r="G243" i="8" s="1"/>
  <c r="I243" i="8"/>
  <c r="K243" i="8" s="1"/>
  <c r="M243" i="8"/>
  <c r="O243" i="8" s="1"/>
  <c r="Q243" i="8"/>
  <c r="S243" i="8" s="1"/>
  <c r="U243" i="8"/>
  <c r="W243" i="8" s="1"/>
  <c r="Y243" i="8"/>
  <c r="AA243" i="8" s="1"/>
  <c r="AC243" i="8"/>
  <c r="AE243" i="8" s="1"/>
  <c r="AG243" i="8"/>
  <c r="AI243" i="8" s="1"/>
  <c r="AK243" i="8"/>
  <c r="AM243" i="8" s="1"/>
  <c r="E244" i="8"/>
  <c r="G244" i="8" s="1"/>
  <c r="I244" i="8"/>
  <c r="K244" i="8" s="1"/>
  <c r="M244" i="8"/>
  <c r="O244" i="8" s="1"/>
  <c r="Q244" i="8"/>
  <c r="S244" i="8" s="1"/>
  <c r="U244" i="8"/>
  <c r="W244" i="8" s="1"/>
  <c r="Y244" i="8"/>
  <c r="AA244" i="8" s="1"/>
  <c r="AC244" i="8"/>
  <c r="AE244" i="8" s="1"/>
  <c r="AG244" i="8"/>
  <c r="AI244" i="8" s="1"/>
  <c r="AK244" i="8"/>
  <c r="AM244" i="8" s="1"/>
  <c r="E245" i="8"/>
  <c r="G245" i="8" s="1"/>
  <c r="I245" i="8"/>
  <c r="K245" i="8" s="1"/>
  <c r="M245" i="8"/>
  <c r="O245" i="8" s="1"/>
  <c r="Q245" i="8"/>
  <c r="S245" i="8" s="1"/>
  <c r="U245" i="8"/>
  <c r="W245" i="8" s="1"/>
  <c r="Y245" i="8"/>
  <c r="AA245" i="8" s="1"/>
  <c r="AC245" i="8"/>
  <c r="AE245" i="8" s="1"/>
  <c r="AG245" i="8"/>
  <c r="AI245" i="8" s="1"/>
  <c r="AK245" i="8"/>
  <c r="AM245" i="8" s="1"/>
  <c r="E246" i="8"/>
  <c r="G246" i="8" s="1"/>
  <c r="I246" i="8"/>
  <c r="K246" i="8" s="1"/>
  <c r="M246" i="8"/>
  <c r="O246" i="8" s="1"/>
  <c r="Q246" i="8"/>
  <c r="S246" i="8" s="1"/>
  <c r="U246" i="8"/>
  <c r="W246" i="8" s="1"/>
  <c r="Y246" i="8"/>
  <c r="AA246" i="8" s="1"/>
  <c r="AC246" i="8"/>
  <c r="AE246" i="8" s="1"/>
  <c r="AG246" i="8"/>
  <c r="AI246" i="8" s="1"/>
  <c r="AK246" i="8"/>
  <c r="AM246" i="8" s="1"/>
  <c r="E247" i="8"/>
  <c r="G247" i="8" s="1"/>
  <c r="I247" i="8"/>
  <c r="K247" i="8" s="1"/>
  <c r="M247" i="8"/>
  <c r="O247" i="8" s="1"/>
  <c r="Q247" i="8"/>
  <c r="S247" i="8" s="1"/>
  <c r="U247" i="8"/>
  <c r="W247" i="8" s="1"/>
  <c r="Y247" i="8"/>
  <c r="AA247" i="8" s="1"/>
  <c r="AC247" i="8"/>
  <c r="AE247" i="8" s="1"/>
  <c r="AG247" i="8"/>
  <c r="AI247" i="8" s="1"/>
  <c r="AK247" i="8"/>
  <c r="AM247" i="8" s="1"/>
  <c r="E248" i="8"/>
  <c r="G248" i="8" s="1"/>
  <c r="I248" i="8"/>
  <c r="K248" i="8" s="1"/>
  <c r="M248" i="8"/>
  <c r="O248" i="8" s="1"/>
  <c r="Q248" i="8"/>
  <c r="S248" i="8" s="1"/>
  <c r="U248" i="8"/>
  <c r="W248" i="8" s="1"/>
  <c r="Y248" i="8"/>
  <c r="AA248" i="8" s="1"/>
  <c r="AC248" i="8"/>
  <c r="AE248" i="8" s="1"/>
  <c r="AG248" i="8"/>
  <c r="AI248" i="8" s="1"/>
  <c r="AK248" i="8"/>
  <c r="AM248" i="8" s="1"/>
  <c r="E255" i="8"/>
  <c r="G255" i="8" s="1"/>
  <c r="I255" i="8"/>
  <c r="K255" i="8" s="1"/>
  <c r="M255" i="8"/>
  <c r="O255" i="8" s="1"/>
  <c r="Q255" i="8"/>
  <c r="S255" i="8" s="1"/>
  <c r="U255" i="8"/>
  <c r="W255" i="8" s="1"/>
  <c r="Y255" i="8"/>
  <c r="AA255" i="8" s="1"/>
  <c r="AC255" i="8"/>
  <c r="AE255" i="8" s="1"/>
  <c r="AG255" i="8"/>
  <c r="AI255" i="8" s="1"/>
  <c r="AK255" i="8"/>
  <c r="AM255" i="8" s="1"/>
  <c r="E259" i="8"/>
  <c r="G259" i="8" s="1"/>
  <c r="I259" i="8"/>
  <c r="K259" i="8" s="1"/>
  <c r="M259" i="8"/>
  <c r="O259" i="8" s="1"/>
  <c r="Q259" i="8"/>
  <c r="S259" i="8" s="1"/>
  <c r="U259" i="8"/>
  <c r="W259" i="8" s="1"/>
  <c r="Y259" i="8"/>
  <c r="AA259" i="8" s="1"/>
  <c r="AC259" i="8"/>
  <c r="AE259" i="8" s="1"/>
  <c r="AG259" i="8"/>
  <c r="AI259" i="8" s="1"/>
  <c r="AK259" i="8"/>
  <c r="AM259" i="8" s="1"/>
  <c r="E264" i="8"/>
  <c r="G264" i="8" s="1"/>
  <c r="I264" i="8"/>
  <c r="K264" i="8" s="1"/>
  <c r="M264" i="8"/>
  <c r="O264" i="8" s="1"/>
  <c r="Q264" i="8"/>
  <c r="S264" i="8" s="1"/>
  <c r="U264" i="8"/>
  <c r="W264" i="8" s="1"/>
  <c r="Y264" i="8"/>
  <c r="AA264" i="8" s="1"/>
  <c r="AC264" i="8"/>
  <c r="AE264" i="8" s="1"/>
  <c r="AG264" i="8"/>
  <c r="AI264" i="8" s="1"/>
  <c r="AK264" i="8"/>
  <c r="AM264" i="8" s="1"/>
  <c r="E265" i="8"/>
  <c r="G265" i="8" s="1"/>
  <c r="I265" i="8"/>
  <c r="K265" i="8" s="1"/>
  <c r="M265" i="8"/>
  <c r="O265" i="8" s="1"/>
  <c r="Q265" i="8"/>
  <c r="S265" i="8" s="1"/>
  <c r="U265" i="8"/>
  <c r="W265" i="8" s="1"/>
  <c r="Y265" i="8"/>
  <c r="AA265" i="8" s="1"/>
  <c r="AC265" i="8"/>
  <c r="AE265" i="8" s="1"/>
  <c r="AG265" i="8"/>
  <c r="AI265" i="8" s="1"/>
  <c r="AK265" i="8"/>
  <c r="AM265" i="8" s="1"/>
  <c r="E266" i="8"/>
  <c r="G266" i="8" s="1"/>
  <c r="I266" i="8"/>
  <c r="K266" i="8" s="1"/>
  <c r="M266" i="8"/>
  <c r="O266" i="8" s="1"/>
  <c r="Q266" i="8"/>
  <c r="S266" i="8" s="1"/>
  <c r="U266" i="8"/>
  <c r="W266" i="8" s="1"/>
  <c r="Y266" i="8"/>
  <c r="AA266" i="8" s="1"/>
  <c r="AC266" i="8"/>
  <c r="AE266" i="8" s="1"/>
  <c r="AG266" i="8"/>
  <c r="AI266" i="8" s="1"/>
  <c r="AK266" i="8"/>
  <c r="AM266" i="8" s="1"/>
  <c r="E267" i="8"/>
  <c r="G267" i="8" s="1"/>
  <c r="I267" i="8"/>
  <c r="K267" i="8" s="1"/>
  <c r="M267" i="8"/>
  <c r="O267" i="8" s="1"/>
  <c r="Q267" i="8"/>
  <c r="S267" i="8" s="1"/>
  <c r="U267" i="8"/>
  <c r="W267" i="8" s="1"/>
  <c r="Y267" i="8"/>
  <c r="AA267" i="8" s="1"/>
  <c r="AC267" i="8"/>
  <c r="AE267" i="8" s="1"/>
  <c r="AG267" i="8"/>
  <c r="AI267" i="8" s="1"/>
  <c r="AK267" i="8"/>
  <c r="AM267" i="8" s="1"/>
  <c r="E269" i="8"/>
  <c r="G269" i="8" s="1"/>
  <c r="I269" i="8"/>
  <c r="K269" i="8" s="1"/>
  <c r="M269" i="8"/>
  <c r="O269" i="8" s="1"/>
  <c r="Q269" i="8"/>
  <c r="S269" i="8" s="1"/>
  <c r="U269" i="8"/>
  <c r="W269" i="8" s="1"/>
  <c r="Y269" i="8"/>
  <c r="AA269" i="8" s="1"/>
  <c r="AC269" i="8"/>
  <c r="AE269" i="8" s="1"/>
  <c r="AG269" i="8"/>
  <c r="AI269" i="8" s="1"/>
  <c r="AK269" i="8"/>
  <c r="AM269" i="8" s="1"/>
  <c r="E270" i="8"/>
  <c r="G270" i="8" s="1"/>
  <c r="I270" i="8"/>
  <c r="K270" i="8" s="1"/>
  <c r="M270" i="8"/>
  <c r="O270" i="8" s="1"/>
  <c r="Q270" i="8"/>
  <c r="S270" i="8" s="1"/>
  <c r="U270" i="8"/>
  <c r="W270" i="8" s="1"/>
  <c r="Y270" i="8"/>
  <c r="AA270" i="8" s="1"/>
  <c r="AC270" i="8"/>
  <c r="AE270" i="8" s="1"/>
  <c r="AG270" i="8"/>
  <c r="AI270" i="8" s="1"/>
  <c r="AK270" i="8"/>
  <c r="AM270" i="8" s="1"/>
  <c r="E271" i="8"/>
  <c r="G271" i="8" s="1"/>
  <c r="I271" i="8"/>
  <c r="K271" i="8" s="1"/>
  <c r="M271" i="8"/>
  <c r="O271" i="8" s="1"/>
  <c r="Q271" i="8"/>
  <c r="S271" i="8" s="1"/>
  <c r="U271" i="8"/>
  <c r="W271" i="8" s="1"/>
  <c r="Y271" i="8"/>
  <c r="AA271" i="8" s="1"/>
  <c r="AC271" i="8"/>
  <c r="AE271" i="8" s="1"/>
  <c r="AG271" i="8"/>
  <c r="AI271" i="8" s="1"/>
  <c r="AK271" i="8"/>
  <c r="AM271" i="8" s="1"/>
  <c r="E272" i="8"/>
  <c r="G272" i="8" s="1"/>
  <c r="I272" i="8"/>
  <c r="K272" i="8" s="1"/>
  <c r="M272" i="8"/>
  <c r="O272" i="8" s="1"/>
  <c r="Q272" i="8"/>
  <c r="S272" i="8" s="1"/>
  <c r="U272" i="8"/>
  <c r="W272" i="8" s="1"/>
  <c r="Y272" i="8"/>
  <c r="AA272" i="8" s="1"/>
  <c r="AC272" i="8"/>
  <c r="AE272" i="8" s="1"/>
  <c r="AG272" i="8"/>
  <c r="AI272" i="8" s="1"/>
  <c r="AK272" i="8"/>
  <c r="AM272" i="8" s="1"/>
  <c r="E273" i="8"/>
  <c r="G273" i="8" s="1"/>
  <c r="I273" i="8"/>
  <c r="K273" i="8" s="1"/>
  <c r="M273" i="8"/>
  <c r="O273" i="8" s="1"/>
  <c r="Q273" i="8"/>
  <c r="S273" i="8" s="1"/>
  <c r="U273" i="8"/>
  <c r="W273" i="8" s="1"/>
  <c r="Y273" i="8"/>
  <c r="AA273" i="8" s="1"/>
  <c r="AC273" i="8"/>
  <c r="AE273" i="8" s="1"/>
  <c r="AG273" i="8"/>
  <c r="AI273" i="8" s="1"/>
  <c r="AK273" i="8"/>
  <c r="AM273" i="8" s="1"/>
  <c r="E274" i="8"/>
  <c r="G274" i="8" s="1"/>
  <c r="I274" i="8"/>
  <c r="K274" i="8" s="1"/>
  <c r="M274" i="8"/>
  <c r="O274" i="8" s="1"/>
  <c r="Q274" i="8"/>
  <c r="S274" i="8" s="1"/>
  <c r="U274" i="8"/>
  <c r="W274" i="8" s="1"/>
  <c r="Y274" i="8"/>
  <c r="AA274" i="8" s="1"/>
  <c r="AC274" i="8"/>
  <c r="AE274" i="8" s="1"/>
  <c r="AG274" i="8"/>
  <c r="AI274" i="8" s="1"/>
  <c r="AK274" i="8"/>
  <c r="AM274" i="8" s="1"/>
  <c r="E275" i="8"/>
  <c r="G275" i="8" s="1"/>
  <c r="I275" i="8"/>
  <c r="K275" i="8" s="1"/>
  <c r="M275" i="8"/>
  <c r="O275" i="8" s="1"/>
  <c r="Q275" i="8"/>
  <c r="S275" i="8" s="1"/>
  <c r="U275" i="8"/>
  <c r="W275" i="8" s="1"/>
  <c r="Y275" i="8"/>
  <c r="AA275" i="8" s="1"/>
  <c r="AC275" i="8"/>
  <c r="AE275" i="8" s="1"/>
  <c r="AG275" i="8"/>
  <c r="AI275" i="8" s="1"/>
  <c r="AK275" i="8"/>
  <c r="AM275" i="8" s="1"/>
  <c r="E276" i="8"/>
  <c r="G276" i="8" s="1"/>
  <c r="I276" i="8"/>
  <c r="K276" i="8" s="1"/>
  <c r="M276" i="8"/>
  <c r="O276" i="8" s="1"/>
  <c r="Q276" i="8"/>
  <c r="S276" i="8" s="1"/>
  <c r="U276" i="8"/>
  <c r="W276" i="8" s="1"/>
  <c r="Y276" i="8"/>
  <c r="AA276" i="8" s="1"/>
  <c r="AC276" i="8"/>
  <c r="AE276" i="8" s="1"/>
  <c r="AG276" i="8"/>
  <c r="AI276" i="8" s="1"/>
  <c r="AK276" i="8"/>
  <c r="AM276" i="8" s="1"/>
  <c r="E277" i="8"/>
  <c r="G277" i="8" s="1"/>
  <c r="I277" i="8"/>
  <c r="K277" i="8" s="1"/>
  <c r="M277" i="8"/>
  <c r="O277" i="8" s="1"/>
  <c r="Q277" i="8"/>
  <c r="S277" i="8" s="1"/>
  <c r="U277" i="8"/>
  <c r="W277" i="8" s="1"/>
  <c r="Y277" i="8"/>
  <c r="AA277" i="8" s="1"/>
  <c r="AC277" i="8"/>
  <c r="AE277" i="8" s="1"/>
  <c r="AG277" i="8"/>
  <c r="AI277" i="8" s="1"/>
  <c r="AK277" i="8"/>
  <c r="AM277" i="8" s="1"/>
  <c r="E278" i="8"/>
  <c r="G278" i="8" s="1"/>
  <c r="I278" i="8"/>
  <c r="K278" i="8" s="1"/>
  <c r="M278" i="8"/>
  <c r="O278" i="8" s="1"/>
  <c r="Q278" i="8"/>
  <c r="S278" i="8" s="1"/>
  <c r="U278" i="8"/>
  <c r="W278" i="8" s="1"/>
  <c r="Y278" i="8"/>
  <c r="AA278" i="8" s="1"/>
  <c r="AC278" i="8"/>
  <c r="AE278" i="8" s="1"/>
  <c r="AG278" i="8"/>
  <c r="AI278" i="8" s="1"/>
  <c r="AK278" i="8"/>
  <c r="AM278" i="8" s="1"/>
  <c r="E279" i="8"/>
  <c r="G279" i="8" s="1"/>
  <c r="I279" i="8"/>
  <c r="K279" i="8" s="1"/>
  <c r="M279" i="8"/>
  <c r="O279" i="8" s="1"/>
  <c r="Q279" i="8"/>
  <c r="S279" i="8" s="1"/>
  <c r="U279" i="8"/>
  <c r="W279" i="8" s="1"/>
  <c r="Y279" i="8"/>
  <c r="AA279" i="8" s="1"/>
  <c r="AC279" i="8"/>
  <c r="AE279" i="8" s="1"/>
  <c r="AG279" i="8"/>
  <c r="AI279" i="8" s="1"/>
  <c r="AK279" i="8"/>
  <c r="AM279" i="8" s="1"/>
  <c r="E280" i="8"/>
  <c r="G280" i="8" s="1"/>
  <c r="I280" i="8"/>
  <c r="K280" i="8" s="1"/>
  <c r="M280" i="8"/>
  <c r="O280" i="8" s="1"/>
  <c r="Q280" i="8"/>
  <c r="S280" i="8" s="1"/>
  <c r="U280" i="8"/>
  <c r="W280" i="8" s="1"/>
  <c r="Y280" i="8"/>
  <c r="AA280" i="8" s="1"/>
  <c r="AC280" i="8"/>
  <c r="AE280" i="8" s="1"/>
  <c r="AG280" i="8"/>
  <c r="AI280" i="8" s="1"/>
  <c r="AK280" i="8"/>
  <c r="AM280" i="8" s="1"/>
  <c r="E281" i="8"/>
  <c r="G281" i="8" s="1"/>
  <c r="I281" i="8"/>
  <c r="K281" i="8" s="1"/>
  <c r="M281" i="8"/>
  <c r="O281" i="8" s="1"/>
  <c r="Q281" i="8"/>
  <c r="S281" i="8" s="1"/>
  <c r="U281" i="8"/>
  <c r="W281" i="8" s="1"/>
  <c r="Y281" i="8"/>
  <c r="AA281" i="8" s="1"/>
  <c r="AC281" i="8"/>
  <c r="AE281" i="8" s="1"/>
  <c r="AG281" i="8"/>
  <c r="AI281" i="8" s="1"/>
  <c r="AK281" i="8"/>
  <c r="AM281" i="8" s="1"/>
  <c r="E282" i="8"/>
  <c r="G282" i="8" s="1"/>
  <c r="I282" i="8"/>
  <c r="K282" i="8" s="1"/>
  <c r="M282" i="8"/>
  <c r="O282" i="8" s="1"/>
  <c r="Q282" i="8"/>
  <c r="S282" i="8" s="1"/>
  <c r="U282" i="8"/>
  <c r="W282" i="8" s="1"/>
  <c r="Y282" i="8"/>
  <c r="AA282" i="8" s="1"/>
  <c r="AC282" i="8"/>
  <c r="AE282" i="8" s="1"/>
  <c r="AG282" i="8"/>
  <c r="AI282" i="8" s="1"/>
  <c r="AK282" i="8"/>
  <c r="AM282" i="8" s="1"/>
  <c r="E283" i="8"/>
  <c r="G283" i="8" s="1"/>
  <c r="I283" i="8"/>
  <c r="K283" i="8" s="1"/>
  <c r="M283" i="8"/>
  <c r="O283" i="8" s="1"/>
  <c r="Q283" i="8"/>
  <c r="S283" i="8" s="1"/>
  <c r="U283" i="8"/>
  <c r="W283" i="8" s="1"/>
  <c r="Y283" i="8"/>
  <c r="AA283" i="8" s="1"/>
  <c r="AC283" i="8"/>
  <c r="AE283" i="8" s="1"/>
  <c r="AG283" i="8"/>
  <c r="AI283" i="8" s="1"/>
  <c r="AK283" i="8"/>
  <c r="AM283" i="8" s="1"/>
  <c r="E284" i="8"/>
  <c r="G284" i="8" s="1"/>
  <c r="I284" i="8"/>
  <c r="K284" i="8" s="1"/>
  <c r="M284" i="8"/>
  <c r="O284" i="8" s="1"/>
  <c r="Q284" i="8"/>
  <c r="S284" i="8" s="1"/>
  <c r="U284" i="8"/>
  <c r="W284" i="8" s="1"/>
  <c r="Y284" i="8"/>
  <c r="AA284" i="8" s="1"/>
  <c r="AC284" i="8"/>
  <c r="AE284" i="8" s="1"/>
  <c r="AG284" i="8"/>
  <c r="AI284" i="8" s="1"/>
  <c r="AK284" i="8"/>
  <c r="AM284" i="8" s="1"/>
  <c r="E285" i="8"/>
  <c r="G285" i="8" s="1"/>
  <c r="I285" i="8"/>
  <c r="K285" i="8" s="1"/>
  <c r="M285" i="8"/>
  <c r="O285" i="8" s="1"/>
  <c r="Q285" i="8"/>
  <c r="S285" i="8" s="1"/>
  <c r="U285" i="8"/>
  <c r="W285" i="8" s="1"/>
  <c r="Y285" i="8"/>
  <c r="AA285" i="8" s="1"/>
  <c r="AC285" i="8"/>
  <c r="AE285" i="8" s="1"/>
  <c r="AG285" i="8"/>
  <c r="AI285" i="8" s="1"/>
  <c r="AK285" i="8"/>
  <c r="AM285" i="8" s="1"/>
  <c r="E287" i="8"/>
  <c r="G287" i="8" s="1"/>
  <c r="I287" i="8"/>
  <c r="K287" i="8" s="1"/>
  <c r="M287" i="8"/>
  <c r="O287" i="8" s="1"/>
  <c r="Q287" i="8"/>
  <c r="S287" i="8" s="1"/>
  <c r="U287" i="8"/>
  <c r="W287" i="8" s="1"/>
  <c r="Y287" i="8"/>
  <c r="AA287" i="8" s="1"/>
  <c r="AC287" i="8"/>
  <c r="AE287" i="8" s="1"/>
  <c r="AG287" i="8"/>
  <c r="AI287" i="8" s="1"/>
  <c r="AK287" i="8"/>
  <c r="AM287" i="8" s="1"/>
  <c r="E292" i="8"/>
  <c r="G292" i="8" s="1"/>
  <c r="I292" i="8"/>
  <c r="K292" i="8" s="1"/>
  <c r="M292" i="8"/>
  <c r="O292" i="8" s="1"/>
  <c r="Q292" i="8"/>
  <c r="S292" i="8" s="1"/>
  <c r="U292" i="8"/>
  <c r="W292" i="8" s="1"/>
  <c r="Y292" i="8"/>
  <c r="AA292" i="8" s="1"/>
  <c r="AC292" i="8"/>
  <c r="AE292" i="8" s="1"/>
  <c r="AG292" i="8"/>
  <c r="AI292" i="8" s="1"/>
  <c r="AK292" i="8"/>
  <c r="AM292" i="8" s="1"/>
  <c r="E296" i="8"/>
  <c r="G296" i="8" s="1"/>
  <c r="I296" i="8"/>
  <c r="K296" i="8" s="1"/>
  <c r="M296" i="8"/>
  <c r="O296" i="8" s="1"/>
  <c r="Q296" i="8"/>
  <c r="S296" i="8" s="1"/>
  <c r="U296" i="8"/>
  <c r="W296" i="8" s="1"/>
  <c r="Y296" i="8"/>
  <c r="AA296" i="8" s="1"/>
  <c r="AC296" i="8"/>
  <c r="AE296" i="8" s="1"/>
  <c r="AG296" i="8"/>
  <c r="AI296" i="8" s="1"/>
  <c r="AK296" i="8"/>
  <c r="AM296" i="8" s="1"/>
  <c r="E297" i="8"/>
  <c r="G297" i="8" s="1"/>
  <c r="I297" i="8"/>
  <c r="K297" i="8" s="1"/>
  <c r="M297" i="8"/>
  <c r="O297" i="8" s="1"/>
  <c r="Q297" i="8"/>
  <c r="S297" i="8" s="1"/>
  <c r="U297" i="8"/>
  <c r="W297" i="8" s="1"/>
  <c r="Y297" i="8"/>
  <c r="AA297" i="8" s="1"/>
  <c r="AC297" i="8"/>
  <c r="AE297" i="8" s="1"/>
  <c r="AG297" i="8"/>
  <c r="AI297" i="8" s="1"/>
  <c r="AK297" i="8"/>
  <c r="AM297" i="8" s="1"/>
  <c r="E298" i="8"/>
  <c r="G298" i="8" s="1"/>
  <c r="I298" i="8"/>
  <c r="K298" i="8" s="1"/>
  <c r="M298" i="8"/>
  <c r="O298" i="8" s="1"/>
  <c r="Q298" i="8"/>
  <c r="S298" i="8" s="1"/>
  <c r="U298" i="8"/>
  <c r="W298" i="8" s="1"/>
  <c r="Y298" i="8"/>
  <c r="AA298" i="8" s="1"/>
  <c r="AC298" i="8"/>
  <c r="AE298" i="8" s="1"/>
  <c r="AG298" i="8"/>
  <c r="AI298" i="8" s="1"/>
  <c r="AK298" i="8"/>
  <c r="AM298" i="8" s="1"/>
  <c r="E299" i="8"/>
  <c r="G299" i="8" s="1"/>
  <c r="I299" i="8"/>
  <c r="K299" i="8" s="1"/>
  <c r="M299" i="8"/>
  <c r="O299" i="8" s="1"/>
  <c r="Q299" i="8"/>
  <c r="S299" i="8" s="1"/>
  <c r="U299" i="8"/>
  <c r="W299" i="8" s="1"/>
  <c r="Y299" i="8"/>
  <c r="AA299" i="8" s="1"/>
  <c r="AC299" i="8"/>
  <c r="AE299" i="8" s="1"/>
  <c r="AG299" i="8"/>
  <c r="AI299" i="8" s="1"/>
  <c r="AK299" i="8"/>
  <c r="AM299" i="8" s="1"/>
  <c r="E300" i="8"/>
  <c r="G300" i="8" s="1"/>
  <c r="I300" i="8"/>
  <c r="K300" i="8" s="1"/>
  <c r="M300" i="8"/>
  <c r="O300" i="8" s="1"/>
  <c r="Q300" i="8"/>
  <c r="S300" i="8" s="1"/>
  <c r="U300" i="8"/>
  <c r="W300" i="8" s="1"/>
  <c r="Y300" i="8"/>
  <c r="AA300" i="8" s="1"/>
  <c r="AC300" i="8"/>
  <c r="AE300" i="8" s="1"/>
  <c r="AG300" i="8"/>
  <c r="AI300" i="8" s="1"/>
  <c r="AK300" i="8"/>
  <c r="AM300" i="8" s="1"/>
  <c r="E301" i="8"/>
  <c r="G301" i="8" s="1"/>
  <c r="I301" i="8"/>
  <c r="K301" i="8" s="1"/>
  <c r="M301" i="8"/>
  <c r="O301" i="8" s="1"/>
  <c r="Q301" i="8"/>
  <c r="S301" i="8" s="1"/>
  <c r="U301" i="8"/>
  <c r="W301" i="8" s="1"/>
  <c r="Y301" i="8"/>
  <c r="AA301" i="8" s="1"/>
  <c r="AC301" i="8"/>
  <c r="AE301" i="8" s="1"/>
  <c r="AG301" i="8"/>
  <c r="AI301" i="8" s="1"/>
  <c r="AK301" i="8"/>
  <c r="AM301" i="8" s="1"/>
  <c r="E302" i="8"/>
  <c r="G302" i="8" s="1"/>
  <c r="I302" i="8"/>
  <c r="K302" i="8" s="1"/>
  <c r="M302" i="8"/>
  <c r="O302" i="8" s="1"/>
  <c r="Q302" i="8"/>
  <c r="S302" i="8" s="1"/>
  <c r="U302" i="8"/>
  <c r="W302" i="8" s="1"/>
  <c r="Y302" i="8"/>
  <c r="AA302" i="8" s="1"/>
  <c r="AC302" i="8"/>
  <c r="AE302" i="8" s="1"/>
  <c r="AG302" i="8"/>
  <c r="AI302" i="8" s="1"/>
  <c r="AK302" i="8"/>
  <c r="AM302" i="8" s="1"/>
  <c r="E303" i="8"/>
  <c r="G303" i="8" s="1"/>
  <c r="I303" i="8"/>
  <c r="K303" i="8" s="1"/>
  <c r="M303" i="8"/>
  <c r="O303" i="8" s="1"/>
  <c r="Q303" i="8"/>
  <c r="S303" i="8" s="1"/>
  <c r="U303" i="8"/>
  <c r="W303" i="8" s="1"/>
  <c r="Y303" i="8"/>
  <c r="AA303" i="8" s="1"/>
  <c r="AC303" i="8"/>
  <c r="AE303" i="8" s="1"/>
  <c r="AG303" i="8"/>
  <c r="AI303" i="8" s="1"/>
  <c r="AK303" i="8"/>
  <c r="AM303" i="8" s="1"/>
  <c r="E304" i="8"/>
  <c r="G304" i="8" s="1"/>
  <c r="I304" i="8"/>
  <c r="K304" i="8" s="1"/>
  <c r="M304" i="8"/>
  <c r="O304" i="8" s="1"/>
  <c r="Q304" i="8"/>
  <c r="S304" i="8" s="1"/>
  <c r="U304" i="8"/>
  <c r="W304" i="8" s="1"/>
  <c r="Y304" i="8"/>
  <c r="AA304" i="8" s="1"/>
  <c r="AC304" i="8"/>
  <c r="AE304" i="8" s="1"/>
  <c r="AG304" i="8"/>
  <c r="AI304" i="8" s="1"/>
  <c r="AK304" i="8"/>
  <c r="AM304" i="8" s="1"/>
  <c r="E306" i="8"/>
  <c r="G306" i="8" s="1"/>
  <c r="I306" i="8"/>
  <c r="K306" i="8" s="1"/>
  <c r="M306" i="8"/>
  <c r="O306" i="8" s="1"/>
  <c r="Q306" i="8"/>
  <c r="S306" i="8" s="1"/>
  <c r="U306" i="8"/>
  <c r="W306" i="8" s="1"/>
  <c r="Y306" i="8"/>
  <c r="AA306" i="8" s="1"/>
  <c r="AC306" i="8"/>
  <c r="AE306" i="8" s="1"/>
  <c r="AG306" i="8"/>
  <c r="AI306" i="8" s="1"/>
  <c r="AK306" i="8"/>
  <c r="AM306" i="8" s="1"/>
  <c r="E307" i="8"/>
  <c r="G307" i="8" s="1"/>
  <c r="I307" i="8"/>
  <c r="K307" i="8" s="1"/>
  <c r="M307" i="8"/>
  <c r="O307" i="8" s="1"/>
  <c r="Q307" i="8"/>
  <c r="S307" i="8" s="1"/>
  <c r="U307" i="8"/>
  <c r="W307" i="8" s="1"/>
  <c r="Y307" i="8"/>
  <c r="AA307" i="8" s="1"/>
  <c r="AC307" i="8"/>
  <c r="AE307" i="8" s="1"/>
  <c r="AG307" i="8"/>
  <c r="AI307" i="8" s="1"/>
  <c r="AK307" i="8"/>
  <c r="AM307" i="8" s="1"/>
  <c r="E308" i="8"/>
  <c r="G308" i="8" s="1"/>
  <c r="I308" i="8"/>
  <c r="K308" i="8" s="1"/>
  <c r="M308" i="8"/>
  <c r="O308" i="8" s="1"/>
  <c r="Q308" i="8"/>
  <c r="S308" i="8" s="1"/>
  <c r="U308" i="8"/>
  <c r="W308" i="8" s="1"/>
  <c r="Y308" i="8"/>
  <c r="AA308" i="8" s="1"/>
  <c r="AC308" i="8"/>
  <c r="AE308" i="8" s="1"/>
  <c r="AG308" i="8"/>
  <c r="AI308" i="8" s="1"/>
  <c r="AK308" i="8"/>
  <c r="AM308" i="8" s="1"/>
  <c r="E309" i="8"/>
  <c r="G309" i="8" s="1"/>
  <c r="I309" i="8"/>
  <c r="K309" i="8" s="1"/>
  <c r="M309" i="8"/>
  <c r="O309" i="8" s="1"/>
  <c r="Q309" i="8"/>
  <c r="S309" i="8" s="1"/>
  <c r="U309" i="8"/>
  <c r="W309" i="8" s="1"/>
  <c r="Y309" i="8"/>
  <c r="AA309" i="8" s="1"/>
  <c r="AC309" i="8"/>
  <c r="AE309" i="8" s="1"/>
  <c r="AG309" i="8"/>
  <c r="AI309" i="8" s="1"/>
  <c r="AK309" i="8"/>
  <c r="AM309" i="8" s="1"/>
  <c r="E310" i="8"/>
  <c r="G310" i="8" s="1"/>
  <c r="I310" i="8"/>
  <c r="K310" i="8" s="1"/>
  <c r="M310" i="8"/>
  <c r="O310" i="8" s="1"/>
  <c r="Q310" i="8"/>
  <c r="S310" i="8" s="1"/>
  <c r="U310" i="8"/>
  <c r="W310" i="8" s="1"/>
  <c r="Y310" i="8"/>
  <c r="AA310" i="8" s="1"/>
  <c r="AC310" i="8"/>
  <c r="AE310" i="8" s="1"/>
  <c r="AG310" i="8"/>
  <c r="AI310" i="8" s="1"/>
  <c r="AK310" i="8"/>
  <c r="AM310" i="8" s="1"/>
  <c r="E311" i="8"/>
  <c r="G311" i="8" s="1"/>
  <c r="I311" i="8"/>
  <c r="K311" i="8" s="1"/>
  <c r="M311" i="8"/>
  <c r="O311" i="8" s="1"/>
  <c r="Q311" i="8"/>
  <c r="S311" i="8" s="1"/>
  <c r="U311" i="8"/>
  <c r="W311" i="8" s="1"/>
  <c r="Y311" i="8"/>
  <c r="AA311" i="8" s="1"/>
  <c r="AC311" i="8"/>
  <c r="AE311" i="8" s="1"/>
  <c r="AG311" i="8"/>
  <c r="AI311" i="8" s="1"/>
  <c r="AK311" i="8"/>
  <c r="AM311" i="8" s="1"/>
  <c r="E312" i="8"/>
  <c r="G312" i="8" s="1"/>
  <c r="I312" i="8"/>
  <c r="K312" i="8" s="1"/>
  <c r="M312" i="8"/>
  <c r="O312" i="8" s="1"/>
  <c r="Q312" i="8"/>
  <c r="S312" i="8" s="1"/>
  <c r="U312" i="8"/>
  <c r="W312" i="8" s="1"/>
  <c r="Y312" i="8"/>
  <c r="AA312" i="8" s="1"/>
  <c r="AC312" i="8"/>
  <c r="AE312" i="8" s="1"/>
  <c r="AG312" i="8"/>
  <c r="AI312" i="8" s="1"/>
  <c r="AK312" i="8"/>
  <c r="AM312" i="8" s="1"/>
  <c r="E313" i="8"/>
  <c r="G313" i="8" s="1"/>
  <c r="I313" i="8"/>
  <c r="K313" i="8" s="1"/>
  <c r="M313" i="8"/>
  <c r="O313" i="8" s="1"/>
  <c r="Q313" i="8"/>
  <c r="S313" i="8" s="1"/>
  <c r="U313" i="8"/>
  <c r="W313" i="8" s="1"/>
  <c r="Y313" i="8"/>
  <c r="AA313" i="8" s="1"/>
  <c r="AC313" i="8"/>
  <c r="AE313" i="8" s="1"/>
  <c r="AG313" i="8"/>
  <c r="AI313" i="8" s="1"/>
  <c r="AK313" i="8"/>
  <c r="AM313" i="8" s="1"/>
  <c r="E314" i="8"/>
  <c r="G314" i="8" s="1"/>
  <c r="I314" i="8"/>
  <c r="K314" i="8" s="1"/>
  <c r="M314" i="8"/>
  <c r="O314" i="8" s="1"/>
  <c r="Q314" i="8"/>
  <c r="S314" i="8" s="1"/>
  <c r="U314" i="8"/>
  <c r="W314" i="8" s="1"/>
  <c r="Y314" i="8"/>
  <c r="AA314" i="8" s="1"/>
  <c r="AC314" i="8"/>
  <c r="AE314" i="8" s="1"/>
  <c r="AG314" i="8"/>
  <c r="AI314" i="8" s="1"/>
  <c r="AK314" i="8"/>
  <c r="AM314" i="8" s="1"/>
  <c r="E315" i="8"/>
  <c r="G315" i="8" s="1"/>
  <c r="I315" i="8"/>
  <c r="K315" i="8" s="1"/>
  <c r="M315" i="8"/>
  <c r="O315" i="8" s="1"/>
  <c r="Q315" i="8"/>
  <c r="S315" i="8" s="1"/>
  <c r="U315" i="8"/>
  <c r="W315" i="8" s="1"/>
  <c r="Y315" i="8"/>
  <c r="AA315" i="8" s="1"/>
  <c r="AC315" i="8"/>
  <c r="AE315" i="8" s="1"/>
  <c r="AG315" i="8"/>
  <c r="AI315" i="8" s="1"/>
  <c r="AK315" i="8"/>
  <c r="AM315" i="8" s="1"/>
  <c r="E316" i="8"/>
  <c r="G316" i="8" s="1"/>
  <c r="I316" i="8"/>
  <c r="K316" i="8" s="1"/>
  <c r="M316" i="8"/>
  <c r="O316" i="8" s="1"/>
  <c r="Q316" i="8"/>
  <c r="S316" i="8" s="1"/>
  <c r="U316" i="8"/>
  <c r="W316" i="8" s="1"/>
  <c r="Y316" i="8"/>
  <c r="AA316" i="8" s="1"/>
  <c r="AC316" i="8"/>
  <c r="AE316" i="8" s="1"/>
  <c r="AG316" i="8"/>
  <c r="AI316" i="8" s="1"/>
  <c r="AK316" i="8"/>
  <c r="AM316" i="8" s="1"/>
  <c r="E317" i="8"/>
  <c r="G317" i="8" s="1"/>
  <c r="I317" i="8"/>
  <c r="K317" i="8" s="1"/>
  <c r="J317" i="8"/>
  <c r="M317" i="8"/>
  <c r="O317" i="8" s="1"/>
  <c r="Q317" i="8"/>
  <c r="S317" i="8" s="1"/>
  <c r="U317" i="8"/>
  <c r="W317" i="8" s="1"/>
  <c r="Y317" i="8"/>
  <c r="AA317" i="8" s="1"/>
  <c r="AC317" i="8"/>
  <c r="AE317" i="8" s="1"/>
  <c r="AG317" i="8"/>
  <c r="AI317" i="8" s="1"/>
  <c r="AK317" i="8"/>
  <c r="AM317" i="8" s="1"/>
  <c r="E329" i="8"/>
  <c r="G329" i="8" s="1"/>
  <c r="I329" i="8"/>
  <c r="K329" i="8" s="1"/>
  <c r="M329" i="8"/>
  <c r="O329" i="8" s="1"/>
  <c r="Q329" i="8"/>
  <c r="S329" i="8" s="1"/>
  <c r="U329" i="8"/>
  <c r="W329" i="8" s="1"/>
  <c r="V329" i="8"/>
  <c r="Y329" i="8"/>
  <c r="AA329" i="8" s="1"/>
  <c r="AC329" i="8"/>
  <c r="AE329" i="8" s="1"/>
  <c r="AG329" i="8"/>
  <c r="AI329" i="8" s="1"/>
  <c r="AK329" i="8"/>
  <c r="AM329" i="8" s="1"/>
  <c r="E332" i="8"/>
  <c r="G332" i="8" s="1"/>
  <c r="F332" i="8"/>
  <c r="I332" i="8"/>
  <c r="K332" i="8" s="1"/>
  <c r="J332" i="8"/>
  <c r="M332" i="8"/>
  <c r="O332" i="8" s="1"/>
  <c r="N332" i="8"/>
  <c r="Q332" i="8"/>
  <c r="S332" i="8" s="1"/>
  <c r="R332" i="8"/>
  <c r="U332" i="8"/>
  <c r="W332" i="8" s="1"/>
  <c r="V332" i="8"/>
  <c r="Y332" i="8"/>
  <c r="AA332" i="8" s="1"/>
  <c r="Z332" i="8"/>
  <c r="AC332" i="8"/>
  <c r="AE332" i="8" s="1"/>
  <c r="AD332" i="8"/>
  <c r="AG332" i="8"/>
  <c r="AI332" i="8" s="1"/>
  <c r="AH332" i="8"/>
  <c r="AK332" i="8"/>
  <c r="AM332" i="8" s="1"/>
  <c r="AL332" i="8"/>
  <c r="E333" i="8"/>
  <c r="G333" i="8" s="1"/>
  <c r="F333" i="8"/>
  <c r="I333" i="8"/>
  <c r="K333" i="8" s="1"/>
  <c r="J333" i="8"/>
  <c r="M333" i="8"/>
  <c r="O333" i="8" s="1"/>
  <c r="N333" i="8"/>
  <c r="Q333" i="8"/>
  <c r="S333" i="8" s="1"/>
  <c r="R333" i="8"/>
  <c r="U333" i="8"/>
  <c r="W333" i="8" s="1"/>
  <c r="V333" i="8"/>
  <c r="Y333" i="8"/>
  <c r="AA333" i="8" s="1"/>
  <c r="Z333" i="8"/>
  <c r="AC333" i="8"/>
  <c r="AE333" i="8" s="1"/>
  <c r="AD333" i="8"/>
  <c r="AG333" i="8"/>
  <c r="AI333" i="8" s="1"/>
  <c r="AH333" i="8"/>
  <c r="AK333" i="8"/>
  <c r="AM333" i="8" s="1"/>
  <c r="AL333" i="8"/>
  <c r="E334" i="8"/>
  <c r="G334" i="8" s="1"/>
  <c r="I334" i="8"/>
  <c r="K334" i="8" s="1"/>
  <c r="M334" i="8"/>
  <c r="O334" i="8" s="1"/>
  <c r="Q334" i="8"/>
  <c r="S334" i="8" s="1"/>
  <c r="U334" i="8"/>
  <c r="W334" i="8" s="1"/>
  <c r="Y334" i="8"/>
  <c r="AA334" i="8" s="1"/>
  <c r="AC334" i="8"/>
  <c r="AE334" i="8" s="1"/>
  <c r="AG334" i="8"/>
  <c r="AI334" i="8" s="1"/>
  <c r="AK334" i="8"/>
  <c r="AM334" i="8" s="1"/>
  <c r="E335" i="8"/>
  <c r="G335" i="8" s="1"/>
  <c r="I335" i="8"/>
  <c r="K335" i="8" s="1"/>
  <c r="M335" i="8"/>
  <c r="O335" i="8" s="1"/>
  <c r="Q335" i="8"/>
  <c r="S335" i="8" s="1"/>
  <c r="U335" i="8"/>
  <c r="W335" i="8" s="1"/>
  <c r="Y335" i="8"/>
  <c r="AA335" i="8" s="1"/>
  <c r="AC335" i="8"/>
  <c r="AE335" i="8" s="1"/>
  <c r="AG335" i="8"/>
  <c r="AI335" i="8" s="1"/>
  <c r="AK335" i="8"/>
  <c r="AM335" i="8" s="1"/>
  <c r="E336" i="8"/>
  <c r="G336" i="8" s="1"/>
  <c r="I336" i="8"/>
  <c r="K336" i="8" s="1"/>
  <c r="M336" i="8"/>
  <c r="O336" i="8" s="1"/>
  <c r="Q336" i="8"/>
  <c r="S336" i="8" s="1"/>
  <c r="U336" i="8"/>
  <c r="W336" i="8" s="1"/>
  <c r="Y336" i="8"/>
  <c r="AA336" i="8" s="1"/>
  <c r="AC336" i="8"/>
  <c r="AE336" i="8" s="1"/>
  <c r="AG336" i="8"/>
  <c r="AI336" i="8" s="1"/>
  <c r="AK336" i="8"/>
  <c r="AM336" i="8" s="1"/>
  <c r="E337" i="8"/>
  <c r="G337" i="8" s="1"/>
  <c r="I337" i="8"/>
  <c r="K337" i="8" s="1"/>
  <c r="M337" i="8"/>
  <c r="O337" i="8" s="1"/>
  <c r="Q337" i="8"/>
  <c r="S337" i="8" s="1"/>
  <c r="U337" i="8"/>
  <c r="W337" i="8" s="1"/>
  <c r="Y337" i="8"/>
  <c r="AA337" i="8" s="1"/>
  <c r="AC337" i="8"/>
  <c r="AE337" i="8" s="1"/>
  <c r="AG337" i="8"/>
  <c r="AI337" i="8" s="1"/>
  <c r="AK337" i="8"/>
  <c r="AM337" i="8" s="1"/>
  <c r="E338" i="8"/>
  <c r="G338" i="8" s="1"/>
  <c r="I338" i="8"/>
  <c r="K338" i="8" s="1"/>
  <c r="M338" i="8"/>
  <c r="O338" i="8" s="1"/>
  <c r="Q338" i="8"/>
  <c r="S338" i="8" s="1"/>
  <c r="U338" i="8"/>
  <c r="W338" i="8" s="1"/>
  <c r="Y338" i="8"/>
  <c r="AA338" i="8" s="1"/>
  <c r="AC338" i="8"/>
  <c r="AE338" i="8" s="1"/>
  <c r="AG338" i="8"/>
  <c r="AI338" i="8" s="1"/>
  <c r="AK338" i="8"/>
  <c r="AM338" i="8" s="1"/>
  <c r="E340" i="8"/>
  <c r="G340" i="8" s="1"/>
  <c r="I340" i="8"/>
  <c r="K340" i="8" s="1"/>
  <c r="M340" i="8"/>
  <c r="O340" i="8" s="1"/>
  <c r="Q340" i="8"/>
  <c r="S340" i="8" s="1"/>
  <c r="U340" i="8"/>
  <c r="W340" i="8" s="1"/>
  <c r="Y340" i="8"/>
  <c r="AA340" i="8" s="1"/>
  <c r="AC340" i="8"/>
  <c r="AE340" i="8" s="1"/>
  <c r="AG340" i="8"/>
  <c r="AI340" i="8" s="1"/>
  <c r="AK340" i="8"/>
  <c r="AM340" i="8" s="1"/>
  <c r="E341" i="8"/>
  <c r="G341" i="8" s="1"/>
  <c r="I341" i="8"/>
  <c r="K341" i="8" s="1"/>
  <c r="M341" i="8"/>
  <c r="O341" i="8" s="1"/>
  <c r="Q341" i="8"/>
  <c r="S341" i="8" s="1"/>
  <c r="U341" i="8"/>
  <c r="W341" i="8" s="1"/>
  <c r="Y341" i="8"/>
  <c r="AA341" i="8" s="1"/>
  <c r="AC341" i="8"/>
  <c r="AE341" i="8" s="1"/>
  <c r="AG341" i="8"/>
  <c r="AI341" i="8" s="1"/>
  <c r="AK341" i="8"/>
  <c r="AM341" i="8" s="1"/>
  <c r="E342" i="8"/>
  <c r="G342" i="8" s="1"/>
  <c r="I342" i="8"/>
  <c r="K342" i="8" s="1"/>
  <c r="M342" i="8"/>
  <c r="O342" i="8" s="1"/>
  <c r="Q342" i="8"/>
  <c r="S342" i="8" s="1"/>
  <c r="U342" i="8"/>
  <c r="W342" i="8" s="1"/>
  <c r="Y342" i="8"/>
  <c r="AA342" i="8" s="1"/>
  <c r="AC342" i="8"/>
  <c r="AE342" i="8" s="1"/>
  <c r="AG342" i="8"/>
  <c r="AI342" i="8" s="1"/>
  <c r="AK342" i="8"/>
  <c r="AM342" i="8" s="1"/>
  <c r="E343" i="8"/>
  <c r="G343" i="8" s="1"/>
  <c r="I343" i="8"/>
  <c r="K343" i="8" s="1"/>
  <c r="M343" i="8"/>
  <c r="O343" i="8" s="1"/>
  <c r="Q343" i="8"/>
  <c r="S343" i="8" s="1"/>
  <c r="U343" i="8"/>
  <c r="W343" i="8" s="1"/>
  <c r="Y343" i="8"/>
  <c r="AA343" i="8" s="1"/>
  <c r="AC343" i="8"/>
  <c r="AE343" i="8" s="1"/>
  <c r="AG343" i="8"/>
  <c r="AI343" i="8" s="1"/>
  <c r="AK343" i="8"/>
  <c r="AM343" i="8" s="1"/>
  <c r="E344" i="8"/>
  <c r="G344" i="8" s="1"/>
  <c r="I344" i="8"/>
  <c r="K344" i="8" s="1"/>
  <c r="M344" i="8"/>
  <c r="O344" i="8" s="1"/>
  <c r="Q344" i="8"/>
  <c r="S344" i="8" s="1"/>
  <c r="U344" i="8"/>
  <c r="W344" i="8" s="1"/>
  <c r="Y344" i="8"/>
  <c r="AA344" i="8" s="1"/>
  <c r="AC344" i="8"/>
  <c r="AE344" i="8" s="1"/>
  <c r="AG344" i="8"/>
  <c r="AI344" i="8" s="1"/>
  <c r="AK344" i="8"/>
  <c r="AM344" i="8" s="1"/>
  <c r="E345" i="8"/>
  <c r="G345" i="8" s="1"/>
  <c r="I345" i="8"/>
  <c r="K345" i="8" s="1"/>
  <c r="M345" i="8"/>
  <c r="O345" i="8" s="1"/>
  <c r="Q345" i="8"/>
  <c r="S345" i="8" s="1"/>
  <c r="U345" i="8"/>
  <c r="W345" i="8" s="1"/>
  <c r="Y345" i="8"/>
  <c r="AA345" i="8" s="1"/>
  <c r="AC345" i="8"/>
  <c r="AE345" i="8" s="1"/>
  <c r="AG345" i="8"/>
  <c r="AI345" i="8" s="1"/>
  <c r="AK345" i="8"/>
  <c r="AM345" i="8" s="1"/>
  <c r="E346" i="8"/>
  <c r="G346" i="8" s="1"/>
  <c r="I346" i="8"/>
  <c r="K346" i="8" s="1"/>
  <c r="J346" i="8"/>
  <c r="M346" i="8"/>
  <c r="O346" i="8" s="1"/>
  <c r="Q346" i="8"/>
  <c r="S346" i="8" s="1"/>
  <c r="U346" i="8"/>
  <c r="W346" i="8" s="1"/>
  <c r="V346" i="8"/>
  <c r="Y346" i="8"/>
  <c r="AA346" i="8" s="1"/>
  <c r="AC346" i="8"/>
  <c r="AE346" i="8" s="1"/>
  <c r="AG346" i="8"/>
  <c r="AI346" i="8" s="1"/>
  <c r="AK346" i="8"/>
  <c r="AM346" i="8" s="1"/>
  <c r="E347" i="8"/>
  <c r="G347" i="8" s="1"/>
  <c r="I347" i="8"/>
  <c r="K347" i="8" s="1"/>
  <c r="M347" i="8"/>
  <c r="O347" i="8" s="1"/>
  <c r="Q347" i="8"/>
  <c r="S347" i="8" s="1"/>
  <c r="U347" i="8"/>
  <c r="W347" i="8" s="1"/>
  <c r="Y347" i="8"/>
  <c r="AA347" i="8" s="1"/>
  <c r="AC347" i="8"/>
  <c r="AE347" i="8" s="1"/>
  <c r="AG347" i="8"/>
  <c r="AI347" i="8" s="1"/>
  <c r="AK347" i="8"/>
  <c r="AM347" i="8" s="1"/>
  <c r="E348" i="8"/>
  <c r="G348" i="8" s="1"/>
  <c r="I348" i="8"/>
  <c r="K348" i="8" s="1"/>
  <c r="M348" i="8"/>
  <c r="O348" i="8" s="1"/>
  <c r="Q348" i="8"/>
  <c r="S348" i="8" s="1"/>
  <c r="U348" i="8"/>
  <c r="W348" i="8" s="1"/>
  <c r="Y348" i="8"/>
  <c r="AA348" i="8" s="1"/>
  <c r="AC348" i="8"/>
  <c r="AE348" i="8" s="1"/>
  <c r="AG348" i="8"/>
  <c r="AI348" i="8" s="1"/>
  <c r="AK348" i="8"/>
  <c r="AM348" i="8" s="1"/>
  <c r="E349" i="8"/>
  <c r="G349" i="8" s="1"/>
  <c r="I349" i="8"/>
  <c r="K349" i="8" s="1"/>
  <c r="M349" i="8"/>
  <c r="O349" i="8" s="1"/>
  <c r="Q349" i="8"/>
  <c r="S349" i="8" s="1"/>
  <c r="U349" i="8"/>
  <c r="W349" i="8" s="1"/>
  <c r="Y349" i="8"/>
  <c r="AA349" i="8" s="1"/>
  <c r="AC349" i="8"/>
  <c r="AE349" i="8" s="1"/>
  <c r="AG349" i="8"/>
  <c r="AI349" i="8" s="1"/>
  <c r="AK349" i="8"/>
  <c r="AM349" i="8" s="1"/>
  <c r="E350" i="8"/>
  <c r="G350" i="8" s="1"/>
  <c r="I350" i="8"/>
  <c r="K350" i="8" s="1"/>
  <c r="M350" i="8"/>
  <c r="O350" i="8" s="1"/>
  <c r="Q350" i="8"/>
  <c r="S350" i="8" s="1"/>
  <c r="U350" i="8"/>
  <c r="W350" i="8" s="1"/>
  <c r="Y350" i="8"/>
  <c r="AA350" i="8" s="1"/>
  <c r="AC350" i="8"/>
  <c r="AE350" i="8" s="1"/>
  <c r="AG350" i="8"/>
  <c r="AI350" i="8" s="1"/>
  <c r="AK350" i="8"/>
  <c r="AM350" i="8" s="1"/>
  <c r="E351" i="8"/>
  <c r="G351" i="8" s="1"/>
  <c r="I351" i="8"/>
  <c r="K351" i="8" s="1"/>
  <c r="M351" i="8"/>
  <c r="O351" i="8" s="1"/>
  <c r="Q351" i="8"/>
  <c r="S351" i="8" s="1"/>
  <c r="U351" i="8"/>
  <c r="W351" i="8" s="1"/>
  <c r="Y351" i="8"/>
  <c r="AA351" i="8" s="1"/>
  <c r="AC351" i="8"/>
  <c r="AE351" i="8" s="1"/>
  <c r="AG351" i="8"/>
  <c r="AI351" i="8" s="1"/>
  <c r="AK351" i="8"/>
  <c r="AM351" i="8" s="1"/>
  <c r="E352" i="8"/>
  <c r="G352" i="8" s="1"/>
  <c r="I352" i="8"/>
  <c r="K352" i="8" s="1"/>
  <c r="M352" i="8"/>
  <c r="O352" i="8" s="1"/>
  <c r="Q352" i="8"/>
  <c r="S352" i="8" s="1"/>
  <c r="U352" i="8"/>
  <c r="W352" i="8" s="1"/>
  <c r="Y352" i="8"/>
  <c r="AA352" i="8" s="1"/>
  <c r="AC352" i="8"/>
  <c r="AE352" i="8" s="1"/>
  <c r="AG352" i="8"/>
  <c r="AI352" i="8" s="1"/>
  <c r="AK352" i="8"/>
  <c r="AM352" i="8" s="1"/>
  <c r="E353" i="8"/>
  <c r="G353" i="8" s="1"/>
  <c r="I353" i="8"/>
  <c r="K353" i="8" s="1"/>
  <c r="M353" i="8"/>
  <c r="O353" i="8" s="1"/>
  <c r="Q353" i="8"/>
  <c r="S353" i="8" s="1"/>
  <c r="U353" i="8"/>
  <c r="W353" i="8" s="1"/>
  <c r="Y353" i="8"/>
  <c r="AA353" i="8" s="1"/>
  <c r="AC353" i="8"/>
  <c r="AE353" i="8" s="1"/>
  <c r="AG353" i="8"/>
  <c r="AI353" i="8" s="1"/>
  <c r="AK353" i="8"/>
  <c r="AM353" i="8" s="1"/>
  <c r="E354" i="8"/>
  <c r="G354" i="8" s="1"/>
  <c r="I354" i="8"/>
  <c r="K354" i="8" s="1"/>
  <c r="M354" i="8"/>
  <c r="O354" i="8" s="1"/>
  <c r="Q354" i="8"/>
  <c r="S354" i="8" s="1"/>
  <c r="U354" i="8"/>
  <c r="W354" i="8" s="1"/>
  <c r="Y354" i="8"/>
  <c r="AA354" i="8" s="1"/>
  <c r="AC354" i="8"/>
  <c r="AE354" i="8" s="1"/>
  <c r="AG354" i="8"/>
  <c r="AI354" i="8" s="1"/>
  <c r="AK354" i="8"/>
  <c r="AM354" i="8" s="1"/>
  <c r="E355" i="8"/>
  <c r="G355" i="8" s="1"/>
  <c r="I355" i="8"/>
  <c r="K355" i="8" s="1"/>
  <c r="M355" i="8"/>
  <c r="O355" i="8" s="1"/>
  <c r="Q355" i="8"/>
  <c r="S355" i="8" s="1"/>
  <c r="U355" i="8"/>
  <c r="W355" i="8" s="1"/>
  <c r="Y355" i="8"/>
  <c r="AA355" i="8" s="1"/>
  <c r="AC355" i="8"/>
  <c r="AE355" i="8" s="1"/>
  <c r="AG355" i="8"/>
  <c r="AI355" i="8" s="1"/>
  <c r="AK355" i="8"/>
  <c r="AM355" i="8" s="1"/>
  <c r="E356" i="8"/>
  <c r="G356" i="8" s="1"/>
  <c r="I356" i="8"/>
  <c r="K356" i="8" s="1"/>
  <c r="M356" i="8"/>
  <c r="O356" i="8" s="1"/>
  <c r="Q356" i="8"/>
  <c r="S356" i="8" s="1"/>
  <c r="U356" i="8"/>
  <c r="W356" i="8" s="1"/>
  <c r="Y356" i="8"/>
  <c r="AA356" i="8" s="1"/>
  <c r="AC356" i="8"/>
  <c r="AE356" i="8" s="1"/>
  <c r="AG356" i="8"/>
  <c r="AI356" i="8" s="1"/>
  <c r="AK356" i="8"/>
  <c r="AM356" i="8" s="1"/>
  <c r="E357" i="8"/>
  <c r="G357" i="8" s="1"/>
  <c r="I357" i="8"/>
  <c r="K357" i="8" s="1"/>
  <c r="M357" i="8"/>
  <c r="O357" i="8" s="1"/>
  <c r="Q357" i="8"/>
  <c r="S357" i="8" s="1"/>
  <c r="U357" i="8"/>
  <c r="W357" i="8" s="1"/>
  <c r="Y357" i="8"/>
  <c r="AA357" i="8" s="1"/>
  <c r="AC357" i="8"/>
  <c r="AE357" i="8" s="1"/>
  <c r="AG357" i="8"/>
  <c r="AI357" i="8" s="1"/>
  <c r="AK357" i="8"/>
  <c r="AM357" i="8" s="1"/>
  <c r="E358" i="8"/>
  <c r="G358" i="8" s="1"/>
  <c r="I358" i="8"/>
  <c r="K358" i="8" s="1"/>
  <c r="M358" i="8"/>
  <c r="O358" i="8" s="1"/>
  <c r="Q358" i="8"/>
  <c r="S358" i="8" s="1"/>
  <c r="U358" i="8"/>
  <c r="W358" i="8" s="1"/>
  <c r="Y358" i="8"/>
  <c r="AA358" i="8" s="1"/>
  <c r="AC358" i="8"/>
  <c r="AE358" i="8" s="1"/>
  <c r="AG358" i="8"/>
  <c r="AI358" i="8" s="1"/>
  <c r="AK358" i="8"/>
  <c r="AM358" i="8" s="1"/>
  <c r="E359" i="8"/>
  <c r="G359" i="8" s="1"/>
  <c r="I359" i="8"/>
  <c r="K359" i="8" s="1"/>
  <c r="M359" i="8"/>
  <c r="O359" i="8" s="1"/>
  <c r="Q359" i="8"/>
  <c r="S359" i="8" s="1"/>
  <c r="U359" i="8"/>
  <c r="W359" i="8" s="1"/>
  <c r="Y359" i="8"/>
  <c r="AA359" i="8" s="1"/>
  <c r="AC359" i="8"/>
  <c r="AE359" i="8" s="1"/>
  <c r="AG359" i="8"/>
  <c r="AI359" i="8" s="1"/>
  <c r="AK359" i="8"/>
  <c r="AM359" i="8" s="1"/>
  <c r="E360" i="8"/>
  <c r="G360" i="8" s="1"/>
  <c r="I360" i="8"/>
  <c r="K360" i="8" s="1"/>
  <c r="M360" i="8"/>
  <c r="O360" i="8" s="1"/>
  <c r="Q360" i="8"/>
  <c r="S360" i="8" s="1"/>
  <c r="U360" i="8"/>
  <c r="W360" i="8" s="1"/>
  <c r="Y360" i="8"/>
  <c r="AA360" i="8" s="1"/>
  <c r="AC360" i="8"/>
  <c r="AE360" i="8" s="1"/>
  <c r="AG360" i="8"/>
  <c r="AI360" i="8" s="1"/>
  <c r="AK360" i="8"/>
  <c r="AM360" i="8" s="1"/>
  <c r="E361" i="8"/>
  <c r="G361" i="8" s="1"/>
  <c r="I361" i="8"/>
  <c r="K361" i="8" s="1"/>
  <c r="M361" i="8"/>
  <c r="O361" i="8" s="1"/>
  <c r="Q361" i="8"/>
  <c r="S361" i="8" s="1"/>
  <c r="U361" i="8"/>
  <c r="W361" i="8" s="1"/>
  <c r="Y361" i="8"/>
  <c r="AA361" i="8" s="1"/>
  <c r="AC361" i="8"/>
  <c r="AE361" i="8" s="1"/>
  <c r="AG361" i="8"/>
  <c r="AI361" i="8" s="1"/>
  <c r="AK361" i="8"/>
  <c r="AM361" i="8" s="1"/>
  <c r="E362" i="8"/>
  <c r="G362" i="8" s="1"/>
  <c r="I362" i="8"/>
  <c r="K362" i="8" s="1"/>
  <c r="M362" i="8"/>
  <c r="O362" i="8" s="1"/>
  <c r="Q362" i="8"/>
  <c r="S362" i="8" s="1"/>
  <c r="U362" i="8"/>
  <c r="W362" i="8" s="1"/>
  <c r="Y362" i="8"/>
  <c r="AA362" i="8" s="1"/>
  <c r="AC362" i="8"/>
  <c r="AE362" i="8" s="1"/>
  <c r="AG362" i="8"/>
  <c r="AI362" i="8" s="1"/>
  <c r="AK362" i="8"/>
  <c r="AM362" i="8" s="1"/>
  <c r="E375" i="8"/>
  <c r="G375" i="8" s="1"/>
  <c r="F375" i="8"/>
  <c r="I375" i="8"/>
  <c r="K375" i="8" s="1"/>
  <c r="M375" i="8"/>
  <c r="O375" i="8" s="1"/>
  <c r="Q375" i="8"/>
  <c r="S375" i="8" s="1"/>
  <c r="U375" i="8"/>
  <c r="W375" i="8" s="1"/>
  <c r="Y375" i="8"/>
  <c r="AA375" i="8" s="1"/>
  <c r="AC375" i="8"/>
  <c r="AE375" i="8" s="1"/>
  <c r="AG375" i="8"/>
  <c r="AI375" i="8" s="1"/>
  <c r="AK375" i="8"/>
  <c r="AM375" i="8" s="1"/>
  <c r="E376" i="8"/>
  <c r="G376" i="8" s="1"/>
  <c r="I376" i="8"/>
  <c r="K376" i="8" s="1"/>
  <c r="M376" i="8"/>
  <c r="O376" i="8" s="1"/>
  <c r="Q376" i="8"/>
  <c r="S376" i="8" s="1"/>
  <c r="U376" i="8"/>
  <c r="W376" i="8" s="1"/>
  <c r="Y376" i="8"/>
  <c r="AA376" i="8" s="1"/>
  <c r="AC376" i="8"/>
  <c r="AE376" i="8" s="1"/>
  <c r="AG376" i="8"/>
  <c r="AI376" i="8" s="1"/>
  <c r="AK376" i="8"/>
  <c r="AM376" i="8" s="1"/>
  <c r="E377" i="8"/>
  <c r="G377" i="8" s="1"/>
  <c r="I377" i="8"/>
  <c r="K377" i="8" s="1"/>
  <c r="M377" i="8"/>
  <c r="O377" i="8" s="1"/>
  <c r="Q377" i="8"/>
  <c r="S377" i="8" s="1"/>
  <c r="U377" i="8"/>
  <c r="W377" i="8" s="1"/>
  <c r="Y377" i="8"/>
  <c r="AA377" i="8" s="1"/>
  <c r="AC377" i="8"/>
  <c r="AE377" i="8" s="1"/>
  <c r="AG377" i="8"/>
  <c r="AI377" i="8" s="1"/>
  <c r="AK377" i="8"/>
  <c r="AM377" i="8" s="1"/>
  <c r="E378" i="8"/>
  <c r="G378" i="8" s="1"/>
  <c r="I378" i="8"/>
  <c r="K378" i="8" s="1"/>
  <c r="M378" i="8"/>
  <c r="O378" i="8" s="1"/>
  <c r="Q378" i="8"/>
  <c r="S378" i="8" s="1"/>
  <c r="U378" i="8"/>
  <c r="W378" i="8" s="1"/>
  <c r="Y378" i="8"/>
  <c r="AA378" i="8" s="1"/>
  <c r="AC378" i="8"/>
  <c r="AE378" i="8" s="1"/>
  <c r="AG378" i="8"/>
  <c r="AI378" i="8" s="1"/>
  <c r="AK378" i="8"/>
  <c r="AM378" i="8" s="1"/>
  <c r="E379" i="8"/>
  <c r="G379" i="8" s="1"/>
  <c r="I379" i="8"/>
  <c r="K379" i="8" s="1"/>
  <c r="M379" i="8"/>
  <c r="O379" i="8" s="1"/>
  <c r="Q379" i="8"/>
  <c r="S379" i="8" s="1"/>
  <c r="U379" i="8"/>
  <c r="W379" i="8" s="1"/>
  <c r="Y379" i="8"/>
  <c r="AA379" i="8" s="1"/>
  <c r="AC379" i="8"/>
  <c r="AE379" i="8" s="1"/>
  <c r="AG379" i="8"/>
  <c r="AI379" i="8" s="1"/>
  <c r="AK379" i="8"/>
  <c r="AM379" i="8" s="1"/>
  <c r="E380" i="8"/>
  <c r="G380" i="8" s="1"/>
  <c r="I380" i="8"/>
  <c r="K380" i="8" s="1"/>
  <c r="J380" i="8"/>
  <c r="M380" i="8"/>
  <c r="O380" i="8" s="1"/>
  <c r="N380" i="8"/>
  <c r="Q380" i="8"/>
  <c r="S380" i="8" s="1"/>
  <c r="R380" i="8"/>
  <c r="U380" i="8"/>
  <c r="W380" i="8" s="1"/>
  <c r="V380" i="8"/>
  <c r="Y380" i="8"/>
  <c r="AA380" i="8" s="1"/>
  <c r="AC380" i="8"/>
  <c r="AE380" i="8" s="1"/>
  <c r="AG380" i="8"/>
  <c r="AI380" i="8" s="1"/>
  <c r="AK380" i="8"/>
  <c r="AM380" i="8" s="1"/>
  <c r="E381" i="8"/>
  <c r="G381" i="8" s="1"/>
  <c r="F381" i="8"/>
  <c r="I381" i="8"/>
  <c r="K381" i="8" s="1"/>
  <c r="M381" i="8"/>
  <c r="O381" i="8" s="1"/>
  <c r="N381" i="8"/>
  <c r="Q381" i="8"/>
  <c r="S381" i="8" s="1"/>
  <c r="R381" i="8"/>
  <c r="U381" i="8"/>
  <c r="W381" i="8" s="1"/>
  <c r="V381" i="8"/>
  <c r="Y381" i="8"/>
  <c r="AA381" i="8" s="1"/>
  <c r="AC381" i="8"/>
  <c r="AE381" i="8" s="1"/>
  <c r="AG381" i="8"/>
  <c r="AI381" i="8" s="1"/>
  <c r="AK381" i="8"/>
  <c r="AM381" i="8" s="1"/>
  <c r="E382" i="8"/>
  <c r="G382" i="8" s="1"/>
  <c r="I382" i="8"/>
  <c r="K382" i="8" s="1"/>
  <c r="M382" i="8"/>
  <c r="O382" i="8" s="1"/>
  <c r="Q382" i="8"/>
  <c r="S382" i="8" s="1"/>
  <c r="U382" i="8"/>
  <c r="W382" i="8" s="1"/>
  <c r="Y382" i="8"/>
  <c r="AA382" i="8" s="1"/>
  <c r="AC382" i="8"/>
  <c r="AE382" i="8" s="1"/>
  <c r="AG382" i="8"/>
  <c r="AI382" i="8" s="1"/>
  <c r="AK382" i="8"/>
  <c r="AM382" i="8" s="1"/>
  <c r="E383" i="8"/>
  <c r="G383" i="8" s="1"/>
  <c r="I383" i="8"/>
  <c r="K383" i="8" s="1"/>
  <c r="M383" i="8"/>
  <c r="O383" i="8" s="1"/>
  <c r="Q383" i="8"/>
  <c r="S383" i="8" s="1"/>
  <c r="U383" i="8"/>
  <c r="W383" i="8" s="1"/>
  <c r="Y383" i="8"/>
  <c r="AA383" i="8" s="1"/>
  <c r="AC383" i="8"/>
  <c r="AE383" i="8" s="1"/>
  <c r="AG383" i="8"/>
  <c r="AI383" i="8" s="1"/>
  <c r="AK383" i="8"/>
  <c r="AM383" i="8" s="1"/>
  <c r="E384" i="8"/>
  <c r="G384" i="8" s="1"/>
  <c r="I384" i="8"/>
  <c r="K384" i="8" s="1"/>
  <c r="M384" i="8"/>
  <c r="O384" i="8" s="1"/>
  <c r="Q384" i="8"/>
  <c r="S384" i="8" s="1"/>
  <c r="U384" i="8"/>
  <c r="W384" i="8" s="1"/>
  <c r="Y384" i="8"/>
  <c r="AA384" i="8" s="1"/>
  <c r="AC384" i="8"/>
  <c r="AE384" i="8" s="1"/>
  <c r="AG384" i="8"/>
  <c r="AI384" i="8" s="1"/>
  <c r="AK384" i="8"/>
  <c r="AM384" i="8" s="1"/>
  <c r="E385" i="8"/>
  <c r="G385" i="8" s="1"/>
  <c r="I385" i="8"/>
  <c r="K385" i="8" s="1"/>
  <c r="M385" i="8"/>
  <c r="O385" i="8" s="1"/>
  <c r="Q385" i="8"/>
  <c r="S385" i="8" s="1"/>
  <c r="U385" i="8"/>
  <c r="W385" i="8" s="1"/>
  <c r="Y385" i="8"/>
  <c r="AA385" i="8" s="1"/>
  <c r="AC385" i="8"/>
  <c r="AE385" i="8" s="1"/>
  <c r="AG385" i="8"/>
  <c r="AI385" i="8" s="1"/>
  <c r="AK385" i="8"/>
  <c r="AM385" i="8" s="1"/>
  <c r="E386" i="8"/>
  <c r="G386" i="8" s="1"/>
  <c r="I386" i="8"/>
  <c r="K386" i="8" s="1"/>
  <c r="M386" i="8"/>
  <c r="O386" i="8" s="1"/>
  <c r="Q386" i="8"/>
  <c r="S386" i="8" s="1"/>
  <c r="U386" i="8"/>
  <c r="W386" i="8" s="1"/>
  <c r="Y386" i="8"/>
  <c r="AA386" i="8" s="1"/>
  <c r="AC386" i="8"/>
  <c r="AE386" i="8" s="1"/>
  <c r="AG386" i="8"/>
  <c r="AI386" i="8" s="1"/>
  <c r="AK386" i="8"/>
  <c r="AM386" i="8" s="1"/>
  <c r="E387" i="8"/>
  <c r="G387" i="8" s="1"/>
  <c r="I387" i="8"/>
  <c r="K387" i="8" s="1"/>
  <c r="M387" i="8"/>
  <c r="O387" i="8" s="1"/>
  <c r="Q387" i="8"/>
  <c r="S387" i="8" s="1"/>
  <c r="U387" i="8"/>
  <c r="W387" i="8" s="1"/>
  <c r="Y387" i="8"/>
  <c r="AA387" i="8" s="1"/>
  <c r="AC387" i="8"/>
  <c r="AE387" i="8" s="1"/>
  <c r="AG387" i="8"/>
  <c r="AI387" i="8" s="1"/>
  <c r="AK387" i="8"/>
  <c r="AM387" i="8" s="1"/>
  <c r="E388" i="8"/>
  <c r="G388" i="8" s="1"/>
  <c r="I388" i="8"/>
  <c r="K388" i="8" s="1"/>
  <c r="M388" i="8"/>
  <c r="O388" i="8" s="1"/>
  <c r="Q388" i="8"/>
  <c r="S388" i="8" s="1"/>
  <c r="U388" i="8"/>
  <c r="W388" i="8" s="1"/>
  <c r="Y388" i="8"/>
  <c r="AA388" i="8" s="1"/>
  <c r="AC388" i="8"/>
  <c r="AE388" i="8" s="1"/>
  <c r="AG388" i="8"/>
  <c r="AI388" i="8" s="1"/>
  <c r="AK388" i="8"/>
  <c r="AM388" i="8" s="1"/>
  <c r="E389" i="8"/>
  <c r="G389" i="8" s="1"/>
  <c r="I389" i="8"/>
  <c r="K389" i="8" s="1"/>
  <c r="M389" i="8"/>
  <c r="O389" i="8" s="1"/>
  <c r="Q389" i="8"/>
  <c r="S389" i="8" s="1"/>
  <c r="U389" i="8"/>
  <c r="W389" i="8" s="1"/>
  <c r="Y389" i="8"/>
  <c r="AA389" i="8" s="1"/>
  <c r="AC389" i="8"/>
  <c r="AE389" i="8" s="1"/>
  <c r="AG389" i="8"/>
  <c r="AI389" i="8" s="1"/>
  <c r="AK389" i="8"/>
  <c r="AM389" i="8" s="1"/>
  <c r="E390" i="8"/>
  <c r="G390" i="8" s="1"/>
  <c r="I390" i="8"/>
  <c r="K390" i="8" s="1"/>
  <c r="M390" i="8"/>
  <c r="O390" i="8" s="1"/>
  <c r="Q390" i="8"/>
  <c r="S390" i="8" s="1"/>
  <c r="U390" i="8"/>
  <c r="W390" i="8" s="1"/>
  <c r="Y390" i="8"/>
  <c r="AA390" i="8" s="1"/>
  <c r="AC390" i="8"/>
  <c r="AE390" i="8" s="1"/>
  <c r="AG390" i="8"/>
  <c r="AI390" i="8" s="1"/>
  <c r="AK390" i="8"/>
  <c r="AM390" i="8" s="1"/>
  <c r="E391" i="8"/>
  <c r="G391" i="8" s="1"/>
  <c r="I391" i="8"/>
  <c r="K391" i="8" s="1"/>
  <c r="M391" i="8"/>
  <c r="O391" i="8" s="1"/>
  <c r="Q391" i="8"/>
  <c r="S391" i="8" s="1"/>
  <c r="U391" i="8"/>
  <c r="W391" i="8" s="1"/>
  <c r="Y391" i="8"/>
  <c r="AA391" i="8" s="1"/>
  <c r="AC391" i="8"/>
  <c r="AE391" i="8" s="1"/>
  <c r="AG391" i="8"/>
  <c r="AI391" i="8" s="1"/>
  <c r="AK391" i="8"/>
  <c r="AM391" i="8" s="1"/>
  <c r="E392" i="8"/>
  <c r="G392" i="8" s="1"/>
  <c r="I392" i="8"/>
  <c r="K392" i="8" s="1"/>
  <c r="M392" i="8"/>
  <c r="O392" i="8" s="1"/>
  <c r="Q392" i="8"/>
  <c r="S392" i="8" s="1"/>
  <c r="U392" i="8"/>
  <c r="W392" i="8" s="1"/>
  <c r="Y392" i="8"/>
  <c r="AA392" i="8" s="1"/>
  <c r="AC392" i="8"/>
  <c r="AE392" i="8" s="1"/>
  <c r="AG392" i="8"/>
  <c r="AI392" i="8" s="1"/>
  <c r="AK392" i="8"/>
  <c r="AM392" i="8" s="1"/>
  <c r="E393" i="8"/>
  <c r="G393" i="8" s="1"/>
  <c r="I393" i="8"/>
  <c r="K393" i="8" s="1"/>
  <c r="M393" i="8"/>
  <c r="O393" i="8" s="1"/>
  <c r="Q393" i="8"/>
  <c r="S393" i="8" s="1"/>
  <c r="U393" i="8"/>
  <c r="W393" i="8" s="1"/>
  <c r="Y393" i="8"/>
  <c r="AA393" i="8" s="1"/>
  <c r="AC393" i="8"/>
  <c r="AE393" i="8" s="1"/>
  <c r="AG393" i="8"/>
  <c r="AI393" i="8" s="1"/>
  <c r="AK393" i="8"/>
  <c r="AM393" i="8" s="1"/>
  <c r="E394" i="8"/>
  <c r="G394" i="8" s="1"/>
  <c r="I394" i="8"/>
  <c r="K394" i="8" s="1"/>
  <c r="M394" i="8"/>
  <c r="O394" i="8" s="1"/>
  <c r="Q394" i="8"/>
  <c r="S394" i="8" s="1"/>
  <c r="U394" i="8"/>
  <c r="W394" i="8" s="1"/>
  <c r="Y394" i="8"/>
  <c r="AA394" i="8" s="1"/>
  <c r="AC394" i="8"/>
  <c r="AE394" i="8" s="1"/>
  <c r="AG394" i="8"/>
  <c r="AI394" i="8" s="1"/>
  <c r="AK394" i="8"/>
  <c r="AM394" i="8" s="1"/>
  <c r="E395" i="8"/>
  <c r="G395" i="8" s="1"/>
  <c r="I395" i="8"/>
  <c r="K395" i="8" s="1"/>
  <c r="M395" i="8"/>
  <c r="O395" i="8" s="1"/>
  <c r="Q395" i="8"/>
  <c r="S395" i="8" s="1"/>
  <c r="U395" i="8"/>
  <c r="W395" i="8" s="1"/>
  <c r="Y395" i="8"/>
  <c r="AA395" i="8" s="1"/>
  <c r="AC395" i="8"/>
  <c r="AE395" i="8" s="1"/>
  <c r="AG395" i="8"/>
  <c r="AI395" i="8" s="1"/>
  <c r="AK395" i="8"/>
  <c r="AM395" i="8" s="1"/>
  <c r="E396" i="8"/>
  <c r="G396" i="8" s="1"/>
  <c r="I396" i="8"/>
  <c r="K396" i="8" s="1"/>
  <c r="M396" i="8"/>
  <c r="O396" i="8" s="1"/>
  <c r="Q396" i="8"/>
  <c r="S396" i="8" s="1"/>
  <c r="U396" i="8"/>
  <c r="W396" i="8" s="1"/>
  <c r="Y396" i="8"/>
  <c r="AA396" i="8" s="1"/>
  <c r="AC396" i="8"/>
  <c r="AE396" i="8" s="1"/>
  <c r="AG396" i="8"/>
  <c r="AI396" i="8" s="1"/>
  <c r="AK396" i="8"/>
  <c r="AM396" i="8" s="1"/>
  <c r="E397" i="8"/>
  <c r="G397" i="8" s="1"/>
  <c r="I397" i="8"/>
  <c r="K397" i="8" s="1"/>
  <c r="M397" i="8"/>
  <c r="O397" i="8" s="1"/>
  <c r="Q397" i="8"/>
  <c r="S397" i="8" s="1"/>
  <c r="U397" i="8"/>
  <c r="W397" i="8" s="1"/>
  <c r="Y397" i="8"/>
  <c r="AA397" i="8" s="1"/>
  <c r="AC397" i="8"/>
  <c r="AE397" i="8" s="1"/>
  <c r="AG397" i="8"/>
  <c r="AI397" i="8" s="1"/>
  <c r="AK397" i="8"/>
  <c r="AM397" i="8" s="1"/>
  <c r="E398" i="8"/>
  <c r="G398" i="8" s="1"/>
  <c r="I398" i="8"/>
  <c r="K398" i="8" s="1"/>
  <c r="M398" i="8"/>
  <c r="O398" i="8" s="1"/>
  <c r="Q398" i="8"/>
  <c r="S398" i="8" s="1"/>
  <c r="U398" i="8"/>
  <c r="W398" i="8" s="1"/>
  <c r="Y398" i="8"/>
  <c r="AA398" i="8" s="1"/>
  <c r="AC398" i="8"/>
  <c r="AE398" i="8" s="1"/>
  <c r="AG398" i="8"/>
  <c r="AI398" i="8" s="1"/>
  <c r="AK398" i="8"/>
  <c r="AM398" i="8" s="1"/>
  <c r="E399" i="8"/>
  <c r="G399" i="8" s="1"/>
  <c r="I399" i="8"/>
  <c r="K399" i="8" s="1"/>
  <c r="M399" i="8"/>
  <c r="O399" i="8" s="1"/>
  <c r="Q399" i="8"/>
  <c r="S399" i="8" s="1"/>
  <c r="U399" i="8"/>
  <c r="W399" i="8" s="1"/>
  <c r="Y399" i="8"/>
  <c r="AA399" i="8" s="1"/>
  <c r="AC399" i="8"/>
  <c r="AE399" i="8" s="1"/>
  <c r="AG399" i="8"/>
  <c r="AI399" i="8" s="1"/>
  <c r="AK399" i="8"/>
  <c r="AM399" i="8" s="1"/>
  <c r="E400" i="8"/>
  <c r="G400" i="8" s="1"/>
  <c r="I400" i="8"/>
  <c r="K400" i="8" s="1"/>
  <c r="M400" i="8"/>
  <c r="O400" i="8" s="1"/>
  <c r="Q400" i="8"/>
  <c r="S400" i="8" s="1"/>
  <c r="U400" i="8"/>
  <c r="W400" i="8" s="1"/>
  <c r="Y400" i="8"/>
  <c r="AA400" i="8" s="1"/>
  <c r="AC400" i="8"/>
  <c r="AE400" i="8" s="1"/>
  <c r="AG400" i="8"/>
  <c r="AI400" i="8" s="1"/>
  <c r="AK400" i="8"/>
  <c r="AM400" i="8" s="1"/>
  <c r="E401" i="8"/>
  <c r="G401" i="8" s="1"/>
  <c r="I401" i="8"/>
  <c r="K401" i="8" s="1"/>
  <c r="M401" i="8"/>
  <c r="O401" i="8" s="1"/>
  <c r="Q401" i="8"/>
  <c r="S401" i="8" s="1"/>
  <c r="U401" i="8"/>
  <c r="W401" i="8" s="1"/>
  <c r="Y401" i="8"/>
  <c r="AA401" i="8" s="1"/>
  <c r="AC401" i="8"/>
  <c r="AE401" i="8" s="1"/>
  <c r="AG401" i="8"/>
  <c r="AI401" i="8" s="1"/>
  <c r="AK401" i="8"/>
  <c r="AM401" i="8" s="1"/>
  <c r="E419" i="8"/>
  <c r="G419" i="8" s="1"/>
  <c r="I419" i="8"/>
  <c r="K419" i="8" s="1"/>
  <c r="M419" i="8"/>
  <c r="O419" i="8" s="1"/>
  <c r="N419" i="8"/>
  <c r="Q419" i="8"/>
  <c r="S419" i="8" s="1"/>
  <c r="U419" i="8"/>
  <c r="W419" i="8" s="1"/>
  <c r="V419" i="8"/>
  <c r="Y419" i="8"/>
  <c r="AA419" i="8" s="1"/>
  <c r="AC419" i="8"/>
  <c r="AE419" i="8" s="1"/>
  <c r="AD419" i="8"/>
  <c r="AG419" i="8"/>
  <c r="AI419" i="8" s="1"/>
  <c r="AK419" i="8"/>
  <c r="AM419" i="8" s="1"/>
  <c r="E420" i="8"/>
  <c r="G420" i="8" s="1"/>
  <c r="I420" i="8"/>
  <c r="K420" i="8" s="1"/>
  <c r="J420" i="8"/>
  <c r="M420" i="8"/>
  <c r="O420" i="8" s="1"/>
  <c r="N420" i="8"/>
  <c r="Q420" i="8"/>
  <c r="S420" i="8" s="1"/>
  <c r="R420" i="8"/>
  <c r="U420" i="8"/>
  <c r="W420" i="8" s="1"/>
  <c r="V420" i="8"/>
  <c r="Y420" i="8"/>
  <c r="AA420" i="8" s="1"/>
  <c r="AC420" i="8"/>
  <c r="AE420" i="8" s="1"/>
  <c r="AG420" i="8"/>
  <c r="AI420" i="8" s="1"/>
  <c r="AK420" i="8"/>
  <c r="AM420" i="8" s="1"/>
  <c r="AL420" i="8"/>
  <c r="E421" i="8"/>
  <c r="G421" i="8" s="1"/>
  <c r="I421" i="8"/>
  <c r="K421" i="8" s="1"/>
  <c r="J421" i="8"/>
  <c r="M421" i="8"/>
  <c r="O421" i="8" s="1"/>
  <c r="Q421" i="8"/>
  <c r="S421" i="8" s="1"/>
  <c r="R421" i="8"/>
  <c r="U421" i="8"/>
  <c r="W421" i="8" s="1"/>
  <c r="V421" i="8"/>
  <c r="Y421" i="8"/>
  <c r="AA421" i="8" s="1"/>
  <c r="Z421" i="8"/>
  <c r="AC421" i="8"/>
  <c r="AE421" i="8" s="1"/>
  <c r="AG421" i="8"/>
  <c r="AI421" i="8" s="1"/>
  <c r="AK421" i="8"/>
  <c r="AM421" i="8" s="1"/>
  <c r="E422" i="8"/>
  <c r="G422" i="8" s="1"/>
  <c r="I422" i="8"/>
  <c r="K422" i="8" s="1"/>
  <c r="J422" i="8"/>
  <c r="M422" i="8"/>
  <c r="O422" i="8" s="1"/>
  <c r="N422" i="8"/>
  <c r="Q422" i="8"/>
  <c r="S422" i="8" s="1"/>
  <c r="U422" i="8"/>
  <c r="W422" i="8" s="1"/>
  <c r="V422" i="8"/>
  <c r="Y422" i="8"/>
  <c r="AA422" i="8" s="1"/>
  <c r="AC422" i="8"/>
  <c r="AE422" i="8" s="1"/>
  <c r="AD422" i="8"/>
  <c r="AG422" i="8"/>
  <c r="AI422" i="8" s="1"/>
  <c r="AH422" i="8"/>
  <c r="AK422" i="8"/>
  <c r="AM422" i="8" s="1"/>
  <c r="E424" i="8"/>
  <c r="G424" i="8" s="1"/>
  <c r="F424" i="8"/>
  <c r="I424" i="8"/>
  <c r="K424" i="8" s="1"/>
  <c r="M424" i="8"/>
  <c r="O424" i="8" s="1"/>
  <c r="Q424" i="8"/>
  <c r="S424" i="8" s="1"/>
  <c r="R424" i="8"/>
  <c r="U424" i="8"/>
  <c r="W424" i="8" s="1"/>
  <c r="V424" i="8"/>
  <c r="Y424" i="8"/>
  <c r="AA424" i="8" s="1"/>
  <c r="Z424" i="8"/>
  <c r="AC424" i="8"/>
  <c r="AE424" i="8" s="1"/>
  <c r="AG424" i="8"/>
  <c r="AI424" i="8" s="1"/>
  <c r="AK424" i="8"/>
  <c r="AM424" i="8" s="1"/>
  <c r="E426" i="8"/>
  <c r="G426" i="8" s="1"/>
  <c r="F426" i="8"/>
  <c r="I426" i="8"/>
  <c r="K426" i="8" s="1"/>
  <c r="M426" i="8"/>
  <c r="O426" i="8" s="1"/>
  <c r="N426" i="8"/>
  <c r="Q426" i="8"/>
  <c r="S426" i="8" s="1"/>
  <c r="U426" i="8"/>
  <c r="W426" i="8" s="1"/>
  <c r="Y426" i="8"/>
  <c r="AA426" i="8" s="1"/>
  <c r="AC426" i="8"/>
  <c r="AE426" i="8" s="1"/>
  <c r="AG426" i="8"/>
  <c r="AI426" i="8" s="1"/>
  <c r="AK426" i="8"/>
  <c r="AM426" i="8" s="1"/>
  <c r="E427" i="8"/>
  <c r="G427" i="8" s="1"/>
  <c r="F427" i="8"/>
  <c r="I427" i="8"/>
  <c r="K427" i="8" s="1"/>
  <c r="J427" i="8"/>
  <c r="M427" i="8"/>
  <c r="O427" i="8" s="1"/>
  <c r="N427" i="8"/>
  <c r="Q427" i="8"/>
  <c r="S427" i="8" s="1"/>
  <c r="R427" i="8"/>
  <c r="U427" i="8"/>
  <c r="W427" i="8" s="1"/>
  <c r="V427" i="8"/>
  <c r="Y427" i="8"/>
  <c r="AA427" i="8" s="1"/>
  <c r="Z427" i="8"/>
  <c r="AC427" i="8"/>
  <c r="AE427" i="8" s="1"/>
  <c r="AD427" i="8"/>
  <c r="AG427" i="8"/>
  <c r="AI427" i="8" s="1"/>
  <c r="AH427" i="8"/>
  <c r="AK427" i="8"/>
  <c r="AM427" i="8" s="1"/>
  <c r="AL427" i="8"/>
  <c r="E440" i="8"/>
  <c r="G440" i="8" s="1"/>
  <c r="F440" i="8"/>
  <c r="I440" i="8"/>
  <c r="K440" i="8" s="1"/>
  <c r="M440" i="8"/>
  <c r="O440" i="8" s="1"/>
  <c r="N440" i="8"/>
  <c r="Q440" i="8"/>
  <c r="S440" i="8" s="1"/>
  <c r="R440" i="8"/>
  <c r="U440" i="8"/>
  <c r="W440" i="8" s="1"/>
  <c r="Y440" i="8"/>
  <c r="AA440" i="8" s="1"/>
  <c r="AC440" i="8"/>
  <c r="AE440" i="8" s="1"/>
  <c r="AG440" i="8"/>
  <c r="AI440" i="8" s="1"/>
  <c r="AK440" i="8"/>
  <c r="AM440" i="8" s="1"/>
  <c r="E441" i="8"/>
  <c r="G441" i="8" s="1"/>
  <c r="F441" i="8"/>
  <c r="I441" i="8"/>
  <c r="K441" i="8" s="1"/>
  <c r="J441" i="8"/>
  <c r="M441" i="8"/>
  <c r="O441" i="8" s="1"/>
  <c r="N441" i="8"/>
  <c r="Q441" i="8"/>
  <c r="S441" i="8" s="1"/>
  <c r="R441" i="8"/>
  <c r="U441" i="8"/>
  <c r="W441" i="8" s="1"/>
  <c r="V441" i="8"/>
  <c r="Y441" i="8"/>
  <c r="AA441" i="8" s="1"/>
  <c r="AC441" i="8"/>
  <c r="AE441" i="8" s="1"/>
  <c r="AG441" i="8"/>
  <c r="AI441" i="8" s="1"/>
  <c r="AK441" i="8"/>
  <c r="AM441" i="8" s="1"/>
  <c r="E476" i="8"/>
  <c r="G476" i="8" s="1"/>
  <c r="I476" i="8"/>
  <c r="K476" i="8" s="1"/>
  <c r="M476" i="8"/>
  <c r="O476" i="8" s="1"/>
  <c r="Q476" i="8"/>
  <c r="S476" i="8" s="1"/>
  <c r="U476" i="8"/>
  <c r="W476" i="8" s="1"/>
  <c r="Y476" i="8"/>
  <c r="AA476" i="8" s="1"/>
  <c r="AC476" i="8"/>
  <c r="AE476" i="8" s="1"/>
  <c r="AG476" i="8"/>
  <c r="AI476" i="8" s="1"/>
  <c r="AK476" i="8"/>
  <c r="AM476" i="8" s="1"/>
  <c r="E477" i="8"/>
  <c r="G477" i="8" s="1"/>
  <c r="I477" i="8"/>
  <c r="K477" i="8" s="1"/>
  <c r="J477" i="8"/>
  <c r="M477" i="8"/>
  <c r="O477" i="8" s="1"/>
  <c r="N477" i="8"/>
  <c r="Q477" i="8"/>
  <c r="S477" i="8" s="1"/>
  <c r="U477" i="8"/>
  <c r="W477" i="8" s="1"/>
  <c r="V477" i="8"/>
  <c r="Y477" i="8"/>
  <c r="AA477" i="8" s="1"/>
  <c r="AC477" i="8"/>
  <c r="AE477" i="8" s="1"/>
  <c r="AG477" i="8"/>
  <c r="AI477" i="8" s="1"/>
  <c r="AK477" i="8"/>
  <c r="AM477" i="8" s="1"/>
  <c r="E478" i="8"/>
  <c r="G478" i="8" s="1"/>
  <c r="I478" i="8"/>
  <c r="K478" i="8" s="1"/>
  <c r="M478" i="8"/>
  <c r="O478" i="8" s="1"/>
  <c r="N478" i="8"/>
  <c r="Q478" i="8"/>
  <c r="S478" i="8" s="1"/>
  <c r="U478" i="8"/>
  <c r="W478" i="8" s="1"/>
  <c r="Y478" i="8"/>
  <c r="AA478" i="8" s="1"/>
  <c r="AC478" i="8"/>
  <c r="AE478" i="8" s="1"/>
  <c r="AG478" i="8"/>
  <c r="AI478" i="8" s="1"/>
  <c r="AK478" i="8"/>
  <c r="AM478" i="8" s="1"/>
  <c r="E479" i="8"/>
  <c r="G479" i="8" s="1"/>
  <c r="I479" i="8"/>
  <c r="K479" i="8" s="1"/>
  <c r="J479" i="8"/>
  <c r="M479" i="8"/>
  <c r="O479" i="8" s="1"/>
  <c r="N479" i="8"/>
  <c r="Q479" i="8"/>
  <c r="S479" i="8" s="1"/>
  <c r="U479" i="8"/>
  <c r="W479" i="8" s="1"/>
  <c r="V479" i="8"/>
  <c r="Y479" i="8"/>
  <c r="AA479" i="8" s="1"/>
  <c r="AC479" i="8"/>
  <c r="AE479" i="8" s="1"/>
  <c r="AG479" i="8"/>
  <c r="AI479" i="8" s="1"/>
  <c r="AK479" i="8"/>
  <c r="AM479" i="8" s="1"/>
  <c r="E480" i="8"/>
  <c r="G480" i="8" s="1"/>
  <c r="I480" i="8"/>
  <c r="K480" i="8" s="1"/>
  <c r="M480" i="8"/>
  <c r="O480" i="8" s="1"/>
  <c r="Q480" i="8"/>
  <c r="S480" i="8" s="1"/>
  <c r="U480" i="8"/>
  <c r="W480" i="8" s="1"/>
  <c r="Y480" i="8"/>
  <c r="AA480" i="8" s="1"/>
  <c r="AC480" i="8"/>
  <c r="AE480" i="8" s="1"/>
  <c r="AG480" i="8"/>
  <c r="AI480" i="8" s="1"/>
  <c r="AK480" i="8"/>
  <c r="AM480" i="8" s="1"/>
  <c r="E481" i="8"/>
  <c r="G481" i="8" s="1"/>
  <c r="I481" i="8"/>
  <c r="K481" i="8" s="1"/>
  <c r="M481" i="8"/>
  <c r="O481" i="8" s="1"/>
  <c r="Q481" i="8"/>
  <c r="S481" i="8" s="1"/>
  <c r="U481" i="8"/>
  <c r="W481" i="8" s="1"/>
  <c r="Y481" i="8"/>
  <c r="AA481" i="8" s="1"/>
  <c r="AC481" i="8"/>
  <c r="AE481" i="8" s="1"/>
  <c r="AG481" i="8"/>
  <c r="AI481" i="8" s="1"/>
  <c r="AK481" i="8"/>
  <c r="AM481" i="8" s="1"/>
  <c r="E482" i="8"/>
  <c r="G482" i="8" s="1"/>
  <c r="I482" i="8"/>
  <c r="K482" i="8" s="1"/>
  <c r="M482" i="8"/>
  <c r="O482" i="8" s="1"/>
  <c r="Q482" i="8"/>
  <c r="S482" i="8" s="1"/>
  <c r="U482" i="8"/>
  <c r="W482" i="8" s="1"/>
  <c r="Y482" i="8"/>
  <c r="AA482" i="8" s="1"/>
  <c r="AC482" i="8"/>
  <c r="AE482" i="8" s="1"/>
  <c r="AG482" i="8"/>
  <c r="AI482" i="8" s="1"/>
  <c r="AK482" i="8"/>
  <c r="AM482" i="8" s="1"/>
  <c r="E483" i="8"/>
  <c r="G483" i="8" s="1"/>
  <c r="I483" i="8"/>
  <c r="K483" i="8" s="1"/>
  <c r="M483" i="8"/>
  <c r="O483" i="8" s="1"/>
  <c r="Q483" i="8"/>
  <c r="S483" i="8" s="1"/>
  <c r="U483" i="8"/>
  <c r="W483" i="8" s="1"/>
  <c r="Y483" i="8"/>
  <c r="AA483" i="8" s="1"/>
  <c r="AC483" i="8"/>
  <c r="AE483" i="8" s="1"/>
  <c r="AG483" i="8"/>
  <c r="AI483" i="8" s="1"/>
  <c r="AK483" i="8"/>
  <c r="AM483" i="8" s="1"/>
  <c r="E484" i="8"/>
  <c r="G484" i="8" s="1"/>
  <c r="I484" i="8"/>
  <c r="K484" i="8" s="1"/>
  <c r="M484" i="8"/>
  <c r="O484" i="8" s="1"/>
  <c r="Q484" i="8"/>
  <c r="S484" i="8" s="1"/>
  <c r="U484" i="8"/>
  <c r="W484" i="8" s="1"/>
  <c r="Y484" i="8"/>
  <c r="AA484" i="8" s="1"/>
  <c r="AC484" i="8"/>
  <c r="AE484" i="8" s="1"/>
  <c r="AG484" i="8"/>
  <c r="AI484" i="8" s="1"/>
  <c r="AK484" i="8"/>
  <c r="AM484" i="8" s="1"/>
  <c r="E485" i="8"/>
  <c r="G485" i="8" s="1"/>
  <c r="I485" i="8"/>
  <c r="K485" i="8" s="1"/>
  <c r="M485" i="8"/>
  <c r="O485" i="8" s="1"/>
  <c r="Q485" i="8"/>
  <c r="S485" i="8" s="1"/>
  <c r="U485" i="8"/>
  <c r="W485" i="8" s="1"/>
  <c r="Y485" i="8"/>
  <c r="AA485" i="8" s="1"/>
  <c r="AC485" i="8"/>
  <c r="AE485" i="8" s="1"/>
  <c r="AG485" i="8"/>
  <c r="AI485" i="8" s="1"/>
  <c r="AK485" i="8"/>
  <c r="AM485" i="8" s="1"/>
  <c r="E486" i="8"/>
  <c r="G486" i="8" s="1"/>
  <c r="I486" i="8"/>
  <c r="K486" i="8" s="1"/>
  <c r="M486" i="8"/>
  <c r="O486" i="8" s="1"/>
  <c r="Q486" i="8"/>
  <c r="S486" i="8" s="1"/>
  <c r="U486" i="8"/>
  <c r="W486" i="8" s="1"/>
  <c r="Y486" i="8"/>
  <c r="AA486" i="8" s="1"/>
  <c r="AC486" i="8"/>
  <c r="AE486" i="8" s="1"/>
  <c r="AG486" i="8"/>
  <c r="AI486" i="8" s="1"/>
  <c r="AK486" i="8"/>
  <c r="AM486" i="8" s="1"/>
  <c r="E487" i="8"/>
  <c r="G487" i="8" s="1"/>
  <c r="I487" i="8"/>
  <c r="K487" i="8" s="1"/>
  <c r="M487" i="8"/>
  <c r="O487" i="8" s="1"/>
  <c r="Q487" i="8"/>
  <c r="S487" i="8" s="1"/>
  <c r="U487" i="8"/>
  <c r="W487" i="8" s="1"/>
  <c r="Y487" i="8"/>
  <c r="AA487" i="8" s="1"/>
  <c r="AC487" i="8"/>
  <c r="AE487" i="8" s="1"/>
  <c r="AG487" i="8"/>
  <c r="AI487" i="8" s="1"/>
  <c r="AK487" i="8"/>
  <c r="AM487" i="8" s="1"/>
  <c r="E488" i="8"/>
  <c r="G488" i="8" s="1"/>
  <c r="F488" i="8"/>
  <c r="I488" i="8"/>
  <c r="K488" i="8" s="1"/>
  <c r="J488" i="8"/>
  <c r="M488" i="8"/>
  <c r="O488" i="8" s="1"/>
  <c r="N488" i="8"/>
  <c r="Q488" i="8"/>
  <c r="S488" i="8" s="1"/>
  <c r="R488" i="8"/>
  <c r="U488" i="8"/>
  <c r="W488" i="8" s="1"/>
  <c r="V488" i="8"/>
  <c r="Y488" i="8"/>
  <c r="AA488" i="8" s="1"/>
  <c r="AC488" i="8"/>
  <c r="AE488" i="8" s="1"/>
  <c r="AG488" i="8"/>
  <c r="AI488" i="8" s="1"/>
  <c r="AK488" i="8"/>
  <c r="AM488" i="8" s="1"/>
  <c r="E489" i="8"/>
  <c r="G489" i="8" s="1"/>
  <c r="I489" i="8"/>
  <c r="K489" i="8" s="1"/>
  <c r="M489" i="8"/>
  <c r="O489" i="8" s="1"/>
  <c r="N489" i="8"/>
  <c r="Q489" i="8"/>
  <c r="S489" i="8" s="1"/>
  <c r="U489" i="8"/>
  <c r="W489" i="8" s="1"/>
  <c r="V489" i="8"/>
  <c r="Y489" i="8"/>
  <c r="AA489" i="8" s="1"/>
  <c r="AC489" i="8"/>
  <c r="AE489" i="8" s="1"/>
  <c r="AG489" i="8"/>
  <c r="AI489" i="8" s="1"/>
  <c r="AK489" i="8"/>
  <c r="AM489" i="8" s="1"/>
  <c r="E490" i="8"/>
  <c r="G490" i="8" s="1"/>
  <c r="F490" i="8"/>
  <c r="I490" i="8"/>
  <c r="K490" i="8" s="1"/>
  <c r="J490" i="8"/>
  <c r="M490" i="8"/>
  <c r="O490" i="8" s="1"/>
  <c r="N490" i="8"/>
  <c r="Q490" i="8"/>
  <c r="S490" i="8" s="1"/>
  <c r="R490" i="8"/>
  <c r="U490" i="8"/>
  <c r="W490" i="8" s="1"/>
  <c r="V490" i="8"/>
  <c r="Y490" i="8"/>
  <c r="AA490" i="8" s="1"/>
  <c r="Z490" i="8"/>
  <c r="AC490" i="8"/>
  <c r="AE490" i="8" s="1"/>
  <c r="AD490" i="8"/>
  <c r="AG490" i="8"/>
  <c r="AI490" i="8" s="1"/>
  <c r="AH490" i="8"/>
  <c r="AK490" i="8"/>
  <c r="AM490" i="8" s="1"/>
  <c r="AL490" i="8"/>
  <c r="E491" i="8"/>
  <c r="G491" i="8" s="1"/>
  <c r="I491" i="8"/>
  <c r="K491" i="8" s="1"/>
  <c r="M491" i="8"/>
  <c r="O491" i="8" s="1"/>
  <c r="N491" i="8"/>
  <c r="Q491" i="8"/>
  <c r="S491" i="8" s="1"/>
  <c r="U491" i="8"/>
  <c r="W491" i="8" s="1"/>
  <c r="V491" i="8"/>
  <c r="Y491" i="8"/>
  <c r="AA491" i="8" s="1"/>
  <c r="AC491" i="8"/>
  <c r="AE491" i="8" s="1"/>
  <c r="AG491" i="8"/>
  <c r="AI491" i="8" s="1"/>
  <c r="AK491" i="8"/>
  <c r="AM491" i="8" s="1"/>
  <c r="E492" i="8"/>
  <c r="G492" i="8" s="1"/>
  <c r="F492" i="8"/>
  <c r="I492" i="8"/>
  <c r="K492" i="8" s="1"/>
  <c r="J492" i="8"/>
  <c r="M492" i="8"/>
  <c r="O492" i="8" s="1"/>
  <c r="N492" i="8"/>
  <c r="Q492" i="8"/>
  <c r="S492" i="8" s="1"/>
  <c r="R492" i="8"/>
  <c r="U492" i="8"/>
  <c r="W492" i="8" s="1"/>
  <c r="V492" i="8"/>
  <c r="Y492" i="8"/>
  <c r="AA492" i="8" s="1"/>
  <c r="Z492" i="8"/>
  <c r="AC492" i="8"/>
  <c r="AE492" i="8" s="1"/>
  <c r="AD492" i="8"/>
  <c r="AG492" i="8"/>
  <c r="AI492" i="8" s="1"/>
  <c r="AH492" i="8"/>
  <c r="AK492" i="8"/>
  <c r="AM492" i="8" s="1"/>
  <c r="AL492" i="8"/>
  <c r="E493" i="8"/>
  <c r="G493" i="8" s="1"/>
  <c r="I493" i="8"/>
  <c r="K493" i="8" s="1"/>
  <c r="M493" i="8"/>
  <c r="O493" i="8" s="1"/>
  <c r="Q493" i="8"/>
  <c r="S493" i="8" s="1"/>
  <c r="U493" i="8"/>
  <c r="W493" i="8" s="1"/>
  <c r="Y493" i="8"/>
  <c r="AA493" i="8" s="1"/>
  <c r="Z493" i="8"/>
  <c r="AC493" i="8"/>
  <c r="AE493" i="8" s="1"/>
  <c r="AD493" i="8"/>
  <c r="AG493" i="8"/>
  <c r="AI493" i="8" s="1"/>
  <c r="AK493" i="8"/>
  <c r="AM493" i="8" s="1"/>
  <c r="E494" i="8"/>
  <c r="G494" i="8" s="1"/>
  <c r="F494" i="8"/>
  <c r="I494" i="8"/>
  <c r="K494" i="8" s="1"/>
  <c r="M494" i="8"/>
  <c r="O494" i="8" s="1"/>
  <c r="Q494" i="8"/>
  <c r="S494" i="8" s="1"/>
  <c r="U494" i="8"/>
  <c r="W494" i="8" s="1"/>
  <c r="V494" i="8"/>
  <c r="Y494" i="8"/>
  <c r="AA494" i="8" s="1"/>
  <c r="Z494" i="8"/>
  <c r="AC494" i="8"/>
  <c r="AE494" i="8" s="1"/>
  <c r="AD494" i="8"/>
  <c r="AG494" i="8"/>
  <c r="AI494" i="8" s="1"/>
  <c r="AK494" i="8"/>
  <c r="AM494" i="8" s="1"/>
  <c r="E495" i="8"/>
  <c r="G495" i="8" s="1"/>
  <c r="I495" i="8"/>
  <c r="K495" i="8" s="1"/>
  <c r="M495" i="8"/>
  <c r="O495" i="8" s="1"/>
  <c r="Q495" i="8"/>
  <c r="S495" i="8" s="1"/>
  <c r="U495" i="8"/>
  <c r="W495" i="8" s="1"/>
  <c r="Y495" i="8"/>
  <c r="AA495" i="8" s="1"/>
  <c r="Z495" i="8"/>
  <c r="AC495" i="8"/>
  <c r="AE495" i="8" s="1"/>
  <c r="AG495" i="8"/>
  <c r="AI495" i="8" s="1"/>
  <c r="AH495" i="8"/>
  <c r="AK495" i="8"/>
  <c r="AM495" i="8" s="1"/>
  <c r="E496" i="8"/>
  <c r="G496" i="8" s="1"/>
  <c r="I496" i="8"/>
  <c r="K496" i="8" s="1"/>
  <c r="M496" i="8"/>
  <c r="O496" i="8" s="1"/>
  <c r="Q496" i="8"/>
  <c r="S496" i="8" s="1"/>
  <c r="U496" i="8"/>
  <c r="W496" i="8" s="1"/>
  <c r="Y496" i="8"/>
  <c r="AA496" i="8" s="1"/>
  <c r="Z496" i="8"/>
  <c r="AC496" i="8"/>
  <c r="AE496" i="8" s="1"/>
  <c r="AG496" i="8"/>
  <c r="AI496" i="8" s="1"/>
  <c r="AK496" i="8"/>
  <c r="AM496" i="8" s="1"/>
  <c r="E497" i="8"/>
  <c r="G497" i="8" s="1"/>
  <c r="F497" i="8"/>
  <c r="I497" i="8"/>
  <c r="K497" i="8" s="1"/>
  <c r="J497" i="8"/>
  <c r="M497" i="8"/>
  <c r="O497" i="8" s="1"/>
  <c r="N497" i="8"/>
  <c r="Q497" i="8"/>
  <c r="S497" i="8" s="1"/>
  <c r="R497" i="8"/>
  <c r="U497" i="8"/>
  <c r="W497" i="8" s="1"/>
  <c r="V497" i="8"/>
  <c r="Y497" i="8"/>
  <c r="AA497" i="8" s="1"/>
  <c r="Z497" i="8"/>
  <c r="AC497" i="8"/>
  <c r="AE497" i="8" s="1"/>
  <c r="AD497" i="8"/>
  <c r="AG497" i="8"/>
  <c r="AI497" i="8" s="1"/>
  <c r="AH497" i="8"/>
  <c r="AK497" i="8"/>
  <c r="AM497" i="8" s="1"/>
  <c r="AL497" i="8"/>
  <c r="E498" i="8"/>
  <c r="G498" i="8" s="1"/>
  <c r="F498" i="8"/>
  <c r="I498" i="8"/>
  <c r="K498" i="8" s="1"/>
  <c r="J498" i="8"/>
  <c r="M498" i="8"/>
  <c r="O498" i="8" s="1"/>
  <c r="N498" i="8"/>
  <c r="Q498" i="8"/>
  <c r="S498" i="8" s="1"/>
  <c r="R498" i="8"/>
  <c r="U498" i="8"/>
  <c r="W498" i="8" s="1"/>
  <c r="V498" i="8"/>
  <c r="Y498" i="8"/>
  <c r="AA498" i="8" s="1"/>
  <c r="Z498" i="8"/>
  <c r="AC498" i="8"/>
  <c r="AE498" i="8" s="1"/>
  <c r="AD498" i="8"/>
  <c r="AG498" i="8"/>
  <c r="AI498" i="8" s="1"/>
  <c r="AH498" i="8"/>
  <c r="AK498" i="8"/>
  <c r="AM498" i="8" s="1"/>
  <c r="AL498" i="8"/>
  <c r="E499" i="8"/>
  <c r="G499" i="8" s="1"/>
  <c r="I499" i="8"/>
  <c r="K499" i="8" s="1"/>
  <c r="M499" i="8"/>
  <c r="O499" i="8" s="1"/>
  <c r="Q499" i="8"/>
  <c r="S499" i="8" s="1"/>
  <c r="R499" i="8"/>
  <c r="U499" i="8"/>
  <c r="W499" i="8" s="1"/>
  <c r="V499" i="8"/>
  <c r="Y499" i="8"/>
  <c r="AA499" i="8" s="1"/>
  <c r="Z499" i="8"/>
  <c r="AC499" i="8"/>
  <c r="AE499" i="8" s="1"/>
  <c r="AD499" i="8"/>
  <c r="AG499" i="8"/>
  <c r="AI499" i="8" s="1"/>
  <c r="AH499" i="8"/>
  <c r="AK499" i="8"/>
  <c r="AM499" i="8" s="1"/>
  <c r="AL499" i="8"/>
  <c r="E500" i="8"/>
  <c r="G500" i="8" s="1"/>
  <c r="F500" i="8"/>
  <c r="I500" i="8"/>
  <c r="K500" i="8" s="1"/>
  <c r="M500" i="8"/>
  <c r="O500" i="8" s="1"/>
  <c r="Q500" i="8"/>
  <c r="S500" i="8" s="1"/>
  <c r="R500" i="8"/>
  <c r="U500" i="8"/>
  <c r="W500" i="8" s="1"/>
  <c r="V500" i="8"/>
  <c r="Y500" i="8"/>
  <c r="AA500" i="8" s="1"/>
  <c r="Z500" i="8"/>
  <c r="AC500" i="8"/>
  <c r="AE500" i="8" s="1"/>
  <c r="AD500" i="8"/>
  <c r="AG500" i="8"/>
  <c r="AI500" i="8" s="1"/>
  <c r="AH500" i="8"/>
  <c r="AK500" i="8"/>
  <c r="AM500" i="8" s="1"/>
  <c r="AL500" i="8"/>
  <c r="E501" i="8"/>
  <c r="G501" i="8" s="1"/>
  <c r="I501" i="8"/>
  <c r="K501" i="8" s="1"/>
  <c r="M501" i="8"/>
  <c r="O501" i="8" s="1"/>
  <c r="Q501" i="8"/>
  <c r="S501" i="8" s="1"/>
  <c r="U501" i="8"/>
  <c r="W501" i="8" s="1"/>
  <c r="V501" i="8"/>
  <c r="Y501" i="8"/>
  <c r="AA501" i="8" s="1"/>
  <c r="Z501" i="8"/>
  <c r="AC501" i="8"/>
  <c r="AE501" i="8" s="1"/>
  <c r="AG501" i="8"/>
  <c r="AI501" i="8" s="1"/>
  <c r="AH501" i="8"/>
  <c r="AK501" i="8"/>
  <c r="AM501" i="8" s="1"/>
  <c r="E502" i="8"/>
  <c r="G502" i="8" s="1"/>
  <c r="I502" i="8"/>
  <c r="K502" i="8" s="1"/>
  <c r="J502" i="8"/>
  <c r="M502" i="8"/>
  <c r="O502" i="8" s="1"/>
  <c r="Q502" i="8"/>
  <c r="S502" i="8" s="1"/>
  <c r="U502" i="8"/>
  <c r="W502" i="8" s="1"/>
  <c r="Y502" i="8"/>
  <c r="AA502" i="8" s="1"/>
  <c r="Z502" i="8"/>
  <c r="AC502" i="8"/>
  <c r="AE502" i="8" s="1"/>
  <c r="AG502" i="8"/>
  <c r="AI502" i="8" s="1"/>
  <c r="AK502" i="8"/>
  <c r="AM502" i="8" s="1"/>
  <c r="E503" i="8"/>
  <c r="G503" i="8" s="1"/>
  <c r="I503" i="8"/>
  <c r="K503" i="8" s="1"/>
  <c r="M503" i="8"/>
  <c r="O503" i="8" s="1"/>
  <c r="N503" i="8"/>
  <c r="Q503" i="8"/>
  <c r="S503" i="8" s="1"/>
  <c r="R503" i="8"/>
  <c r="U503" i="8"/>
  <c r="W503" i="8" s="1"/>
  <c r="Y503" i="8"/>
  <c r="AA503" i="8" s="1"/>
  <c r="Z503" i="8"/>
  <c r="AC503" i="8"/>
  <c r="AE503" i="8" s="1"/>
  <c r="AG503" i="8"/>
  <c r="AI503" i="8" s="1"/>
  <c r="AH503" i="8"/>
  <c r="AK503" i="8"/>
  <c r="AM503" i="8" s="1"/>
  <c r="E504" i="8"/>
  <c r="G504" i="8" s="1"/>
  <c r="I504" i="8"/>
  <c r="K504" i="8" s="1"/>
  <c r="J504" i="8"/>
  <c r="M504" i="8"/>
  <c r="O504" i="8" s="1"/>
  <c r="Q504" i="8"/>
  <c r="S504" i="8" s="1"/>
  <c r="R504" i="8"/>
  <c r="U504" i="8"/>
  <c r="W504" i="8" s="1"/>
  <c r="Y504" i="8"/>
  <c r="AA504" i="8" s="1"/>
  <c r="Z504" i="8"/>
  <c r="AC504" i="8"/>
  <c r="AE504" i="8" s="1"/>
  <c r="AG504" i="8"/>
  <c r="AI504" i="8" s="1"/>
  <c r="AK504" i="8"/>
  <c r="AM504" i="8" s="1"/>
  <c r="E505" i="8"/>
  <c r="G505" i="8" s="1"/>
  <c r="F505" i="8"/>
  <c r="I505" i="8"/>
  <c r="K505" i="8" s="1"/>
  <c r="M505" i="8"/>
  <c r="O505" i="8" s="1"/>
  <c r="Q505" i="8"/>
  <c r="S505" i="8" s="1"/>
  <c r="U505" i="8"/>
  <c r="W505" i="8" s="1"/>
  <c r="V505" i="8"/>
  <c r="Y505" i="8"/>
  <c r="AA505" i="8" s="1"/>
  <c r="Z505" i="8"/>
  <c r="AC505" i="8"/>
  <c r="AE505" i="8" s="1"/>
  <c r="AD505" i="8"/>
  <c r="AG505" i="8"/>
  <c r="AI505" i="8" s="1"/>
  <c r="AH505" i="8"/>
  <c r="AK505" i="8"/>
  <c r="AM505" i="8" s="1"/>
  <c r="AL505" i="8"/>
  <c r="E506" i="8"/>
  <c r="G506" i="8" s="1"/>
  <c r="I506" i="8"/>
  <c r="K506" i="8" s="1"/>
  <c r="M506" i="8"/>
  <c r="O506" i="8" s="1"/>
  <c r="Q506" i="8"/>
  <c r="S506" i="8" s="1"/>
  <c r="U506" i="8"/>
  <c r="W506" i="8" s="1"/>
  <c r="Y506" i="8"/>
  <c r="AA506" i="8" s="1"/>
  <c r="Z506" i="8"/>
  <c r="AC506" i="8"/>
  <c r="AE506" i="8" s="1"/>
  <c r="AG506" i="8"/>
  <c r="AI506" i="8" s="1"/>
  <c r="AK506" i="8"/>
  <c r="AM506" i="8" s="1"/>
  <c r="E507" i="8"/>
  <c r="G507" i="8" s="1"/>
  <c r="I507" i="8"/>
  <c r="K507" i="8" s="1"/>
  <c r="M507" i="8"/>
  <c r="O507" i="8" s="1"/>
  <c r="Q507" i="8"/>
  <c r="S507" i="8" s="1"/>
  <c r="U507" i="8"/>
  <c r="W507" i="8" s="1"/>
  <c r="Y507" i="8"/>
  <c r="AA507" i="8" s="1"/>
  <c r="Z507" i="8"/>
  <c r="AC507" i="8"/>
  <c r="AE507" i="8" s="1"/>
  <c r="AG507" i="8"/>
  <c r="AI507" i="8" s="1"/>
  <c r="AK507" i="8"/>
  <c r="AM507" i="8" s="1"/>
  <c r="E508" i="8"/>
  <c r="G508" i="8" s="1"/>
  <c r="I508" i="8"/>
  <c r="K508" i="8" s="1"/>
  <c r="M508" i="8"/>
  <c r="O508" i="8" s="1"/>
  <c r="Q508" i="8"/>
  <c r="S508" i="8" s="1"/>
  <c r="R508" i="8"/>
  <c r="U508" i="8"/>
  <c r="W508" i="8" s="1"/>
  <c r="Y508" i="8"/>
  <c r="AA508" i="8" s="1"/>
  <c r="Z508" i="8"/>
  <c r="AC508" i="8"/>
  <c r="AE508" i="8" s="1"/>
  <c r="AG508" i="8"/>
  <c r="AI508" i="8" s="1"/>
  <c r="AK508" i="8"/>
  <c r="AM508" i="8" s="1"/>
  <c r="E509" i="8"/>
  <c r="G509" i="8" s="1"/>
  <c r="I509" i="8"/>
  <c r="K509" i="8" s="1"/>
  <c r="M509" i="8"/>
  <c r="O509" i="8" s="1"/>
  <c r="Q509" i="8"/>
  <c r="S509" i="8" s="1"/>
  <c r="U509" i="8"/>
  <c r="W509" i="8" s="1"/>
  <c r="Y509" i="8"/>
  <c r="AA509" i="8" s="1"/>
  <c r="Z509" i="8"/>
  <c r="AC509" i="8"/>
  <c r="AE509" i="8" s="1"/>
  <c r="AD509" i="8"/>
  <c r="AG509" i="8"/>
  <c r="AI509" i="8" s="1"/>
  <c r="AH509" i="8"/>
  <c r="AK509" i="8"/>
  <c r="AM509" i="8" s="1"/>
  <c r="E510" i="8"/>
  <c r="G510" i="8" s="1"/>
  <c r="I510" i="8"/>
  <c r="K510" i="8" s="1"/>
  <c r="M510" i="8"/>
  <c r="O510" i="8" s="1"/>
  <c r="Q510" i="8"/>
  <c r="S510" i="8" s="1"/>
  <c r="U510" i="8"/>
  <c r="W510" i="8" s="1"/>
  <c r="Y510" i="8"/>
  <c r="AA510" i="8" s="1"/>
  <c r="Z510" i="8"/>
  <c r="AC510" i="8"/>
  <c r="AE510" i="8" s="1"/>
  <c r="AG510" i="8"/>
  <c r="AI510" i="8" s="1"/>
  <c r="AH510" i="8"/>
  <c r="AK510" i="8"/>
  <c r="AM510" i="8" s="1"/>
  <c r="E511" i="8"/>
  <c r="G511" i="8" s="1"/>
  <c r="F511" i="8"/>
  <c r="I511" i="8"/>
  <c r="K511" i="8" s="1"/>
  <c r="J511" i="8"/>
  <c r="M511" i="8"/>
  <c r="O511" i="8" s="1"/>
  <c r="N511" i="8"/>
  <c r="Q511" i="8"/>
  <c r="S511" i="8" s="1"/>
  <c r="R511" i="8"/>
  <c r="U511" i="8"/>
  <c r="W511" i="8" s="1"/>
  <c r="V511" i="8"/>
  <c r="Y511" i="8"/>
  <c r="AA511" i="8" s="1"/>
  <c r="Z511" i="8"/>
  <c r="AC511" i="8"/>
  <c r="AE511" i="8" s="1"/>
  <c r="AD511" i="8"/>
  <c r="AG511" i="8"/>
  <c r="AI511" i="8" s="1"/>
  <c r="AH511" i="8"/>
  <c r="AK511" i="8"/>
  <c r="AM511" i="8" s="1"/>
  <c r="AL511" i="8"/>
  <c r="E512" i="8"/>
  <c r="G512" i="8" s="1"/>
  <c r="F512" i="8"/>
  <c r="I512" i="8"/>
  <c r="K512" i="8" s="1"/>
  <c r="J512" i="8"/>
  <c r="M512" i="8"/>
  <c r="O512" i="8" s="1"/>
  <c r="N512" i="8"/>
  <c r="Q512" i="8"/>
  <c r="S512" i="8" s="1"/>
  <c r="R512" i="8"/>
  <c r="U512" i="8"/>
  <c r="W512" i="8" s="1"/>
  <c r="V512" i="8"/>
  <c r="Y512" i="8"/>
  <c r="AA512" i="8" s="1"/>
  <c r="Z512" i="8"/>
  <c r="AC512" i="8"/>
  <c r="AE512" i="8" s="1"/>
  <c r="AD512" i="8"/>
  <c r="AG512" i="8"/>
  <c r="AI512" i="8" s="1"/>
  <c r="AH512" i="8"/>
  <c r="AK512" i="8"/>
  <c r="AM512" i="8" s="1"/>
  <c r="AL512" i="8"/>
  <c r="E513" i="8"/>
  <c r="G513" i="8" s="1"/>
  <c r="F513" i="8"/>
  <c r="I513" i="8"/>
  <c r="K513" i="8" s="1"/>
  <c r="J513" i="8"/>
  <c r="M513" i="8"/>
  <c r="O513" i="8" s="1"/>
  <c r="N513" i="8"/>
  <c r="Q513" i="8"/>
  <c r="S513" i="8" s="1"/>
  <c r="R513" i="8"/>
  <c r="U513" i="8"/>
  <c r="W513" i="8" s="1"/>
  <c r="V513" i="8"/>
  <c r="Y513" i="8"/>
  <c r="AA513" i="8" s="1"/>
  <c r="Z513" i="8"/>
  <c r="AC513" i="8"/>
  <c r="AE513" i="8" s="1"/>
  <c r="AD513" i="8"/>
  <c r="AG513" i="8"/>
  <c r="AI513" i="8" s="1"/>
  <c r="AH513" i="8"/>
  <c r="AK513" i="8"/>
  <c r="AM513" i="8" s="1"/>
  <c r="AL513" i="8"/>
  <c r="E514" i="8"/>
  <c r="G514" i="8" s="1"/>
  <c r="F514" i="8"/>
  <c r="I514" i="8"/>
  <c r="K514" i="8" s="1"/>
  <c r="J514" i="8"/>
  <c r="M514" i="8"/>
  <c r="O514" i="8" s="1"/>
  <c r="N514" i="8"/>
  <c r="Q514" i="8"/>
  <c r="S514" i="8" s="1"/>
  <c r="R514" i="8"/>
  <c r="U514" i="8"/>
  <c r="W514" i="8" s="1"/>
  <c r="V514" i="8"/>
  <c r="Y514" i="8"/>
  <c r="AA514" i="8" s="1"/>
  <c r="Z514" i="8"/>
  <c r="AC514" i="8"/>
  <c r="AE514" i="8" s="1"/>
  <c r="AD514" i="8"/>
  <c r="AG514" i="8"/>
  <c r="AI514" i="8" s="1"/>
  <c r="AH514" i="8"/>
  <c r="AK514" i="8"/>
  <c r="AM514" i="8" s="1"/>
  <c r="AL514" i="8"/>
  <c r="E515" i="8"/>
  <c r="G515" i="8" s="1"/>
  <c r="F515" i="8"/>
  <c r="I515" i="8"/>
  <c r="K515" i="8" s="1"/>
  <c r="J515" i="8"/>
  <c r="M515" i="8"/>
  <c r="O515" i="8" s="1"/>
  <c r="N515" i="8"/>
  <c r="Q515" i="8"/>
  <c r="S515" i="8" s="1"/>
  <c r="R515" i="8"/>
  <c r="U515" i="8"/>
  <c r="W515" i="8" s="1"/>
  <c r="V515" i="8"/>
  <c r="Y515" i="8"/>
  <c r="AA515" i="8" s="1"/>
  <c r="Z515" i="8"/>
  <c r="AC515" i="8"/>
  <c r="AE515" i="8" s="1"/>
  <c r="AD515" i="8"/>
  <c r="AG515" i="8"/>
  <c r="AI515" i="8" s="1"/>
  <c r="AH515" i="8"/>
  <c r="AK515" i="8"/>
  <c r="AM515" i="8" s="1"/>
  <c r="AL515" i="8"/>
  <c r="E516" i="8"/>
  <c r="G516" i="8" s="1"/>
  <c r="F516" i="8"/>
  <c r="I516" i="8"/>
  <c r="K516" i="8" s="1"/>
  <c r="J516" i="8"/>
  <c r="M516" i="8"/>
  <c r="O516" i="8" s="1"/>
  <c r="N516" i="8"/>
  <c r="Q516" i="8"/>
  <c r="S516" i="8" s="1"/>
  <c r="R516" i="8"/>
  <c r="U516" i="8"/>
  <c r="W516" i="8" s="1"/>
  <c r="V516" i="8"/>
  <c r="Y516" i="8"/>
  <c r="AA516" i="8" s="1"/>
  <c r="Z516" i="8"/>
  <c r="AC516" i="8"/>
  <c r="AE516" i="8" s="1"/>
  <c r="AD516" i="8"/>
  <c r="AG516" i="8"/>
  <c r="AI516" i="8" s="1"/>
  <c r="AH516" i="8"/>
  <c r="AK516" i="8"/>
  <c r="AM516" i="8" s="1"/>
  <c r="AL516" i="8"/>
  <c r="E517" i="8"/>
  <c r="G517" i="8" s="1"/>
  <c r="F517" i="8"/>
  <c r="I517" i="8"/>
  <c r="K517" i="8" s="1"/>
  <c r="J517" i="8"/>
  <c r="M517" i="8"/>
  <c r="O517" i="8" s="1"/>
  <c r="N517" i="8"/>
  <c r="Q517" i="8"/>
  <c r="S517" i="8" s="1"/>
  <c r="R517" i="8"/>
  <c r="U517" i="8"/>
  <c r="W517" i="8" s="1"/>
  <c r="V517" i="8"/>
  <c r="Y517" i="8"/>
  <c r="AA517" i="8" s="1"/>
  <c r="Z517" i="8"/>
  <c r="AC517" i="8"/>
  <c r="AE517" i="8" s="1"/>
  <c r="AD517" i="8"/>
  <c r="AG517" i="8"/>
  <c r="AI517" i="8" s="1"/>
  <c r="AH517" i="8"/>
  <c r="AK517" i="8"/>
  <c r="AM517" i="8" s="1"/>
  <c r="AL517" i="8"/>
  <c r="E518" i="8"/>
  <c r="G518" i="8" s="1"/>
  <c r="F518" i="8"/>
  <c r="I518" i="8"/>
  <c r="K518" i="8" s="1"/>
  <c r="J518" i="8"/>
  <c r="M518" i="8"/>
  <c r="O518" i="8" s="1"/>
  <c r="N518" i="8"/>
  <c r="Q518" i="8"/>
  <c r="S518" i="8" s="1"/>
  <c r="R518" i="8"/>
  <c r="U518" i="8"/>
  <c r="W518" i="8" s="1"/>
  <c r="V518" i="8"/>
  <c r="Y518" i="8"/>
  <c r="AA518" i="8" s="1"/>
  <c r="Z518" i="8"/>
  <c r="AC518" i="8"/>
  <c r="AE518" i="8" s="1"/>
  <c r="AD518" i="8"/>
  <c r="AG518" i="8"/>
  <c r="AI518" i="8" s="1"/>
  <c r="AH518" i="8"/>
  <c r="AK518" i="8"/>
  <c r="AM518" i="8" s="1"/>
  <c r="AL518" i="8"/>
  <c r="E519" i="8"/>
  <c r="G519" i="8" s="1"/>
  <c r="F519" i="8"/>
  <c r="I519" i="8"/>
  <c r="K519" i="8" s="1"/>
  <c r="J519" i="8"/>
  <c r="M519" i="8"/>
  <c r="O519" i="8" s="1"/>
  <c r="N519" i="8"/>
  <c r="Q519" i="8"/>
  <c r="S519" i="8" s="1"/>
  <c r="R519" i="8"/>
  <c r="U519" i="8"/>
  <c r="W519" i="8" s="1"/>
  <c r="V519" i="8"/>
  <c r="Y519" i="8"/>
  <c r="AA519" i="8" s="1"/>
  <c r="Z519" i="8"/>
  <c r="AC519" i="8"/>
  <c r="AE519" i="8" s="1"/>
  <c r="AD519" i="8"/>
  <c r="AG519" i="8"/>
  <c r="AI519" i="8" s="1"/>
  <c r="AH519" i="8"/>
  <c r="AK519" i="8"/>
  <c r="AM519" i="8" s="1"/>
  <c r="AL519" i="8"/>
  <c r="E520" i="8"/>
  <c r="G520" i="8" s="1"/>
  <c r="F520" i="8"/>
  <c r="I520" i="8"/>
  <c r="K520" i="8" s="1"/>
  <c r="J520" i="8"/>
  <c r="M520" i="8"/>
  <c r="O520" i="8" s="1"/>
  <c r="N520" i="8"/>
  <c r="Q520" i="8"/>
  <c r="S520" i="8" s="1"/>
  <c r="R520" i="8"/>
  <c r="U520" i="8"/>
  <c r="W520" i="8" s="1"/>
  <c r="V520" i="8"/>
  <c r="Y520" i="8"/>
  <c r="AA520" i="8" s="1"/>
  <c r="Z520" i="8"/>
  <c r="AC520" i="8"/>
  <c r="AE520" i="8" s="1"/>
  <c r="AD520" i="8"/>
  <c r="AG520" i="8"/>
  <c r="AI520" i="8" s="1"/>
  <c r="AH520" i="8"/>
  <c r="AK520" i="8"/>
  <c r="AM520" i="8" s="1"/>
  <c r="AL520" i="8"/>
  <c r="E521" i="8"/>
  <c r="G521" i="8" s="1"/>
  <c r="F521" i="8"/>
  <c r="I521" i="8"/>
  <c r="K521" i="8" s="1"/>
  <c r="J521" i="8"/>
  <c r="M521" i="8"/>
  <c r="O521" i="8" s="1"/>
  <c r="N521" i="8"/>
  <c r="Q521" i="8"/>
  <c r="S521" i="8" s="1"/>
  <c r="R521" i="8"/>
  <c r="U521" i="8"/>
  <c r="W521" i="8" s="1"/>
  <c r="V521" i="8"/>
  <c r="Y521" i="8"/>
  <c r="AA521" i="8" s="1"/>
  <c r="Z521" i="8"/>
  <c r="AC521" i="8"/>
  <c r="AE521" i="8" s="1"/>
  <c r="AD521" i="8"/>
  <c r="AG521" i="8"/>
  <c r="AI521" i="8" s="1"/>
  <c r="AH521" i="8"/>
  <c r="AK521" i="8"/>
  <c r="AM521" i="8" s="1"/>
  <c r="AL521" i="8"/>
  <c r="E522" i="8"/>
  <c r="G522" i="8" s="1"/>
  <c r="F522" i="8"/>
  <c r="I522" i="8"/>
  <c r="K522" i="8" s="1"/>
  <c r="J522" i="8"/>
  <c r="M522" i="8"/>
  <c r="O522" i="8" s="1"/>
  <c r="N522" i="8"/>
  <c r="Q522" i="8"/>
  <c r="S522" i="8" s="1"/>
  <c r="R522" i="8"/>
  <c r="U522" i="8"/>
  <c r="W522" i="8" s="1"/>
  <c r="V522" i="8"/>
  <c r="Y522" i="8"/>
  <c r="AA522" i="8" s="1"/>
  <c r="Z522" i="8"/>
  <c r="AC522" i="8"/>
  <c r="AE522" i="8" s="1"/>
  <c r="AD522" i="8"/>
  <c r="AG522" i="8"/>
  <c r="AI522" i="8" s="1"/>
  <c r="AH522" i="8"/>
  <c r="AK522" i="8"/>
  <c r="AM522" i="8" s="1"/>
  <c r="AL522" i="8"/>
  <c r="E523" i="8"/>
  <c r="G523" i="8" s="1"/>
  <c r="F523" i="8"/>
  <c r="I523" i="8"/>
  <c r="K523" i="8" s="1"/>
  <c r="J523" i="8"/>
  <c r="M523" i="8"/>
  <c r="O523" i="8" s="1"/>
  <c r="N523" i="8"/>
  <c r="Q523" i="8"/>
  <c r="S523" i="8" s="1"/>
  <c r="R523" i="8"/>
  <c r="U523" i="8"/>
  <c r="W523" i="8" s="1"/>
  <c r="V523" i="8"/>
  <c r="Y523" i="8"/>
  <c r="AA523" i="8" s="1"/>
  <c r="Z523" i="8"/>
  <c r="AC523" i="8"/>
  <c r="AE523" i="8" s="1"/>
  <c r="AD523" i="8"/>
  <c r="AG523" i="8"/>
  <c r="AI523" i="8" s="1"/>
  <c r="AH523" i="8"/>
  <c r="AK523" i="8"/>
  <c r="AM523" i="8" s="1"/>
  <c r="AL523" i="8"/>
  <c r="E524" i="8"/>
  <c r="G524" i="8" s="1"/>
  <c r="F524" i="8"/>
  <c r="I524" i="8"/>
  <c r="K524" i="8" s="1"/>
  <c r="J524" i="8"/>
  <c r="M524" i="8"/>
  <c r="O524" i="8" s="1"/>
  <c r="N524" i="8"/>
  <c r="Q524" i="8"/>
  <c r="S524" i="8" s="1"/>
  <c r="R524" i="8"/>
  <c r="U524" i="8"/>
  <c r="W524" i="8" s="1"/>
  <c r="V524" i="8"/>
  <c r="Y524" i="8"/>
  <c r="AA524" i="8" s="1"/>
  <c r="Z524" i="8"/>
  <c r="AC524" i="8"/>
  <c r="AE524" i="8" s="1"/>
  <c r="AD524" i="8"/>
  <c r="AG524" i="8"/>
  <c r="AI524" i="8" s="1"/>
  <c r="AH524" i="8"/>
  <c r="AK524" i="8"/>
  <c r="AM524" i="8" s="1"/>
  <c r="AL524" i="8"/>
  <c r="E525" i="8"/>
  <c r="G525" i="8" s="1"/>
  <c r="F525" i="8"/>
  <c r="I525" i="8"/>
  <c r="K525" i="8" s="1"/>
  <c r="J525" i="8"/>
  <c r="M525" i="8"/>
  <c r="O525" i="8" s="1"/>
  <c r="N525" i="8"/>
  <c r="Q525" i="8"/>
  <c r="S525" i="8" s="1"/>
  <c r="R525" i="8"/>
  <c r="U525" i="8"/>
  <c r="W525" i="8" s="1"/>
  <c r="V525" i="8"/>
  <c r="Y525" i="8"/>
  <c r="AA525" i="8" s="1"/>
  <c r="Z525" i="8"/>
  <c r="AC525" i="8"/>
  <c r="AE525" i="8" s="1"/>
  <c r="AD525" i="8"/>
  <c r="AG525" i="8"/>
  <c r="AI525" i="8" s="1"/>
  <c r="AH525" i="8"/>
  <c r="AK525" i="8"/>
  <c r="AM525" i="8" s="1"/>
  <c r="AL525" i="8"/>
  <c r="E526" i="8"/>
  <c r="G526" i="8" s="1"/>
  <c r="F526" i="8"/>
  <c r="I526" i="8"/>
  <c r="K526" i="8" s="1"/>
  <c r="J526" i="8"/>
  <c r="M526" i="8"/>
  <c r="O526" i="8" s="1"/>
  <c r="N526" i="8"/>
  <c r="Q526" i="8"/>
  <c r="S526" i="8" s="1"/>
  <c r="R526" i="8"/>
  <c r="U526" i="8"/>
  <c r="W526" i="8" s="1"/>
  <c r="V526" i="8"/>
  <c r="Y526" i="8"/>
  <c r="AA526" i="8" s="1"/>
  <c r="Z526" i="8"/>
  <c r="AC526" i="8"/>
  <c r="AE526" i="8" s="1"/>
  <c r="AD526" i="8"/>
  <c r="AG526" i="8"/>
  <c r="AI526" i="8" s="1"/>
  <c r="AH526" i="8"/>
  <c r="AK526" i="8"/>
  <c r="AM526" i="8" s="1"/>
  <c r="AL526" i="8"/>
  <c r="E527" i="8"/>
  <c r="G527" i="8" s="1"/>
  <c r="F527" i="8"/>
  <c r="I527" i="8"/>
  <c r="K527" i="8" s="1"/>
  <c r="J527" i="8"/>
  <c r="M527" i="8"/>
  <c r="O527" i="8" s="1"/>
  <c r="N527" i="8"/>
  <c r="Q527" i="8"/>
  <c r="S527" i="8" s="1"/>
  <c r="R527" i="8"/>
  <c r="U527" i="8"/>
  <c r="W527" i="8" s="1"/>
  <c r="V527" i="8"/>
  <c r="Y527" i="8"/>
  <c r="AA527" i="8" s="1"/>
  <c r="Z527" i="8"/>
  <c r="AC527" i="8"/>
  <c r="AE527" i="8" s="1"/>
  <c r="AD527" i="8"/>
  <c r="AG527" i="8"/>
  <c r="AI527" i="8" s="1"/>
  <c r="AH527" i="8"/>
  <c r="AK527" i="8"/>
  <c r="AM527" i="8" s="1"/>
  <c r="AL527" i="8"/>
  <c r="E528" i="8"/>
  <c r="G528" i="8" s="1"/>
  <c r="F528" i="8"/>
  <c r="I528" i="8"/>
  <c r="K528" i="8" s="1"/>
  <c r="J528" i="8"/>
  <c r="M528" i="8"/>
  <c r="O528" i="8" s="1"/>
  <c r="N528" i="8"/>
  <c r="Q528" i="8"/>
  <c r="S528" i="8" s="1"/>
  <c r="R528" i="8"/>
  <c r="U528" i="8"/>
  <c r="W528" i="8" s="1"/>
  <c r="V528" i="8"/>
  <c r="Y528" i="8"/>
  <c r="AA528" i="8" s="1"/>
  <c r="Z528" i="8"/>
  <c r="AC528" i="8"/>
  <c r="AE528" i="8" s="1"/>
  <c r="AD528" i="8"/>
  <c r="AG528" i="8"/>
  <c r="AI528" i="8" s="1"/>
  <c r="AH528" i="8"/>
  <c r="AK528" i="8"/>
  <c r="AM528" i="8" s="1"/>
  <c r="AL528" i="8"/>
  <c r="E529" i="8"/>
  <c r="G529" i="8" s="1"/>
  <c r="F529" i="8"/>
  <c r="I529" i="8"/>
  <c r="K529" i="8" s="1"/>
  <c r="J529" i="8"/>
  <c r="M529" i="8"/>
  <c r="O529" i="8" s="1"/>
  <c r="N529" i="8"/>
  <c r="Q529" i="8"/>
  <c r="S529" i="8" s="1"/>
  <c r="R529" i="8"/>
  <c r="U529" i="8"/>
  <c r="W529" i="8" s="1"/>
  <c r="V529" i="8"/>
  <c r="Y529" i="8"/>
  <c r="AA529" i="8" s="1"/>
  <c r="Z529" i="8"/>
  <c r="AC529" i="8"/>
  <c r="AE529" i="8" s="1"/>
  <c r="AD529" i="8"/>
  <c r="AG529" i="8"/>
  <c r="AI529" i="8" s="1"/>
  <c r="AH529" i="8"/>
  <c r="AK529" i="8"/>
  <c r="AM529" i="8" s="1"/>
  <c r="AL529" i="8"/>
  <c r="AK9" i="8"/>
  <c r="AM9" i="8" s="1"/>
  <c r="AG9" i="8"/>
  <c r="AI9" i="8" s="1"/>
  <c r="AC9" i="8"/>
  <c r="AE9" i="8" s="1"/>
  <c r="Y9" i="8"/>
  <c r="AA9" i="8" s="1"/>
  <c r="U9" i="8"/>
  <c r="W9" i="8" s="1"/>
  <c r="Q9" i="8"/>
  <c r="S9" i="8" s="1"/>
  <c r="M9" i="8"/>
  <c r="O9" i="8" s="1"/>
  <c r="I9" i="8"/>
  <c r="K9" i="8" s="1"/>
  <c r="E9" i="8"/>
  <c r="G9" i="8" s="1"/>
  <c r="AO10" i="8"/>
  <c r="AP10" i="8" s="1"/>
  <c r="AQ10" i="8"/>
  <c r="AR10" i="8" s="1"/>
  <c r="AS10" i="8"/>
  <c r="AT10" i="8" s="1"/>
  <c r="AU10" i="8"/>
  <c r="AV10" i="8" s="1"/>
  <c r="AW10" i="8"/>
  <c r="AX10" i="8" s="1"/>
  <c r="AO9" i="8"/>
  <c r="AP9" i="8" s="1"/>
  <c r="AW9" i="8"/>
  <c r="AX9" i="8" s="1"/>
  <c r="AU9" i="8"/>
  <c r="AV9" i="8" s="1"/>
  <c r="AS9" i="8"/>
  <c r="AT9" i="8" s="1"/>
  <c r="AQ9" i="8"/>
  <c r="AR9" i="8" s="1"/>
  <c r="P82" i="3"/>
  <c r="O82" i="3"/>
  <c r="I29" i="9"/>
  <c r="H29" i="9"/>
  <c r="F18" i="9"/>
  <c r="F17" i="9"/>
  <c r="F16" i="9"/>
  <c r="F12" i="9"/>
  <c r="F11" i="9"/>
  <c r="O80" i="3"/>
  <c r="P80" i="3"/>
  <c r="O81" i="3"/>
  <c r="P81" i="3"/>
  <c r="O79" i="3"/>
  <c r="P79" i="3"/>
  <c r="O77" i="3"/>
  <c r="P77" i="3"/>
  <c r="O78" i="3"/>
  <c r="P78" i="3"/>
  <c r="O76" i="3"/>
  <c r="P76" i="3"/>
  <c r="O75" i="3"/>
  <c r="P75" i="3"/>
  <c r="O119" i="3"/>
  <c r="P119" i="3"/>
  <c r="O120" i="3"/>
  <c r="P120" i="3"/>
  <c r="O72" i="3"/>
  <c r="P72" i="3"/>
  <c r="BI11" i="7"/>
  <c r="AO60" i="8"/>
  <c r="AP60" i="8" s="1"/>
  <c r="AO83" i="8"/>
  <c r="AP83" i="8" s="1"/>
  <c r="BI20" i="7"/>
  <c r="AO40" i="8"/>
  <c r="AP40" i="8" s="1"/>
  <c r="AQ38" i="8"/>
  <c r="AR38" i="8" s="1"/>
  <c r="BI6" i="7"/>
  <c r="AN449" i="6"/>
  <c r="AI449" i="6"/>
  <c r="AF449" i="6"/>
  <c r="AC449" i="6"/>
  <c r="Z449" i="6"/>
  <c r="T449" i="6"/>
  <c r="Q449" i="6"/>
  <c r="N449" i="6"/>
  <c r="K449" i="6"/>
  <c r="AN448" i="6"/>
  <c r="AI448" i="6"/>
  <c r="AF448" i="6"/>
  <c r="AC448" i="6"/>
  <c r="Z448" i="6"/>
  <c r="T448" i="6"/>
  <c r="Q448" i="6"/>
  <c r="N448" i="6"/>
  <c r="K448" i="6"/>
  <c r="AN447" i="6"/>
  <c r="AI447" i="6"/>
  <c r="AF447" i="6"/>
  <c r="AC447" i="6"/>
  <c r="Z447" i="6"/>
  <c r="T447" i="6"/>
  <c r="Q447" i="6"/>
  <c r="N447" i="6"/>
  <c r="K447" i="6"/>
  <c r="AN446" i="6"/>
  <c r="AI446" i="6"/>
  <c r="AF446" i="6"/>
  <c r="AC446" i="6"/>
  <c r="Z446" i="6"/>
  <c r="T446" i="6"/>
  <c r="Q446" i="6"/>
  <c r="N446" i="6"/>
  <c r="K446" i="6"/>
  <c r="AN445" i="6"/>
  <c r="AI445" i="6"/>
  <c r="AF445" i="6"/>
  <c r="AC445" i="6"/>
  <c r="Z445" i="6"/>
  <c r="T445" i="6"/>
  <c r="Q445" i="6"/>
  <c r="N445" i="6"/>
  <c r="K445" i="6"/>
  <c r="AN444" i="6"/>
  <c r="AI444" i="6"/>
  <c r="AF444" i="6"/>
  <c r="AC444" i="6"/>
  <c r="Z444" i="6"/>
  <c r="T444" i="6"/>
  <c r="Q444" i="6"/>
  <c r="N444" i="6"/>
  <c r="K444" i="6"/>
  <c r="AN443" i="6"/>
  <c r="AI443" i="6"/>
  <c r="AF443" i="6"/>
  <c r="AC443" i="6"/>
  <c r="Z443" i="6"/>
  <c r="T443" i="6"/>
  <c r="Q443" i="6"/>
  <c r="N443" i="6"/>
  <c r="K443" i="6"/>
  <c r="AN442" i="6"/>
  <c r="AI442" i="6"/>
  <c r="AF442" i="6"/>
  <c r="AC442" i="6"/>
  <c r="Z442" i="6"/>
  <c r="T442" i="6"/>
  <c r="Q442" i="6"/>
  <c r="N442" i="6"/>
  <c r="K442" i="6"/>
  <c r="AN441" i="6"/>
  <c r="AI441" i="6"/>
  <c r="AF441" i="6"/>
  <c r="AC441" i="6"/>
  <c r="Z441" i="6"/>
  <c r="T441" i="6"/>
  <c r="Q441" i="6"/>
  <c r="N441" i="6"/>
  <c r="K441" i="6"/>
  <c r="AN440" i="6"/>
  <c r="AI440" i="6"/>
  <c r="AF440" i="6"/>
  <c r="AC440" i="6"/>
  <c r="Z440" i="6"/>
  <c r="T440" i="6"/>
  <c r="Q440" i="6"/>
  <c r="N440" i="6"/>
  <c r="K440" i="6"/>
  <c r="AN439" i="6"/>
  <c r="AI439" i="6"/>
  <c r="AF439" i="6"/>
  <c r="AC439" i="6"/>
  <c r="Z439" i="6"/>
  <c r="T439" i="6"/>
  <c r="Q439" i="6"/>
  <c r="N439" i="6"/>
  <c r="K439" i="6"/>
  <c r="AN438" i="6"/>
  <c r="AI438" i="6"/>
  <c r="AF438" i="6"/>
  <c r="AC438" i="6"/>
  <c r="Z438" i="6"/>
  <c r="T438" i="6"/>
  <c r="Q438" i="6"/>
  <c r="N438" i="6"/>
  <c r="K438" i="6"/>
  <c r="AN437" i="6"/>
  <c r="AI437" i="6"/>
  <c r="AF437" i="6"/>
  <c r="AC437" i="6"/>
  <c r="Z437" i="6"/>
  <c r="T437" i="6"/>
  <c r="Q437" i="6"/>
  <c r="N437" i="6"/>
  <c r="K437" i="6"/>
  <c r="AN436" i="6"/>
  <c r="AI436" i="6"/>
  <c r="AF436" i="6"/>
  <c r="AC436" i="6"/>
  <c r="Z436" i="6"/>
  <c r="T436" i="6"/>
  <c r="Q436" i="6"/>
  <c r="N436" i="6"/>
  <c r="K436" i="6"/>
  <c r="AN435" i="6"/>
  <c r="AI435" i="6"/>
  <c r="AF435" i="6"/>
  <c r="AC435" i="6"/>
  <c r="Z435" i="6"/>
  <c r="T435" i="6"/>
  <c r="Q435" i="6"/>
  <c r="N435" i="6"/>
  <c r="K435" i="6"/>
  <c r="AN434" i="6"/>
  <c r="AI434" i="6"/>
  <c r="AF434" i="6"/>
  <c r="AC434" i="6"/>
  <c r="Z434" i="6"/>
  <c r="T434" i="6"/>
  <c r="Q434" i="6"/>
  <c r="N434" i="6"/>
  <c r="K434" i="6"/>
  <c r="AN433" i="6"/>
  <c r="AI433" i="6"/>
  <c r="AF433" i="6"/>
  <c r="AC433" i="6"/>
  <c r="Z433" i="6"/>
  <c r="T433" i="6"/>
  <c r="Q433" i="6"/>
  <c r="N433" i="6"/>
  <c r="K433" i="6"/>
  <c r="AN432" i="6"/>
  <c r="AI432" i="6"/>
  <c r="AF432" i="6"/>
  <c r="AC432" i="6"/>
  <c r="Z432" i="6"/>
  <c r="T432" i="6"/>
  <c r="Q432" i="6"/>
  <c r="N432" i="6"/>
  <c r="K432" i="6"/>
  <c r="AN431" i="6"/>
  <c r="AI431" i="6"/>
  <c r="AF431" i="6"/>
  <c r="AC431" i="6"/>
  <c r="Z431" i="6"/>
  <c r="T431" i="6"/>
  <c r="Q431" i="6"/>
  <c r="N431" i="6"/>
  <c r="K431" i="6"/>
  <c r="AN430" i="6"/>
  <c r="AI430" i="6"/>
  <c r="AF430" i="6"/>
  <c r="AC430" i="6"/>
  <c r="Z430" i="6"/>
  <c r="T430" i="6"/>
  <c r="Q430" i="6"/>
  <c r="N430" i="6"/>
  <c r="K430" i="6"/>
  <c r="AN429" i="6"/>
  <c r="AI429" i="6"/>
  <c r="AF429" i="6"/>
  <c r="AC429" i="6"/>
  <c r="Z429" i="6"/>
  <c r="T429" i="6"/>
  <c r="Q429" i="6"/>
  <c r="N429" i="6"/>
  <c r="K429" i="6"/>
  <c r="AN428" i="6"/>
  <c r="AI428" i="6"/>
  <c r="AF428" i="6"/>
  <c r="AC428" i="6"/>
  <c r="Z428" i="6"/>
  <c r="T428" i="6"/>
  <c r="Q428" i="6"/>
  <c r="N428" i="6"/>
  <c r="K428" i="6"/>
  <c r="AN427" i="6"/>
  <c r="AI427" i="6"/>
  <c r="AF427" i="6"/>
  <c r="AC427" i="6"/>
  <c r="Z427" i="6"/>
  <c r="T427" i="6"/>
  <c r="Q427" i="6"/>
  <c r="N427" i="6"/>
  <c r="K427" i="6"/>
  <c r="AN426" i="6"/>
  <c r="AI426" i="6"/>
  <c r="AF426" i="6"/>
  <c r="AC426" i="6"/>
  <c r="Z426" i="6"/>
  <c r="T426" i="6"/>
  <c r="Q426" i="6"/>
  <c r="N426" i="6"/>
  <c r="K426" i="6"/>
  <c r="AN425" i="6"/>
  <c r="AI425" i="6"/>
  <c r="AF425" i="6"/>
  <c r="AC425" i="6"/>
  <c r="Z425" i="6"/>
  <c r="T425" i="6"/>
  <c r="Q425" i="6"/>
  <c r="N425" i="6"/>
  <c r="K425" i="6"/>
  <c r="AN424" i="6"/>
  <c r="AI424" i="6"/>
  <c r="AF424" i="6"/>
  <c r="AC424" i="6"/>
  <c r="Z424" i="6"/>
  <c r="T424" i="6"/>
  <c r="Q424" i="6"/>
  <c r="N424" i="6"/>
  <c r="K424" i="6"/>
  <c r="AN423" i="6"/>
  <c r="AI423" i="6"/>
  <c r="AF423" i="6"/>
  <c r="AC423" i="6"/>
  <c r="Z423" i="6"/>
  <c r="T423" i="6"/>
  <c r="Q423" i="6"/>
  <c r="N423" i="6"/>
  <c r="K423" i="6"/>
  <c r="AN422" i="6"/>
  <c r="AI422" i="6"/>
  <c r="AF422" i="6"/>
  <c r="AC422" i="6"/>
  <c r="Z422" i="6"/>
  <c r="T422" i="6"/>
  <c r="Q422" i="6"/>
  <c r="N422" i="6"/>
  <c r="K422" i="6"/>
  <c r="AN421" i="6"/>
  <c r="AI421" i="6"/>
  <c r="AF421" i="6"/>
  <c r="AC421" i="6"/>
  <c r="Z421" i="6"/>
  <c r="T421" i="6"/>
  <c r="Q421" i="6"/>
  <c r="N421" i="6"/>
  <c r="K421" i="6"/>
  <c r="AN420" i="6"/>
  <c r="AI420" i="6"/>
  <c r="AF420" i="6"/>
  <c r="AC420" i="6"/>
  <c r="Z420" i="6"/>
  <c r="T420" i="6"/>
  <c r="Q420" i="6"/>
  <c r="N420" i="6"/>
  <c r="K420" i="6"/>
  <c r="AN419" i="6"/>
  <c r="AI419" i="6"/>
  <c r="AF419" i="6"/>
  <c r="AC419" i="6"/>
  <c r="Z419" i="6"/>
  <c r="T419" i="6"/>
  <c r="Q419" i="6"/>
  <c r="N419" i="6"/>
  <c r="K419" i="6"/>
  <c r="AN418" i="6"/>
  <c r="AI418" i="6"/>
  <c r="AF418" i="6"/>
  <c r="AC418" i="6"/>
  <c r="Z418" i="6"/>
  <c r="T418" i="6"/>
  <c r="Q418" i="6"/>
  <c r="N418" i="6"/>
  <c r="K418" i="6"/>
  <c r="AN417" i="6"/>
  <c r="AI417" i="6"/>
  <c r="AF417" i="6"/>
  <c r="AC417" i="6"/>
  <c r="Z417" i="6"/>
  <c r="T417" i="6"/>
  <c r="Q417" i="6"/>
  <c r="N417" i="6"/>
  <c r="K417" i="6"/>
  <c r="AN416" i="6"/>
  <c r="AI416" i="6"/>
  <c r="AF416" i="6"/>
  <c r="AC416" i="6"/>
  <c r="Z416" i="6"/>
  <c r="T416" i="6"/>
  <c r="Q416" i="6"/>
  <c r="N416" i="6"/>
  <c r="K416" i="6"/>
  <c r="AN415" i="6"/>
  <c r="AI415" i="6"/>
  <c r="AF415" i="6"/>
  <c r="AC415" i="6"/>
  <c r="Z415" i="6"/>
  <c r="T415" i="6"/>
  <c r="Q415" i="6"/>
  <c r="N415" i="6"/>
  <c r="K415" i="6"/>
  <c r="AN414" i="6"/>
  <c r="AI414" i="6"/>
  <c r="AF414" i="6"/>
  <c r="AC414" i="6"/>
  <c r="Z414" i="6"/>
  <c r="T414" i="6"/>
  <c r="Q414" i="6"/>
  <c r="N414" i="6"/>
  <c r="K414" i="6"/>
  <c r="AN413" i="6"/>
  <c r="AI413" i="6"/>
  <c r="AF413" i="6"/>
  <c r="AC413" i="6"/>
  <c r="Z413" i="6"/>
  <c r="T413" i="6"/>
  <c r="Q413" i="6"/>
  <c r="N413" i="6"/>
  <c r="K413" i="6"/>
  <c r="AN412" i="6"/>
  <c r="AI412" i="6"/>
  <c r="AF412" i="6"/>
  <c r="AC412" i="6"/>
  <c r="Z412" i="6"/>
  <c r="T412" i="6"/>
  <c r="Q412" i="6"/>
  <c r="N412" i="6"/>
  <c r="K412" i="6"/>
  <c r="AN411" i="6"/>
  <c r="AI411" i="6"/>
  <c r="AF411" i="6"/>
  <c r="AC411" i="6"/>
  <c r="Z411" i="6"/>
  <c r="T411" i="6"/>
  <c r="Q411" i="6"/>
  <c r="N411" i="6"/>
  <c r="K411" i="6"/>
  <c r="AN410" i="6"/>
  <c r="AI410" i="6"/>
  <c r="AF410" i="6"/>
  <c r="AC410" i="6"/>
  <c r="Z410" i="6"/>
  <c r="T410" i="6"/>
  <c r="Q410" i="6"/>
  <c r="N410" i="6"/>
  <c r="K410" i="6"/>
  <c r="AN409" i="6"/>
  <c r="AI409" i="6"/>
  <c r="AF409" i="6"/>
  <c r="AC409" i="6"/>
  <c r="Z409" i="6"/>
  <c r="T409" i="6"/>
  <c r="Q409" i="6"/>
  <c r="N409" i="6"/>
  <c r="K409" i="6"/>
  <c r="AN408" i="6"/>
  <c r="AI408" i="6"/>
  <c r="AF408" i="6"/>
  <c r="AC408" i="6"/>
  <c r="Z408" i="6"/>
  <c r="T408" i="6"/>
  <c r="Q408" i="6"/>
  <c r="N408" i="6"/>
  <c r="K408" i="6"/>
  <c r="AN407" i="6"/>
  <c r="AI407" i="6"/>
  <c r="AF407" i="6"/>
  <c r="AC407" i="6"/>
  <c r="Z407" i="6"/>
  <c r="T407" i="6"/>
  <c r="Q407" i="6"/>
  <c r="N407" i="6"/>
  <c r="K407" i="6"/>
  <c r="AN406" i="6"/>
  <c r="AI406" i="6"/>
  <c r="AF406" i="6"/>
  <c r="AC406" i="6"/>
  <c r="Z406" i="6"/>
  <c r="T406" i="6"/>
  <c r="Q406" i="6"/>
  <c r="N406" i="6"/>
  <c r="K406" i="6"/>
  <c r="AN405" i="6"/>
  <c r="AI405" i="6"/>
  <c r="AF405" i="6"/>
  <c r="AC405" i="6"/>
  <c r="Z405" i="6"/>
  <c r="T405" i="6"/>
  <c r="Q405" i="6"/>
  <c r="N405" i="6"/>
  <c r="K405" i="6"/>
  <c r="AN404" i="6"/>
  <c r="AI404" i="6"/>
  <c r="AF404" i="6"/>
  <c r="AC404" i="6"/>
  <c r="Z404" i="6"/>
  <c r="T404" i="6"/>
  <c r="Q404" i="6"/>
  <c r="N404" i="6"/>
  <c r="K404" i="6"/>
  <c r="AN403" i="6"/>
  <c r="AI403" i="6"/>
  <c r="AF403" i="6"/>
  <c r="AC403" i="6"/>
  <c r="Z403" i="6"/>
  <c r="T403" i="6"/>
  <c r="N403" i="6"/>
  <c r="K403" i="6"/>
  <c r="AN402" i="6"/>
  <c r="AI402" i="6"/>
  <c r="AF402" i="6"/>
  <c r="AC402" i="6"/>
  <c r="Z402" i="6"/>
  <c r="T402" i="6"/>
  <c r="N402" i="6"/>
  <c r="K402" i="6"/>
  <c r="AN401" i="6"/>
  <c r="AI401" i="6"/>
  <c r="AF401" i="6"/>
  <c r="AC401" i="6"/>
  <c r="Z401" i="6"/>
  <c r="T401" i="6"/>
  <c r="N401" i="6"/>
  <c r="K401" i="6"/>
  <c r="AN400" i="6"/>
  <c r="AI400" i="6"/>
  <c r="AF400" i="6"/>
  <c r="AC400" i="6"/>
  <c r="Z400" i="6"/>
  <c r="T400" i="6"/>
  <c r="N400" i="6"/>
  <c r="K400" i="6"/>
  <c r="AN399" i="6"/>
  <c r="AI399" i="6"/>
  <c r="AF399" i="6"/>
  <c r="AC399" i="6"/>
  <c r="Z399" i="6"/>
  <c r="T399" i="6"/>
  <c r="N399" i="6"/>
  <c r="K399" i="6"/>
  <c r="AN398" i="6"/>
  <c r="AI398" i="6"/>
  <c r="AF398" i="6"/>
  <c r="AC398" i="6"/>
  <c r="Z398" i="6"/>
  <c r="T398" i="6"/>
  <c r="N398" i="6"/>
  <c r="K398" i="6"/>
  <c r="AN397" i="6"/>
  <c r="AI397" i="6"/>
  <c r="AF397" i="6"/>
  <c r="AC397" i="6"/>
  <c r="Z397" i="6"/>
  <c r="T397" i="6"/>
  <c r="N397" i="6"/>
  <c r="K397" i="6"/>
  <c r="AN396" i="6"/>
  <c r="AI396" i="6"/>
  <c r="AF396" i="6"/>
  <c r="AC396" i="6"/>
  <c r="Z396" i="6"/>
  <c r="T396" i="6"/>
  <c r="N396" i="6"/>
  <c r="K396" i="6"/>
  <c r="AN395" i="6"/>
  <c r="AI395" i="6"/>
  <c r="AF395" i="6"/>
  <c r="AC395" i="6"/>
  <c r="Z395" i="6"/>
  <c r="T395" i="6"/>
  <c r="N395" i="6"/>
  <c r="K395" i="6"/>
  <c r="AN394" i="6"/>
  <c r="AI394" i="6"/>
  <c r="AF394" i="6"/>
  <c r="AC394" i="6"/>
  <c r="Z394" i="6"/>
  <c r="T394" i="6"/>
  <c r="N394" i="6"/>
  <c r="K394" i="6"/>
  <c r="AN393" i="6"/>
  <c r="AI393" i="6"/>
  <c r="AL491" i="8" s="1"/>
  <c r="AF393" i="6"/>
  <c r="AH491" i="8" s="1"/>
  <c r="AC393" i="6"/>
  <c r="AD491" i="8" s="1"/>
  <c r="Z393" i="6"/>
  <c r="Z491" i="8" s="1"/>
  <c r="T393" i="6"/>
  <c r="R491" i="8" s="1"/>
  <c r="N393" i="6"/>
  <c r="J491" i="8" s="1"/>
  <c r="K393" i="6"/>
  <c r="F491" i="8" s="1"/>
  <c r="AN392" i="6"/>
  <c r="AI392" i="6"/>
  <c r="AL489" i="8" s="1"/>
  <c r="AF392" i="6"/>
  <c r="AH489" i="8" s="1"/>
  <c r="AC392" i="6"/>
  <c r="AD489" i="8" s="1"/>
  <c r="Z392" i="6"/>
  <c r="Z489" i="8" s="1"/>
  <c r="T392" i="6"/>
  <c r="R489" i="8" s="1"/>
  <c r="N392" i="6"/>
  <c r="J489" i="8" s="1"/>
  <c r="K392" i="6"/>
  <c r="F489" i="8" s="1"/>
  <c r="AN391" i="6"/>
  <c r="AI391" i="6"/>
  <c r="AL488" i="8" s="1"/>
  <c r="AF391" i="6"/>
  <c r="AH488" i="8" s="1"/>
  <c r="AC391" i="6"/>
  <c r="AD488" i="8" s="1"/>
  <c r="Z391" i="6"/>
  <c r="Z488" i="8" s="1"/>
  <c r="AN390" i="6"/>
  <c r="AI390" i="6"/>
  <c r="AL487" i="8" s="1"/>
  <c r="AF390" i="6"/>
  <c r="AH487" i="8" s="1"/>
  <c r="AC390" i="6"/>
  <c r="AD487" i="8" s="1"/>
  <c r="Z390" i="6"/>
  <c r="Z487" i="8" s="1"/>
  <c r="T390" i="6"/>
  <c r="R487" i="8" s="1"/>
  <c r="N390" i="6"/>
  <c r="J487" i="8" s="1"/>
  <c r="K390" i="6"/>
  <c r="F487" i="8" s="1"/>
  <c r="AN389" i="6"/>
  <c r="AI389" i="6"/>
  <c r="AL486" i="8" s="1"/>
  <c r="AF389" i="6"/>
  <c r="AC389" i="6"/>
  <c r="AD486" i="8" s="1"/>
  <c r="Z389" i="6"/>
  <c r="Z486" i="8" s="1"/>
  <c r="T389" i="6"/>
  <c r="R486" i="8" s="1"/>
  <c r="N389" i="6"/>
  <c r="J486" i="8" s="1"/>
  <c r="K389" i="6"/>
  <c r="F486" i="8" s="1"/>
  <c r="AN388" i="6"/>
  <c r="AI388" i="6"/>
  <c r="AL485" i="8" s="1"/>
  <c r="AF388" i="6"/>
  <c r="AH485" i="8" s="1"/>
  <c r="AC388" i="6"/>
  <c r="AD485" i="8" s="1"/>
  <c r="Z388" i="6"/>
  <c r="Z485" i="8" s="1"/>
  <c r="T388" i="6"/>
  <c r="R485" i="8" s="1"/>
  <c r="N388" i="6"/>
  <c r="J485" i="8" s="1"/>
  <c r="K388" i="6"/>
  <c r="F485" i="8" s="1"/>
  <c r="AN387" i="6"/>
  <c r="AI387" i="6"/>
  <c r="AL484" i="8" s="1"/>
  <c r="AF387" i="6"/>
  <c r="AH484" i="8" s="1"/>
  <c r="AC387" i="6"/>
  <c r="AD484" i="8" s="1"/>
  <c r="Z387" i="6"/>
  <c r="Z484" i="8" s="1"/>
  <c r="T387" i="6"/>
  <c r="R484" i="8" s="1"/>
  <c r="K387" i="6"/>
  <c r="F484" i="8" s="1"/>
  <c r="AN386" i="6"/>
  <c r="AI386" i="6"/>
  <c r="AL483" i="8" s="1"/>
  <c r="AF386" i="6"/>
  <c r="AH483" i="8" s="1"/>
  <c r="AC386" i="6"/>
  <c r="AD483" i="8" s="1"/>
  <c r="Z386" i="6"/>
  <c r="Z483" i="8" s="1"/>
  <c r="T386" i="6"/>
  <c r="R483" i="8" s="1"/>
  <c r="K386" i="6"/>
  <c r="F483" i="8" s="1"/>
  <c r="AN385" i="6"/>
  <c r="AI385" i="6"/>
  <c r="AL482" i="8" s="1"/>
  <c r="AF385" i="6"/>
  <c r="AH482" i="8" s="1"/>
  <c r="AC385" i="6"/>
  <c r="AD482" i="8" s="1"/>
  <c r="Z385" i="6"/>
  <c r="Z482" i="8" s="1"/>
  <c r="T385" i="6"/>
  <c r="R482" i="8" s="1"/>
  <c r="K385" i="6"/>
  <c r="F482" i="8" s="1"/>
  <c r="AN384" i="6"/>
  <c r="AI384" i="6"/>
  <c r="AL481" i="8" s="1"/>
  <c r="AF384" i="6"/>
  <c r="AH481" i="8" s="1"/>
  <c r="AC384" i="6"/>
  <c r="AD481" i="8" s="1"/>
  <c r="Z384" i="6"/>
  <c r="Z481" i="8" s="1"/>
  <c r="T384" i="6"/>
  <c r="R481" i="8" s="1"/>
  <c r="K384" i="6"/>
  <c r="F481" i="8" s="1"/>
  <c r="AN383" i="6"/>
  <c r="AI383" i="6"/>
  <c r="AL480" i="8" s="1"/>
  <c r="AF383" i="6"/>
  <c r="AH480" i="8" s="1"/>
  <c r="AC383" i="6"/>
  <c r="AD480" i="8" s="1"/>
  <c r="Z383" i="6"/>
  <c r="Z480" i="8" s="1"/>
  <c r="T383" i="6"/>
  <c r="R480" i="8" s="1"/>
  <c r="K383" i="6"/>
  <c r="F480" i="8" s="1"/>
  <c r="AN382" i="6"/>
  <c r="AI382" i="6"/>
  <c r="AL479" i="8" s="1"/>
  <c r="AF382" i="6"/>
  <c r="AH479" i="8" s="1"/>
  <c r="AC382" i="6"/>
  <c r="AD479" i="8" s="1"/>
  <c r="Z382" i="6"/>
  <c r="Z479" i="8" s="1"/>
  <c r="T382" i="6"/>
  <c r="R479" i="8" s="1"/>
  <c r="K382" i="6"/>
  <c r="F479" i="8" s="1"/>
  <c r="AN381" i="6"/>
  <c r="AI381" i="6"/>
  <c r="AL478" i="8" s="1"/>
  <c r="AF381" i="6"/>
  <c r="AH478" i="8" s="1"/>
  <c r="AC381" i="6"/>
  <c r="AD478" i="8" s="1"/>
  <c r="Z381" i="6"/>
  <c r="Z478" i="8" s="1"/>
  <c r="T381" i="6"/>
  <c r="R478" i="8" s="1"/>
  <c r="K381" i="6"/>
  <c r="F478" i="8" s="1"/>
  <c r="AN380" i="6"/>
  <c r="AI380" i="6"/>
  <c r="AL477" i="8" s="1"/>
  <c r="AF380" i="6"/>
  <c r="AH477" i="8" s="1"/>
  <c r="AC380" i="6"/>
  <c r="AD477" i="8" s="1"/>
  <c r="Z380" i="6"/>
  <c r="Z477" i="8" s="1"/>
  <c r="T380" i="6"/>
  <c r="R477" i="8" s="1"/>
  <c r="K380" i="6"/>
  <c r="F477" i="8" s="1"/>
  <c r="AN379" i="6"/>
  <c r="AI379" i="6"/>
  <c r="AL476" i="8" s="1"/>
  <c r="AF379" i="6"/>
  <c r="AH476" i="8" s="1"/>
  <c r="AC379" i="6"/>
  <c r="AD476" i="8" s="1"/>
  <c r="Z379" i="6"/>
  <c r="Z476" i="8" s="1"/>
  <c r="T379" i="6"/>
  <c r="R476" i="8" s="1"/>
  <c r="K379" i="6"/>
  <c r="F476" i="8" s="1"/>
  <c r="AN378" i="6"/>
  <c r="AI378" i="6"/>
  <c r="AL472" i="8" s="1"/>
  <c r="AF378" i="6"/>
  <c r="AH472" i="8" s="1"/>
  <c r="AC378" i="6"/>
  <c r="AD472" i="8" s="1"/>
  <c r="Z378" i="6"/>
  <c r="Z472" i="8" s="1"/>
  <c r="T378" i="6"/>
  <c r="R472" i="8" s="1"/>
  <c r="K378" i="6"/>
  <c r="F472" i="8" s="1"/>
  <c r="AN377" i="6"/>
  <c r="AI377" i="6"/>
  <c r="AL471" i="8" s="1"/>
  <c r="AF377" i="6"/>
  <c r="AH471" i="8" s="1"/>
  <c r="AC377" i="6"/>
  <c r="AD471" i="8" s="1"/>
  <c r="Z377" i="6"/>
  <c r="Z471" i="8" s="1"/>
  <c r="T377" i="6"/>
  <c r="R471" i="8" s="1"/>
  <c r="K377" i="6"/>
  <c r="F471" i="8" s="1"/>
  <c r="AN376" i="6"/>
  <c r="AI376" i="6"/>
  <c r="AL470" i="8" s="1"/>
  <c r="AF376" i="6"/>
  <c r="AH470" i="8" s="1"/>
  <c r="AC376" i="6"/>
  <c r="AD470" i="8" s="1"/>
  <c r="Z376" i="6"/>
  <c r="Z470" i="8" s="1"/>
  <c r="T376" i="6"/>
  <c r="R470" i="8" s="1"/>
  <c r="K376" i="6"/>
  <c r="F470" i="8" s="1"/>
  <c r="AN375" i="6"/>
  <c r="AI375" i="6"/>
  <c r="AL469" i="8" s="1"/>
  <c r="AF375" i="6"/>
  <c r="AH469" i="8" s="1"/>
  <c r="AC375" i="6"/>
  <c r="AD469" i="8" s="1"/>
  <c r="Z375" i="6"/>
  <c r="Z469" i="8" s="1"/>
  <c r="T375" i="6"/>
  <c r="R469" i="8" s="1"/>
  <c r="K375" i="6"/>
  <c r="F469" i="8" s="1"/>
  <c r="AN374" i="6"/>
  <c r="AI374" i="6"/>
  <c r="AL468" i="8" s="1"/>
  <c r="AF374" i="6"/>
  <c r="AH468" i="8" s="1"/>
  <c r="AC374" i="6"/>
  <c r="AD468" i="8" s="1"/>
  <c r="Z374" i="6"/>
  <c r="Z468" i="8" s="1"/>
  <c r="T374" i="6"/>
  <c r="R468" i="8" s="1"/>
  <c r="K374" i="6"/>
  <c r="F468" i="8" s="1"/>
  <c r="AN373" i="6"/>
  <c r="AI373" i="6"/>
  <c r="AL467" i="8" s="1"/>
  <c r="AF373" i="6"/>
  <c r="AH467" i="8" s="1"/>
  <c r="AC373" i="6"/>
  <c r="AD467" i="8" s="1"/>
  <c r="Z373" i="6"/>
  <c r="Z467" i="8" s="1"/>
  <c r="T373" i="6"/>
  <c r="R467" i="8" s="1"/>
  <c r="K373" i="6"/>
  <c r="F467" i="8" s="1"/>
  <c r="AN372" i="6"/>
  <c r="AI372" i="6"/>
  <c r="AL466" i="8" s="1"/>
  <c r="AF372" i="6"/>
  <c r="AH466" i="8" s="1"/>
  <c r="AC372" i="6"/>
  <c r="AD466" i="8" s="1"/>
  <c r="Z372" i="6"/>
  <c r="Z466" i="8" s="1"/>
  <c r="T372" i="6"/>
  <c r="R466" i="8" s="1"/>
  <c r="K372" i="6"/>
  <c r="F466" i="8" s="1"/>
  <c r="AN371" i="6"/>
  <c r="AI371" i="6"/>
  <c r="AL465" i="8" s="1"/>
  <c r="AF371" i="6"/>
  <c r="AH465" i="8" s="1"/>
  <c r="AC371" i="6"/>
  <c r="AD465" i="8" s="1"/>
  <c r="Z371" i="6"/>
  <c r="Z465" i="8" s="1"/>
  <c r="T371" i="6"/>
  <c r="R465" i="8" s="1"/>
  <c r="K371" i="6"/>
  <c r="F465" i="8" s="1"/>
  <c r="AN370" i="6"/>
  <c r="AI370" i="6"/>
  <c r="AL464" i="8" s="1"/>
  <c r="AF370" i="6"/>
  <c r="AH464" i="8" s="1"/>
  <c r="AC370" i="6"/>
  <c r="AD464" i="8" s="1"/>
  <c r="Z370" i="6"/>
  <c r="Z464" i="8" s="1"/>
  <c r="T370" i="6"/>
  <c r="R464" i="8" s="1"/>
  <c r="K370" i="6"/>
  <c r="F464" i="8" s="1"/>
  <c r="AN369" i="6"/>
  <c r="AI369" i="6"/>
  <c r="AL463" i="8" s="1"/>
  <c r="AF369" i="6"/>
  <c r="AH463" i="8" s="1"/>
  <c r="AC369" i="6"/>
  <c r="AD463" i="8" s="1"/>
  <c r="Z369" i="6"/>
  <c r="Z463" i="8" s="1"/>
  <c r="T369" i="6"/>
  <c r="R463" i="8" s="1"/>
  <c r="AN368" i="6"/>
  <c r="AI368" i="6"/>
  <c r="AL462" i="8" s="1"/>
  <c r="AF368" i="6"/>
  <c r="AH462" i="8" s="1"/>
  <c r="AC368" i="6"/>
  <c r="AD462" i="8" s="1"/>
  <c r="Z368" i="6"/>
  <c r="Z462" i="8" s="1"/>
  <c r="T368" i="6"/>
  <c r="R462" i="8" s="1"/>
  <c r="AN367" i="6"/>
  <c r="AI367" i="6"/>
  <c r="AL460" i="8" s="1"/>
  <c r="AN460" i="8" s="1"/>
  <c r="AF367" i="6"/>
  <c r="AH460" i="8" s="1"/>
  <c r="AJ460" i="8" s="1"/>
  <c r="AC367" i="6"/>
  <c r="AD460" i="8" s="1"/>
  <c r="AF460" i="8" s="1"/>
  <c r="Z367" i="6"/>
  <c r="Z460" i="8" s="1"/>
  <c r="AB460" i="8" s="1"/>
  <c r="T367" i="6"/>
  <c r="R460" i="8" s="1"/>
  <c r="T460" i="8" s="1"/>
  <c r="AN366" i="6"/>
  <c r="AI366" i="6"/>
  <c r="AL459" i="8" s="1"/>
  <c r="AN459" i="8" s="1"/>
  <c r="AF366" i="6"/>
  <c r="AH459" i="8" s="1"/>
  <c r="AJ459" i="8" s="1"/>
  <c r="AC366" i="6"/>
  <c r="AD459" i="8" s="1"/>
  <c r="AF459" i="8" s="1"/>
  <c r="Z366" i="6"/>
  <c r="Z459" i="8" s="1"/>
  <c r="AB459" i="8" s="1"/>
  <c r="T366" i="6"/>
  <c r="R459" i="8" s="1"/>
  <c r="T459" i="8" s="1"/>
  <c r="AN365" i="6"/>
  <c r="AI365" i="6"/>
  <c r="AL458" i="8" s="1"/>
  <c r="AN458" i="8" s="1"/>
  <c r="AF365" i="6"/>
  <c r="AH458" i="8" s="1"/>
  <c r="AJ458" i="8" s="1"/>
  <c r="AC365" i="6"/>
  <c r="AD458" i="8" s="1"/>
  <c r="AF458" i="8" s="1"/>
  <c r="Z365" i="6"/>
  <c r="Z458" i="8" s="1"/>
  <c r="AB458" i="8" s="1"/>
  <c r="T365" i="6"/>
  <c r="R458" i="8" s="1"/>
  <c r="T458" i="8" s="1"/>
  <c r="AN364" i="6"/>
  <c r="AI364" i="6"/>
  <c r="AL457" i="8" s="1"/>
  <c r="AN457" i="8" s="1"/>
  <c r="AF364" i="6"/>
  <c r="AH457" i="8" s="1"/>
  <c r="AJ457" i="8" s="1"/>
  <c r="AC364" i="6"/>
  <c r="AD457" i="8" s="1"/>
  <c r="AF457" i="8" s="1"/>
  <c r="Z364" i="6"/>
  <c r="Z457" i="8" s="1"/>
  <c r="AB457" i="8" s="1"/>
  <c r="T364" i="6"/>
  <c r="R457" i="8" s="1"/>
  <c r="T457" i="8" s="1"/>
  <c r="AN363" i="6"/>
  <c r="AI363" i="6"/>
  <c r="AL456" i="8" s="1"/>
  <c r="AN456" i="8" s="1"/>
  <c r="AF363" i="6"/>
  <c r="AH456" i="8" s="1"/>
  <c r="AJ456" i="8" s="1"/>
  <c r="AC363" i="6"/>
  <c r="AD456" i="8" s="1"/>
  <c r="AF456" i="8" s="1"/>
  <c r="Z363" i="6"/>
  <c r="Z456" i="8" s="1"/>
  <c r="AB456" i="8" s="1"/>
  <c r="T363" i="6"/>
  <c r="R456" i="8" s="1"/>
  <c r="T456" i="8" s="1"/>
  <c r="AN362" i="6"/>
  <c r="AI362" i="6"/>
  <c r="AL455" i="8" s="1"/>
  <c r="AN455" i="8" s="1"/>
  <c r="AF362" i="6"/>
  <c r="AH455" i="8" s="1"/>
  <c r="AJ455" i="8" s="1"/>
  <c r="AC362" i="6"/>
  <c r="AD455" i="8" s="1"/>
  <c r="AF455" i="8" s="1"/>
  <c r="Z362" i="6"/>
  <c r="Z455" i="8" s="1"/>
  <c r="AB455" i="8" s="1"/>
  <c r="T362" i="6"/>
  <c r="R455" i="8" s="1"/>
  <c r="T455" i="8" s="1"/>
  <c r="AN361" i="6"/>
  <c r="AI361" i="6"/>
  <c r="AL454" i="8" s="1"/>
  <c r="AN454" i="8" s="1"/>
  <c r="AF361" i="6"/>
  <c r="AH454" i="8" s="1"/>
  <c r="AJ454" i="8" s="1"/>
  <c r="AC361" i="6"/>
  <c r="AD454" i="8" s="1"/>
  <c r="AF454" i="8" s="1"/>
  <c r="Z361" i="6"/>
  <c r="Z454" i="8" s="1"/>
  <c r="AB454" i="8" s="1"/>
  <c r="T361" i="6"/>
  <c r="R454" i="8" s="1"/>
  <c r="T454" i="8" s="1"/>
  <c r="AN360" i="6"/>
  <c r="AI360" i="6"/>
  <c r="AL453" i="8" s="1"/>
  <c r="AN453" i="8" s="1"/>
  <c r="AF360" i="6"/>
  <c r="AH453" i="8" s="1"/>
  <c r="AJ453" i="8" s="1"/>
  <c r="AC360" i="6"/>
  <c r="AD453" i="8" s="1"/>
  <c r="AF453" i="8" s="1"/>
  <c r="Z360" i="6"/>
  <c r="Z453" i="8" s="1"/>
  <c r="AB453" i="8" s="1"/>
  <c r="T360" i="6"/>
  <c r="R453" i="8" s="1"/>
  <c r="T453" i="8" s="1"/>
  <c r="AN359" i="6"/>
  <c r="AI359" i="6"/>
  <c r="AL452" i="8" s="1"/>
  <c r="AN452" i="8" s="1"/>
  <c r="AF359" i="6"/>
  <c r="AH452" i="8" s="1"/>
  <c r="AJ452" i="8" s="1"/>
  <c r="AC359" i="6"/>
  <c r="AD452" i="8" s="1"/>
  <c r="AF452" i="8" s="1"/>
  <c r="Z359" i="6"/>
  <c r="Z452" i="8" s="1"/>
  <c r="AB452" i="8" s="1"/>
  <c r="T359" i="6"/>
  <c r="R452" i="8" s="1"/>
  <c r="T452" i="8" s="1"/>
  <c r="AN358" i="6"/>
  <c r="AI358" i="6"/>
  <c r="AL449" i="8" s="1"/>
  <c r="AF358" i="6"/>
  <c r="AH449" i="8" s="1"/>
  <c r="AC358" i="6"/>
  <c r="AD449" i="8" s="1"/>
  <c r="Z358" i="6"/>
  <c r="Z449" i="8" s="1"/>
  <c r="T358" i="6"/>
  <c r="R449" i="8" s="1"/>
  <c r="AN357" i="6"/>
  <c r="AI357" i="6"/>
  <c r="AL448" i="8" s="1"/>
  <c r="AF357" i="6"/>
  <c r="AH448" i="8" s="1"/>
  <c r="AC357" i="6"/>
  <c r="AD448" i="8" s="1"/>
  <c r="Z357" i="6"/>
  <c r="Z448" i="8" s="1"/>
  <c r="T357" i="6"/>
  <c r="R448" i="8" s="1"/>
  <c r="AN356" i="6"/>
  <c r="AI356" i="6"/>
  <c r="AL447" i="8" s="1"/>
  <c r="AF356" i="6"/>
  <c r="AH447" i="8" s="1"/>
  <c r="AC356" i="6"/>
  <c r="AD447" i="8" s="1"/>
  <c r="Z356" i="6"/>
  <c r="Z447" i="8" s="1"/>
  <c r="T356" i="6"/>
  <c r="R447" i="8" s="1"/>
  <c r="AN355" i="6"/>
  <c r="AI355" i="6"/>
  <c r="AL446" i="8" s="1"/>
  <c r="AF355" i="6"/>
  <c r="AH446" i="8" s="1"/>
  <c r="AC355" i="6"/>
  <c r="AD446" i="8" s="1"/>
  <c r="Z355" i="6"/>
  <c r="Z446" i="8" s="1"/>
  <c r="T355" i="6"/>
  <c r="R446" i="8" s="1"/>
  <c r="AN354" i="6"/>
  <c r="AI354" i="6"/>
  <c r="AL445" i="8" s="1"/>
  <c r="AF354" i="6"/>
  <c r="AH445" i="8" s="1"/>
  <c r="AC354" i="6"/>
  <c r="AD445" i="8" s="1"/>
  <c r="Z354" i="6"/>
  <c r="Z445" i="8" s="1"/>
  <c r="AN353" i="6"/>
  <c r="AI353" i="6"/>
  <c r="AL444" i="8" s="1"/>
  <c r="AF353" i="6"/>
  <c r="AH444" i="8" s="1"/>
  <c r="AC353" i="6"/>
  <c r="AD444" i="8" s="1"/>
  <c r="Z353" i="6"/>
  <c r="Z444" i="8" s="1"/>
  <c r="AN352" i="6"/>
  <c r="AI352" i="6"/>
  <c r="AL443" i="8" s="1"/>
  <c r="AF352" i="6"/>
  <c r="AH443" i="8" s="1"/>
  <c r="AC352" i="6"/>
  <c r="AD443" i="8" s="1"/>
  <c r="Z352" i="6"/>
  <c r="Z443" i="8" s="1"/>
  <c r="AN351" i="6"/>
  <c r="AI351" i="6"/>
  <c r="AL441" i="8" s="1"/>
  <c r="AF351" i="6"/>
  <c r="AH441" i="8" s="1"/>
  <c r="AC351" i="6"/>
  <c r="AD441" i="8" s="1"/>
  <c r="Z351" i="6"/>
  <c r="Z441" i="8" s="1"/>
  <c r="AN350" i="6"/>
  <c r="AI350" i="6"/>
  <c r="AL440" i="8" s="1"/>
  <c r="AF350" i="6"/>
  <c r="AH440" i="8" s="1"/>
  <c r="AC350" i="6"/>
  <c r="AD440" i="8" s="1"/>
  <c r="Z350" i="6"/>
  <c r="Z440" i="8" s="1"/>
  <c r="AN349" i="6"/>
  <c r="AI349" i="6"/>
  <c r="AL439" i="8" s="1"/>
  <c r="AF349" i="6"/>
  <c r="AH439" i="8" s="1"/>
  <c r="AC349" i="6"/>
  <c r="AD439" i="8" s="1"/>
  <c r="Z349" i="6"/>
  <c r="Z439" i="8" s="1"/>
  <c r="AN348" i="6"/>
  <c r="AI348" i="6"/>
  <c r="AL438" i="8" s="1"/>
  <c r="AF348" i="6"/>
  <c r="AH438" i="8" s="1"/>
  <c r="AC348" i="6"/>
  <c r="AD438" i="8" s="1"/>
  <c r="Z348" i="6"/>
  <c r="Z438" i="8" s="1"/>
  <c r="AN347" i="6"/>
  <c r="AI347" i="6"/>
  <c r="AL437" i="8" s="1"/>
  <c r="AF347" i="6"/>
  <c r="AH437" i="8" s="1"/>
  <c r="AC347" i="6"/>
  <c r="AD437" i="8" s="1"/>
  <c r="Z347" i="6"/>
  <c r="Z437" i="8" s="1"/>
  <c r="AN346" i="6"/>
  <c r="AI346" i="6"/>
  <c r="AL436" i="8" s="1"/>
  <c r="AF346" i="6"/>
  <c r="AH436" i="8" s="1"/>
  <c r="AC346" i="6"/>
  <c r="AD436" i="8" s="1"/>
  <c r="Z346" i="6"/>
  <c r="Z436" i="8" s="1"/>
  <c r="AN345" i="6"/>
  <c r="AI345" i="6"/>
  <c r="AL435" i="8" s="1"/>
  <c r="AF345" i="6"/>
  <c r="AH435" i="8" s="1"/>
  <c r="AC345" i="6"/>
  <c r="AD435" i="8" s="1"/>
  <c r="Z345" i="6"/>
  <c r="Z435" i="8" s="1"/>
  <c r="AN344" i="6"/>
  <c r="AI344" i="6"/>
  <c r="AL434" i="8" s="1"/>
  <c r="AF344" i="6"/>
  <c r="AH434" i="8" s="1"/>
  <c r="AC344" i="6"/>
  <c r="AD434" i="8" s="1"/>
  <c r="Z344" i="6"/>
  <c r="Z434" i="8" s="1"/>
  <c r="AN343" i="6"/>
  <c r="AI343" i="6"/>
  <c r="AL433" i="8" s="1"/>
  <c r="AF343" i="6"/>
  <c r="AH433" i="8" s="1"/>
  <c r="AC343" i="6"/>
  <c r="AD433" i="8" s="1"/>
  <c r="Z343" i="6"/>
  <c r="Z433" i="8" s="1"/>
  <c r="AN342" i="6"/>
  <c r="AI342" i="6"/>
  <c r="AL429" i="8" s="1"/>
  <c r="AF342" i="6"/>
  <c r="AH429" i="8" s="1"/>
  <c r="AC342" i="6"/>
  <c r="AD429" i="8" s="1"/>
  <c r="Z342" i="6"/>
  <c r="Z429" i="8" s="1"/>
  <c r="AN341" i="6"/>
  <c r="AI341" i="6"/>
  <c r="AL428" i="8" s="1"/>
  <c r="AF341" i="6"/>
  <c r="AH428" i="8" s="1"/>
  <c r="AC341" i="6"/>
  <c r="AD428" i="8" s="1"/>
  <c r="Z341" i="6"/>
  <c r="Z428" i="8" s="1"/>
  <c r="AL510" i="8"/>
  <c r="AD510" i="8"/>
  <c r="V510" i="8"/>
  <c r="R510" i="8"/>
  <c r="N510" i="8"/>
  <c r="J510" i="8"/>
  <c r="F510" i="8"/>
  <c r="AL509" i="8"/>
  <c r="V509" i="8"/>
  <c r="R509" i="8"/>
  <c r="N509" i="8"/>
  <c r="J509" i="8"/>
  <c r="F509" i="8"/>
  <c r="AL508" i="8"/>
  <c r="AH508" i="8"/>
  <c r="AD508" i="8"/>
  <c r="V508" i="8"/>
  <c r="N508" i="8"/>
  <c r="J508" i="8"/>
  <c r="F508" i="8"/>
  <c r="AL507" i="8"/>
  <c r="AH507" i="8"/>
  <c r="AD507" i="8"/>
  <c r="V507" i="8"/>
  <c r="R507" i="8"/>
  <c r="N507" i="8"/>
  <c r="J507" i="8"/>
  <c r="F507" i="8"/>
  <c r="AL506" i="8"/>
  <c r="AH506" i="8"/>
  <c r="AD506" i="8"/>
  <c r="V506" i="8"/>
  <c r="R506" i="8"/>
  <c r="N506" i="8"/>
  <c r="J506" i="8"/>
  <c r="F506" i="8"/>
  <c r="R505" i="8"/>
  <c r="N505" i="8"/>
  <c r="J505" i="8"/>
  <c r="AL504" i="8"/>
  <c r="AH504" i="8"/>
  <c r="AD504" i="8"/>
  <c r="V504" i="8"/>
  <c r="N504" i="8"/>
  <c r="F504" i="8"/>
  <c r="AL503" i="8"/>
  <c r="AD503" i="8"/>
  <c r="V503" i="8"/>
  <c r="J503" i="8"/>
  <c r="F503" i="8"/>
  <c r="AL502" i="8"/>
  <c r="AH502" i="8"/>
  <c r="AD502" i="8"/>
  <c r="V502" i="8"/>
  <c r="R502" i="8"/>
  <c r="N502" i="8"/>
  <c r="F502" i="8"/>
  <c r="AL501" i="8"/>
  <c r="AD501" i="8"/>
  <c r="R501" i="8"/>
  <c r="N501" i="8"/>
  <c r="J501" i="8"/>
  <c r="F501" i="8"/>
  <c r="N500" i="8"/>
  <c r="J500" i="8"/>
  <c r="N499" i="8"/>
  <c r="J499" i="8"/>
  <c r="F499" i="8"/>
  <c r="AL496" i="8"/>
  <c r="AH496" i="8"/>
  <c r="AD496" i="8"/>
  <c r="V496" i="8"/>
  <c r="R496" i="8"/>
  <c r="N496" i="8"/>
  <c r="J496" i="8"/>
  <c r="F496" i="8"/>
  <c r="AL495" i="8"/>
  <c r="AD495" i="8"/>
  <c r="V495" i="8"/>
  <c r="R495" i="8"/>
  <c r="N495" i="8"/>
  <c r="J495" i="8"/>
  <c r="F495" i="8"/>
  <c r="AL494" i="8"/>
  <c r="AH494" i="8"/>
  <c r="R494" i="8"/>
  <c r="N494" i="8"/>
  <c r="J494" i="8"/>
  <c r="AL493" i="8"/>
  <c r="AH493" i="8"/>
  <c r="V493" i="8"/>
  <c r="R493" i="8"/>
  <c r="N493" i="8"/>
  <c r="J493" i="8"/>
  <c r="F493" i="8"/>
  <c r="V487" i="8"/>
  <c r="N487" i="8"/>
  <c r="AH486" i="8"/>
  <c r="N486" i="8"/>
  <c r="V485" i="8"/>
  <c r="N485" i="8"/>
  <c r="V484" i="8"/>
  <c r="N484" i="8"/>
  <c r="J484" i="8"/>
  <c r="V483" i="8"/>
  <c r="J483" i="8"/>
  <c r="V482" i="8"/>
  <c r="N482" i="8"/>
  <c r="J482" i="8"/>
  <c r="V481" i="8"/>
  <c r="N481" i="8"/>
  <c r="J481" i="8"/>
  <c r="V480" i="8"/>
  <c r="N480" i="8"/>
  <c r="J480" i="8"/>
  <c r="V476" i="8"/>
  <c r="N476" i="8"/>
  <c r="J476" i="8"/>
  <c r="V401" i="8"/>
  <c r="R401" i="8"/>
  <c r="N401" i="8"/>
  <c r="F401" i="8"/>
  <c r="AH400" i="8"/>
  <c r="AD400" i="8"/>
  <c r="V400" i="8"/>
  <c r="R400" i="8"/>
  <c r="J400" i="8"/>
  <c r="F400" i="8"/>
  <c r="V399" i="8"/>
  <c r="R399" i="8"/>
  <c r="N399" i="8"/>
  <c r="J399" i="8"/>
  <c r="V398" i="8"/>
  <c r="R398" i="8"/>
  <c r="N398" i="8"/>
  <c r="J398" i="8"/>
  <c r="AL397" i="8"/>
  <c r="AD397" i="8"/>
  <c r="Z397" i="8"/>
  <c r="V397" i="8"/>
  <c r="N397" i="8"/>
  <c r="J397" i="8"/>
  <c r="Z396" i="8"/>
  <c r="N396" i="8"/>
  <c r="AL395" i="8"/>
  <c r="AH395" i="8"/>
  <c r="F395" i="8"/>
  <c r="AL394" i="8"/>
  <c r="AH394" i="8"/>
  <c r="Z394" i="8"/>
  <c r="V394" i="8"/>
  <c r="R394" i="8"/>
  <c r="J394" i="8"/>
  <c r="F394" i="8"/>
  <c r="Z393" i="8"/>
  <c r="V393" i="8"/>
  <c r="R393" i="8"/>
  <c r="N393" i="8"/>
  <c r="J393" i="8"/>
  <c r="F393" i="8"/>
  <c r="AH392" i="8"/>
  <c r="AD392" i="8"/>
  <c r="V392" i="8"/>
  <c r="R392" i="8"/>
  <c r="J392" i="8"/>
  <c r="F392" i="8"/>
  <c r="AL391" i="8"/>
  <c r="AH391" i="8"/>
  <c r="AD391" i="8"/>
  <c r="Z391" i="8"/>
  <c r="V391" i="8"/>
  <c r="R391" i="8"/>
  <c r="N391" i="8"/>
  <c r="J391" i="8"/>
  <c r="F391" i="8"/>
  <c r="AH390" i="8"/>
  <c r="AD390" i="8"/>
  <c r="V390" i="8"/>
  <c r="R390" i="8"/>
  <c r="N390" i="8"/>
  <c r="J390" i="8"/>
  <c r="F390" i="8"/>
  <c r="AL389" i="8"/>
  <c r="V389" i="8"/>
  <c r="R389" i="8"/>
  <c r="N389" i="8"/>
  <c r="J389" i="8"/>
  <c r="AL388" i="8"/>
  <c r="AD388" i="8"/>
  <c r="V388" i="8"/>
  <c r="N388" i="8"/>
  <c r="J388" i="8"/>
  <c r="Z387" i="8"/>
  <c r="V387" i="8"/>
  <c r="N387" i="8"/>
  <c r="J387" i="8"/>
  <c r="AL386" i="8"/>
  <c r="AH386" i="8"/>
  <c r="R386" i="8"/>
  <c r="AL385" i="8"/>
  <c r="AH385" i="8"/>
  <c r="Z385" i="8"/>
  <c r="R385" i="8"/>
  <c r="F385" i="8"/>
  <c r="Z384" i="8"/>
  <c r="V384" i="8"/>
  <c r="J384" i="8"/>
  <c r="F384" i="8"/>
  <c r="AL383" i="8"/>
  <c r="AH383" i="8"/>
  <c r="AD383" i="8"/>
  <c r="Z383" i="8"/>
  <c r="V383" i="8"/>
  <c r="R383" i="8"/>
  <c r="N383" i="8"/>
  <c r="J383" i="8"/>
  <c r="F383" i="8"/>
  <c r="AH382" i="8"/>
  <c r="V382" i="8"/>
  <c r="R382" i="8"/>
  <c r="F382" i="8"/>
  <c r="AL379" i="8"/>
  <c r="V379" i="8"/>
  <c r="V378" i="8"/>
  <c r="N378" i="8"/>
  <c r="J378" i="8"/>
  <c r="AH377" i="8"/>
  <c r="AH376" i="8"/>
  <c r="AD376" i="8"/>
  <c r="R376" i="8"/>
  <c r="AL362" i="8"/>
  <c r="AH362" i="8"/>
  <c r="AH361" i="8"/>
  <c r="V361" i="8"/>
  <c r="F361" i="8"/>
  <c r="R360" i="8"/>
  <c r="AD359" i="8"/>
  <c r="V359" i="8"/>
  <c r="V358" i="8"/>
  <c r="N358" i="8"/>
  <c r="AL357" i="8"/>
  <c r="V357" i="8"/>
  <c r="AL356" i="8"/>
  <c r="V356" i="8"/>
  <c r="J356" i="8"/>
  <c r="AL355" i="8"/>
  <c r="AL354" i="8"/>
  <c r="F354" i="8"/>
  <c r="AL353" i="8"/>
  <c r="AH353" i="8"/>
  <c r="AD353" i="8"/>
  <c r="Z353" i="8"/>
  <c r="V353" i="8"/>
  <c r="N353" i="8"/>
  <c r="J353" i="8"/>
  <c r="F353" i="8"/>
  <c r="AL352" i="8"/>
  <c r="AH352" i="8"/>
  <c r="AD352" i="8"/>
  <c r="Z352" i="8"/>
  <c r="V352" i="8"/>
  <c r="R352" i="8"/>
  <c r="N352" i="8"/>
  <c r="J352" i="8"/>
  <c r="F352" i="8"/>
  <c r="V351" i="8"/>
  <c r="F351" i="8"/>
  <c r="R350" i="8"/>
  <c r="N350" i="8"/>
  <c r="V349" i="8"/>
  <c r="V348" i="8"/>
  <c r="N348" i="8"/>
  <c r="Z347" i="8"/>
  <c r="V347" i="8"/>
  <c r="AL345" i="8"/>
  <c r="F344" i="8"/>
  <c r="AL343" i="8"/>
  <c r="AH343" i="8"/>
  <c r="AD343" i="8"/>
  <c r="Z343" i="8"/>
  <c r="V343" i="8"/>
  <c r="R343" i="8"/>
  <c r="N343" i="8"/>
  <c r="J343" i="8"/>
  <c r="F343" i="8"/>
  <c r="AL342" i="8"/>
  <c r="AH342" i="8"/>
  <c r="AD342" i="8"/>
  <c r="Z342" i="8"/>
  <c r="V342" i="8"/>
  <c r="N342" i="8"/>
  <c r="J342" i="8"/>
  <c r="F342" i="8"/>
  <c r="AL341" i="8"/>
  <c r="AH341" i="8"/>
  <c r="AD341" i="8"/>
  <c r="Z341" i="8"/>
  <c r="V341" i="8"/>
  <c r="R341" i="8"/>
  <c r="N341" i="8"/>
  <c r="J341" i="8"/>
  <c r="F341" i="8"/>
  <c r="AL340" i="8"/>
  <c r="AD340" i="8"/>
  <c r="Z340" i="8"/>
  <c r="V340" i="8"/>
  <c r="R340" i="8"/>
  <c r="AL338" i="8"/>
  <c r="V338" i="8"/>
  <c r="AL337" i="8"/>
  <c r="AH337" i="8"/>
  <c r="V337" i="8"/>
  <c r="AL336" i="8"/>
  <c r="V336" i="8"/>
  <c r="AL335" i="8"/>
  <c r="AH335" i="8"/>
  <c r="AD335" i="8"/>
  <c r="Z335" i="8"/>
  <c r="V335" i="8"/>
  <c r="R335" i="8"/>
  <c r="N335" i="8"/>
  <c r="J335" i="8"/>
  <c r="F335" i="8"/>
  <c r="AL334" i="8"/>
  <c r="AH334" i="8"/>
  <c r="Z334" i="8"/>
  <c r="V334" i="8"/>
  <c r="R334" i="8"/>
  <c r="N334" i="8"/>
  <c r="J334" i="8"/>
  <c r="F334" i="8"/>
  <c r="V315" i="8"/>
  <c r="Z314" i="8"/>
  <c r="V314" i="8"/>
  <c r="V313" i="8"/>
  <c r="AL312" i="8"/>
  <c r="AH312" i="8"/>
  <c r="AD312" i="8"/>
  <c r="Z312" i="8"/>
  <c r="V312" i="8"/>
  <c r="R312" i="8"/>
  <c r="N312" i="8"/>
  <c r="J312" i="8"/>
  <c r="F312" i="8"/>
  <c r="AL311" i="8"/>
  <c r="AH311" i="8"/>
  <c r="AD311" i="8"/>
  <c r="Z311" i="8"/>
  <c r="V311" i="8"/>
  <c r="R311" i="8"/>
  <c r="N311" i="8"/>
  <c r="J311" i="8"/>
  <c r="F311" i="8"/>
  <c r="AL310" i="8"/>
  <c r="AH310" i="8"/>
  <c r="AD310" i="8"/>
  <c r="Z310" i="8"/>
  <c r="V310" i="8"/>
  <c r="R310" i="8"/>
  <c r="N310" i="8"/>
  <c r="J310" i="8"/>
  <c r="F310" i="8"/>
  <c r="AL309" i="8"/>
  <c r="AH309" i="8"/>
  <c r="AD309" i="8"/>
  <c r="Z309" i="8"/>
  <c r="V309" i="8"/>
  <c r="R309" i="8"/>
  <c r="J309" i="8"/>
  <c r="F309" i="8"/>
  <c r="AL308" i="8"/>
  <c r="AH308" i="8"/>
  <c r="AD308" i="8"/>
  <c r="Z308" i="8"/>
  <c r="V308" i="8"/>
  <c r="R308" i="8"/>
  <c r="N308" i="8"/>
  <c r="J308" i="8"/>
  <c r="F308" i="8"/>
  <c r="AL307" i="8"/>
  <c r="AH307" i="8"/>
  <c r="AD307" i="8"/>
  <c r="Z307" i="8"/>
  <c r="V307" i="8"/>
  <c r="R307" i="8"/>
  <c r="N307" i="8"/>
  <c r="J307" i="8"/>
  <c r="F307" i="8"/>
  <c r="AL306" i="8"/>
  <c r="AH306" i="8"/>
  <c r="AD306" i="8"/>
  <c r="Z306" i="8"/>
  <c r="V306" i="8"/>
  <c r="R306" i="8"/>
  <c r="N306" i="8"/>
  <c r="J306" i="8"/>
  <c r="F306" i="8"/>
  <c r="V305" i="8"/>
  <c r="R305" i="8"/>
  <c r="J305" i="8"/>
  <c r="AL304" i="8"/>
  <c r="AH304" i="8"/>
  <c r="AD304" i="8"/>
  <c r="Z304" i="8"/>
  <c r="V304" i="8"/>
  <c r="R304" i="8"/>
  <c r="N304" i="8"/>
  <c r="J304" i="8"/>
  <c r="F304" i="8"/>
  <c r="AL303" i="8"/>
  <c r="AH303" i="8"/>
  <c r="AD303" i="8"/>
  <c r="Z303" i="8"/>
  <c r="V303" i="8"/>
  <c r="R303" i="8"/>
  <c r="N303" i="8"/>
  <c r="J303" i="8"/>
  <c r="F303" i="8"/>
  <c r="AL302" i="8"/>
  <c r="AH302" i="8"/>
  <c r="AD302" i="8"/>
  <c r="Z302" i="8"/>
  <c r="V302" i="8"/>
  <c r="R302" i="8"/>
  <c r="N302" i="8"/>
  <c r="J302" i="8"/>
  <c r="F302" i="8"/>
  <c r="AL301" i="8"/>
  <c r="AH301" i="8"/>
  <c r="AD301" i="8"/>
  <c r="Z301" i="8"/>
  <c r="V301" i="8"/>
  <c r="R301" i="8"/>
  <c r="N301" i="8"/>
  <c r="J301" i="8"/>
  <c r="F301" i="8"/>
  <c r="V300" i="8"/>
  <c r="AL299" i="8"/>
  <c r="AL297" i="8"/>
  <c r="AH297" i="8"/>
  <c r="V297" i="8"/>
  <c r="AL296" i="8"/>
  <c r="R296" i="8"/>
  <c r="V287" i="8"/>
  <c r="R287" i="8"/>
  <c r="J287" i="8"/>
  <c r="F287" i="8"/>
  <c r="AL286" i="8"/>
  <c r="Z285" i="8"/>
  <c r="AH282" i="8"/>
  <c r="V282" i="8"/>
  <c r="Z281" i="8"/>
  <c r="J281" i="8"/>
  <c r="F281" i="8"/>
  <c r="AH280" i="8"/>
  <c r="AL272" i="8"/>
  <c r="AL259" i="8"/>
  <c r="AH259" i="8"/>
  <c r="AD259" i="8"/>
  <c r="R259" i="8"/>
  <c r="N259" i="8"/>
  <c r="J259" i="8"/>
  <c r="F259" i="8"/>
  <c r="AL258" i="8"/>
  <c r="AD258" i="8"/>
  <c r="Z258" i="8"/>
  <c r="V258" i="8"/>
  <c r="R258" i="8"/>
  <c r="N258" i="8"/>
  <c r="J258" i="8"/>
  <c r="F258" i="8"/>
  <c r="AL248" i="8"/>
  <c r="AH248" i="8"/>
  <c r="AD248" i="8"/>
  <c r="Z248" i="8"/>
  <c r="V248" i="8"/>
  <c r="R248" i="8"/>
  <c r="N248" i="8"/>
  <c r="J248" i="8"/>
  <c r="F248" i="8"/>
  <c r="AL247" i="8"/>
  <c r="AH247" i="8"/>
  <c r="AD247" i="8"/>
  <c r="Z247" i="8"/>
  <c r="V247" i="8"/>
  <c r="R247" i="8"/>
  <c r="N247" i="8"/>
  <c r="J247" i="8"/>
  <c r="F247" i="8"/>
  <c r="AL246" i="8"/>
  <c r="AL238" i="8"/>
  <c r="V237" i="8"/>
  <c r="AL230" i="8"/>
  <c r="AL229" i="8"/>
  <c r="AH229" i="8"/>
  <c r="AD229" i="8"/>
  <c r="Z229" i="8"/>
  <c r="V229" i="8"/>
  <c r="R229" i="8"/>
  <c r="N229" i="8"/>
  <c r="J229" i="8"/>
  <c r="F229" i="8"/>
  <c r="AL228" i="8"/>
  <c r="AH228" i="8"/>
  <c r="AD228" i="8"/>
  <c r="Z228" i="8"/>
  <c r="V228" i="8"/>
  <c r="R228" i="8"/>
  <c r="N228" i="8"/>
  <c r="J228" i="8"/>
  <c r="F228" i="8"/>
  <c r="AL227" i="8"/>
  <c r="AH227" i="8"/>
  <c r="AD227" i="8"/>
  <c r="Z227" i="8"/>
  <c r="V227" i="8"/>
  <c r="R227" i="8"/>
  <c r="N227" i="8"/>
  <c r="J227" i="8"/>
  <c r="F227" i="8"/>
  <c r="F226" i="8"/>
  <c r="AL197" i="8"/>
  <c r="AH197" i="8"/>
  <c r="AD197" i="8"/>
  <c r="Z197" i="8"/>
  <c r="V197" i="8"/>
  <c r="R197" i="8"/>
  <c r="N197" i="8"/>
  <c r="J197" i="8"/>
  <c r="F197" i="8"/>
  <c r="AL196" i="8"/>
  <c r="AH196" i="8"/>
  <c r="AD196" i="8"/>
  <c r="Z196" i="8"/>
  <c r="V196" i="8"/>
  <c r="R196" i="8"/>
  <c r="J196" i="8"/>
  <c r="F196" i="8"/>
  <c r="AL190" i="8"/>
  <c r="AH190" i="8"/>
  <c r="AD190" i="8"/>
  <c r="Z190" i="8"/>
  <c r="V190" i="8"/>
  <c r="R190" i="8"/>
  <c r="N190" i="8"/>
  <c r="J190" i="8"/>
  <c r="F190" i="8"/>
  <c r="AL189" i="8"/>
  <c r="AH189" i="8"/>
  <c r="AD189" i="8"/>
  <c r="Z189" i="8"/>
  <c r="V189" i="8"/>
  <c r="R189" i="8"/>
  <c r="N189" i="8"/>
  <c r="J189" i="8"/>
  <c r="F189" i="8"/>
  <c r="AL150" i="8"/>
  <c r="AH150" i="8"/>
  <c r="AD150" i="8"/>
  <c r="Z150" i="8"/>
  <c r="V150" i="8"/>
  <c r="R150" i="8"/>
  <c r="N150" i="8"/>
  <c r="J150" i="8"/>
  <c r="F150" i="8"/>
  <c r="AL137" i="8"/>
  <c r="AH137" i="8"/>
  <c r="AD137" i="8"/>
  <c r="Z137" i="8"/>
  <c r="V137" i="8"/>
  <c r="N137" i="8"/>
  <c r="J137" i="8"/>
  <c r="F137" i="8"/>
  <c r="AN561" i="6"/>
  <c r="AI561" i="6"/>
  <c r="AF561" i="6"/>
  <c r="AC561" i="6"/>
  <c r="Z561" i="6"/>
  <c r="T561" i="6"/>
  <c r="Q561" i="6"/>
  <c r="N561" i="6"/>
  <c r="K561" i="6"/>
  <c r="AN560" i="6"/>
  <c r="AI560" i="6"/>
  <c r="AF560" i="6"/>
  <c r="AC560" i="6"/>
  <c r="Z560" i="6"/>
  <c r="T560" i="6"/>
  <c r="Q560" i="6"/>
  <c r="N560" i="6"/>
  <c r="K560" i="6"/>
  <c r="AN559" i="6"/>
  <c r="AI559" i="6"/>
  <c r="AF559" i="6"/>
  <c r="AC559" i="6"/>
  <c r="Z559" i="6"/>
  <c r="T559" i="6"/>
  <c r="Q559" i="6"/>
  <c r="N559" i="6"/>
  <c r="K559" i="6"/>
  <c r="AN558" i="6"/>
  <c r="AI558" i="6"/>
  <c r="AF558" i="6"/>
  <c r="AC558" i="6"/>
  <c r="Z558" i="6"/>
  <c r="T558" i="6"/>
  <c r="Q558" i="6"/>
  <c r="N558" i="6"/>
  <c r="K558" i="6"/>
  <c r="AN557" i="6"/>
  <c r="AI557" i="6"/>
  <c r="AF557" i="6"/>
  <c r="AC557" i="6"/>
  <c r="Z557" i="6"/>
  <c r="T557" i="6"/>
  <c r="Q557" i="6"/>
  <c r="N557" i="6"/>
  <c r="K557" i="6"/>
  <c r="AN556" i="6"/>
  <c r="AI556" i="6"/>
  <c r="AF556" i="6"/>
  <c r="AC556" i="6"/>
  <c r="Z556" i="6"/>
  <c r="T556" i="6"/>
  <c r="Q556" i="6"/>
  <c r="N556" i="6"/>
  <c r="K556" i="6"/>
  <c r="AN555" i="6"/>
  <c r="AI555" i="6"/>
  <c r="AF555" i="6"/>
  <c r="AC555" i="6"/>
  <c r="Z555" i="6"/>
  <c r="T555" i="6"/>
  <c r="Q555" i="6"/>
  <c r="N555" i="6"/>
  <c r="K555" i="6"/>
  <c r="AN554" i="6"/>
  <c r="AI554" i="6"/>
  <c r="AF554" i="6"/>
  <c r="AC554" i="6"/>
  <c r="Z554" i="6"/>
  <c r="T554" i="6"/>
  <c r="Q554" i="6"/>
  <c r="N554" i="6"/>
  <c r="K554" i="6"/>
  <c r="AN553" i="6"/>
  <c r="AI553" i="6"/>
  <c r="AF553" i="6"/>
  <c r="AC553" i="6"/>
  <c r="Z553" i="6"/>
  <c r="T553" i="6"/>
  <c r="Q553" i="6"/>
  <c r="N553" i="6"/>
  <c r="K553" i="6"/>
  <c r="AN552" i="6"/>
  <c r="AI552" i="6"/>
  <c r="AF552" i="6"/>
  <c r="AC552" i="6"/>
  <c r="Z552" i="6"/>
  <c r="T552" i="6"/>
  <c r="Q552" i="6"/>
  <c r="N552" i="6"/>
  <c r="K552" i="6"/>
  <c r="AN551" i="6"/>
  <c r="AI551" i="6"/>
  <c r="AF551" i="6"/>
  <c r="AC551" i="6"/>
  <c r="Z551" i="6"/>
  <c r="T551" i="6"/>
  <c r="Q551" i="6"/>
  <c r="N551" i="6"/>
  <c r="K551" i="6"/>
  <c r="AN550" i="6"/>
  <c r="AI550" i="6"/>
  <c r="AF550" i="6"/>
  <c r="AC550" i="6"/>
  <c r="Z550" i="6"/>
  <c r="T550" i="6"/>
  <c r="Q550" i="6"/>
  <c r="N550" i="6"/>
  <c r="K550" i="6"/>
  <c r="AN549" i="6"/>
  <c r="AI549" i="6"/>
  <c r="AF549" i="6"/>
  <c r="AC549" i="6"/>
  <c r="Z549" i="6"/>
  <c r="T549" i="6"/>
  <c r="Q549" i="6"/>
  <c r="N549" i="6"/>
  <c r="K549" i="6"/>
  <c r="AN548" i="6"/>
  <c r="AI548" i="6"/>
  <c r="AF548" i="6"/>
  <c r="AC548" i="6"/>
  <c r="Z548" i="6"/>
  <c r="T548" i="6"/>
  <c r="Q548" i="6"/>
  <c r="N548" i="6"/>
  <c r="K548" i="6"/>
  <c r="AN547" i="6"/>
  <c r="AI547" i="6"/>
  <c r="AF547" i="6"/>
  <c r="AC547" i="6"/>
  <c r="Z547" i="6"/>
  <c r="T547" i="6"/>
  <c r="Q547" i="6"/>
  <c r="N547" i="6"/>
  <c r="K547" i="6"/>
  <c r="AN546" i="6"/>
  <c r="AI546" i="6"/>
  <c r="AF546" i="6"/>
  <c r="AC546" i="6"/>
  <c r="Z546" i="6"/>
  <c r="T546" i="6"/>
  <c r="Q546" i="6"/>
  <c r="N546" i="6"/>
  <c r="K546" i="6"/>
  <c r="AN545" i="6"/>
  <c r="AI545" i="6"/>
  <c r="AF545" i="6"/>
  <c r="AC545" i="6"/>
  <c r="Z545" i="6"/>
  <c r="T545" i="6"/>
  <c r="Q545" i="6"/>
  <c r="N545" i="6"/>
  <c r="K545" i="6"/>
  <c r="AN544" i="6"/>
  <c r="AI544" i="6"/>
  <c r="AF544" i="6"/>
  <c r="AC544" i="6"/>
  <c r="Z544" i="6"/>
  <c r="T544" i="6"/>
  <c r="Q544" i="6"/>
  <c r="N544" i="6"/>
  <c r="K544" i="6"/>
  <c r="AN543" i="6"/>
  <c r="AI543" i="6"/>
  <c r="AF543" i="6"/>
  <c r="AC543" i="6"/>
  <c r="Z543" i="6"/>
  <c r="T543" i="6"/>
  <c r="Q543" i="6"/>
  <c r="N543" i="6"/>
  <c r="K543" i="6"/>
  <c r="AN542" i="6"/>
  <c r="AI542" i="6"/>
  <c r="AF542" i="6"/>
  <c r="AC542" i="6"/>
  <c r="Z542" i="6"/>
  <c r="T542" i="6"/>
  <c r="Q542" i="6"/>
  <c r="N542" i="6"/>
  <c r="K542" i="6"/>
  <c r="AN541" i="6"/>
  <c r="AI541" i="6"/>
  <c r="AF541" i="6"/>
  <c r="AC541" i="6"/>
  <c r="Z541" i="6"/>
  <c r="T541" i="6"/>
  <c r="Q541" i="6"/>
  <c r="N541" i="6"/>
  <c r="K541" i="6"/>
  <c r="AN540" i="6"/>
  <c r="AI540" i="6"/>
  <c r="AF540" i="6"/>
  <c r="AC540" i="6"/>
  <c r="Z540" i="6"/>
  <c r="T540" i="6"/>
  <c r="Q540" i="6"/>
  <c r="N540" i="6"/>
  <c r="K540" i="6"/>
  <c r="AN539" i="6"/>
  <c r="AI539" i="6"/>
  <c r="AF539" i="6"/>
  <c r="AC539" i="6"/>
  <c r="Z539" i="6"/>
  <c r="T539" i="6"/>
  <c r="Q539" i="6"/>
  <c r="N539" i="6"/>
  <c r="K539" i="6"/>
  <c r="AN538" i="6"/>
  <c r="AI538" i="6"/>
  <c r="AF538" i="6"/>
  <c r="AC538" i="6"/>
  <c r="Z538" i="6"/>
  <c r="T538" i="6"/>
  <c r="Q538" i="6"/>
  <c r="N538" i="6"/>
  <c r="K538" i="6"/>
  <c r="AN537" i="6"/>
  <c r="AI537" i="6"/>
  <c r="AF537" i="6"/>
  <c r="AC537" i="6"/>
  <c r="Z537" i="6"/>
  <c r="T537" i="6"/>
  <c r="Q537" i="6"/>
  <c r="N537" i="6"/>
  <c r="K537" i="6"/>
  <c r="AN536" i="6"/>
  <c r="AI536" i="6"/>
  <c r="AF536" i="6"/>
  <c r="AC536" i="6"/>
  <c r="Z536" i="6"/>
  <c r="T536" i="6"/>
  <c r="Q536" i="6"/>
  <c r="N536" i="6"/>
  <c r="K536" i="6"/>
  <c r="AN535" i="6"/>
  <c r="AI535" i="6"/>
  <c r="AF535" i="6"/>
  <c r="AC535" i="6"/>
  <c r="Z535" i="6"/>
  <c r="T535" i="6"/>
  <c r="Q535" i="6"/>
  <c r="N535" i="6"/>
  <c r="K535" i="6"/>
  <c r="AN534" i="6"/>
  <c r="AI534" i="6"/>
  <c r="AF534" i="6"/>
  <c r="AC534" i="6"/>
  <c r="Z534" i="6"/>
  <c r="T534" i="6"/>
  <c r="Q534" i="6"/>
  <c r="N534" i="6"/>
  <c r="K534" i="6"/>
  <c r="AN533" i="6"/>
  <c r="AI533" i="6"/>
  <c r="AF533" i="6"/>
  <c r="AC533" i="6"/>
  <c r="Z533" i="6"/>
  <c r="T533" i="6"/>
  <c r="Q533" i="6"/>
  <c r="N533" i="6"/>
  <c r="K533" i="6"/>
  <c r="AN532" i="6"/>
  <c r="AI532" i="6"/>
  <c r="AF532" i="6"/>
  <c r="AC532" i="6"/>
  <c r="Z532" i="6"/>
  <c r="T532" i="6"/>
  <c r="Q532" i="6"/>
  <c r="N532" i="6"/>
  <c r="K532" i="6"/>
  <c r="AN531" i="6"/>
  <c r="AI531" i="6"/>
  <c r="AF531" i="6"/>
  <c r="AC531" i="6"/>
  <c r="Z531" i="6"/>
  <c r="T531" i="6"/>
  <c r="Q531" i="6"/>
  <c r="N531" i="6"/>
  <c r="K531" i="6"/>
  <c r="AN530" i="6"/>
  <c r="AI530" i="6"/>
  <c r="AF530" i="6"/>
  <c r="AC530" i="6"/>
  <c r="Z530" i="6"/>
  <c r="T530" i="6"/>
  <c r="Q530" i="6"/>
  <c r="N530" i="6"/>
  <c r="K530" i="6"/>
  <c r="AN529" i="6"/>
  <c r="AI529" i="6"/>
  <c r="AF529" i="6"/>
  <c r="AC529" i="6"/>
  <c r="Z529" i="6"/>
  <c r="T529" i="6"/>
  <c r="Q529" i="6"/>
  <c r="N529" i="6"/>
  <c r="K529" i="6"/>
  <c r="AN528" i="6"/>
  <c r="AI528" i="6"/>
  <c r="AF528" i="6"/>
  <c r="AC528" i="6"/>
  <c r="Z528" i="6"/>
  <c r="T528" i="6"/>
  <c r="Q528" i="6"/>
  <c r="N528" i="6"/>
  <c r="K528" i="6"/>
  <c r="AN527" i="6"/>
  <c r="AI527" i="6"/>
  <c r="AF527" i="6"/>
  <c r="AC527" i="6"/>
  <c r="Z527" i="6"/>
  <c r="T527" i="6"/>
  <c r="Q527" i="6"/>
  <c r="N527" i="6"/>
  <c r="K527" i="6"/>
  <c r="AN526" i="6"/>
  <c r="AI526" i="6"/>
  <c r="AF526" i="6"/>
  <c r="AC526" i="6"/>
  <c r="Z526" i="6"/>
  <c r="T526" i="6"/>
  <c r="Q526" i="6"/>
  <c r="N526" i="6"/>
  <c r="K526" i="6"/>
  <c r="AN525" i="6"/>
  <c r="AI525" i="6"/>
  <c r="AF525" i="6"/>
  <c r="AC525" i="6"/>
  <c r="Z525" i="6"/>
  <c r="T525" i="6"/>
  <c r="Q525" i="6"/>
  <c r="N525" i="6"/>
  <c r="K525" i="6"/>
  <c r="AN524" i="6"/>
  <c r="AI524" i="6"/>
  <c r="AF524" i="6"/>
  <c r="AC524" i="6"/>
  <c r="Z524" i="6"/>
  <c r="T524" i="6"/>
  <c r="Q524" i="6"/>
  <c r="N524" i="6"/>
  <c r="K524" i="6"/>
  <c r="AN523" i="6"/>
  <c r="AI523" i="6"/>
  <c r="AF523" i="6"/>
  <c r="AC523" i="6"/>
  <c r="Z523" i="6"/>
  <c r="T523" i="6"/>
  <c r="Q523" i="6"/>
  <c r="N523" i="6"/>
  <c r="K523" i="6"/>
  <c r="AN522" i="6"/>
  <c r="AI522" i="6"/>
  <c r="AF522" i="6"/>
  <c r="AC522" i="6"/>
  <c r="Z522" i="6"/>
  <c r="T522" i="6"/>
  <c r="Q522" i="6"/>
  <c r="N522" i="6"/>
  <c r="K522" i="6"/>
  <c r="AN521" i="6"/>
  <c r="AI521" i="6"/>
  <c r="AF521" i="6"/>
  <c r="AC521" i="6"/>
  <c r="Z521" i="6"/>
  <c r="T521" i="6"/>
  <c r="Q521" i="6"/>
  <c r="N521" i="6"/>
  <c r="K521" i="6"/>
  <c r="AN520" i="6"/>
  <c r="AI520" i="6"/>
  <c r="AF520" i="6"/>
  <c r="AC520" i="6"/>
  <c r="Z520" i="6"/>
  <c r="T520" i="6"/>
  <c r="Q520" i="6"/>
  <c r="N520" i="6"/>
  <c r="K520" i="6"/>
  <c r="AN519" i="6"/>
  <c r="AI519" i="6"/>
  <c r="AF519" i="6"/>
  <c r="AC519" i="6"/>
  <c r="Z519" i="6"/>
  <c r="T519" i="6"/>
  <c r="Q519" i="6"/>
  <c r="N519" i="6"/>
  <c r="K519" i="6"/>
  <c r="AN518" i="6"/>
  <c r="AI518" i="6"/>
  <c r="AF518" i="6"/>
  <c r="AC518" i="6"/>
  <c r="Z518" i="6"/>
  <c r="T518" i="6"/>
  <c r="Q518" i="6"/>
  <c r="N518" i="6"/>
  <c r="K518" i="6"/>
  <c r="AN517" i="6"/>
  <c r="AI517" i="6"/>
  <c r="AF517" i="6"/>
  <c r="AC517" i="6"/>
  <c r="Z517" i="6"/>
  <c r="T517" i="6"/>
  <c r="Q517" i="6"/>
  <c r="N517" i="6"/>
  <c r="K517" i="6"/>
  <c r="AN516" i="6"/>
  <c r="AI516" i="6"/>
  <c r="AF516" i="6"/>
  <c r="AC516" i="6"/>
  <c r="Z516" i="6"/>
  <c r="T516" i="6"/>
  <c r="Q516" i="6"/>
  <c r="N516" i="6"/>
  <c r="K516" i="6"/>
  <c r="AN515" i="6"/>
  <c r="AI515" i="6"/>
  <c r="AF515" i="6"/>
  <c r="AC515" i="6"/>
  <c r="Z515" i="6"/>
  <c r="T515" i="6"/>
  <c r="Q515" i="6"/>
  <c r="N515" i="6"/>
  <c r="K515" i="6"/>
  <c r="AN514" i="6"/>
  <c r="AI514" i="6"/>
  <c r="AF514" i="6"/>
  <c r="AC514" i="6"/>
  <c r="Z514" i="6"/>
  <c r="T514" i="6"/>
  <c r="Q514" i="6"/>
  <c r="N514" i="6"/>
  <c r="K514" i="6"/>
  <c r="AN513" i="6"/>
  <c r="AI513" i="6"/>
  <c r="AF513" i="6"/>
  <c r="AC513" i="6"/>
  <c r="Z513" i="6"/>
  <c r="T513" i="6"/>
  <c r="Q513" i="6"/>
  <c r="N513" i="6"/>
  <c r="K513" i="6"/>
  <c r="AN512" i="6"/>
  <c r="AI512" i="6"/>
  <c r="AF512" i="6"/>
  <c r="AC512" i="6"/>
  <c r="Z512" i="6"/>
  <c r="T512" i="6"/>
  <c r="Q512" i="6"/>
  <c r="N512" i="6"/>
  <c r="K512" i="6"/>
  <c r="AN511" i="6"/>
  <c r="AI511" i="6"/>
  <c r="AF511" i="6"/>
  <c r="AC511" i="6"/>
  <c r="Z511" i="6"/>
  <c r="T511" i="6"/>
  <c r="Q511" i="6"/>
  <c r="N511" i="6"/>
  <c r="K511" i="6"/>
  <c r="AN510" i="6"/>
  <c r="AI510" i="6"/>
  <c r="AF510" i="6"/>
  <c r="AC510" i="6"/>
  <c r="Z510" i="6"/>
  <c r="T510" i="6"/>
  <c r="Q510" i="6"/>
  <c r="N510" i="6"/>
  <c r="K510" i="6"/>
  <c r="AN509" i="6"/>
  <c r="AI509" i="6"/>
  <c r="AF509" i="6"/>
  <c r="AC509" i="6"/>
  <c r="Z509" i="6"/>
  <c r="T509" i="6"/>
  <c r="Q509" i="6"/>
  <c r="N509" i="6"/>
  <c r="K509" i="6"/>
  <c r="AN508" i="6"/>
  <c r="AI508" i="6"/>
  <c r="AF508" i="6"/>
  <c r="AC508" i="6"/>
  <c r="Z508" i="6"/>
  <c r="T508" i="6"/>
  <c r="Q508" i="6"/>
  <c r="N508" i="6"/>
  <c r="K508" i="6"/>
  <c r="AN507" i="6"/>
  <c r="AI507" i="6"/>
  <c r="AF507" i="6"/>
  <c r="AC507" i="6"/>
  <c r="Z507" i="6"/>
  <c r="T507" i="6"/>
  <c r="Q507" i="6"/>
  <c r="N507" i="6"/>
  <c r="K507" i="6"/>
  <c r="AN506" i="6"/>
  <c r="AI506" i="6"/>
  <c r="AF506" i="6"/>
  <c r="AC506" i="6"/>
  <c r="Z506" i="6"/>
  <c r="T506" i="6"/>
  <c r="Q506" i="6"/>
  <c r="N506" i="6"/>
  <c r="K506" i="6"/>
  <c r="AN505" i="6"/>
  <c r="AI505" i="6"/>
  <c r="AF505" i="6"/>
  <c r="AC505" i="6"/>
  <c r="Z505" i="6"/>
  <c r="T505" i="6"/>
  <c r="Q505" i="6"/>
  <c r="N505" i="6"/>
  <c r="K505" i="6"/>
  <c r="AN504" i="6"/>
  <c r="AI504" i="6"/>
  <c r="AF504" i="6"/>
  <c r="AC504" i="6"/>
  <c r="Z504" i="6"/>
  <c r="T504" i="6"/>
  <c r="Q504" i="6"/>
  <c r="N504" i="6"/>
  <c r="K504" i="6"/>
  <c r="AN503" i="6"/>
  <c r="AI503" i="6"/>
  <c r="AF503" i="6"/>
  <c r="AC503" i="6"/>
  <c r="Z503" i="6"/>
  <c r="T503" i="6"/>
  <c r="Q503" i="6"/>
  <c r="N503" i="6"/>
  <c r="K503" i="6"/>
  <c r="AN502" i="6"/>
  <c r="AI502" i="6"/>
  <c r="AF502" i="6"/>
  <c r="AC502" i="6"/>
  <c r="Z502" i="6"/>
  <c r="T502" i="6"/>
  <c r="Q502" i="6"/>
  <c r="N502" i="6"/>
  <c r="K502" i="6"/>
  <c r="AN501" i="6"/>
  <c r="AI501" i="6"/>
  <c r="AF501" i="6"/>
  <c r="AC501" i="6"/>
  <c r="Z501" i="6"/>
  <c r="T501" i="6"/>
  <c r="Q501" i="6"/>
  <c r="N501" i="6"/>
  <c r="K501" i="6"/>
  <c r="AN500" i="6"/>
  <c r="AI500" i="6"/>
  <c r="AF500" i="6"/>
  <c r="AC500" i="6"/>
  <c r="Z500" i="6"/>
  <c r="T500" i="6"/>
  <c r="Q500" i="6"/>
  <c r="N500" i="6"/>
  <c r="K500" i="6"/>
  <c r="AN499" i="6"/>
  <c r="AI499" i="6"/>
  <c r="AF499" i="6"/>
  <c r="AC499" i="6"/>
  <c r="Z499" i="6"/>
  <c r="T499" i="6"/>
  <c r="Q499" i="6"/>
  <c r="N499" i="6"/>
  <c r="K499" i="6"/>
  <c r="AN498" i="6"/>
  <c r="AI498" i="6"/>
  <c r="AF498" i="6"/>
  <c r="AC498" i="6"/>
  <c r="Z498" i="6"/>
  <c r="T498" i="6"/>
  <c r="Q498" i="6"/>
  <c r="N498" i="6"/>
  <c r="K498" i="6"/>
  <c r="AN497" i="6"/>
  <c r="AI497" i="6"/>
  <c r="AF497" i="6"/>
  <c r="AC497" i="6"/>
  <c r="Z497" i="6"/>
  <c r="T497" i="6"/>
  <c r="Q497" i="6"/>
  <c r="N497" i="6"/>
  <c r="K497" i="6"/>
  <c r="AN496" i="6"/>
  <c r="AI496" i="6"/>
  <c r="AF496" i="6"/>
  <c r="AC496" i="6"/>
  <c r="Z496" i="6"/>
  <c r="T496" i="6"/>
  <c r="Q496" i="6"/>
  <c r="N496" i="6"/>
  <c r="K496" i="6"/>
  <c r="AN495" i="6"/>
  <c r="AI495" i="6"/>
  <c r="AF495" i="6"/>
  <c r="AC495" i="6"/>
  <c r="Z495" i="6"/>
  <c r="T495" i="6"/>
  <c r="Q495" i="6"/>
  <c r="N495" i="6"/>
  <c r="K495" i="6"/>
  <c r="AN494" i="6"/>
  <c r="AI494" i="6"/>
  <c r="AF494" i="6"/>
  <c r="AC494" i="6"/>
  <c r="Z494" i="6"/>
  <c r="T494" i="6"/>
  <c r="Q494" i="6"/>
  <c r="N494" i="6"/>
  <c r="K494" i="6"/>
  <c r="AN493" i="6"/>
  <c r="AI493" i="6"/>
  <c r="AF493" i="6"/>
  <c r="AC493" i="6"/>
  <c r="Z493" i="6"/>
  <c r="T493" i="6"/>
  <c r="Q493" i="6"/>
  <c r="N493" i="6"/>
  <c r="K493" i="6"/>
  <c r="AN492" i="6"/>
  <c r="AI492" i="6"/>
  <c r="AF492" i="6"/>
  <c r="AC492" i="6"/>
  <c r="Z492" i="6"/>
  <c r="T492" i="6"/>
  <c r="Q492" i="6"/>
  <c r="N492" i="6"/>
  <c r="K492" i="6"/>
  <c r="AN491" i="6"/>
  <c r="AI491" i="6"/>
  <c r="AF491" i="6"/>
  <c r="AC491" i="6"/>
  <c r="Z491" i="6"/>
  <c r="T491" i="6"/>
  <c r="Q491" i="6"/>
  <c r="N491" i="6"/>
  <c r="K491" i="6"/>
  <c r="AN490" i="6"/>
  <c r="AI490" i="6"/>
  <c r="AF490" i="6"/>
  <c r="AC490" i="6"/>
  <c r="Z490" i="6"/>
  <c r="T490" i="6"/>
  <c r="Q490" i="6"/>
  <c r="N490" i="6"/>
  <c r="K490" i="6"/>
  <c r="AN489" i="6"/>
  <c r="AI489" i="6"/>
  <c r="AF489" i="6"/>
  <c r="AC489" i="6"/>
  <c r="Z489" i="6"/>
  <c r="T489" i="6"/>
  <c r="Q489" i="6"/>
  <c r="N489" i="6"/>
  <c r="K489" i="6"/>
  <c r="AN488" i="6"/>
  <c r="AI488" i="6"/>
  <c r="AF488" i="6"/>
  <c r="AC488" i="6"/>
  <c r="Z488" i="6"/>
  <c r="T488" i="6"/>
  <c r="Q488" i="6"/>
  <c r="N488" i="6"/>
  <c r="K488" i="6"/>
  <c r="AN487" i="6"/>
  <c r="AI487" i="6"/>
  <c r="AF487" i="6"/>
  <c r="AC487" i="6"/>
  <c r="Z487" i="6"/>
  <c r="T487" i="6"/>
  <c r="Q487" i="6"/>
  <c r="N487" i="6"/>
  <c r="K487" i="6"/>
  <c r="AN486" i="6"/>
  <c r="AI486" i="6"/>
  <c r="AF486" i="6"/>
  <c r="AC486" i="6"/>
  <c r="Z486" i="6"/>
  <c r="T486" i="6"/>
  <c r="Q486" i="6"/>
  <c r="N486" i="6"/>
  <c r="K486" i="6"/>
  <c r="AN485" i="6"/>
  <c r="AI485" i="6"/>
  <c r="AF485" i="6"/>
  <c r="AC485" i="6"/>
  <c r="Z485" i="6"/>
  <c r="T485" i="6"/>
  <c r="Q485" i="6"/>
  <c r="N485" i="6"/>
  <c r="K485" i="6"/>
  <c r="AN484" i="6"/>
  <c r="AI484" i="6"/>
  <c r="AF484" i="6"/>
  <c r="AC484" i="6"/>
  <c r="Z484" i="6"/>
  <c r="T484" i="6"/>
  <c r="Q484" i="6"/>
  <c r="N484" i="6"/>
  <c r="K484" i="6"/>
  <c r="AN483" i="6"/>
  <c r="AI483" i="6"/>
  <c r="AF483" i="6"/>
  <c r="AC483" i="6"/>
  <c r="Z483" i="6"/>
  <c r="T483" i="6"/>
  <c r="Q483" i="6"/>
  <c r="N483" i="6"/>
  <c r="K483" i="6"/>
  <c r="AN482" i="6"/>
  <c r="AI482" i="6"/>
  <c r="AF482" i="6"/>
  <c r="AC482" i="6"/>
  <c r="Z482" i="6"/>
  <c r="T482" i="6"/>
  <c r="Q482" i="6"/>
  <c r="N482" i="6"/>
  <c r="K482" i="6"/>
  <c r="AN481" i="6"/>
  <c r="AI481" i="6"/>
  <c r="AF481" i="6"/>
  <c r="AC481" i="6"/>
  <c r="Z481" i="6"/>
  <c r="T481" i="6"/>
  <c r="Q481" i="6"/>
  <c r="N481" i="6"/>
  <c r="K481" i="6"/>
  <c r="AN480" i="6"/>
  <c r="AI480" i="6"/>
  <c r="AF480" i="6"/>
  <c r="AC480" i="6"/>
  <c r="Z480" i="6"/>
  <c r="T480" i="6"/>
  <c r="Q480" i="6"/>
  <c r="N480" i="6"/>
  <c r="K480" i="6"/>
  <c r="AN479" i="6"/>
  <c r="AI479" i="6"/>
  <c r="AF479" i="6"/>
  <c r="AC479" i="6"/>
  <c r="Z479" i="6"/>
  <c r="T479" i="6"/>
  <c r="Q479" i="6"/>
  <c r="N479" i="6"/>
  <c r="K479" i="6"/>
  <c r="AN478" i="6"/>
  <c r="AI478" i="6"/>
  <c r="AF478" i="6"/>
  <c r="AC478" i="6"/>
  <c r="Z478" i="6"/>
  <c r="T478" i="6"/>
  <c r="Q478" i="6"/>
  <c r="N478" i="6"/>
  <c r="K478" i="6"/>
  <c r="AN477" i="6"/>
  <c r="AI477" i="6"/>
  <c r="AF477" i="6"/>
  <c r="AC477" i="6"/>
  <c r="Z477" i="6"/>
  <c r="T477" i="6"/>
  <c r="Q477" i="6"/>
  <c r="N477" i="6"/>
  <c r="K477" i="6"/>
  <c r="AN476" i="6"/>
  <c r="AI476" i="6"/>
  <c r="AF476" i="6"/>
  <c r="AC476" i="6"/>
  <c r="Z476" i="6"/>
  <c r="T476" i="6"/>
  <c r="Q476" i="6"/>
  <c r="N476" i="6"/>
  <c r="K476" i="6"/>
  <c r="AN475" i="6"/>
  <c r="AI475" i="6"/>
  <c r="AF475" i="6"/>
  <c r="AC475" i="6"/>
  <c r="Z475" i="6"/>
  <c r="T475" i="6"/>
  <c r="Q475" i="6"/>
  <c r="N475" i="6"/>
  <c r="K475" i="6"/>
  <c r="AN474" i="6"/>
  <c r="AI474" i="6"/>
  <c r="AF474" i="6"/>
  <c r="AC474" i="6"/>
  <c r="Z474" i="6"/>
  <c r="T474" i="6"/>
  <c r="Q474" i="6"/>
  <c r="N474" i="6"/>
  <c r="K474" i="6"/>
  <c r="AN473" i="6"/>
  <c r="AI473" i="6"/>
  <c r="AF473" i="6"/>
  <c r="AC473" i="6"/>
  <c r="Z473" i="6"/>
  <c r="T473" i="6"/>
  <c r="Q473" i="6"/>
  <c r="N473" i="6"/>
  <c r="K473" i="6"/>
  <c r="AN472" i="6"/>
  <c r="AI472" i="6"/>
  <c r="AF472" i="6"/>
  <c r="AC472" i="6"/>
  <c r="Z472" i="6"/>
  <c r="T472" i="6"/>
  <c r="Q472" i="6"/>
  <c r="N472" i="6"/>
  <c r="K472" i="6"/>
  <c r="AN471" i="6"/>
  <c r="AI471" i="6"/>
  <c r="AF471" i="6"/>
  <c r="AC471" i="6"/>
  <c r="Z471" i="6"/>
  <c r="T471" i="6"/>
  <c r="Q471" i="6"/>
  <c r="N471" i="6"/>
  <c r="K471" i="6"/>
  <c r="AN470" i="6"/>
  <c r="AI470" i="6"/>
  <c r="AF470" i="6"/>
  <c r="AC470" i="6"/>
  <c r="Z470" i="6"/>
  <c r="T470" i="6"/>
  <c r="Q470" i="6"/>
  <c r="N470" i="6"/>
  <c r="K470" i="6"/>
  <c r="AN469" i="6"/>
  <c r="AI469" i="6"/>
  <c r="AF469" i="6"/>
  <c r="AC469" i="6"/>
  <c r="Z469" i="6"/>
  <c r="T469" i="6"/>
  <c r="Q469" i="6"/>
  <c r="N469" i="6"/>
  <c r="K469" i="6"/>
  <c r="AN468" i="6"/>
  <c r="AI468" i="6"/>
  <c r="AF468" i="6"/>
  <c r="AC468" i="6"/>
  <c r="Z468" i="6"/>
  <c r="T468" i="6"/>
  <c r="Q468" i="6"/>
  <c r="N468" i="6"/>
  <c r="K468" i="6"/>
  <c r="AN467" i="6"/>
  <c r="AI467" i="6"/>
  <c r="AF467" i="6"/>
  <c r="AC467" i="6"/>
  <c r="Z467" i="6"/>
  <c r="T467" i="6"/>
  <c r="Q467" i="6"/>
  <c r="N467" i="6"/>
  <c r="K467" i="6"/>
  <c r="AN466" i="6"/>
  <c r="AI466" i="6"/>
  <c r="AF466" i="6"/>
  <c r="AC466" i="6"/>
  <c r="Z466" i="6"/>
  <c r="T466" i="6"/>
  <c r="Q466" i="6"/>
  <c r="N466" i="6"/>
  <c r="K466" i="6"/>
  <c r="AN465" i="6"/>
  <c r="AI465" i="6"/>
  <c r="AF465" i="6"/>
  <c r="AC465" i="6"/>
  <c r="Z465" i="6"/>
  <c r="T465" i="6"/>
  <c r="Q465" i="6"/>
  <c r="N465" i="6"/>
  <c r="K465" i="6"/>
  <c r="AN464" i="6"/>
  <c r="AI464" i="6"/>
  <c r="AF464" i="6"/>
  <c r="AC464" i="6"/>
  <c r="Z464" i="6"/>
  <c r="T464" i="6"/>
  <c r="Q464" i="6"/>
  <c r="N464" i="6"/>
  <c r="K464" i="6"/>
  <c r="AN463" i="6"/>
  <c r="AI463" i="6"/>
  <c r="AF463" i="6"/>
  <c r="AC463" i="6"/>
  <c r="Z463" i="6"/>
  <c r="T463" i="6"/>
  <c r="Q463" i="6"/>
  <c r="N463" i="6"/>
  <c r="K463" i="6"/>
  <c r="AN462" i="6"/>
  <c r="AI462" i="6"/>
  <c r="AF462" i="6"/>
  <c r="AC462" i="6"/>
  <c r="Z462" i="6"/>
  <c r="T462" i="6"/>
  <c r="Q462" i="6"/>
  <c r="N462" i="6"/>
  <c r="K462" i="6"/>
  <c r="AN461" i="6"/>
  <c r="AI461" i="6"/>
  <c r="AF461" i="6"/>
  <c r="AC461" i="6"/>
  <c r="Z461" i="6"/>
  <c r="T461" i="6"/>
  <c r="Q461" i="6"/>
  <c r="N461" i="6"/>
  <c r="K461" i="6"/>
  <c r="AN460" i="6"/>
  <c r="AI460" i="6"/>
  <c r="AF460" i="6"/>
  <c r="AC460" i="6"/>
  <c r="Z460" i="6"/>
  <c r="T460" i="6"/>
  <c r="Q460" i="6"/>
  <c r="N460" i="6"/>
  <c r="K460" i="6"/>
  <c r="AN459" i="6"/>
  <c r="AI459" i="6"/>
  <c r="AF459" i="6"/>
  <c r="AC459" i="6"/>
  <c r="Z459" i="6"/>
  <c r="T459" i="6"/>
  <c r="Q459" i="6"/>
  <c r="N459" i="6"/>
  <c r="K459" i="6"/>
  <c r="AN458" i="6"/>
  <c r="AI458" i="6"/>
  <c r="AF458" i="6"/>
  <c r="AC458" i="6"/>
  <c r="Z458" i="6"/>
  <c r="T458" i="6"/>
  <c r="Q458" i="6"/>
  <c r="N458" i="6"/>
  <c r="K458" i="6"/>
  <c r="AN457" i="6"/>
  <c r="AI457" i="6"/>
  <c r="AF457" i="6"/>
  <c r="AC457" i="6"/>
  <c r="Z457" i="6"/>
  <c r="T457" i="6"/>
  <c r="Q457" i="6"/>
  <c r="N457" i="6"/>
  <c r="K457" i="6"/>
  <c r="AN456" i="6"/>
  <c r="AI456" i="6"/>
  <c r="AF456" i="6"/>
  <c r="AC456" i="6"/>
  <c r="Z456" i="6"/>
  <c r="T456" i="6"/>
  <c r="Q456" i="6"/>
  <c r="N456" i="6"/>
  <c r="K456" i="6"/>
  <c r="AN455" i="6"/>
  <c r="AI455" i="6"/>
  <c r="AF455" i="6"/>
  <c r="AC455" i="6"/>
  <c r="Z455" i="6"/>
  <c r="T455" i="6"/>
  <c r="Q455" i="6"/>
  <c r="N455" i="6"/>
  <c r="K455" i="6"/>
  <c r="AN454" i="6"/>
  <c r="AI454" i="6"/>
  <c r="AF454" i="6"/>
  <c r="AC454" i="6"/>
  <c r="Z454" i="6"/>
  <c r="T454" i="6"/>
  <c r="Q454" i="6"/>
  <c r="N454" i="6"/>
  <c r="K454" i="6"/>
  <c r="AN453" i="6"/>
  <c r="AI453" i="6"/>
  <c r="AF453" i="6"/>
  <c r="AC453" i="6"/>
  <c r="Z453" i="6"/>
  <c r="T453" i="6"/>
  <c r="Q453" i="6"/>
  <c r="N453" i="6"/>
  <c r="K453" i="6"/>
  <c r="AN452" i="6"/>
  <c r="AI452" i="6"/>
  <c r="AF452" i="6"/>
  <c r="AC452" i="6"/>
  <c r="Z452" i="6"/>
  <c r="T452" i="6"/>
  <c r="Q452" i="6"/>
  <c r="N452" i="6"/>
  <c r="K452" i="6"/>
  <c r="AN451" i="6"/>
  <c r="AI451" i="6"/>
  <c r="AF451" i="6"/>
  <c r="AC451" i="6"/>
  <c r="Z451" i="6"/>
  <c r="T451" i="6"/>
  <c r="Q451" i="6"/>
  <c r="N451" i="6"/>
  <c r="K451" i="6"/>
  <c r="AN450" i="6"/>
  <c r="AI450" i="6"/>
  <c r="AF450" i="6"/>
  <c r="AC450" i="6"/>
  <c r="Z450" i="6"/>
  <c r="T450" i="6"/>
  <c r="Q450" i="6"/>
  <c r="N450" i="6"/>
  <c r="K450" i="6"/>
  <c r="AL112" i="8"/>
  <c r="AH112" i="8"/>
  <c r="AD112" i="8"/>
  <c r="Z112" i="8"/>
  <c r="V112" i="8"/>
  <c r="R112" i="8"/>
  <c r="N112" i="8"/>
  <c r="J112" i="8"/>
  <c r="F112" i="8"/>
  <c r="AL103" i="8"/>
  <c r="AH103" i="8"/>
  <c r="AD103" i="8"/>
  <c r="Z103" i="8"/>
  <c r="V103" i="8"/>
  <c r="R103" i="8"/>
  <c r="N103" i="8"/>
  <c r="J103" i="8"/>
  <c r="F103" i="8"/>
  <c r="AL95" i="8"/>
  <c r="AH95" i="8"/>
  <c r="AD95" i="8"/>
  <c r="Z95" i="8"/>
  <c r="V95" i="8"/>
  <c r="R95" i="8"/>
  <c r="N95" i="8"/>
  <c r="J95" i="8"/>
  <c r="F95" i="8"/>
  <c r="AL94" i="8"/>
  <c r="AH94" i="8"/>
  <c r="AD94" i="8"/>
  <c r="Z94" i="8"/>
  <c r="V94" i="8"/>
  <c r="R94" i="8"/>
  <c r="N94" i="8"/>
  <c r="J94" i="8"/>
  <c r="F94" i="8"/>
  <c r="AL93" i="8"/>
  <c r="AH93" i="8"/>
  <c r="AD93" i="8"/>
  <c r="Z93" i="8"/>
  <c r="V93" i="8"/>
  <c r="R93" i="8"/>
  <c r="N93" i="8"/>
  <c r="J93" i="8"/>
  <c r="F93" i="8"/>
  <c r="AL81" i="8"/>
  <c r="AH81" i="8"/>
  <c r="AD81" i="8"/>
  <c r="Z81" i="8"/>
  <c r="V81" i="8"/>
  <c r="R81" i="8"/>
  <c r="N81" i="8"/>
  <c r="J81" i="8"/>
  <c r="F81" i="8"/>
  <c r="AL73" i="8"/>
  <c r="AH73" i="8"/>
  <c r="AD73" i="8"/>
  <c r="Z73" i="8"/>
  <c r="V73" i="8"/>
  <c r="R73" i="8"/>
  <c r="N73" i="8"/>
  <c r="J73" i="8"/>
  <c r="F73" i="8"/>
  <c r="AL35" i="8"/>
  <c r="AH35" i="8"/>
  <c r="AD35" i="8"/>
  <c r="Z35" i="8"/>
  <c r="V35" i="8"/>
  <c r="R35" i="8"/>
  <c r="N35" i="8"/>
  <c r="J35" i="8"/>
  <c r="F35" i="8"/>
  <c r="AN678" i="6"/>
  <c r="AI678" i="6"/>
  <c r="AF678" i="6"/>
  <c r="AC678" i="6"/>
  <c r="Z678" i="6"/>
  <c r="W678" i="6"/>
  <c r="T678" i="6"/>
  <c r="Q678" i="6"/>
  <c r="N678" i="6"/>
  <c r="K678" i="6"/>
  <c r="AN677" i="6"/>
  <c r="AI677" i="6"/>
  <c r="AF677" i="6"/>
  <c r="AC677" i="6"/>
  <c r="Z677" i="6"/>
  <c r="W677" i="6"/>
  <c r="T677" i="6"/>
  <c r="Q677" i="6"/>
  <c r="N677" i="6"/>
  <c r="K677" i="6"/>
  <c r="AN676" i="6"/>
  <c r="AI676" i="6"/>
  <c r="AF676" i="6"/>
  <c r="AC676" i="6"/>
  <c r="Z676" i="6"/>
  <c r="W676" i="6"/>
  <c r="T676" i="6"/>
  <c r="Q676" i="6"/>
  <c r="N676" i="6"/>
  <c r="K676" i="6"/>
  <c r="AN675" i="6"/>
  <c r="AI675" i="6"/>
  <c r="AF675" i="6"/>
  <c r="AC675" i="6"/>
  <c r="Z675" i="6"/>
  <c r="W675" i="6"/>
  <c r="T675" i="6"/>
  <c r="Q675" i="6"/>
  <c r="N675" i="6"/>
  <c r="K675" i="6"/>
  <c r="AN674" i="6"/>
  <c r="AI674" i="6"/>
  <c r="AF674" i="6"/>
  <c r="AC674" i="6"/>
  <c r="Z674" i="6"/>
  <c r="W674" i="6"/>
  <c r="T674" i="6"/>
  <c r="Q674" i="6"/>
  <c r="N674" i="6"/>
  <c r="K674" i="6"/>
  <c r="AN673" i="6"/>
  <c r="AI673" i="6"/>
  <c r="AF673" i="6"/>
  <c r="AC673" i="6"/>
  <c r="Z673" i="6"/>
  <c r="W673" i="6"/>
  <c r="T673" i="6"/>
  <c r="Q673" i="6"/>
  <c r="N673" i="6"/>
  <c r="K673" i="6"/>
  <c r="AN672" i="6"/>
  <c r="AI672" i="6"/>
  <c r="AF672" i="6"/>
  <c r="AC672" i="6"/>
  <c r="Z672" i="6"/>
  <c r="W672" i="6"/>
  <c r="T672" i="6"/>
  <c r="Q672" i="6"/>
  <c r="N672" i="6"/>
  <c r="K672" i="6"/>
  <c r="AN671" i="6"/>
  <c r="AI671" i="6"/>
  <c r="AF671" i="6"/>
  <c r="AC671" i="6"/>
  <c r="Z671" i="6"/>
  <c r="W671" i="6"/>
  <c r="T671" i="6"/>
  <c r="Q671" i="6"/>
  <c r="N671" i="6"/>
  <c r="K671" i="6"/>
  <c r="AN670" i="6"/>
  <c r="AI670" i="6"/>
  <c r="AF670" i="6"/>
  <c r="AC670" i="6"/>
  <c r="Z670" i="6"/>
  <c r="W670" i="6"/>
  <c r="T670" i="6"/>
  <c r="Q670" i="6"/>
  <c r="N670" i="6"/>
  <c r="K670" i="6"/>
  <c r="AN669" i="6"/>
  <c r="AI669" i="6"/>
  <c r="AF669" i="6"/>
  <c r="AC669" i="6"/>
  <c r="Z669" i="6"/>
  <c r="W669" i="6"/>
  <c r="T669" i="6"/>
  <c r="Q669" i="6"/>
  <c r="N669" i="6"/>
  <c r="K669" i="6"/>
  <c r="AN668" i="6"/>
  <c r="AI668" i="6"/>
  <c r="AF668" i="6"/>
  <c r="AC668" i="6"/>
  <c r="Z668" i="6"/>
  <c r="W668" i="6"/>
  <c r="T668" i="6"/>
  <c r="Q668" i="6"/>
  <c r="N668" i="6"/>
  <c r="K668" i="6"/>
  <c r="AN667" i="6"/>
  <c r="AI667" i="6"/>
  <c r="AF667" i="6"/>
  <c r="AC667" i="6"/>
  <c r="Z667" i="6"/>
  <c r="W667" i="6"/>
  <c r="T667" i="6"/>
  <c r="Q667" i="6"/>
  <c r="N667" i="6"/>
  <c r="K667" i="6"/>
  <c r="AN666" i="6"/>
  <c r="AI666" i="6"/>
  <c r="AF666" i="6"/>
  <c r="AC666" i="6"/>
  <c r="Z666" i="6"/>
  <c r="W666" i="6"/>
  <c r="T666" i="6"/>
  <c r="Q666" i="6"/>
  <c r="N666" i="6"/>
  <c r="K666" i="6"/>
  <c r="AN665" i="6"/>
  <c r="AI665" i="6"/>
  <c r="AF665" i="6"/>
  <c r="AC665" i="6"/>
  <c r="Z665" i="6"/>
  <c r="W665" i="6"/>
  <c r="T665" i="6"/>
  <c r="Q665" i="6"/>
  <c r="N665" i="6"/>
  <c r="K665" i="6"/>
  <c r="AN664" i="6"/>
  <c r="AI664" i="6"/>
  <c r="AF664" i="6"/>
  <c r="AC664" i="6"/>
  <c r="Z664" i="6"/>
  <c r="W664" i="6"/>
  <c r="T664" i="6"/>
  <c r="Q664" i="6"/>
  <c r="N664" i="6"/>
  <c r="K664" i="6"/>
  <c r="AN663" i="6"/>
  <c r="AI663" i="6"/>
  <c r="AF663" i="6"/>
  <c r="AC663" i="6"/>
  <c r="Z663" i="6"/>
  <c r="W663" i="6"/>
  <c r="T663" i="6"/>
  <c r="Q663" i="6"/>
  <c r="N663" i="6"/>
  <c r="K663" i="6"/>
  <c r="AN662" i="6"/>
  <c r="AI662" i="6"/>
  <c r="AF662" i="6"/>
  <c r="AC662" i="6"/>
  <c r="Z662" i="6"/>
  <c r="W662" i="6"/>
  <c r="T662" i="6"/>
  <c r="Q662" i="6"/>
  <c r="N662" i="6"/>
  <c r="K662" i="6"/>
  <c r="AN661" i="6"/>
  <c r="AI661" i="6"/>
  <c r="AF661" i="6"/>
  <c r="AC661" i="6"/>
  <c r="Z661" i="6"/>
  <c r="W661" i="6"/>
  <c r="T661" i="6"/>
  <c r="Q661" i="6"/>
  <c r="N661" i="6"/>
  <c r="K661" i="6"/>
  <c r="AN660" i="6"/>
  <c r="AI660" i="6"/>
  <c r="AF660" i="6"/>
  <c r="AC660" i="6"/>
  <c r="Z660" i="6"/>
  <c r="W660" i="6"/>
  <c r="T660" i="6"/>
  <c r="Q660" i="6"/>
  <c r="N660" i="6"/>
  <c r="K660" i="6"/>
  <c r="AN659" i="6"/>
  <c r="AI659" i="6"/>
  <c r="AF659" i="6"/>
  <c r="AC659" i="6"/>
  <c r="Z659" i="6"/>
  <c r="W659" i="6"/>
  <c r="T659" i="6"/>
  <c r="Q659" i="6"/>
  <c r="N659" i="6"/>
  <c r="K659" i="6"/>
  <c r="AN658" i="6"/>
  <c r="AI658" i="6"/>
  <c r="AF658" i="6"/>
  <c r="AC658" i="6"/>
  <c r="Z658" i="6"/>
  <c r="W658" i="6"/>
  <c r="T658" i="6"/>
  <c r="Q658" i="6"/>
  <c r="N658" i="6"/>
  <c r="K658" i="6"/>
  <c r="AN657" i="6"/>
  <c r="AI657" i="6"/>
  <c r="AF657" i="6"/>
  <c r="AC657" i="6"/>
  <c r="Z657" i="6"/>
  <c r="W657" i="6"/>
  <c r="T657" i="6"/>
  <c r="Q657" i="6"/>
  <c r="N657" i="6"/>
  <c r="K657" i="6"/>
  <c r="AN656" i="6"/>
  <c r="AI656" i="6"/>
  <c r="AF656" i="6"/>
  <c r="AC656" i="6"/>
  <c r="Z656" i="6"/>
  <c r="W656" i="6"/>
  <c r="T656" i="6"/>
  <c r="Q656" i="6"/>
  <c r="N656" i="6"/>
  <c r="K656" i="6"/>
  <c r="AN655" i="6"/>
  <c r="AI655" i="6"/>
  <c r="AF655" i="6"/>
  <c r="AC655" i="6"/>
  <c r="Z655" i="6"/>
  <c r="W655" i="6"/>
  <c r="T655" i="6"/>
  <c r="Q655" i="6"/>
  <c r="N655" i="6"/>
  <c r="K655" i="6"/>
  <c r="AN654" i="6"/>
  <c r="AI654" i="6"/>
  <c r="AF654" i="6"/>
  <c r="AC654" i="6"/>
  <c r="Z654" i="6"/>
  <c r="W654" i="6"/>
  <c r="T654" i="6"/>
  <c r="Q654" i="6"/>
  <c r="N654" i="6"/>
  <c r="K654" i="6"/>
  <c r="AN653" i="6"/>
  <c r="AI653" i="6"/>
  <c r="AF653" i="6"/>
  <c r="AC653" i="6"/>
  <c r="Z653" i="6"/>
  <c r="W653" i="6"/>
  <c r="T653" i="6"/>
  <c r="Q653" i="6"/>
  <c r="N653" i="6"/>
  <c r="K653" i="6"/>
  <c r="AN652" i="6"/>
  <c r="AI652" i="6"/>
  <c r="AF652" i="6"/>
  <c r="AC652" i="6"/>
  <c r="Z652" i="6"/>
  <c r="W652" i="6"/>
  <c r="T652" i="6"/>
  <c r="Q652" i="6"/>
  <c r="N652" i="6"/>
  <c r="K652" i="6"/>
  <c r="AN651" i="6"/>
  <c r="AI651" i="6"/>
  <c r="AF651" i="6"/>
  <c r="AC651" i="6"/>
  <c r="Z651" i="6"/>
  <c r="W651" i="6"/>
  <c r="T651" i="6"/>
  <c r="Q651" i="6"/>
  <c r="N651" i="6"/>
  <c r="K651" i="6"/>
  <c r="AN650" i="6"/>
  <c r="AI650" i="6"/>
  <c r="AF650" i="6"/>
  <c r="AC650" i="6"/>
  <c r="Z650" i="6"/>
  <c r="W650" i="6"/>
  <c r="T650" i="6"/>
  <c r="Q650" i="6"/>
  <c r="N650" i="6"/>
  <c r="K650" i="6"/>
  <c r="AN649" i="6"/>
  <c r="AI649" i="6"/>
  <c r="AF649" i="6"/>
  <c r="AC649" i="6"/>
  <c r="Z649" i="6"/>
  <c r="W649" i="6"/>
  <c r="T649" i="6"/>
  <c r="Q649" i="6"/>
  <c r="N649" i="6"/>
  <c r="K649" i="6"/>
  <c r="AN648" i="6"/>
  <c r="AI648" i="6"/>
  <c r="AF648" i="6"/>
  <c r="AC648" i="6"/>
  <c r="Z648" i="6"/>
  <c r="W648" i="6"/>
  <c r="T648" i="6"/>
  <c r="Q648" i="6"/>
  <c r="N648" i="6"/>
  <c r="K648" i="6"/>
  <c r="AN647" i="6"/>
  <c r="AI647" i="6"/>
  <c r="AF647" i="6"/>
  <c r="AC647" i="6"/>
  <c r="Z647" i="6"/>
  <c r="W647" i="6"/>
  <c r="T647" i="6"/>
  <c r="Q647" i="6"/>
  <c r="N647" i="6"/>
  <c r="K647" i="6"/>
  <c r="AN646" i="6"/>
  <c r="AI646" i="6"/>
  <c r="AF646" i="6"/>
  <c r="AC646" i="6"/>
  <c r="Z646" i="6"/>
  <c r="W646" i="6"/>
  <c r="T646" i="6"/>
  <c r="Q646" i="6"/>
  <c r="N646" i="6"/>
  <c r="K646" i="6"/>
  <c r="AN645" i="6"/>
  <c r="AI645" i="6"/>
  <c r="AF645" i="6"/>
  <c r="AC645" i="6"/>
  <c r="Z645" i="6"/>
  <c r="W645" i="6"/>
  <c r="T645" i="6"/>
  <c r="Q645" i="6"/>
  <c r="N645" i="6"/>
  <c r="K645" i="6"/>
  <c r="AN644" i="6"/>
  <c r="AI644" i="6"/>
  <c r="AF644" i="6"/>
  <c r="AC644" i="6"/>
  <c r="Z644" i="6"/>
  <c r="W644" i="6"/>
  <c r="T644" i="6"/>
  <c r="Q644" i="6"/>
  <c r="N644" i="6"/>
  <c r="K644" i="6"/>
  <c r="AN643" i="6"/>
  <c r="AI643" i="6"/>
  <c r="AF643" i="6"/>
  <c r="AC643" i="6"/>
  <c r="Z643" i="6"/>
  <c r="W643" i="6"/>
  <c r="T643" i="6"/>
  <c r="Q643" i="6"/>
  <c r="N643" i="6"/>
  <c r="K643" i="6"/>
  <c r="AN642" i="6"/>
  <c r="AI642" i="6"/>
  <c r="AF642" i="6"/>
  <c r="AC642" i="6"/>
  <c r="Z642" i="6"/>
  <c r="W642" i="6"/>
  <c r="T642" i="6"/>
  <c r="Q642" i="6"/>
  <c r="N642" i="6"/>
  <c r="K642" i="6"/>
  <c r="AN641" i="6"/>
  <c r="AI641" i="6"/>
  <c r="AF641" i="6"/>
  <c r="AC641" i="6"/>
  <c r="Z641" i="6"/>
  <c r="W641" i="6"/>
  <c r="T641" i="6"/>
  <c r="Q641" i="6"/>
  <c r="N641" i="6"/>
  <c r="K641" i="6"/>
  <c r="AN640" i="6"/>
  <c r="AI640" i="6"/>
  <c r="AF640" i="6"/>
  <c r="AC640" i="6"/>
  <c r="Z640" i="6"/>
  <c r="W640" i="6"/>
  <c r="T640" i="6"/>
  <c r="Q640" i="6"/>
  <c r="N640" i="6"/>
  <c r="K640" i="6"/>
  <c r="AN639" i="6"/>
  <c r="AI639" i="6"/>
  <c r="AF639" i="6"/>
  <c r="AC639" i="6"/>
  <c r="Z639" i="6"/>
  <c r="W639" i="6"/>
  <c r="T639" i="6"/>
  <c r="Q639" i="6"/>
  <c r="N639" i="6"/>
  <c r="K639" i="6"/>
  <c r="AN638" i="6"/>
  <c r="AI638" i="6"/>
  <c r="AF638" i="6"/>
  <c r="AC638" i="6"/>
  <c r="Z638" i="6"/>
  <c r="W638" i="6"/>
  <c r="T638" i="6"/>
  <c r="Q638" i="6"/>
  <c r="N638" i="6"/>
  <c r="K638" i="6"/>
  <c r="AN637" i="6"/>
  <c r="AI637" i="6"/>
  <c r="AF637" i="6"/>
  <c r="AC637" i="6"/>
  <c r="Z637" i="6"/>
  <c r="W637" i="6"/>
  <c r="T637" i="6"/>
  <c r="Q637" i="6"/>
  <c r="N637" i="6"/>
  <c r="K637" i="6"/>
  <c r="AN636" i="6"/>
  <c r="AI636" i="6"/>
  <c r="AF636" i="6"/>
  <c r="AC636" i="6"/>
  <c r="Z636" i="6"/>
  <c r="W636" i="6"/>
  <c r="T636" i="6"/>
  <c r="Q636" i="6"/>
  <c r="N636" i="6"/>
  <c r="K636" i="6"/>
  <c r="AN635" i="6"/>
  <c r="AI635" i="6"/>
  <c r="AF635" i="6"/>
  <c r="AC635" i="6"/>
  <c r="Z635" i="6"/>
  <c r="W635" i="6"/>
  <c r="T635" i="6"/>
  <c r="Q635" i="6"/>
  <c r="N635" i="6"/>
  <c r="K635" i="6"/>
  <c r="AN634" i="6"/>
  <c r="AI634" i="6"/>
  <c r="AF634" i="6"/>
  <c r="AC634" i="6"/>
  <c r="Z634" i="6"/>
  <c r="W634" i="6"/>
  <c r="T634" i="6"/>
  <c r="Q634" i="6"/>
  <c r="N634" i="6"/>
  <c r="K634" i="6"/>
  <c r="AN633" i="6"/>
  <c r="AI633" i="6"/>
  <c r="AF633" i="6"/>
  <c r="AC633" i="6"/>
  <c r="Z633" i="6"/>
  <c r="W633" i="6"/>
  <c r="T633" i="6"/>
  <c r="Q633" i="6"/>
  <c r="N633" i="6"/>
  <c r="K633" i="6"/>
  <c r="AN632" i="6"/>
  <c r="AI632" i="6"/>
  <c r="AF632" i="6"/>
  <c r="AC632" i="6"/>
  <c r="Z632" i="6"/>
  <c r="W632" i="6"/>
  <c r="T632" i="6"/>
  <c r="Q632" i="6"/>
  <c r="N632" i="6"/>
  <c r="K632" i="6"/>
  <c r="AN631" i="6"/>
  <c r="AI631" i="6"/>
  <c r="AF631" i="6"/>
  <c r="AC631" i="6"/>
  <c r="Z631" i="6"/>
  <c r="W631" i="6"/>
  <c r="T631" i="6"/>
  <c r="Q631" i="6"/>
  <c r="N631" i="6"/>
  <c r="K631" i="6"/>
  <c r="AN630" i="6"/>
  <c r="AI630" i="6"/>
  <c r="AF630" i="6"/>
  <c r="AC630" i="6"/>
  <c r="Z630" i="6"/>
  <c r="W630" i="6"/>
  <c r="T630" i="6"/>
  <c r="Q630" i="6"/>
  <c r="N630" i="6"/>
  <c r="K630" i="6"/>
  <c r="AN629" i="6"/>
  <c r="AI629" i="6"/>
  <c r="AF629" i="6"/>
  <c r="AC629" i="6"/>
  <c r="Z629" i="6"/>
  <c r="W629" i="6"/>
  <c r="T629" i="6"/>
  <c r="Q629" i="6"/>
  <c r="N629" i="6"/>
  <c r="K629" i="6"/>
  <c r="AN628" i="6"/>
  <c r="AI628" i="6"/>
  <c r="AF628" i="6"/>
  <c r="AC628" i="6"/>
  <c r="Z628" i="6"/>
  <c r="W628" i="6"/>
  <c r="T628" i="6"/>
  <c r="Q628" i="6"/>
  <c r="N628" i="6"/>
  <c r="K628" i="6"/>
  <c r="AN627" i="6"/>
  <c r="AI627" i="6"/>
  <c r="AF627" i="6"/>
  <c r="AC627" i="6"/>
  <c r="Z627" i="6"/>
  <c r="W627" i="6"/>
  <c r="T627" i="6"/>
  <c r="Q627" i="6"/>
  <c r="N627" i="6"/>
  <c r="K627" i="6"/>
  <c r="AN626" i="6"/>
  <c r="AI626" i="6"/>
  <c r="AF626" i="6"/>
  <c r="AC626" i="6"/>
  <c r="Z626" i="6"/>
  <c r="W626" i="6"/>
  <c r="T626" i="6"/>
  <c r="Q626" i="6"/>
  <c r="N626" i="6"/>
  <c r="K626" i="6"/>
  <c r="AN625" i="6"/>
  <c r="AI625" i="6"/>
  <c r="AF625" i="6"/>
  <c r="AC625" i="6"/>
  <c r="Z625" i="6"/>
  <c r="W625" i="6"/>
  <c r="T625" i="6"/>
  <c r="Q625" i="6"/>
  <c r="N625" i="6"/>
  <c r="K625" i="6"/>
  <c r="AN624" i="6"/>
  <c r="AI624" i="6"/>
  <c r="AF624" i="6"/>
  <c r="AC624" i="6"/>
  <c r="Z624" i="6"/>
  <c r="W624" i="6"/>
  <c r="T624" i="6"/>
  <c r="Q624" i="6"/>
  <c r="N624" i="6"/>
  <c r="K624" i="6"/>
  <c r="AN623" i="6"/>
  <c r="AI623" i="6"/>
  <c r="AF623" i="6"/>
  <c r="AC623" i="6"/>
  <c r="Z623" i="6"/>
  <c r="W623" i="6"/>
  <c r="T623" i="6"/>
  <c r="Q623" i="6"/>
  <c r="N623" i="6"/>
  <c r="K623" i="6"/>
  <c r="AN622" i="6"/>
  <c r="AI622" i="6"/>
  <c r="AF622" i="6"/>
  <c r="AC622" i="6"/>
  <c r="Z622" i="6"/>
  <c r="W622" i="6"/>
  <c r="T622" i="6"/>
  <c r="Q622" i="6"/>
  <c r="N622" i="6"/>
  <c r="K622" i="6"/>
  <c r="AN621" i="6"/>
  <c r="AI621" i="6"/>
  <c r="AF621" i="6"/>
  <c r="AC621" i="6"/>
  <c r="Z621" i="6"/>
  <c r="W621" i="6"/>
  <c r="T621" i="6"/>
  <c r="Q621" i="6"/>
  <c r="N621" i="6"/>
  <c r="K621" i="6"/>
  <c r="AN620" i="6"/>
  <c r="AI620" i="6"/>
  <c r="AF620" i="6"/>
  <c r="AC620" i="6"/>
  <c r="Z620" i="6"/>
  <c r="W620" i="6"/>
  <c r="T620" i="6"/>
  <c r="Q620" i="6"/>
  <c r="N620" i="6"/>
  <c r="K620" i="6"/>
  <c r="AN619" i="6"/>
  <c r="AI619" i="6"/>
  <c r="AF619" i="6"/>
  <c r="AC619" i="6"/>
  <c r="Z619" i="6"/>
  <c r="W619" i="6"/>
  <c r="T619" i="6"/>
  <c r="Q619" i="6"/>
  <c r="N619" i="6"/>
  <c r="K619" i="6"/>
  <c r="AN618" i="6"/>
  <c r="AI618" i="6"/>
  <c r="AF618" i="6"/>
  <c r="AC618" i="6"/>
  <c r="Z618" i="6"/>
  <c r="T618" i="6"/>
  <c r="Q618" i="6"/>
  <c r="N618" i="6"/>
  <c r="K618" i="6"/>
  <c r="AN617" i="6"/>
  <c r="AI617" i="6"/>
  <c r="AF617" i="6"/>
  <c r="AC617" i="6"/>
  <c r="Z617" i="6"/>
  <c r="T617" i="6"/>
  <c r="Q617" i="6"/>
  <c r="N617" i="6"/>
  <c r="K617" i="6"/>
  <c r="AN616" i="6"/>
  <c r="AI616" i="6"/>
  <c r="AF616" i="6"/>
  <c r="AC616" i="6"/>
  <c r="Z616" i="6"/>
  <c r="T616" i="6"/>
  <c r="Q616" i="6"/>
  <c r="N616" i="6"/>
  <c r="K616" i="6"/>
  <c r="AN615" i="6"/>
  <c r="AI615" i="6"/>
  <c r="AF615" i="6"/>
  <c r="AC615" i="6"/>
  <c r="Z615" i="6"/>
  <c r="T615" i="6"/>
  <c r="Q615" i="6"/>
  <c r="N615" i="6"/>
  <c r="K615" i="6"/>
  <c r="AN614" i="6"/>
  <c r="AI614" i="6"/>
  <c r="AF614" i="6"/>
  <c r="AC614" i="6"/>
  <c r="Z614" i="6"/>
  <c r="T614" i="6"/>
  <c r="Q614" i="6"/>
  <c r="N614" i="6"/>
  <c r="K614" i="6"/>
  <c r="AN613" i="6"/>
  <c r="AI613" i="6"/>
  <c r="AF613" i="6"/>
  <c r="AC613" i="6"/>
  <c r="Z613" i="6"/>
  <c r="T613" i="6"/>
  <c r="Q613" i="6"/>
  <c r="N613" i="6"/>
  <c r="K613" i="6"/>
  <c r="AN612" i="6"/>
  <c r="AI612" i="6"/>
  <c r="AF612" i="6"/>
  <c r="AC612" i="6"/>
  <c r="Z612" i="6"/>
  <c r="T612" i="6"/>
  <c r="Q612" i="6"/>
  <c r="N612" i="6"/>
  <c r="K612" i="6"/>
  <c r="AN611" i="6"/>
  <c r="AI611" i="6"/>
  <c r="AF611" i="6"/>
  <c r="AC611" i="6"/>
  <c r="Z611" i="6"/>
  <c r="T611" i="6"/>
  <c r="Q611" i="6"/>
  <c r="N611" i="6"/>
  <c r="K611" i="6"/>
  <c r="AN610" i="6"/>
  <c r="AI610" i="6"/>
  <c r="AF610" i="6"/>
  <c r="AC610" i="6"/>
  <c r="Z610" i="6"/>
  <c r="T610" i="6"/>
  <c r="Q610" i="6"/>
  <c r="N610" i="6"/>
  <c r="K610" i="6"/>
  <c r="AN609" i="6"/>
  <c r="AI609" i="6"/>
  <c r="AF609" i="6"/>
  <c r="AC609" i="6"/>
  <c r="Z609" i="6"/>
  <c r="T609" i="6"/>
  <c r="Q609" i="6"/>
  <c r="N609" i="6"/>
  <c r="K609" i="6"/>
  <c r="AN608" i="6"/>
  <c r="AI608" i="6"/>
  <c r="AF608" i="6"/>
  <c r="AC608" i="6"/>
  <c r="Z608" i="6"/>
  <c r="T608" i="6"/>
  <c r="Q608" i="6"/>
  <c r="N608" i="6"/>
  <c r="K608" i="6"/>
  <c r="AN607" i="6"/>
  <c r="AI607" i="6"/>
  <c r="AF607" i="6"/>
  <c r="AC607" i="6"/>
  <c r="Z607" i="6"/>
  <c r="T607" i="6"/>
  <c r="Q607" i="6"/>
  <c r="N607" i="6"/>
  <c r="K607" i="6"/>
  <c r="AN606" i="6"/>
  <c r="AI606" i="6"/>
  <c r="AF606" i="6"/>
  <c r="AC606" i="6"/>
  <c r="Z606" i="6"/>
  <c r="T606" i="6"/>
  <c r="Q606" i="6"/>
  <c r="N606" i="6"/>
  <c r="K606" i="6"/>
  <c r="AN605" i="6"/>
  <c r="AI605" i="6"/>
  <c r="AF605" i="6"/>
  <c r="AC605" i="6"/>
  <c r="Z605" i="6"/>
  <c r="T605" i="6"/>
  <c r="Q605" i="6"/>
  <c r="N605" i="6"/>
  <c r="K605" i="6"/>
  <c r="AN604" i="6"/>
  <c r="AI604" i="6"/>
  <c r="AF604" i="6"/>
  <c r="AC604" i="6"/>
  <c r="Z604" i="6"/>
  <c r="T604" i="6"/>
  <c r="Q604" i="6"/>
  <c r="N604" i="6"/>
  <c r="K604" i="6"/>
  <c r="AN603" i="6"/>
  <c r="AI603" i="6"/>
  <c r="AF603" i="6"/>
  <c r="AC603" i="6"/>
  <c r="Z603" i="6"/>
  <c r="T603" i="6"/>
  <c r="Q603" i="6"/>
  <c r="N603" i="6"/>
  <c r="K603" i="6"/>
  <c r="AN602" i="6"/>
  <c r="AI602" i="6"/>
  <c r="AF602" i="6"/>
  <c r="AC602" i="6"/>
  <c r="Z602" i="6"/>
  <c r="T602" i="6"/>
  <c r="Q602" i="6"/>
  <c r="N602" i="6"/>
  <c r="K602" i="6"/>
  <c r="AN601" i="6"/>
  <c r="AI601" i="6"/>
  <c r="AF601" i="6"/>
  <c r="AC601" i="6"/>
  <c r="Z601" i="6"/>
  <c r="T601" i="6"/>
  <c r="Q601" i="6"/>
  <c r="N601" i="6"/>
  <c r="K601" i="6"/>
  <c r="AN600" i="6"/>
  <c r="AI600" i="6"/>
  <c r="AF600" i="6"/>
  <c r="AC600" i="6"/>
  <c r="Z600" i="6"/>
  <c r="T600" i="6"/>
  <c r="Q600" i="6"/>
  <c r="N600" i="6"/>
  <c r="K600" i="6"/>
  <c r="AN599" i="6"/>
  <c r="AI599" i="6"/>
  <c r="AF599" i="6"/>
  <c r="AC599" i="6"/>
  <c r="Z599" i="6"/>
  <c r="T599" i="6"/>
  <c r="Q599" i="6"/>
  <c r="N599" i="6"/>
  <c r="K599" i="6"/>
  <c r="AN598" i="6"/>
  <c r="AI598" i="6"/>
  <c r="AF598" i="6"/>
  <c r="AC598" i="6"/>
  <c r="Z598" i="6"/>
  <c r="T598" i="6"/>
  <c r="Q598" i="6"/>
  <c r="N598" i="6"/>
  <c r="K598" i="6"/>
  <c r="AN597" i="6"/>
  <c r="AI597" i="6"/>
  <c r="AF597" i="6"/>
  <c r="AC597" i="6"/>
  <c r="Z597" i="6"/>
  <c r="T597" i="6"/>
  <c r="Q597" i="6"/>
  <c r="N597" i="6"/>
  <c r="K597" i="6"/>
  <c r="AN596" i="6"/>
  <c r="AI596" i="6"/>
  <c r="AF596" i="6"/>
  <c r="AC596" i="6"/>
  <c r="Z596" i="6"/>
  <c r="T596" i="6"/>
  <c r="Q596" i="6"/>
  <c r="N596" i="6"/>
  <c r="K596" i="6"/>
  <c r="AN595" i="6"/>
  <c r="AI595" i="6"/>
  <c r="AF595" i="6"/>
  <c r="AC595" i="6"/>
  <c r="Z595" i="6"/>
  <c r="T595" i="6"/>
  <c r="Q595" i="6"/>
  <c r="N595" i="6"/>
  <c r="K595" i="6"/>
  <c r="AN594" i="6"/>
  <c r="AI594" i="6"/>
  <c r="AF594" i="6"/>
  <c r="AC594" i="6"/>
  <c r="Z594" i="6"/>
  <c r="T594" i="6"/>
  <c r="Q594" i="6"/>
  <c r="N594" i="6"/>
  <c r="K594" i="6"/>
  <c r="AN593" i="6"/>
  <c r="AI593" i="6"/>
  <c r="AF593" i="6"/>
  <c r="AC593" i="6"/>
  <c r="Z593" i="6"/>
  <c r="T593" i="6"/>
  <c r="Q593" i="6"/>
  <c r="N593" i="6"/>
  <c r="K593" i="6"/>
  <c r="AN592" i="6"/>
  <c r="AI592" i="6"/>
  <c r="AF592" i="6"/>
  <c r="AC592" i="6"/>
  <c r="Z592" i="6"/>
  <c r="T592" i="6"/>
  <c r="Q592" i="6"/>
  <c r="N592" i="6"/>
  <c r="K592" i="6"/>
  <c r="AN591" i="6"/>
  <c r="AI591" i="6"/>
  <c r="AF591" i="6"/>
  <c r="AC591" i="6"/>
  <c r="Z591" i="6"/>
  <c r="T591" i="6"/>
  <c r="Q591" i="6"/>
  <c r="N591" i="6"/>
  <c r="K591" i="6"/>
  <c r="AN590" i="6"/>
  <c r="AI590" i="6"/>
  <c r="AF590" i="6"/>
  <c r="AC590" i="6"/>
  <c r="Z590" i="6"/>
  <c r="T590" i="6"/>
  <c r="Q590" i="6"/>
  <c r="N590" i="6"/>
  <c r="K590" i="6"/>
  <c r="AN589" i="6"/>
  <c r="AI589" i="6"/>
  <c r="AF589" i="6"/>
  <c r="AC589" i="6"/>
  <c r="Z589" i="6"/>
  <c r="T589" i="6"/>
  <c r="Q589" i="6"/>
  <c r="N589" i="6"/>
  <c r="K589" i="6"/>
  <c r="AN588" i="6"/>
  <c r="AI588" i="6"/>
  <c r="AF588" i="6"/>
  <c r="AC588" i="6"/>
  <c r="Z588" i="6"/>
  <c r="T588" i="6"/>
  <c r="Q588" i="6"/>
  <c r="N588" i="6"/>
  <c r="K588" i="6"/>
  <c r="AN587" i="6"/>
  <c r="AI587" i="6"/>
  <c r="AF587" i="6"/>
  <c r="AC587" i="6"/>
  <c r="Z587" i="6"/>
  <c r="T587" i="6"/>
  <c r="Q587" i="6"/>
  <c r="N587" i="6"/>
  <c r="K587" i="6"/>
  <c r="AN586" i="6"/>
  <c r="AI586" i="6"/>
  <c r="AF586" i="6"/>
  <c r="AC586" i="6"/>
  <c r="Z586" i="6"/>
  <c r="T586" i="6"/>
  <c r="Q586" i="6"/>
  <c r="N586" i="6"/>
  <c r="K586" i="6"/>
  <c r="AN585" i="6"/>
  <c r="AI585" i="6"/>
  <c r="AF585" i="6"/>
  <c r="AC585" i="6"/>
  <c r="Z585" i="6"/>
  <c r="T585" i="6"/>
  <c r="Q585" i="6"/>
  <c r="N585" i="6"/>
  <c r="K585" i="6"/>
  <c r="AN584" i="6"/>
  <c r="AI584" i="6"/>
  <c r="AF584" i="6"/>
  <c r="AC584" i="6"/>
  <c r="Z584" i="6"/>
  <c r="T584" i="6"/>
  <c r="Q584" i="6"/>
  <c r="N584" i="6"/>
  <c r="K584" i="6"/>
  <c r="AN583" i="6"/>
  <c r="AI583" i="6"/>
  <c r="AF583" i="6"/>
  <c r="AC583" i="6"/>
  <c r="Z583" i="6"/>
  <c r="T583" i="6"/>
  <c r="Q583" i="6"/>
  <c r="N583" i="6"/>
  <c r="K583" i="6"/>
  <c r="AN582" i="6"/>
  <c r="AI582" i="6"/>
  <c r="AF582" i="6"/>
  <c r="AC582" i="6"/>
  <c r="Z582" i="6"/>
  <c r="T582" i="6"/>
  <c r="Q582" i="6"/>
  <c r="N582" i="6"/>
  <c r="K582" i="6"/>
  <c r="AN581" i="6"/>
  <c r="AI581" i="6"/>
  <c r="AF581" i="6"/>
  <c r="AC581" i="6"/>
  <c r="Z581" i="6"/>
  <c r="T581" i="6"/>
  <c r="Q581" i="6"/>
  <c r="N581" i="6"/>
  <c r="K581" i="6"/>
  <c r="AN580" i="6"/>
  <c r="AI580" i="6"/>
  <c r="AF580" i="6"/>
  <c r="AC580" i="6"/>
  <c r="Z580" i="6"/>
  <c r="T580" i="6"/>
  <c r="Q580" i="6"/>
  <c r="N580" i="6"/>
  <c r="K580" i="6"/>
  <c r="AN579" i="6"/>
  <c r="AI579" i="6"/>
  <c r="AF579" i="6"/>
  <c r="AC579" i="6"/>
  <c r="Z579" i="6"/>
  <c r="T579" i="6"/>
  <c r="Q579" i="6"/>
  <c r="N579" i="6"/>
  <c r="K579" i="6"/>
  <c r="AN578" i="6"/>
  <c r="AI578" i="6"/>
  <c r="AF578" i="6"/>
  <c r="AC578" i="6"/>
  <c r="Z578" i="6"/>
  <c r="T578" i="6"/>
  <c r="Q578" i="6"/>
  <c r="N578" i="6"/>
  <c r="K578" i="6"/>
  <c r="AN577" i="6"/>
  <c r="AI577" i="6"/>
  <c r="AF577" i="6"/>
  <c r="AC577" i="6"/>
  <c r="Z577" i="6"/>
  <c r="T577" i="6"/>
  <c r="Q577" i="6"/>
  <c r="N577" i="6"/>
  <c r="K577" i="6"/>
  <c r="AN576" i="6"/>
  <c r="AI576" i="6"/>
  <c r="AF576" i="6"/>
  <c r="AC576" i="6"/>
  <c r="Z576" i="6"/>
  <c r="T576" i="6"/>
  <c r="Q576" i="6"/>
  <c r="N576" i="6"/>
  <c r="K576" i="6"/>
  <c r="AN575" i="6"/>
  <c r="AI575" i="6"/>
  <c r="AF575" i="6"/>
  <c r="AC575" i="6"/>
  <c r="Z575" i="6"/>
  <c r="T575" i="6"/>
  <c r="Q575" i="6"/>
  <c r="N575" i="6"/>
  <c r="K575" i="6"/>
  <c r="AN574" i="6"/>
  <c r="AI574" i="6"/>
  <c r="AF574" i="6"/>
  <c r="AC574" i="6"/>
  <c r="Z574" i="6"/>
  <c r="T574" i="6"/>
  <c r="Q574" i="6"/>
  <c r="N574" i="6"/>
  <c r="K574" i="6"/>
  <c r="AN573" i="6"/>
  <c r="AI573" i="6"/>
  <c r="AF573" i="6"/>
  <c r="AC573" i="6"/>
  <c r="Z573" i="6"/>
  <c r="T573" i="6"/>
  <c r="Q573" i="6"/>
  <c r="N573" i="6"/>
  <c r="K573" i="6"/>
  <c r="AN572" i="6"/>
  <c r="AI572" i="6"/>
  <c r="AF572" i="6"/>
  <c r="AC572" i="6"/>
  <c r="Z572" i="6"/>
  <c r="T572" i="6"/>
  <c r="Q572" i="6"/>
  <c r="N572" i="6"/>
  <c r="K572" i="6"/>
  <c r="AN571" i="6"/>
  <c r="AI571" i="6"/>
  <c r="AF571" i="6"/>
  <c r="AC571" i="6"/>
  <c r="Z571" i="6"/>
  <c r="T571" i="6"/>
  <c r="Q571" i="6"/>
  <c r="N571" i="6"/>
  <c r="K571" i="6"/>
  <c r="AN570" i="6"/>
  <c r="AI570" i="6"/>
  <c r="AF570" i="6"/>
  <c r="AC570" i="6"/>
  <c r="Z570" i="6"/>
  <c r="T570" i="6"/>
  <c r="Q570" i="6"/>
  <c r="N570" i="6"/>
  <c r="K570" i="6"/>
  <c r="AN569" i="6"/>
  <c r="AI569" i="6"/>
  <c r="AF569" i="6"/>
  <c r="AC569" i="6"/>
  <c r="Z569" i="6"/>
  <c r="T569" i="6"/>
  <c r="Q569" i="6"/>
  <c r="N569" i="6"/>
  <c r="K569" i="6"/>
  <c r="AN568" i="6"/>
  <c r="AI568" i="6"/>
  <c r="AF568" i="6"/>
  <c r="AC568" i="6"/>
  <c r="Z568" i="6"/>
  <c r="T568" i="6"/>
  <c r="Q568" i="6"/>
  <c r="N568" i="6"/>
  <c r="K568" i="6"/>
  <c r="AN567" i="6"/>
  <c r="AI567" i="6"/>
  <c r="AF567" i="6"/>
  <c r="AC567" i="6"/>
  <c r="Z567" i="6"/>
  <c r="T567" i="6"/>
  <c r="Q567" i="6"/>
  <c r="N567" i="6"/>
  <c r="K567" i="6"/>
  <c r="AN566" i="6"/>
  <c r="AI566" i="6"/>
  <c r="AF566" i="6"/>
  <c r="AC566" i="6"/>
  <c r="Z566" i="6"/>
  <c r="T566" i="6"/>
  <c r="Q566" i="6"/>
  <c r="N566" i="6"/>
  <c r="K566" i="6"/>
  <c r="AN565" i="6"/>
  <c r="AI565" i="6"/>
  <c r="AF565" i="6"/>
  <c r="AC565" i="6"/>
  <c r="Z565" i="6"/>
  <c r="T565" i="6"/>
  <c r="Q565" i="6"/>
  <c r="N565" i="6"/>
  <c r="K565" i="6"/>
  <c r="AN564" i="6"/>
  <c r="AI564" i="6"/>
  <c r="AF564" i="6"/>
  <c r="AC564" i="6"/>
  <c r="Z564" i="6"/>
  <c r="T564" i="6"/>
  <c r="Q564" i="6"/>
  <c r="N564" i="6"/>
  <c r="K564" i="6"/>
  <c r="AN563" i="6"/>
  <c r="AI563" i="6"/>
  <c r="AF563" i="6"/>
  <c r="AC563" i="6"/>
  <c r="Z563" i="6"/>
  <c r="T563" i="6"/>
  <c r="Q563" i="6"/>
  <c r="N563" i="6"/>
  <c r="K563" i="6"/>
  <c r="AN562" i="6"/>
  <c r="AI562" i="6"/>
  <c r="AF562" i="6"/>
  <c r="AC562" i="6"/>
  <c r="Z562" i="6"/>
  <c r="T562" i="6"/>
  <c r="Q562" i="6"/>
  <c r="N562" i="6"/>
  <c r="K562" i="6"/>
  <c r="AN737" i="6"/>
  <c r="AI737" i="6"/>
  <c r="AF737" i="6"/>
  <c r="AC737" i="6"/>
  <c r="Z737" i="6"/>
  <c r="W737" i="6"/>
  <c r="T737" i="6"/>
  <c r="Q737" i="6"/>
  <c r="N737" i="6"/>
  <c r="K737" i="6"/>
  <c r="AN736" i="6"/>
  <c r="AI736" i="6"/>
  <c r="AF736" i="6"/>
  <c r="AC736" i="6"/>
  <c r="Z736" i="6"/>
  <c r="W736" i="6"/>
  <c r="T736" i="6"/>
  <c r="Q736" i="6"/>
  <c r="N736" i="6"/>
  <c r="K736" i="6"/>
  <c r="AN735" i="6"/>
  <c r="AI735" i="6"/>
  <c r="AF735" i="6"/>
  <c r="AC735" i="6"/>
  <c r="Z735" i="6"/>
  <c r="W735" i="6"/>
  <c r="T735" i="6"/>
  <c r="Q735" i="6"/>
  <c r="N735" i="6"/>
  <c r="K735" i="6"/>
  <c r="AN734" i="6"/>
  <c r="AI734" i="6"/>
  <c r="AF734" i="6"/>
  <c r="AC734" i="6"/>
  <c r="Z734" i="6"/>
  <c r="W734" i="6"/>
  <c r="T734" i="6"/>
  <c r="Q734" i="6"/>
  <c r="N734" i="6"/>
  <c r="K734" i="6"/>
  <c r="AN733" i="6"/>
  <c r="AI733" i="6"/>
  <c r="AF733" i="6"/>
  <c r="AC733" i="6"/>
  <c r="Z733" i="6"/>
  <c r="W733" i="6"/>
  <c r="T733" i="6"/>
  <c r="Q733" i="6"/>
  <c r="N733" i="6"/>
  <c r="K733" i="6"/>
  <c r="AN732" i="6"/>
  <c r="AI732" i="6"/>
  <c r="AF732" i="6"/>
  <c r="AC732" i="6"/>
  <c r="Z732" i="6"/>
  <c r="W732" i="6"/>
  <c r="T732" i="6"/>
  <c r="Q732" i="6"/>
  <c r="N732" i="6"/>
  <c r="K732" i="6"/>
  <c r="AN731" i="6"/>
  <c r="AI731" i="6"/>
  <c r="AF731" i="6"/>
  <c r="AC731" i="6"/>
  <c r="Z731" i="6"/>
  <c r="W731" i="6"/>
  <c r="T731" i="6"/>
  <c r="Q731" i="6"/>
  <c r="N731" i="6"/>
  <c r="K731" i="6"/>
  <c r="AN730" i="6"/>
  <c r="AI730" i="6"/>
  <c r="AF730" i="6"/>
  <c r="AC730" i="6"/>
  <c r="Z730" i="6"/>
  <c r="W730" i="6"/>
  <c r="T730" i="6"/>
  <c r="Q730" i="6"/>
  <c r="N730" i="6"/>
  <c r="K730" i="6"/>
  <c r="AN729" i="6"/>
  <c r="AI729" i="6"/>
  <c r="AF729" i="6"/>
  <c r="AC729" i="6"/>
  <c r="Z729" i="6"/>
  <c r="W729" i="6"/>
  <c r="T729" i="6"/>
  <c r="Q729" i="6"/>
  <c r="N729" i="6"/>
  <c r="K729" i="6"/>
  <c r="AN728" i="6"/>
  <c r="AI728" i="6"/>
  <c r="AF728" i="6"/>
  <c r="AC728" i="6"/>
  <c r="Z728" i="6"/>
  <c r="W728" i="6"/>
  <c r="T728" i="6"/>
  <c r="Q728" i="6"/>
  <c r="N728" i="6"/>
  <c r="K728" i="6"/>
  <c r="AN727" i="6"/>
  <c r="AI727" i="6"/>
  <c r="AF727" i="6"/>
  <c r="AC727" i="6"/>
  <c r="Z727" i="6"/>
  <c r="W727" i="6"/>
  <c r="T727" i="6"/>
  <c r="Q727" i="6"/>
  <c r="N727" i="6"/>
  <c r="K727" i="6"/>
  <c r="AN726" i="6"/>
  <c r="AI726" i="6"/>
  <c r="AF726" i="6"/>
  <c r="AC726" i="6"/>
  <c r="Z726" i="6"/>
  <c r="W726" i="6"/>
  <c r="T726" i="6"/>
  <c r="Q726" i="6"/>
  <c r="N726" i="6"/>
  <c r="K726" i="6"/>
  <c r="AN725" i="6"/>
  <c r="AI725" i="6"/>
  <c r="AF725" i="6"/>
  <c r="AC725" i="6"/>
  <c r="Z725" i="6"/>
  <c r="W725" i="6"/>
  <c r="T725" i="6"/>
  <c r="Q725" i="6"/>
  <c r="N725" i="6"/>
  <c r="K725" i="6"/>
  <c r="AN724" i="6"/>
  <c r="AI724" i="6"/>
  <c r="AF724" i="6"/>
  <c r="AC724" i="6"/>
  <c r="Z724" i="6"/>
  <c r="W724" i="6"/>
  <c r="T724" i="6"/>
  <c r="Q724" i="6"/>
  <c r="N724" i="6"/>
  <c r="K724" i="6"/>
  <c r="AN723" i="6"/>
  <c r="AI723" i="6"/>
  <c r="AF723" i="6"/>
  <c r="AC723" i="6"/>
  <c r="Z723" i="6"/>
  <c r="W723" i="6"/>
  <c r="T723" i="6"/>
  <c r="Q723" i="6"/>
  <c r="N723" i="6"/>
  <c r="K723" i="6"/>
  <c r="AN722" i="6"/>
  <c r="AI722" i="6"/>
  <c r="AF722" i="6"/>
  <c r="AC722" i="6"/>
  <c r="Z722" i="6"/>
  <c r="W722" i="6"/>
  <c r="T722" i="6"/>
  <c r="Q722" i="6"/>
  <c r="N722" i="6"/>
  <c r="K722" i="6"/>
  <c r="AN721" i="6"/>
  <c r="AI721" i="6"/>
  <c r="AF721" i="6"/>
  <c r="AC721" i="6"/>
  <c r="Z721" i="6"/>
  <c r="W721" i="6"/>
  <c r="T721" i="6"/>
  <c r="Q721" i="6"/>
  <c r="N721" i="6"/>
  <c r="K721" i="6"/>
  <c r="AN720" i="6"/>
  <c r="AI720" i="6"/>
  <c r="AF720" i="6"/>
  <c r="AC720" i="6"/>
  <c r="Z720" i="6"/>
  <c r="W720" i="6"/>
  <c r="T720" i="6"/>
  <c r="Q720" i="6"/>
  <c r="N720" i="6"/>
  <c r="K720" i="6"/>
  <c r="AN719" i="6"/>
  <c r="AI719" i="6"/>
  <c r="AF719" i="6"/>
  <c r="AC719" i="6"/>
  <c r="Z719" i="6"/>
  <c r="W719" i="6"/>
  <c r="T719" i="6"/>
  <c r="Q719" i="6"/>
  <c r="N719" i="6"/>
  <c r="K719" i="6"/>
  <c r="AN718" i="6"/>
  <c r="AI718" i="6"/>
  <c r="AF718" i="6"/>
  <c r="AC718" i="6"/>
  <c r="Z718" i="6"/>
  <c r="W718" i="6"/>
  <c r="T718" i="6"/>
  <c r="Q718" i="6"/>
  <c r="N718" i="6"/>
  <c r="K718" i="6"/>
  <c r="AN717" i="6"/>
  <c r="AI717" i="6"/>
  <c r="AF717" i="6"/>
  <c r="AC717" i="6"/>
  <c r="Z717" i="6"/>
  <c r="W717" i="6"/>
  <c r="T717" i="6"/>
  <c r="Q717" i="6"/>
  <c r="N717" i="6"/>
  <c r="K717" i="6"/>
  <c r="AN716" i="6"/>
  <c r="AI716" i="6"/>
  <c r="AF716" i="6"/>
  <c r="AC716" i="6"/>
  <c r="Z716" i="6"/>
  <c r="W716" i="6"/>
  <c r="T716" i="6"/>
  <c r="Q716" i="6"/>
  <c r="N716" i="6"/>
  <c r="K716" i="6"/>
  <c r="AN715" i="6"/>
  <c r="AI715" i="6"/>
  <c r="AF715" i="6"/>
  <c r="AC715" i="6"/>
  <c r="Z715" i="6"/>
  <c r="W715" i="6"/>
  <c r="T715" i="6"/>
  <c r="Q715" i="6"/>
  <c r="N715" i="6"/>
  <c r="K715" i="6"/>
  <c r="AN714" i="6"/>
  <c r="AI714" i="6"/>
  <c r="AF714" i="6"/>
  <c r="AC714" i="6"/>
  <c r="Z714" i="6"/>
  <c r="W714" i="6"/>
  <c r="T714" i="6"/>
  <c r="Q714" i="6"/>
  <c r="N714" i="6"/>
  <c r="K714" i="6"/>
  <c r="AN713" i="6"/>
  <c r="AI713" i="6"/>
  <c r="AF713" i="6"/>
  <c r="AC713" i="6"/>
  <c r="Z713" i="6"/>
  <c r="W713" i="6"/>
  <c r="T713" i="6"/>
  <c r="Q713" i="6"/>
  <c r="N713" i="6"/>
  <c r="K713" i="6"/>
  <c r="AN712" i="6"/>
  <c r="AI712" i="6"/>
  <c r="AF712" i="6"/>
  <c r="AC712" i="6"/>
  <c r="Z712" i="6"/>
  <c r="W712" i="6"/>
  <c r="T712" i="6"/>
  <c r="Q712" i="6"/>
  <c r="N712" i="6"/>
  <c r="K712" i="6"/>
  <c r="AN711" i="6"/>
  <c r="AI711" i="6"/>
  <c r="AF711" i="6"/>
  <c r="AC711" i="6"/>
  <c r="Z711" i="6"/>
  <c r="W711" i="6"/>
  <c r="T711" i="6"/>
  <c r="Q711" i="6"/>
  <c r="N711" i="6"/>
  <c r="K711" i="6"/>
  <c r="AN710" i="6"/>
  <c r="AI710" i="6"/>
  <c r="AF710" i="6"/>
  <c r="AC710" i="6"/>
  <c r="Z710" i="6"/>
  <c r="W710" i="6"/>
  <c r="T710" i="6"/>
  <c r="Q710" i="6"/>
  <c r="N710" i="6"/>
  <c r="K710" i="6"/>
  <c r="AN709" i="6"/>
  <c r="AI709" i="6"/>
  <c r="AF709" i="6"/>
  <c r="AC709" i="6"/>
  <c r="Z709" i="6"/>
  <c r="W709" i="6"/>
  <c r="T709" i="6"/>
  <c r="Q709" i="6"/>
  <c r="N709" i="6"/>
  <c r="K709" i="6"/>
  <c r="AN708" i="6"/>
  <c r="AI708" i="6"/>
  <c r="AF708" i="6"/>
  <c r="AC708" i="6"/>
  <c r="Z708" i="6"/>
  <c r="W708" i="6"/>
  <c r="T708" i="6"/>
  <c r="Q708" i="6"/>
  <c r="N708" i="6"/>
  <c r="K708" i="6"/>
  <c r="AN707" i="6"/>
  <c r="AI707" i="6"/>
  <c r="AF707" i="6"/>
  <c r="AC707" i="6"/>
  <c r="Z707" i="6"/>
  <c r="W707" i="6"/>
  <c r="T707" i="6"/>
  <c r="Q707" i="6"/>
  <c r="N707" i="6"/>
  <c r="K707" i="6"/>
  <c r="AN706" i="6"/>
  <c r="AI706" i="6"/>
  <c r="AF706" i="6"/>
  <c r="AC706" i="6"/>
  <c r="Z706" i="6"/>
  <c r="W706" i="6"/>
  <c r="T706" i="6"/>
  <c r="Q706" i="6"/>
  <c r="N706" i="6"/>
  <c r="K706" i="6"/>
  <c r="AN705" i="6"/>
  <c r="AI705" i="6"/>
  <c r="AF705" i="6"/>
  <c r="AC705" i="6"/>
  <c r="Z705" i="6"/>
  <c r="W705" i="6"/>
  <c r="T705" i="6"/>
  <c r="Q705" i="6"/>
  <c r="N705" i="6"/>
  <c r="K705" i="6"/>
  <c r="AN704" i="6"/>
  <c r="AI704" i="6"/>
  <c r="AF704" i="6"/>
  <c r="AC704" i="6"/>
  <c r="Z704" i="6"/>
  <c r="W704" i="6"/>
  <c r="T704" i="6"/>
  <c r="Q704" i="6"/>
  <c r="N704" i="6"/>
  <c r="K704" i="6"/>
  <c r="AN703" i="6"/>
  <c r="AI703" i="6"/>
  <c r="AF703" i="6"/>
  <c r="AC703" i="6"/>
  <c r="Z703" i="6"/>
  <c r="W703" i="6"/>
  <c r="T703" i="6"/>
  <c r="Q703" i="6"/>
  <c r="N703" i="6"/>
  <c r="K703" i="6"/>
  <c r="AN702" i="6"/>
  <c r="AI702" i="6"/>
  <c r="AF702" i="6"/>
  <c r="AC702" i="6"/>
  <c r="Z702" i="6"/>
  <c r="W702" i="6"/>
  <c r="T702" i="6"/>
  <c r="Q702" i="6"/>
  <c r="N702" i="6"/>
  <c r="K702" i="6"/>
  <c r="AN701" i="6"/>
  <c r="AI701" i="6"/>
  <c r="AF701" i="6"/>
  <c r="AC701" i="6"/>
  <c r="Z701" i="6"/>
  <c r="W701" i="6"/>
  <c r="T701" i="6"/>
  <c r="Q701" i="6"/>
  <c r="N701" i="6"/>
  <c r="K701" i="6"/>
  <c r="AN700" i="6"/>
  <c r="AI700" i="6"/>
  <c r="AF700" i="6"/>
  <c r="AC700" i="6"/>
  <c r="Z700" i="6"/>
  <c r="W700" i="6"/>
  <c r="T700" i="6"/>
  <c r="Q700" i="6"/>
  <c r="N700" i="6"/>
  <c r="K700" i="6"/>
  <c r="AN699" i="6"/>
  <c r="AI699" i="6"/>
  <c r="AF699" i="6"/>
  <c r="AC699" i="6"/>
  <c r="Z699" i="6"/>
  <c r="W699" i="6"/>
  <c r="T699" i="6"/>
  <c r="Q699" i="6"/>
  <c r="N699" i="6"/>
  <c r="K699" i="6"/>
  <c r="AN698" i="6"/>
  <c r="AI698" i="6"/>
  <c r="AF698" i="6"/>
  <c r="AC698" i="6"/>
  <c r="Z698" i="6"/>
  <c r="W698" i="6"/>
  <c r="T698" i="6"/>
  <c r="Q698" i="6"/>
  <c r="N698" i="6"/>
  <c r="K698" i="6"/>
  <c r="AN697" i="6"/>
  <c r="AI697" i="6"/>
  <c r="AF697" i="6"/>
  <c r="AC697" i="6"/>
  <c r="Z697" i="6"/>
  <c r="W697" i="6"/>
  <c r="T697" i="6"/>
  <c r="Q697" i="6"/>
  <c r="N697" i="6"/>
  <c r="K697" i="6"/>
  <c r="AN696" i="6"/>
  <c r="AI696" i="6"/>
  <c r="AF696" i="6"/>
  <c r="AC696" i="6"/>
  <c r="Z696" i="6"/>
  <c r="W696" i="6"/>
  <c r="T696" i="6"/>
  <c r="Q696" i="6"/>
  <c r="N696" i="6"/>
  <c r="K696" i="6"/>
  <c r="AN695" i="6"/>
  <c r="AI695" i="6"/>
  <c r="AF695" i="6"/>
  <c r="AC695" i="6"/>
  <c r="Z695" i="6"/>
  <c r="W695" i="6"/>
  <c r="T695" i="6"/>
  <c r="Q695" i="6"/>
  <c r="N695" i="6"/>
  <c r="K695" i="6"/>
  <c r="AN694" i="6"/>
  <c r="AI694" i="6"/>
  <c r="AF694" i="6"/>
  <c r="AC694" i="6"/>
  <c r="Z694" i="6"/>
  <c r="W694" i="6"/>
  <c r="T694" i="6"/>
  <c r="Q694" i="6"/>
  <c r="N694" i="6"/>
  <c r="K694" i="6"/>
  <c r="AN693" i="6"/>
  <c r="AI693" i="6"/>
  <c r="AF693" i="6"/>
  <c r="AC693" i="6"/>
  <c r="Z693" i="6"/>
  <c r="W693" i="6"/>
  <c r="T693" i="6"/>
  <c r="Q693" i="6"/>
  <c r="N693" i="6"/>
  <c r="K693" i="6"/>
  <c r="AN692" i="6"/>
  <c r="AI692" i="6"/>
  <c r="AF692" i="6"/>
  <c r="AC692" i="6"/>
  <c r="Z692" i="6"/>
  <c r="W692" i="6"/>
  <c r="T692" i="6"/>
  <c r="Q692" i="6"/>
  <c r="N692" i="6"/>
  <c r="K692" i="6"/>
  <c r="AN691" i="6"/>
  <c r="AI691" i="6"/>
  <c r="AF691" i="6"/>
  <c r="AC691" i="6"/>
  <c r="Z691" i="6"/>
  <c r="W691" i="6"/>
  <c r="T691" i="6"/>
  <c r="Q691" i="6"/>
  <c r="N691" i="6"/>
  <c r="K691" i="6"/>
  <c r="AN690" i="6"/>
  <c r="AI690" i="6"/>
  <c r="AF690" i="6"/>
  <c r="AC690" i="6"/>
  <c r="Z690" i="6"/>
  <c r="W690" i="6"/>
  <c r="T690" i="6"/>
  <c r="Q690" i="6"/>
  <c r="N690" i="6"/>
  <c r="K690" i="6"/>
  <c r="AN689" i="6"/>
  <c r="AI689" i="6"/>
  <c r="AF689" i="6"/>
  <c r="AC689" i="6"/>
  <c r="Z689" i="6"/>
  <c r="W689" i="6"/>
  <c r="T689" i="6"/>
  <c r="Q689" i="6"/>
  <c r="N689" i="6"/>
  <c r="K689" i="6"/>
  <c r="AN688" i="6"/>
  <c r="AI688" i="6"/>
  <c r="AF688" i="6"/>
  <c r="AC688" i="6"/>
  <c r="Z688" i="6"/>
  <c r="W688" i="6"/>
  <c r="T688" i="6"/>
  <c r="Q688" i="6"/>
  <c r="N688" i="6"/>
  <c r="K688" i="6"/>
  <c r="AN687" i="6"/>
  <c r="AI687" i="6"/>
  <c r="AF687" i="6"/>
  <c r="AC687" i="6"/>
  <c r="Z687" i="6"/>
  <c r="W687" i="6"/>
  <c r="T687" i="6"/>
  <c r="Q687" i="6"/>
  <c r="N687" i="6"/>
  <c r="K687" i="6"/>
  <c r="AN686" i="6"/>
  <c r="AI686" i="6"/>
  <c r="AF686" i="6"/>
  <c r="AC686" i="6"/>
  <c r="Z686" i="6"/>
  <c r="W686" i="6"/>
  <c r="T686" i="6"/>
  <c r="Q686" i="6"/>
  <c r="N686" i="6"/>
  <c r="K686" i="6"/>
  <c r="AN685" i="6"/>
  <c r="AI685" i="6"/>
  <c r="AF685" i="6"/>
  <c r="AC685" i="6"/>
  <c r="Z685" i="6"/>
  <c r="W685" i="6"/>
  <c r="T685" i="6"/>
  <c r="Q685" i="6"/>
  <c r="N685" i="6"/>
  <c r="K685" i="6"/>
  <c r="AN684" i="6"/>
  <c r="AI684" i="6"/>
  <c r="AF684" i="6"/>
  <c r="AC684" i="6"/>
  <c r="Z684" i="6"/>
  <c r="W684" i="6"/>
  <c r="T684" i="6"/>
  <c r="Q684" i="6"/>
  <c r="N684" i="6"/>
  <c r="K684" i="6"/>
  <c r="AN683" i="6"/>
  <c r="AI683" i="6"/>
  <c r="AF683" i="6"/>
  <c r="AC683" i="6"/>
  <c r="Z683" i="6"/>
  <c r="W683" i="6"/>
  <c r="T683" i="6"/>
  <c r="Q683" i="6"/>
  <c r="N683" i="6"/>
  <c r="K683" i="6"/>
  <c r="AN682" i="6"/>
  <c r="AI682" i="6"/>
  <c r="AF682" i="6"/>
  <c r="AC682" i="6"/>
  <c r="Z682" i="6"/>
  <c r="W682" i="6"/>
  <c r="T682" i="6"/>
  <c r="Q682" i="6"/>
  <c r="N682" i="6"/>
  <c r="K682" i="6"/>
  <c r="AN681" i="6"/>
  <c r="AI681" i="6"/>
  <c r="AF681" i="6"/>
  <c r="AC681" i="6"/>
  <c r="Z681" i="6"/>
  <c r="W681" i="6"/>
  <c r="T681" i="6"/>
  <c r="Q681" i="6"/>
  <c r="N681" i="6"/>
  <c r="K681" i="6"/>
  <c r="AN680" i="6"/>
  <c r="AI680" i="6"/>
  <c r="AF680" i="6"/>
  <c r="AC680" i="6"/>
  <c r="Z680" i="6"/>
  <c r="W680" i="6"/>
  <c r="T680" i="6"/>
  <c r="Q680" i="6"/>
  <c r="N680" i="6"/>
  <c r="K680" i="6"/>
  <c r="AN679" i="6"/>
  <c r="AI679" i="6"/>
  <c r="AF679" i="6"/>
  <c r="AC679" i="6"/>
  <c r="Z679" i="6"/>
  <c r="W679" i="6"/>
  <c r="T679" i="6"/>
  <c r="Q679" i="6"/>
  <c r="N679" i="6"/>
  <c r="K679" i="6"/>
  <c r="AN759" i="6"/>
  <c r="AI759" i="6"/>
  <c r="AF759" i="6"/>
  <c r="AC759" i="6"/>
  <c r="Z759" i="6"/>
  <c r="W759" i="6"/>
  <c r="T759" i="6"/>
  <c r="Q759" i="6"/>
  <c r="N759" i="6"/>
  <c r="K759" i="6"/>
  <c r="AN777" i="6"/>
  <c r="AI777" i="6"/>
  <c r="AF777" i="6"/>
  <c r="AC777" i="6"/>
  <c r="Z777" i="6"/>
  <c r="W777" i="6"/>
  <c r="T777" i="6"/>
  <c r="Q777" i="6"/>
  <c r="N777" i="6"/>
  <c r="K777" i="6"/>
  <c r="AN776" i="6"/>
  <c r="AI776" i="6"/>
  <c r="AF776" i="6"/>
  <c r="AC776" i="6"/>
  <c r="Z776" i="6"/>
  <c r="W776" i="6"/>
  <c r="T776" i="6"/>
  <c r="Q776" i="6"/>
  <c r="N776" i="6"/>
  <c r="K776" i="6"/>
  <c r="AN775" i="6"/>
  <c r="AI775" i="6"/>
  <c r="AF775" i="6"/>
  <c r="AC775" i="6"/>
  <c r="Z775" i="6"/>
  <c r="W775" i="6"/>
  <c r="T775" i="6"/>
  <c r="Q775" i="6"/>
  <c r="N775" i="6"/>
  <c r="K775" i="6"/>
  <c r="AN774" i="6"/>
  <c r="AI774" i="6"/>
  <c r="AF774" i="6"/>
  <c r="AC774" i="6"/>
  <c r="Z774" i="6"/>
  <c r="W774" i="6"/>
  <c r="T774" i="6"/>
  <c r="Q774" i="6"/>
  <c r="N774" i="6"/>
  <c r="K774" i="6"/>
  <c r="AN773" i="6"/>
  <c r="AI773" i="6"/>
  <c r="AF773" i="6"/>
  <c r="AC773" i="6"/>
  <c r="Z773" i="6"/>
  <c r="W773" i="6"/>
  <c r="T773" i="6"/>
  <c r="Q773" i="6"/>
  <c r="N773" i="6"/>
  <c r="K773" i="6"/>
  <c r="AN772" i="6"/>
  <c r="AI772" i="6"/>
  <c r="AF772" i="6"/>
  <c r="AC772" i="6"/>
  <c r="Z772" i="6"/>
  <c r="W772" i="6"/>
  <c r="T772" i="6"/>
  <c r="Q772" i="6"/>
  <c r="N772" i="6"/>
  <c r="K772" i="6"/>
  <c r="AN771" i="6"/>
  <c r="AI771" i="6"/>
  <c r="AF771" i="6"/>
  <c r="AC771" i="6"/>
  <c r="Z771" i="6"/>
  <c r="W771" i="6"/>
  <c r="T771" i="6"/>
  <c r="Q771" i="6"/>
  <c r="N771" i="6"/>
  <c r="K771" i="6"/>
  <c r="AN770" i="6"/>
  <c r="AI770" i="6"/>
  <c r="AF770" i="6"/>
  <c r="AC770" i="6"/>
  <c r="Z770" i="6"/>
  <c r="W770" i="6"/>
  <c r="T770" i="6"/>
  <c r="Q770" i="6"/>
  <c r="N770" i="6"/>
  <c r="K770" i="6"/>
  <c r="AN769" i="6"/>
  <c r="AI769" i="6"/>
  <c r="AF769" i="6"/>
  <c r="AC769" i="6"/>
  <c r="Z769" i="6"/>
  <c r="W769" i="6"/>
  <c r="T769" i="6"/>
  <c r="Q769" i="6"/>
  <c r="N769" i="6"/>
  <c r="K769" i="6"/>
  <c r="AN768" i="6"/>
  <c r="AI768" i="6"/>
  <c r="AF768" i="6"/>
  <c r="AC768" i="6"/>
  <c r="Z768" i="6"/>
  <c r="W768" i="6"/>
  <c r="T768" i="6"/>
  <c r="Q768" i="6"/>
  <c r="N768" i="6"/>
  <c r="K768" i="6"/>
  <c r="AN767" i="6"/>
  <c r="AI767" i="6"/>
  <c r="AF767" i="6"/>
  <c r="AC767" i="6"/>
  <c r="Z767" i="6"/>
  <c r="W767" i="6"/>
  <c r="T767" i="6"/>
  <c r="Q767" i="6"/>
  <c r="N767" i="6"/>
  <c r="K767" i="6"/>
  <c r="AN766" i="6"/>
  <c r="AI766" i="6"/>
  <c r="AF766" i="6"/>
  <c r="AC766" i="6"/>
  <c r="Z766" i="6"/>
  <c r="W766" i="6"/>
  <c r="T766" i="6"/>
  <c r="Q766" i="6"/>
  <c r="N766" i="6"/>
  <c r="K766" i="6"/>
  <c r="AN765" i="6"/>
  <c r="AI765" i="6"/>
  <c r="AF765" i="6"/>
  <c r="AC765" i="6"/>
  <c r="Z765" i="6"/>
  <c r="W765" i="6"/>
  <c r="T765" i="6"/>
  <c r="Q765" i="6"/>
  <c r="N765" i="6"/>
  <c r="K765" i="6"/>
  <c r="AN764" i="6"/>
  <c r="AI764" i="6"/>
  <c r="AF764" i="6"/>
  <c r="AC764" i="6"/>
  <c r="Z764" i="6"/>
  <c r="W764" i="6"/>
  <c r="T764" i="6"/>
  <c r="Q764" i="6"/>
  <c r="N764" i="6"/>
  <c r="K764" i="6"/>
  <c r="AN763" i="6"/>
  <c r="AI763" i="6"/>
  <c r="AF763" i="6"/>
  <c r="AC763" i="6"/>
  <c r="Z763" i="6"/>
  <c r="W763" i="6"/>
  <c r="T763" i="6"/>
  <c r="Q763" i="6"/>
  <c r="N763" i="6"/>
  <c r="K763" i="6"/>
  <c r="AN762" i="6"/>
  <c r="AI762" i="6"/>
  <c r="AF762" i="6"/>
  <c r="AC762" i="6"/>
  <c r="Z762" i="6"/>
  <c r="W762" i="6"/>
  <c r="T762" i="6"/>
  <c r="Q762" i="6"/>
  <c r="N762" i="6"/>
  <c r="K762" i="6"/>
  <c r="AN761" i="6"/>
  <c r="AI761" i="6"/>
  <c r="AF761" i="6"/>
  <c r="AC761" i="6"/>
  <c r="Z761" i="6"/>
  <c r="W761" i="6"/>
  <c r="T761" i="6"/>
  <c r="Q761" i="6"/>
  <c r="N761" i="6"/>
  <c r="K761" i="6"/>
  <c r="AN760" i="6"/>
  <c r="AI760" i="6"/>
  <c r="AF760" i="6"/>
  <c r="AC760" i="6"/>
  <c r="Z760" i="6"/>
  <c r="W760" i="6"/>
  <c r="T760" i="6"/>
  <c r="Q760" i="6"/>
  <c r="N760" i="6"/>
  <c r="K760" i="6"/>
  <c r="AN758" i="6"/>
  <c r="AI758" i="6"/>
  <c r="AF758" i="6"/>
  <c r="AC758" i="6"/>
  <c r="Z758" i="6"/>
  <c r="W758" i="6"/>
  <c r="T758" i="6"/>
  <c r="Q758" i="6"/>
  <c r="N758" i="6"/>
  <c r="K758" i="6"/>
  <c r="AN756" i="6"/>
  <c r="AI756" i="6"/>
  <c r="AF756" i="6"/>
  <c r="AC756" i="6"/>
  <c r="Z756" i="6"/>
  <c r="W756" i="6"/>
  <c r="T756" i="6"/>
  <c r="Q756" i="6"/>
  <c r="N756" i="6"/>
  <c r="K756" i="6"/>
  <c r="AN755" i="6"/>
  <c r="AI755" i="6"/>
  <c r="AF755" i="6"/>
  <c r="AC755" i="6"/>
  <c r="Z755" i="6"/>
  <c r="W755" i="6"/>
  <c r="T755" i="6"/>
  <c r="Q755" i="6"/>
  <c r="N755" i="6"/>
  <c r="K755" i="6"/>
  <c r="AN754" i="6"/>
  <c r="AI754" i="6"/>
  <c r="AF754" i="6"/>
  <c r="AC754" i="6"/>
  <c r="Z754" i="6"/>
  <c r="W754" i="6"/>
  <c r="T754" i="6"/>
  <c r="Q754" i="6"/>
  <c r="N754" i="6"/>
  <c r="K754" i="6"/>
  <c r="AN753" i="6"/>
  <c r="AI753" i="6"/>
  <c r="AF753" i="6"/>
  <c r="AC753" i="6"/>
  <c r="Z753" i="6"/>
  <c r="W753" i="6"/>
  <c r="T753" i="6"/>
  <c r="Q753" i="6"/>
  <c r="N753" i="6"/>
  <c r="K753" i="6"/>
  <c r="AN752" i="6"/>
  <c r="AI752" i="6"/>
  <c r="AF752" i="6"/>
  <c r="AC752" i="6"/>
  <c r="Z752" i="6"/>
  <c r="W752" i="6"/>
  <c r="T752" i="6"/>
  <c r="Q752" i="6"/>
  <c r="N752" i="6"/>
  <c r="K752" i="6"/>
  <c r="AN751" i="6"/>
  <c r="AI751" i="6"/>
  <c r="AF751" i="6"/>
  <c r="AC751" i="6"/>
  <c r="Z751" i="6"/>
  <c r="W751" i="6"/>
  <c r="T751" i="6"/>
  <c r="Q751" i="6"/>
  <c r="N751" i="6"/>
  <c r="K751" i="6"/>
  <c r="AN750" i="6"/>
  <c r="AI750" i="6"/>
  <c r="AF750" i="6"/>
  <c r="AC750" i="6"/>
  <c r="Z750" i="6"/>
  <c r="W750" i="6"/>
  <c r="T750" i="6"/>
  <c r="Q750" i="6"/>
  <c r="N750" i="6"/>
  <c r="K750" i="6"/>
  <c r="AN749" i="6"/>
  <c r="AI749" i="6"/>
  <c r="AF749" i="6"/>
  <c r="AC749" i="6"/>
  <c r="Z749" i="6"/>
  <c r="W749" i="6"/>
  <c r="T749" i="6"/>
  <c r="Q749" i="6"/>
  <c r="N749" i="6"/>
  <c r="K749" i="6"/>
  <c r="AN748" i="6"/>
  <c r="AI748" i="6"/>
  <c r="AF748" i="6"/>
  <c r="AC748" i="6"/>
  <c r="Z748" i="6"/>
  <c r="W748" i="6"/>
  <c r="T748" i="6"/>
  <c r="Q748" i="6"/>
  <c r="N748" i="6"/>
  <c r="K748" i="6"/>
  <c r="AN747" i="6"/>
  <c r="AI747" i="6"/>
  <c r="AF747" i="6"/>
  <c r="AC747" i="6"/>
  <c r="Z747" i="6"/>
  <c r="W747" i="6"/>
  <c r="T747" i="6"/>
  <c r="Q747" i="6"/>
  <c r="N747" i="6"/>
  <c r="K747" i="6"/>
  <c r="AN746" i="6"/>
  <c r="AI746" i="6"/>
  <c r="AF746" i="6"/>
  <c r="AC746" i="6"/>
  <c r="Z746" i="6"/>
  <c r="W746" i="6"/>
  <c r="T746" i="6"/>
  <c r="Q746" i="6"/>
  <c r="N746" i="6"/>
  <c r="K746" i="6"/>
  <c r="AN745" i="6"/>
  <c r="AI745" i="6"/>
  <c r="AF745" i="6"/>
  <c r="AC745" i="6"/>
  <c r="Z745" i="6"/>
  <c r="W745" i="6"/>
  <c r="T745" i="6"/>
  <c r="Q745" i="6"/>
  <c r="N745" i="6"/>
  <c r="K745" i="6"/>
  <c r="AN744" i="6"/>
  <c r="AI744" i="6"/>
  <c r="AF744" i="6"/>
  <c r="AC744" i="6"/>
  <c r="Z744" i="6"/>
  <c r="W744" i="6"/>
  <c r="T744" i="6"/>
  <c r="Q744" i="6"/>
  <c r="N744" i="6"/>
  <c r="K744" i="6"/>
  <c r="AN743" i="6"/>
  <c r="AI743" i="6"/>
  <c r="AF743" i="6"/>
  <c r="AC743" i="6"/>
  <c r="Z743" i="6"/>
  <c r="W743" i="6"/>
  <c r="T743" i="6"/>
  <c r="Q743" i="6"/>
  <c r="N743" i="6"/>
  <c r="K743" i="6"/>
  <c r="AN742" i="6"/>
  <c r="AI742" i="6"/>
  <c r="AF742" i="6"/>
  <c r="AC742" i="6"/>
  <c r="Z742" i="6"/>
  <c r="W742" i="6"/>
  <c r="T742" i="6"/>
  <c r="Q742" i="6"/>
  <c r="N742" i="6"/>
  <c r="K742" i="6"/>
  <c r="AN741" i="6"/>
  <c r="AI741" i="6"/>
  <c r="AF741" i="6"/>
  <c r="AC741" i="6"/>
  <c r="Z741" i="6"/>
  <c r="W741" i="6"/>
  <c r="T741" i="6"/>
  <c r="Q741" i="6"/>
  <c r="N741" i="6"/>
  <c r="K741" i="6"/>
  <c r="AN740" i="6"/>
  <c r="AI740" i="6"/>
  <c r="AF740" i="6"/>
  <c r="AC740" i="6"/>
  <c r="Z740" i="6"/>
  <c r="W740" i="6"/>
  <c r="T740" i="6"/>
  <c r="Q740" i="6"/>
  <c r="N740" i="6"/>
  <c r="K740" i="6"/>
  <c r="AN739" i="6"/>
  <c r="AI739" i="6"/>
  <c r="AF739" i="6"/>
  <c r="AC739" i="6"/>
  <c r="Z739" i="6"/>
  <c r="W739" i="6"/>
  <c r="T739" i="6"/>
  <c r="Q739" i="6"/>
  <c r="N739" i="6"/>
  <c r="K739" i="6"/>
  <c r="AN738" i="6"/>
  <c r="AI738" i="6"/>
  <c r="AF738" i="6"/>
  <c r="AC738" i="6"/>
  <c r="Z738" i="6"/>
  <c r="W738" i="6"/>
  <c r="T738" i="6"/>
  <c r="Q738" i="6"/>
  <c r="N738" i="6"/>
  <c r="K738" i="6"/>
  <c r="AN794" i="6"/>
  <c r="AI794" i="6"/>
  <c r="AF794" i="6"/>
  <c r="AC794" i="6"/>
  <c r="Z794" i="6"/>
  <c r="W794" i="6"/>
  <c r="T794" i="6"/>
  <c r="Q794" i="6"/>
  <c r="N794" i="6"/>
  <c r="K794" i="6"/>
  <c r="AN793" i="6"/>
  <c r="AI793" i="6"/>
  <c r="AF793" i="6"/>
  <c r="AC793" i="6"/>
  <c r="Z793" i="6"/>
  <c r="W793" i="6"/>
  <c r="T793" i="6"/>
  <c r="Q793" i="6"/>
  <c r="N793" i="6"/>
  <c r="K793" i="6"/>
  <c r="AN792" i="6"/>
  <c r="AI792" i="6"/>
  <c r="AF792" i="6"/>
  <c r="AC792" i="6"/>
  <c r="Z792" i="6"/>
  <c r="W792" i="6"/>
  <c r="T792" i="6"/>
  <c r="Q792" i="6"/>
  <c r="N792" i="6"/>
  <c r="K792" i="6"/>
  <c r="AN791" i="6"/>
  <c r="AI791" i="6"/>
  <c r="AF791" i="6"/>
  <c r="AC791" i="6"/>
  <c r="Z791" i="6"/>
  <c r="W791" i="6"/>
  <c r="T791" i="6"/>
  <c r="Q791" i="6"/>
  <c r="N791" i="6"/>
  <c r="K791" i="6"/>
  <c r="AN790" i="6"/>
  <c r="AI790" i="6"/>
  <c r="AF790" i="6"/>
  <c r="AC790" i="6"/>
  <c r="Z790" i="6"/>
  <c r="W790" i="6"/>
  <c r="T790" i="6"/>
  <c r="Q790" i="6"/>
  <c r="N790" i="6"/>
  <c r="K790" i="6"/>
  <c r="AN789" i="6"/>
  <c r="AI789" i="6"/>
  <c r="AF789" i="6"/>
  <c r="AC789" i="6"/>
  <c r="Z789" i="6"/>
  <c r="W789" i="6"/>
  <c r="T789" i="6"/>
  <c r="Q789" i="6"/>
  <c r="N789" i="6"/>
  <c r="K789" i="6"/>
  <c r="AN788" i="6"/>
  <c r="AI788" i="6"/>
  <c r="AF788" i="6"/>
  <c r="AC788" i="6"/>
  <c r="Z788" i="6"/>
  <c r="W788" i="6"/>
  <c r="T788" i="6"/>
  <c r="Q788" i="6"/>
  <c r="N788" i="6"/>
  <c r="K788" i="6"/>
  <c r="AN787" i="6"/>
  <c r="AI787" i="6"/>
  <c r="AF787" i="6"/>
  <c r="AC787" i="6"/>
  <c r="Z787" i="6"/>
  <c r="W787" i="6"/>
  <c r="T787" i="6"/>
  <c r="Q787" i="6"/>
  <c r="N787" i="6"/>
  <c r="K787" i="6"/>
  <c r="AN786" i="6"/>
  <c r="AI786" i="6"/>
  <c r="AF786" i="6"/>
  <c r="AC786" i="6"/>
  <c r="Z786" i="6"/>
  <c r="W786" i="6"/>
  <c r="T786" i="6"/>
  <c r="Q786" i="6"/>
  <c r="N786" i="6"/>
  <c r="K786" i="6"/>
  <c r="AN784" i="6"/>
  <c r="AI784" i="6"/>
  <c r="AF784" i="6"/>
  <c r="AC784" i="6"/>
  <c r="Z784" i="6"/>
  <c r="W784" i="6"/>
  <c r="T784" i="6"/>
  <c r="Q784" i="6"/>
  <c r="N784" i="6"/>
  <c r="K784" i="6"/>
  <c r="AN783" i="6"/>
  <c r="AI783" i="6"/>
  <c r="AF783" i="6"/>
  <c r="AC783" i="6"/>
  <c r="Z783" i="6"/>
  <c r="W783" i="6"/>
  <c r="T783" i="6"/>
  <c r="Q783" i="6"/>
  <c r="N783" i="6"/>
  <c r="K783" i="6"/>
  <c r="AN782" i="6"/>
  <c r="AI782" i="6"/>
  <c r="AF782" i="6"/>
  <c r="AC782" i="6"/>
  <c r="Z782" i="6"/>
  <c r="W782" i="6"/>
  <c r="T782" i="6"/>
  <c r="Q782" i="6"/>
  <c r="N782" i="6"/>
  <c r="K782" i="6"/>
  <c r="AN781" i="6"/>
  <c r="AI781" i="6"/>
  <c r="AF781" i="6"/>
  <c r="AC781" i="6"/>
  <c r="Z781" i="6"/>
  <c r="W781" i="6"/>
  <c r="T781" i="6"/>
  <c r="Q781" i="6"/>
  <c r="N781" i="6"/>
  <c r="K781" i="6"/>
  <c r="K757" i="6"/>
  <c r="V259" i="8"/>
  <c r="AH340" i="8"/>
  <c r="Z259" i="8"/>
  <c r="F340" i="8"/>
  <c r="AH258" i="8"/>
  <c r="J340" i="8"/>
  <c r="AH802" i="6"/>
  <c r="AH803" i="6" s="1"/>
  <c r="AH804" i="6" s="1"/>
  <c r="AE802" i="6"/>
  <c r="AE803" i="6" s="1"/>
  <c r="AE804" i="6" s="1"/>
  <c r="AB802" i="6"/>
  <c r="AB803" i="6" s="1"/>
  <c r="AB804" i="6" s="1"/>
  <c r="Y802" i="6"/>
  <c r="Y803" i="6" s="1"/>
  <c r="Y804" i="6" s="1"/>
  <c r="V802" i="6"/>
  <c r="V803" i="6" s="1"/>
  <c r="V804" i="6" s="1"/>
  <c r="S802" i="6"/>
  <c r="S803" i="6" s="1"/>
  <c r="S804" i="6" s="1"/>
  <c r="P802" i="6"/>
  <c r="P803" i="6" s="1"/>
  <c r="P804" i="6" s="1"/>
  <c r="M802" i="6"/>
  <c r="M803" i="6" s="1"/>
  <c r="M804" i="6" s="1"/>
  <c r="J802" i="6"/>
  <c r="J803" i="6" s="1"/>
  <c r="J804" i="6" s="1"/>
  <c r="E51" i="10"/>
  <c r="E50" i="10"/>
  <c r="E49" i="10"/>
  <c r="E45" i="10"/>
  <c r="E44" i="10"/>
  <c r="E42" i="10"/>
  <c r="E41" i="10"/>
  <c r="E40" i="10"/>
  <c r="E39" i="10"/>
  <c r="E38" i="10"/>
  <c r="E37" i="10"/>
  <c r="E36" i="10"/>
  <c r="O137" i="3"/>
  <c r="P137" i="3"/>
  <c r="O138" i="3"/>
  <c r="P138" i="3"/>
  <c r="O132" i="3"/>
  <c r="P132" i="3"/>
  <c r="F73" i="7"/>
  <c r="AQ490" i="8" s="1"/>
  <c r="AR490" i="8" s="1"/>
  <c r="BI73" i="7"/>
  <c r="N757" i="6"/>
  <c r="Q757" i="6"/>
  <c r="T757" i="6"/>
  <c r="W757" i="6"/>
  <c r="Z757" i="6"/>
  <c r="AC757" i="6"/>
  <c r="AF757" i="6"/>
  <c r="AI757" i="6"/>
  <c r="K778" i="6"/>
  <c r="N778" i="6"/>
  <c r="Q778" i="6"/>
  <c r="T778" i="6"/>
  <c r="W778" i="6"/>
  <c r="Z778" i="6"/>
  <c r="AC778" i="6"/>
  <c r="AF778" i="6"/>
  <c r="AI778" i="6"/>
  <c r="K779" i="6"/>
  <c r="N779" i="6"/>
  <c r="Q779" i="6"/>
  <c r="T779" i="6"/>
  <c r="W779" i="6"/>
  <c r="Z779" i="6"/>
  <c r="AC779" i="6"/>
  <c r="AF779" i="6"/>
  <c r="AI779" i="6"/>
  <c r="K780" i="6"/>
  <c r="N780" i="6"/>
  <c r="Q780" i="6"/>
  <c r="T780" i="6"/>
  <c r="W780" i="6"/>
  <c r="Z780" i="6"/>
  <c r="AC780" i="6"/>
  <c r="AF780" i="6"/>
  <c r="AI780" i="6"/>
  <c r="K785" i="6"/>
  <c r="N785" i="6"/>
  <c r="Q785" i="6"/>
  <c r="T785" i="6"/>
  <c r="W785" i="6"/>
  <c r="Z785" i="6"/>
  <c r="AC785" i="6"/>
  <c r="AF785" i="6"/>
  <c r="AI785" i="6"/>
  <c r="K795" i="6"/>
  <c r="N795" i="6"/>
  <c r="Q795" i="6"/>
  <c r="T795" i="6"/>
  <c r="W795" i="6"/>
  <c r="Z795" i="6"/>
  <c r="AC795" i="6"/>
  <c r="AF795" i="6"/>
  <c r="AI795" i="6"/>
  <c r="K796" i="6"/>
  <c r="N796" i="6"/>
  <c r="Q796" i="6"/>
  <c r="T796" i="6"/>
  <c r="W796" i="6"/>
  <c r="Z796" i="6"/>
  <c r="AC796" i="6"/>
  <c r="AF796" i="6"/>
  <c r="AI796" i="6"/>
  <c r="K797" i="6"/>
  <c r="N797" i="6"/>
  <c r="Q797" i="6"/>
  <c r="T797" i="6"/>
  <c r="W797" i="6"/>
  <c r="Z797" i="6"/>
  <c r="AC797" i="6"/>
  <c r="AF797" i="6"/>
  <c r="AI797" i="6"/>
  <c r="H28" i="10"/>
  <c r="I28" i="10" s="1"/>
  <c r="BI71" i="7"/>
  <c r="BI72" i="7"/>
  <c r="BI74" i="7"/>
  <c r="BI75" i="7"/>
  <c r="BI76" i="7"/>
  <c r="BI77" i="7"/>
  <c r="F71" i="7"/>
  <c r="AQ461" i="8" s="1"/>
  <c r="F72" i="7"/>
  <c r="AQ473" i="8" s="1"/>
  <c r="AR473" i="8" s="1"/>
  <c r="F74" i="7"/>
  <c r="F75" i="7"/>
  <c r="F76" i="7"/>
  <c r="F77" i="7"/>
  <c r="F78" i="7"/>
  <c r="F79" i="7"/>
  <c r="BI64" i="7"/>
  <c r="BI65" i="7"/>
  <c r="BI66" i="7"/>
  <c r="BI67" i="7"/>
  <c r="BI68" i="7"/>
  <c r="BI69" i="7"/>
  <c r="BI70" i="7"/>
  <c r="F69" i="7"/>
  <c r="AQ450" i="8" s="1"/>
  <c r="F70" i="7"/>
  <c r="AQ451" i="8" s="1"/>
  <c r="F57" i="7"/>
  <c r="AQ353" i="8" s="1"/>
  <c r="AR353" i="8" s="1"/>
  <c r="F58" i="7"/>
  <c r="AQ383" i="8" s="1"/>
  <c r="AR383" i="8" s="1"/>
  <c r="AQ491" i="8"/>
  <c r="AR491" i="8" s="1"/>
  <c r="F59" i="7"/>
  <c r="AQ391" i="8" s="1"/>
  <c r="AR391" i="8" s="1"/>
  <c r="AQ492" i="8"/>
  <c r="AR492" i="8" s="1"/>
  <c r="F60" i="7"/>
  <c r="AQ402" i="8" s="1"/>
  <c r="F61" i="7"/>
  <c r="AQ403" i="8" s="1"/>
  <c r="AQ498" i="8"/>
  <c r="AR498" i="8" s="1"/>
  <c r="F62" i="7"/>
  <c r="AQ404" i="8" s="1"/>
  <c r="AQ511" i="8"/>
  <c r="AR511" i="8" s="1"/>
  <c r="F63" i="7"/>
  <c r="AQ405" i="8" s="1"/>
  <c r="AQ512" i="8"/>
  <c r="AR512" i="8" s="1"/>
  <c r="F64" i="7"/>
  <c r="AQ427" i="8" s="1"/>
  <c r="AR427" i="8" s="1"/>
  <c r="AQ513" i="8"/>
  <c r="AR513" i="8" s="1"/>
  <c r="F65" i="7"/>
  <c r="AQ430" i="8" s="1"/>
  <c r="AR430" i="8" s="1"/>
  <c r="AQ514" i="8"/>
  <c r="AR514" i="8" s="1"/>
  <c r="F66" i="7"/>
  <c r="AQ431" i="8" s="1"/>
  <c r="AR431" i="8" s="1"/>
  <c r="F67" i="7"/>
  <c r="AQ432" i="8" s="1"/>
  <c r="AR432" i="8" s="1"/>
  <c r="F68" i="7"/>
  <c r="AQ442" i="8" s="1"/>
  <c r="AR442" i="8" s="1"/>
  <c r="BI60" i="7"/>
  <c r="BI61" i="7"/>
  <c r="AN757" i="6"/>
  <c r="AN778" i="6"/>
  <c r="AN779" i="6"/>
  <c r="AN780" i="6"/>
  <c r="AN785" i="6"/>
  <c r="AN795" i="6"/>
  <c r="AN796" i="6"/>
  <c r="AN797" i="6"/>
  <c r="BI42" i="7"/>
  <c r="BI43" i="7"/>
  <c r="BI44" i="7"/>
  <c r="BI45" i="7"/>
  <c r="BI47" i="7"/>
  <c r="BI48" i="7"/>
  <c r="BI49" i="7"/>
  <c r="BI50" i="7"/>
  <c r="BI51" i="7"/>
  <c r="BI52" i="7"/>
  <c r="BI53" i="7"/>
  <c r="BI54" i="7"/>
  <c r="BI55" i="7"/>
  <c r="BI56" i="7"/>
  <c r="BI57" i="7"/>
  <c r="BI58" i="7"/>
  <c r="BI59" i="7"/>
  <c r="BI63" i="7"/>
  <c r="BI86" i="7"/>
  <c r="BI87" i="7"/>
  <c r="BI88" i="7"/>
  <c r="BI89" i="7"/>
  <c r="BI90" i="7"/>
  <c r="BI91" i="7"/>
  <c r="BI92" i="7"/>
  <c r="BI93" i="7"/>
  <c r="BI94" i="7"/>
  <c r="BI95" i="7"/>
  <c r="BI96" i="7"/>
  <c r="BI97" i="7"/>
  <c r="BI98" i="7"/>
  <c r="BI99" i="7"/>
  <c r="BI100" i="7"/>
  <c r="BI101" i="7"/>
  <c r="BI102" i="7"/>
  <c r="BI103" i="7"/>
  <c r="BI104" i="7"/>
  <c r="BI105" i="7"/>
  <c r="BI106" i="7"/>
  <c r="BI107" i="7"/>
  <c r="BI108" i="7"/>
  <c r="BI109" i="7"/>
  <c r="BI110" i="7"/>
  <c r="BI111" i="7"/>
  <c r="BI112" i="7"/>
  <c r="BI113" i="7"/>
  <c r="BI114" i="7"/>
  <c r="BI115" i="7"/>
  <c r="BI116" i="7"/>
  <c r="BI117" i="7"/>
  <c r="BI118" i="7"/>
  <c r="BI119" i="7"/>
  <c r="BI120" i="7"/>
  <c r="BI121" i="7"/>
  <c r="BI122" i="7"/>
  <c r="BI123" i="7"/>
  <c r="BI124" i="7"/>
  <c r="BI125" i="7"/>
  <c r="BI126" i="7"/>
  <c r="BI127" i="7"/>
  <c r="BI128" i="7"/>
  <c r="BI129" i="7"/>
  <c r="BI130" i="7"/>
  <c r="BI131" i="7"/>
  <c r="BI132" i="7"/>
  <c r="BI133" i="7"/>
  <c r="BI134" i="7"/>
  <c r="BI135" i="7"/>
  <c r="BI136" i="7"/>
  <c r="BI137" i="7"/>
  <c r="BI138" i="7"/>
  <c r="BI139" i="7"/>
  <c r="BI140" i="7"/>
  <c r="BI141" i="7"/>
  <c r="BI142" i="7"/>
  <c r="BI143" i="7"/>
  <c r="BI144" i="7"/>
  <c r="BI145" i="7"/>
  <c r="BI146" i="7"/>
  <c r="BI147" i="7"/>
  <c r="BI148" i="7"/>
  <c r="BI149" i="7"/>
  <c r="BI150" i="7"/>
  <c r="BI151" i="7"/>
  <c r="BI152" i="7"/>
  <c r="BI153" i="7"/>
  <c r="BI154" i="7"/>
  <c r="BI155" i="7"/>
  <c r="BI156" i="7"/>
  <c r="BI157" i="7"/>
  <c r="BI158" i="7"/>
  <c r="BI159" i="7"/>
  <c r="BI160" i="7"/>
  <c r="BI161" i="7"/>
  <c r="BI162" i="7"/>
  <c r="BI163" i="7"/>
  <c r="BI164" i="7"/>
  <c r="BI165" i="7"/>
  <c r="BI166" i="7"/>
  <c r="BI167" i="7"/>
  <c r="BI168" i="7"/>
  <c r="BI169" i="7"/>
  <c r="BI170" i="7"/>
  <c r="BI171" i="7"/>
  <c r="BI172" i="7"/>
  <c r="BI173" i="7"/>
  <c r="BI174" i="7"/>
  <c r="BI175" i="7"/>
  <c r="BI176" i="7"/>
  <c r="BI177" i="7"/>
  <c r="BI178" i="7"/>
  <c r="BI179" i="7"/>
  <c r="BI180" i="7"/>
  <c r="BI181" i="7"/>
  <c r="BI182" i="7"/>
  <c r="BI183" i="7"/>
  <c r="BI184" i="7"/>
  <c r="BI185" i="7"/>
  <c r="BI186" i="7"/>
  <c r="BI187" i="7"/>
  <c r="BI188" i="7"/>
  <c r="BI189" i="7"/>
  <c r="BI190" i="7"/>
  <c r="BI191" i="7"/>
  <c r="BI192" i="7"/>
  <c r="BI193" i="7"/>
  <c r="BI194" i="7"/>
  <c r="BI195" i="7"/>
  <c r="BI196" i="7"/>
  <c r="BI197" i="7"/>
  <c r="BI198" i="7"/>
  <c r="BI199" i="7"/>
  <c r="BI200" i="7"/>
  <c r="BI201" i="7"/>
  <c r="BI202" i="7"/>
  <c r="BI203" i="7"/>
  <c r="BI204" i="7"/>
  <c r="BI205" i="7"/>
  <c r="BI206" i="7"/>
  <c r="BI207" i="7"/>
  <c r="BI208" i="7"/>
  <c r="BI209" i="7"/>
  <c r="BI210" i="7"/>
  <c r="BI211" i="7"/>
  <c r="BI212" i="7"/>
  <c r="BI213" i="7"/>
  <c r="BI214" i="7"/>
  <c r="BI215" i="7"/>
  <c r="BI216" i="7"/>
  <c r="BI217" i="7"/>
  <c r="BI218" i="7"/>
  <c r="BI219" i="7"/>
  <c r="BI220" i="7"/>
  <c r="BI221" i="7"/>
  <c r="BI222" i="7"/>
  <c r="BI223" i="7"/>
  <c r="BI224" i="7"/>
  <c r="BI225" i="7"/>
  <c r="BI226" i="7"/>
  <c r="BI227" i="7"/>
  <c r="BI228" i="7"/>
  <c r="BI229" i="7"/>
  <c r="BI230" i="7"/>
  <c r="BI231" i="7"/>
  <c r="BI232" i="7"/>
  <c r="BI233" i="7"/>
  <c r="BI234" i="7"/>
  <c r="BI235" i="7"/>
  <c r="BI236" i="7"/>
  <c r="BI237" i="7"/>
  <c r="BI238" i="7"/>
  <c r="BI239" i="7"/>
  <c r="BI240" i="7"/>
  <c r="BI241" i="7"/>
  <c r="BI242" i="7"/>
  <c r="BI243" i="7"/>
  <c r="BI244" i="7"/>
  <c r="BI245" i="7"/>
  <c r="BI246" i="7"/>
  <c r="BI247" i="7"/>
  <c r="BI248" i="7"/>
  <c r="BI249" i="7"/>
  <c r="BI250" i="7"/>
  <c r="BI251" i="7"/>
  <c r="BI252" i="7"/>
  <c r="BI253" i="7"/>
  <c r="BI254" i="7"/>
  <c r="BI255" i="7"/>
  <c r="BI256" i="7"/>
  <c r="BI257" i="7"/>
  <c r="BI258" i="7"/>
  <c r="BI259" i="7"/>
  <c r="BI260" i="7"/>
  <c r="BI261" i="7"/>
  <c r="BI262" i="7"/>
  <c r="BI263" i="7"/>
  <c r="BI264" i="7"/>
  <c r="BI265" i="7"/>
  <c r="BI266" i="7"/>
  <c r="BI267" i="7"/>
  <c r="BI268" i="7"/>
  <c r="BI269" i="7"/>
  <c r="BI270" i="7"/>
  <c r="BI271" i="7"/>
  <c r="BI272" i="7"/>
  <c r="BI273" i="7"/>
  <c r="BI274" i="7"/>
  <c r="BI275" i="7"/>
  <c r="BI276" i="7"/>
  <c r="BI277" i="7"/>
  <c r="BI278" i="7"/>
  <c r="BI279" i="7"/>
  <c r="BI280" i="7"/>
  <c r="BI281" i="7"/>
  <c r="BI282" i="7"/>
  <c r="BI283" i="7"/>
  <c r="BI284" i="7"/>
  <c r="BI285" i="7"/>
  <c r="BI286" i="7"/>
  <c r="BI287" i="7"/>
  <c r="BI288" i="7"/>
  <c r="BI289" i="7"/>
  <c r="BI290" i="7"/>
  <c r="BI291" i="7"/>
  <c r="BI292" i="7"/>
  <c r="BI293" i="7"/>
  <c r="BI294" i="7"/>
  <c r="BI295" i="7"/>
  <c r="BI296" i="7"/>
  <c r="BI297" i="7"/>
  <c r="BI298" i="7"/>
  <c r="BI299" i="7"/>
  <c r="BI300" i="7"/>
  <c r="BI301" i="7"/>
  <c r="BI302" i="7"/>
  <c r="BI303" i="7"/>
  <c r="BI304" i="7"/>
  <c r="BI305" i="7"/>
  <c r="BI306" i="7"/>
  <c r="BI307" i="7"/>
  <c r="BI308" i="7"/>
  <c r="BI309" i="7"/>
  <c r="BI310" i="7"/>
  <c r="BI311" i="7"/>
  <c r="BI312" i="7"/>
  <c r="BI313" i="7"/>
  <c r="BI314" i="7"/>
  <c r="BI315" i="7"/>
  <c r="BI316" i="7"/>
  <c r="BI317" i="7"/>
  <c r="BI318" i="7"/>
  <c r="BI319" i="7"/>
  <c r="BI320" i="7"/>
  <c r="BI321" i="7"/>
  <c r="BI322" i="7"/>
  <c r="BI323" i="7"/>
  <c r="BI324" i="7"/>
  <c r="BI325" i="7"/>
  <c r="BI326" i="7"/>
  <c r="BI327" i="7"/>
  <c r="BI328" i="7"/>
  <c r="BI329" i="7"/>
  <c r="BI330" i="7"/>
  <c r="BI331" i="7"/>
  <c r="BI41" i="7"/>
  <c r="D9" i="8"/>
  <c r="AQ346" i="8"/>
  <c r="AR346" i="8" s="1"/>
  <c r="BI30" i="7"/>
  <c r="BI31" i="7"/>
  <c r="BI32" i="7"/>
  <c r="BI33" i="7"/>
  <c r="BI34" i="7"/>
  <c r="BI35" i="7"/>
  <c r="BI36" i="7"/>
  <c r="BI37" i="7"/>
  <c r="BI38" i="7"/>
  <c r="BI39" i="7"/>
  <c r="BI40" i="7"/>
  <c r="BC10" i="8"/>
  <c r="BC9" i="8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56" i="7"/>
  <c r="AQ352" i="8" s="1"/>
  <c r="AR352" i="8" s="1"/>
  <c r="AQ489" i="8"/>
  <c r="AR489" i="8" s="1"/>
  <c r="F55" i="7"/>
  <c r="AQ343" i="8" s="1"/>
  <c r="AR343" i="8" s="1"/>
  <c r="AQ488" i="8"/>
  <c r="AR488" i="8" s="1"/>
  <c r="F54" i="7"/>
  <c r="AQ342" i="8" s="1"/>
  <c r="AR342" i="8" s="1"/>
  <c r="AQ479" i="8"/>
  <c r="AR479" i="8" s="1"/>
  <c r="F53" i="7"/>
  <c r="AQ341" i="8" s="1"/>
  <c r="AR341" i="8" s="1"/>
  <c r="AQ478" i="8"/>
  <c r="AR478" i="8" s="1"/>
  <c r="F52" i="7"/>
  <c r="AQ340" i="8" s="1"/>
  <c r="AR340" i="8" s="1"/>
  <c r="AQ477" i="8"/>
  <c r="AR477" i="8" s="1"/>
  <c r="F42" i="7"/>
  <c r="AQ307" i="8" s="1"/>
  <c r="AR307" i="8" s="1"/>
  <c r="AQ381" i="8"/>
  <c r="AR381" i="8" s="1"/>
  <c r="F41" i="7"/>
  <c r="AQ306" i="8" s="1"/>
  <c r="AR306" i="8" s="1"/>
  <c r="AQ380" i="8"/>
  <c r="AR380" i="8" s="1"/>
  <c r="F40" i="7"/>
  <c r="AQ304" i="8" s="1"/>
  <c r="AR304" i="8" s="1"/>
  <c r="AQ375" i="8"/>
  <c r="AR375" i="8" s="1"/>
  <c r="F38" i="7"/>
  <c r="AQ302" i="8" s="1"/>
  <c r="AR302" i="8" s="1"/>
  <c r="F37" i="7"/>
  <c r="AQ301" i="8" s="1"/>
  <c r="AR301" i="8" s="1"/>
  <c r="AQ332" i="8"/>
  <c r="AR332" i="8" s="1"/>
  <c r="F36" i="7"/>
  <c r="AQ259" i="8" s="1"/>
  <c r="AR259" i="8" s="1"/>
  <c r="AQ329" i="8"/>
  <c r="AR329" i="8" s="1"/>
  <c r="F35" i="7"/>
  <c r="AQ258" i="8" s="1"/>
  <c r="AR258" i="8" s="1"/>
  <c r="AQ317" i="8"/>
  <c r="AR317" i="8" s="1"/>
  <c r="F34" i="7"/>
  <c r="AQ248" i="8" s="1"/>
  <c r="AR248" i="8" s="1"/>
  <c r="AQ316" i="8"/>
  <c r="F33" i="7"/>
  <c r="AQ247" i="8" s="1"/>
  <c r="AR247" i="8" s="1"/>
  <c r="AQ298" i="8"/>
  <c r="AR298" i="8" s="1"/>
  <c r="F32" i="7"/>
  <c r="AQ229" i="8" s="1"/>
  <c r="AR229" i="8" s="1"/>
  <c r="AQ293" i="8"/>
  <c r="AR293" i="8" s="1"/>
  <c r="F31" i="7"/>
  <c r="AQ228" i="8" s="1"/>
  <c r="AR228" i="8" s="1"/>
  <c r="AQ292" i="8"/>
  <c r="F30" i="7"/>
  <c r="AQ227" i="8" s="1"/>
  <c r="AR227" i="8" s="1"/>
  <c r="BI29" i="7"/>
  <c r="F29" i="7"/>
  <c r="AQ218" i="8" s="1"/>
  <c r="AQ278" i="8"/>
  <c r="AR278" i="8" s="1"/>
  <c r="BI28" i="7"/>
  <c r="F28" i="7"/>
  <c r="AQ217" i="8" s="1"/>
  <c r="AQ266" i="8"/>
  <c r="AR266" i="8" s="1"/>
  <c r="BI27" i="7"/>
  <c r="F27" i="7"/>
  <c r="AQ216" i="8" s="1"/>
  <c r="AR216" i="8" s="1"/>
  <c r="AQ265" i="8"/>
  <c r="AR265" i="8" s="1"/>
  <c r="BI26" i="7"/>
  <c r="F26" i="7"/>
  <c r="AQ197" i="8" s="1"/>
  <c r="AR197" i="8" s="1"/>
  <c r="AQ264" i="8"/>
  <c r="AR264" i="8" s="1"/>
  <c r="BI25" i="7"/>
  <c r="F25" i="7"/>
  <c r="AQ196" i="8" s="1"/>
  <c r="AR196" i="8" s="1"/>
  <c r="AQ242" i="8"/>
  <c r="AR242" i="8" s="1"/>
  <c r="BI24" i="7"/>
  <c r="F24" i="7"/>
  <c r="AQ190" i="8" s="1"/>
  <c r="AR190" i="8" s="1"/>
  <c r="AQ234" i="8"/>
  <c r="BI23" i="7"/>
  <c r="F23" i="7"/>
  <c r="AQ189" i="8" s="1"/>
  <c r="AR189" i="8" s="1"/>
  <c r="AQ233" i="8"/>
  <c r="BI22" i="7"/>
  <c r="F22" i="7"/>
  <c r="AQ186" i="8" s="1"/>
  <c r="AR186" i="8" s="1"/>
  <c r="AQ223" i="8"/>
  <c r="BI21" i="7"/>
  <c r="F21" i="7"/>
  <c r="AQ171" i="8" s="1"/>
  <c r="AQ219" i="8"/>
  <c r="F20" i="7"/>
  <c r="AQ158" i="8" s="1"/>
  <c r="AR158" i="8" s="1"/>
  <c r="BI19" i="7"/>
  <c r="F19" i="7"/>
  <c r="AQ150" i="8" s="1"/>
  <c r="AR150" i="8" s="1"/>
  <c r="BI18" i="7"/>
  <c r="BI17" i="7"/>
  <c r="F17" i="7"/>
  <c r="AQ132" i="8" s="1"/>
  <c r="AR132" i="8" s="1"/>
  <c r="BI15" i="7"/>
  <c r="BI14" i="7"/>
  <c r="BI13" i="7"/>
  <c r="F13" i="7"/>
  <c r="AQ112" i="8" s="1"/>
  <c r="AR112" i="8" s="1"/>
  <c r="AQ145" i="8"/>
  <c r="AR145" i="8" s="1"/>
  <c r="BI12" i="7"/>
  <c r="AQ98" i="8"/>
  <c r="AR98" i="8" s="1"/>
  <c r="F11" i="7"/>
  <c r="AQ95" i="8" s="1"/>
  <c r="AR95" i="8" s="1"/>
  <c r="BI10" i="7"/>
  <c r="F10" i="7"/>
  <c r="AQ94" i="8" s="1"/>
  <c r="AR94" i="8" s="1"/>
  <c r="AQ76" i="8"/>
  <c r="AR76" i="8" s="1"/>
  <c r="BI9" i="7"/>
  <c r="F9" i="7"/>
  <c r="AQ93" i="8" s="1"/>
  <c r="AR93" i="8" s="1"/>
  <c r="AQ64" i="8"/>
  <c r="AR64" i="8" s="1"/>
  <c r="BI8" i="7"/>
  <c r="F8" i="7"/>
  <c r="AQ81" i="8" s="1"/>
  <c r="AR81" i="8" s="1"/>
  <c r="AQ62" i="8"/>
  <c r="AR62" i="8" s="1"/>
  <c r="BI7" i="7"/>
  <c r="F7" i="7"/>
  <c r="AQ73" i="8" s="1"/>
  <c r="AR73" i="8" s="1"/>
  <c r="AQ39" i="8"/>
  <c r="AR39" i="8" s="1"/>
  <c r="P303" i="3"/>
  <c r="O303" i="3"/>
  <c r="N303" i="3"/>
  <c r="P302" i="3"/>
  <c r="O302" i="3"/>
  <c r="N302" i="3"/>
  <c r="P301" i="3"/>
  <c r="O301" i="3"/>
  <c r="N301" i="3"/>
  <c r="P300" i="3"/>
  <c r="O300" i="3"/>
  <c r="N300" i="3"/>
  <c r="P299" i="3"/>
  <c r="O299" i="3"/>
  <c r="N299" i="3"/>
  <c r="P298" i="3"/>
  <c r="O298" i="3"/>
  <c r="N298" i="3"/>
  <c r="P297" i="3"/>
  <c r="O297" i="3"/>
  <c r="N297" i="3"/>
  <c r="P296" i="3"/>
  <c r="O296" i="3"/>
  <c r="N296" i="3"/>
  <c r="P295" i="3"/>
  <c r="O295" i="3"/>
  <c r="N295" i="3"/>
  <c r="P294" i="3"/>
  <c r="O294" i="3"/>
  <c r="N294" i="3"/>
  <c r="P293" i="3"/>
  <c r="O293" i="3"/>
  <c r="N293" i="3"/>
  <c r="P292" i="3"/>
  <c r="O292" i="3"/>
  <c r="N292" i="3"/>
  <c r="P291" i="3"/>
  <c r="O291" i="3"/>
  <c r="N291" i="3"/>
  <c r="P290" i="3"/>
  <c r="O290" i="3"/>
  <c r="N290" i="3"/>
  <c r="P289" i="3"/>
  <c r="O289" i="3"/>
  <c r="N289" i="3"/>
  <c r="P288" i="3"/>
  <c r="O288" i="3"/>
  <c r="N288" i="3"/>
  <c r="P287" i="3"/>
  <c r="O287" i="3"/>
  <c r="N287" i="3"/>
  <c r="P286" i="3"/>
  <c r="O286" i="3"/>
  <c r="N286" i="3"/>
  <c r="P285" i="3"/>
  <c r="O285" i="3"/>
  <c r="N285" i="3"/>
  <c r="P284" i="3"/>
  <c r="O284" i="3"/>
  <c r="N284" i="3"/>
  <c r="P283" i="3"/>
  <c r="O283" i="3"/>
  <c r="N283" i="3"/>
  <c r="P282" i="3"/>
  <c r="O282" i="3"/>
  <c r="N282" i="3"/>
  <c r="P281" i="3"/>
  <c r="O281" i="3"/>
  <c r="N281" i="3"/>
  <c r="P280" i="3"/>
  <c r="O280" i="3"/>
  <c r="N280" i="3"/>
  <c r="P279" i="3"/>
  <c r="O279" i="3"/>
  <c r="N279" i="3"/>
  <c r="P278" i="3"/>
  <c r="O278" i="3"/>
  <c r="N278" i="3"/>
  <c r="P277" i="3"/>
  <c r="O277" i="3"/>
  <c r="N277" i="3"/>
  <c r="P276" i="3"/>
  <c r="O276" i="3"/>
  <c r="N276" i="3"/>
  <c r="P275" i="3"/>
  <c r="O275" i="3"/>
  <c r="N275" i="3"/>
  <c r="P274" i="3"/>
  <c r="O274" i="3"/>
  <c r="N274" i="3"/>
  <c r="P273" i="3"/>
  <c r="O273" i="3"/>
  <c r="N273" i="3"/>
  <c r="P272" i="3"/>
  <c r="O272" i="3"/>
  <c r="N272" i="3"/>
  <c r="P271" i="3"/>
  <c r="O271" i="3"/>
  <c r="N271" i="3"/>
  <c r="P270" i="3"/>
  <c r="O270" i="3"/>
  <c r="N270" i="3"/>
  <c r="P269" i="3"/>
  <c r="O269" i="3"/>
  <c r="N269" i="3"/>
  <c r="P268" i="3"/>
  <c r="O268" i="3"/>
  <c r="N268" i="3"/>
  <c r="P267" i="3"/>
  <c r="O267" i="3"/>
  <c r="N267" i="3"/>
  <c r="P266" i="3"/>
  <c r="O266" i="3"/>
  <c r="N266" i="3"/>
  <c r="P265" i="3"/>
  <c r="O265" i="3"/>
  <c r="N265" i="3"/>
  <c r="P264" i="3"/>
  <c r="O264" i="3"/>
  <c r="N264" i="3"/>
  <c r="P263" i="3"/>
  <c r="O263" i="3"/>
  <c r="N263" i="3"/>
  <c r="P262" i="3"/>
  <c r="O262" i="3"/>
  <c r="N262" i="3"/>
  <c r="P261" i="3"/>
  <c r="O261" i="3"/>
  <c r="N261" i="3"/>
  <c r="P260" i="3"/>
  <c r="O260" i="3"/>
  <c r="N260" i="3"/>
  <c r="P259" i="3"/>
  <c r="O259" i="3"/>
  <c r="N259" i="3"/>
  <c r="P258" i="3"/>
  <c r="O258" i="3"/>
  <c r="N258" i="3"/>
  <c r="P257" i="3"/>
  <c r="O257" i="3"/>
  <c r="N257" i="3"/>
  <c r="P256" i="3"/>
  <c r="O256" i="3"/>
  <c r="N256" i="3"/>
  <c r="P255" i="3"/>
  <c r="O255" i="3"/>
  <c r="N255" i="3"/>
  <c r="P254" i="3"/>
  <c r="O254" i="3"/>
  <c r="N254" i="3"/>
  <c r="P253" i="3"/>
  <c r="O253" i="3"/>
  <c r="N253" i="3"/>
  <c r="P252" i="3"/>
  <c r="O252" i="3"/>
  <c r="N252" i="3"/>
  <c r="P251" i="3"/>
  <c r="O251" i="3"/>
  <c r="N251" i="3"/>
  <c r="P250" i="3"/>
  <c r="O250" i="3"/>
  <c r="N250" i="3"/>
  <c r="P249" i="3"/>
  <c r="O249" i="3"/>
  <c r="N249" i="3"/>
  <c r="P248" i="3"/>
  <c r="O248" i="3"/>
  <c r="N248" i="3"/>
  <c r="P247" i="3"/>
  <c r="O247" i="3"/>
  <c r="N247" i="3"/>
  <c r="P246" i="3"/>
  <c r="O246" i="3"/>
  <c r="N246" i="3"/>
  <c r="P245" i="3"/>
  <c r="O245" i="3"/>
  <c r="N245" i="3"/>
  <c r="P244" i="3"/>
  <c r="O244" i="3"/>
  <c r="N244" i="3"/>
  <c r="P243" i="3"/>
  <c r="O243" i="3"/>
  <c r="N243" i="3"/>
  <c r="P242" i="3"/>
  <c r="O242" i="3"/>
  <c r="N242" i="3"/>
  <c r="P241" i="3"/>
  <c r="O241" i="3"/>
  <c r="N241" i="3"/>
  <c r="P240" i="3"/>
  <c r="O240" i="3"/>
  <c r="N240" i="3"/>
  <c r="P239" i="3"/>
  <c r="O239" i="3"/>
  <c r="N239" i="3"/>
  <c r="P238" i="3"/>
  <c r="O238" i="3"/>
  <c r="N238" i="3"/>
  <c r="P237" i="3"/>
  <c r="O237" i="3"/>
  <c r="N237" i="3"/>
  <c r="P236" i="3"/>
  <c r="O236" i="3"/>
  <c r="N236" i="3"/>
  <c r="P235" i="3"/>
  <c r="O235" i="3"/>
  <c r="N235" i="3"/>
  <c r="P234" i="3"/>
  <c r="O234" i="3"/>
  <c r="N234" i="3"/>
  <c r="P233" i="3"/>
  <c r="O233" i="3"/>
  <c r="N233" i="3"/>
  <c r="P232" i="3"/>
  <c r="O232" i="3"/>
  <c r="N232" i="3"/>
  <c r="P231" i="3"/>
  <c r="O231" i="3"/>
  <c r="N231" i="3"/>
  <c r="P230" i="3"/>
  <c r="O230" i="3"/>
  <c r="N230" i="3"/>
  <c r="P229" i="3"/>
  <c r="O229" i="3"/>
  <c r="N229" i="3"/>
  <c r="P228" i="3"/>
  <c r="O228" i="3"/>
  <c r="N228" i="3"/>
  <c r="P227" i="3"/>
  <c r="O227" i="3"/>
  <c r="N227" i="3"/>
  <c r="P226" i="3"/>
  <c r="O226" i="3"/>
  <c r="N226" i="3"/>
  <c r="P225" i="3"/>
  <c r="O225" i="3"/>
  <c r="N225" i="3"/>
  <c r="P224" i="3"/>
  <c r="O224" i="3"/>
  <c r="N224" i="3"/>
  <c r="P223" i="3"/>
  <c r="O223" i="3"/>
  <c r="N223" i="3"/>
  <c r="P222" i="3"/>
  <c r="O222" i="3"/>
  <c r="N222" i="3"/>
  <c r="P221" i="3"/>
  <c r="O221" i="3"/>
  <c r="N221" i="3"/>
  <c r="P220" i="3"/>
  <c r="O220" i="3"/>
  <c r="N220" i="3"/>
  <c r="P219" i="3"/>
  <c r="O219" i="3"/>
  <c r="N219" i="3"/>
  <c r="P218" i="3"/>
  <c r="O218" i="3"/>
  <c r="N218" i="3"/>
  <c r="P217" i="3"/>
  <c r="O217" i="3"/>
  <c r="N217" i="3"/>
  <c r="P216" i="3"/>
  <c r="O216" i="3"/>
  <c r="N216" i="3"/>
  <c r="P215" i="3"/>
  <c r="O215" i="3"/>
  <c r="N215" i="3"/>
  <c r="P214" i="3"/>
  <c r="O214" i="3"/>
  <c r="N214" i="3"/>
  <c r="P213" i="3"/>
  <c r="O213" i="3"/>
  <c r="N213" i="3"/>
  <c r="P212" i="3"/>
  <c r="O212" i="3"/>
  <c r="N212" i="3"/>
  <c r="P211" i="3"/>
  <c r="O211" i="3"/>
  <c r="N211" i="3"/>
  <c r="P210" i="3"/>
  <c r="O210" i="3"/>
  <c r="N210" i="3"/>
  <c r="P209" i="3"/>
  <c r="O209" i="3"/>
  <c r="N209" i="3"/>
  <c r="P208" i="3"/>
  <c r="O208" i="3"/>
  <c r="N208" i="3"/>
  <c r="P207" i="3"/>
  <c r="O207" i="3"/>
  <c r="N207" i="3"/>
  <c r="P206" i="3"/>
  <c r="O206" i="3"/>
  <c r="N206" i="3"/>
  <c r="P205" i="3"/>
  <c r="O205" i="3"/>
  <c r="N205" i="3"/>
  <c r="P204" i="3"/>
  <c r="O204" i="3"/>
  <c r="N204" i="3"/>
  <c r="P203" i="3"/>
  <c r="O203" i="3"/>
  <c r="N203" i="3"/>
  <c r="P202" i="3"/>
  <c r="O202" i="3"/>
  <c r="N202" i="3"/>
  <c r="P201" i="3"/>
  <c r="O201" i="3"/>
  <c r="N201" i="3"/>
  <c r="P200" i="3"/>
  <c r="O200" i="3"/>
  <c r="N200" i="3"/>
  <c r="P199" i="3"/>
  <c r="O199" i="3"/>
  <c r="N199" i="3"/>
  <c r="P198" i="3"/>
  <c r="O198" i="3"/>
  <c r="N198" i="3"/>
  <c r="P197" i="3"/>
  <c r="O197" i="3"/>
  <c r="N197" i="3"/>
  <c r="P196" i="3"/>
  <c r="O196" i="3"/>
  <c r="N196" i="3"/>
  <c r="P195" i="3"/>
  <c r="O195" i="3"/>
  <c r="N195" i="3"/>
  <c r="P194" i="3"/>
  <c r="O194" i="3"/>
  <c r="N194" i="3"/>
  <c r="P193" i="3"/>
  <c r="O193" i="3"/>
  <c r="N193" i="3"/>
  <c r="P192" i="3"/>
  <c r="O192" i="3"/>
  <c r="N192" i="3"/>
  <c r="P191" i="3"/>
  <c r="O191" i="3"/>
  <c r="N191" i="3"/>
  <c r="P190" i="3"/>
  <c r="O190" i="3"/>
  <c r="N190" i="3"/>
  <c r="P189" i="3"/>
  <c r="O189" i="3"/>
  <c r="N189" i="3"/>
  <c r="P188" i="3"/>
  <c r="O188" i="3"/>
  <c r="N188" i="3"/>
  <c r="P187" i="3"/>
  <c r="O187" i="3"/>
  <c r="N187" i="3"/>
  <c r="P186" i="3"/>
  <c r="O186" i="3"/>
  <c r="N186" i="3"/>
  <c r="P185" i="3"/>
  <c r="O185" i="3"/>
  <c r="N185" i="3"/>
  <c r="P184" i="3"/>
  <c r="O184" i="3"/>
  <c r="N184" i="3"/>
  <c r="P183" i="3"/>
  <c r="O183" i="3"/>
  <c r="N183" i="3"/>
  <c r="P182" i="3"/>
  <c r="O182" i="3"/>
  <c r="N182" i="3"/>
  <c r="P181" i="3"/>
  <c r="O181" i="3"/>
  <c r="N181" i="3"/>
  <c r="P180" i="3"/>
  <c r="O180" i="3"/>
  <c r="N180" i="3"/>
  <c r="P179" i="3"/>
  <c r="O179" i="3"/>
  <c r="N179" i="3"/>
  <c r="P178" i="3"/>
  <c r="O178" i="3"/>
  <c r="N178" i="3"/>
  <c r="P177" i="3"/>
  <c r="O177" i="3"/>
  <c r="N177" i="3"/>
  <c r="P176" i="3"/>
  <c r="O176" i="3"/>
  <c r="N176" i="3"/>
  <c r="P175" i="3"/>
  <c r="O175" i="3"/>
  <c r="N175" i="3"/>
  <c r="P174" i="3"/>
  <c r="O174" i="3"/>
  <c r="N174" i="3"/>
  <c r="P173" i="3"/>
  <c r="O173" i="3"/>
  <c r="N173" i="3"/>
  <c r="P172" i="3"/>
  <c r="O172" i="3"/>
  <c r="N172" i="3"/>
  <c r="P171" i="3"/>
  <c r="O171" i="3"/>
  <c r="N171" i="3"/>
  <c r="P170" i="3"/>
  <c r="O170" i="3"/>
  <c r="N170" i="3"/>
  <c r="P169" i="3"/>
  <c r="O169" i="3"/>
  <c r="N169" i="3"/>
  <c r="P168" i="3"/>
  <c r="O168" i="3"/>
  <c r="N168" i="3"/>
  <c r="P167" i="3"/>
  <c r="O167" i="3"/>
  <c r="N167" i="3"/>
  <c r="P166" i="3"/>
  <c r="O166" i="3"/>
  <c r="N166" i="3"/>
  <c r="P165" i="3"/>
  <c r="O165" i="3"/>
  <c r="N165" i="3"/>
  <c r="P164" i="3"/>
  <c r="O164" i="3"/>
  <c r="N164" i="3"/>
  <c r="P163" i="3"/>
  <c r="O163" i="3"/>
  <c r="N163" i="3"/>
  <c r="P162" i="3"/>
  <c r="O162" i="3"/>
  <c r="N162" i="3"/>
  <c r="P161" i="3"/>
  <c r="O161" i="3"/>
  <c r="N161" i="3"/>
  <c r="P160" i="3"/>
  <c r="O160" i="3"/>
  <c r="N160" i="3"/>
  <c r="P159" i="3"/>
  <c r="O159" i="3"/>
  <c r="N159" i="3"/>
  <c r="P158" i="3"/>
  <c r="O158" i="3"/>
  <c r="N158" i="3"/>
  <c r="P157" i="3"/>
  <c r="O157" i="3"/>
  <c r="N157" i="3"/>
  <c r="P156" i="3"/>
  <c r="O156" i="3"/>
  <c r="N156" i="3"/>
  <c r="P155" i="3"/>
  <c r="O155" i="3"/>
  <c r="N155" i="3"/>
  <c r="P154" i="3"/>
  <c r="O154" i="3"/>
  <c r="N154" i="3"/>
  <c r="P153" i="3"/>
  <c r="O153" i="3"/>
  <c r="N153" i="3"/>
  <c r="P152" i="3"/>
  <c r="O152" i="3"/>
  <c r="N152" i="3"/>
  <c r="P151" i="3"/>
  <c r="O151" i="3"/>
  <c r="N151" i="3"/>
  <c r="P150" i="3"/>
  <c r="O150" i="3"/>
  <c r="N150" i="3"/>
  <c r="P149" i="3"/>
  <c r="O149" i="3"/>
  <c r="N149" i="3"/>
  <c r="P148" i="3"/>
  <c r="O148" i="3"/>
  <c r="N148" i="3"/>
  <c r="P147" i="3"/>
  <c r="O147" i="3"/>
  <c r="N147" i="3"/>
  <c r="P146" i="3"/>
  <c r="O146" i="3"/>
  <c r="N146" i="3"/>
  <c r="P145" i="3"/>
  <c r="O145" i="3"/>
  <c r="N145" i="3"/>
  <c r="P44" i="3"/>
  <c r="O44" i="3"/>
  <c r="P45" i="3"/>
  <c r="O45" i="3"/>
  <c r="P48" i="3"/>
  <c r="O48" i="3"/>
  <c r="P47" i="3"/>
  <c r="O47" i="3"/>
  <c r="P46" i="3"/>
  <c r="O46" i="3"/>
  <c r="P51" i="3"/>
  <c r="O51" i="3"/>
  <c r="P50" i="3"/>
  <c r="O50" i="3"/>
  <c r="P49" i="3"/>
  <c r="O49" i="3"/>
  <c r="P59" i="3"/>
  <c r="O59" i="3"/>
  <c r="P58" i="3"/>
  <c r="O58" i="3"/>
  <c r="P63" i="3"/>
  <c r="O63" i="3"/>
  <c r="P62" i="3"/>
  <c r="O62" i="3"/>
  <c r="P61" i="3"/>
  <c r="O61" i="3"/>
  <c r="P60" i="3"/>
  <c r="O60" i="3"/>
  <c r="P64" i="3"/>
  <c r="O64" i="3"/>
  <c r="P65" i="3"/>
  <c r="O65" i="3"/>
  <c r="P66" i="3"/>
  <c r="O66" i="3"/>
  <c r="P67" i="3"/>
  <c r="O67" i="3"/>
  <c r="P71" i="3"/>
  <c r="O71" i="3"/>
  <c r="P70" i="3"/>
  <c r="O70" i="3"/>
  <c r="P83" i="3"/>
  <c r="O83" i="3"/>
  <c r="P89" i="3"/>
  <c r="O89" i="3"/>
  <c r="P88" i="3"/>
  <c r="O88" i="3"/>
  <c r="P86" i="3"/>
  <c r="O86" i="3"/>
  <c r="P99" i="3"/>
  <c r="O99" i="3"/>
  <c r="P98" i="3"/>
  <c r="O98" i="3"/>
  <c r="P97" i="3"/>
  <c r="O97" i="3"/>
  <c r="P85" i="3"/>
  <c r="O85" i="3"/>
  <c r="P84" i="3"/>
  <c r="O84" i="3"/>
  <c r="P90" i="3"/>
  <c r="O90" i="3"/>
  <c r="P87" i="3"/>
  <c r="O87" i="3"/>
  <c r="P92" i="3"/>
  <c r="O92" i="3"/>
  <c r="P91" i="3"/>
  <c r="O91" i="3"/>
  <c r="P94" i="3"/>
  <c r="O94" i="3"/>
  <c r="P93" i="3"/>
  <c r="O93" i="3"/>
  <c r="P96" i="3"/>
  <c r="O96" i="3"/>
  <c r="P95" i="3"/>
  <c r="O95" i="3"/>
  <c r="P100" i="3"/>
  <c r="O100" i="3"/>
  <c r="P101" i="3"/>
  <c r="O101" i="3"/>
  <c r="P102" i="3"/>
  <c r="O102" i="3"/>
  <c r="P105" i="3"/>
  <c r="O105" i="3"/>
  <c r="P104" i="3"/>
  <c r="O104" i="3"/>
  <c r="P103" i="3"/>
  <c r="O103" i="3"/>
  <c r="P106" i="3"/>
  <c r="O106" i="3"/>
  <c r="P107" i="3"/>
  <c r="O107" i="3"/>
  <c r="P136" i="3"/>
  <c r="O136" i="3"/>
  <c r="P130" i="3"/>
  <c r="O130" i="3"/>
  <c r="P133" i="3"/>
  <c r="O133" i="3"/>
  <c r="P131" i="3"/>
  <c r="O131" i="3"/>
  <c r="P135" i="3"/>
  <c r="O135" i="3"/>
  <c r="P108" i="3"/>
  <c r="O108" i="3"/>
  <c r="P110" i="3"/>
  <c r="O110" i="3"/>
  <c r="P109" i="3"/>
  <c r="O109" i="3"/>
  <c r="P112" i="3"/>
  <c r="O112" i="3"/>
  <c r="P111" i="3"/>
  <c r="O111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P121" i="3"/>
  <c r="O121" i="3"/>
  <c r="P122" i="3"/>
  <c r="O122" i="3"/>
  <c r="P124" i="3"/>
  <c r="O124" i="3"/>
  <c r="P123" i="3"/>
  <c r="O123" i="3"/>
  <c r="P126" i="3"/>
  <c r="O126" i="3"/>
  <c r="P125" i="3"/>
  <c r="O125" i="3"/>
  <c r="P127" i="3"/>
  <c r="O127" i="3"/>
  <c r="P129" i="3"/>
  <c r="O129" i="3"/>
  <c r="P134" i="3"/>
  <c r="O134" i="3"/>
  <c r="P128" i="3"/>
  <c r="O128" i="3"/>
  <c r="AQ214" i="8"/>
  <c r="AQ156" i="8"/>
  <c r="BG156" i="8"/>
  <c r="BG217" i="8"/>
  <c r="BG346" i="8"/>
  <c r="R281" i="8"/>
  <c r="R137" i="8"/>
  <c r="N309" i="8"/>
  <c r="AD334" i="8"/>
  <c r="N340" i="8"/>
  <c r="R353" i="8"/>
  <c r="F378" i="8"/>
  <c r="R384" i="8"/>
  <c r="BE222" i="8"/>
  <c r="N196" i="8"/>
  <c r="BE154" i="8"/>
  <c r="BE379" i="8"/>
  <c r="BE232" i="8"/>
  <c r="BE155" i="8"/>
  <c r="BE243" i="8"/>
  <c r="BG145" i="8"/>
  <c r="BG317" i="8"/>
  <c r="BG265" i="8"/>
  <c r="BG266" i="8"/>
  <c r="F35" i="9" l="1"/>
  <c r="BG530" i="8"/>
  <c r="BE530" i="8"/>
  <c r="AM368" i="6"/>
  <c r="F462" i="8"/>
  <c r="AY462" i="8" s="1"/>
  <c r="H454" i="8"/>
  <c r="AZ454" i="8" s="1"/>
  <c r="AY454" i="8"/>
  <c r="AY453" i="8"/>
  <c r="H453" i="8"/>
  <c r="AZ453" i="8" s="1"/>
  <c r="AY460" i="8"/>
  <c r="H460" i="8"/>
  <c r="AZ460" i="8" s="1"/>
  <c r="AY452" i="8"/>
  <c r="H452" i="8"/>
  <c r="AZ452" i="8" s="1"/>
  <c r="AR451" i="8"/>
  <c r="AZ451" i="8" s="1"/>
  <c r="AY451" i="8"/>
  <c r="AR461" i="8"/>
  <c r="AZ461" i="8" s="1"/>
  <c r="AY461" i="8"/>
  <c r="AY459" i="8"/>
  <c r="H459" i="8"/>
  <c r="AZ459" i="8" s="1"/>
  <c r="AR450" i="8"/>
  <c r="AZ450" i="8" s="1"/>
  <c r="AY450" i="8"/>
  <c r="AY458" i="8"/>
  <c r="H458" i="8"/>
  <c r="AZ458" i="8" s="1"/>
  <c r="AY457" i="8"/>
  <c r="H457" i="8"/>
  <c r="AZ457" i="8" s="1"/>
  <c r="AY456" i="8"/>
  <c r="H456" i="8"/>
  <c r="AZ456" i="8" s="1"/>
  <c r="AY455" i="8"/>
  <c r="H455" i="8"/>
  <c r="AZ455" i="8" s="1"/>
  <c r="AY425" i="8"/>
  <c r="P425" i="8"/>
  <c r="AZ425" i="8" s="1"/>
  <c r="H408" i="8"/>
  <c r="AZ408" i="8" s="1"/>
  <c r="AY408" i="8"/>
  <c r="H415" i="8"/>
  <c r="AZ415" i="8" s="1"/>
  <c r="AY415" i="8"/>
  <c r="H407" i="8"/>
  <c r="AZ407" i="8" s="1"/>
  <c r="AY407" i="8"/>
  <c r="AY414" i="8"/>
  <c r="H414" i="8"/>
  <c r="AZ414" i="8" s="1"/>
  <c r="AY406" i="8"/>
  <c r="H406" i="8"/>
  <c r="AZ406" i="8" s="1"/>
  <c r="AY413" i="8"/>
  <c r="H413" i="8"/>
  <c r="AZ413" i="8" s="1"/>
  <c r="AR405" i="8"/>
  <c r="AZ405" i="8" s="1"/>
  <c r="AY405" i="8"/>
  <c r="AY412" i="8"/>
  <c r="H412" i="8"/>
  <c r="AZ412" i="8" s="1"/>
  <c r="AR404" i="8"/>
  <c r="AZ404" i="8" s="1"/>
  <c r="AY404" i="8"/>
  <c r="H411" i="8"/>
  <c r="AZ411" i="8" s="1"/>
  <c r="AY411" i="8"/>
  <c r="P416" i="8"/>
  <c r="AZ416" i="8" s="1"/>
  <c r="AY416" i="8"/>
  <c r="AR402" i="8"/>
  <c r="AZ402" i="8" s="1"/>
  <c r="AY402" i="8"/>
  <c r="H410" i="8"/>
  <c r="AZ410" i="8" s="1"/>
  <c r="AY410" i="8"/>
  <c r="AR403" i="8"/>
  <c r="AZ403" i="8" s="1"/>
  <c r="AY403" i="8"/>
  <c r="H409" i="8"/>
  <c r="AZ409" i="8" s="1"/>
  <c r="AY409" i="8"/>
  <c r="AM320" i="6"/>
  <c r="H368" i="8"/>
  <c r="AZ368" i="8" s="1"/>
  <c r="AY368" i="8"/>
  <c r="AY370" i="8"/>
  <c r="P370" i="8"/>
  <c r="AZ370" i="8" s="1"/>
  <c r="AY367" i="8"/>
  <c r="H367" i="8"/>
  <c r="AZ367" i="8" s="1"/>
  <c r="P369" i="8"/>
  <c r="AZ369" i="8" s="1"/>
  <c r="AY369" i="8"/>
  <c r="H366" i="8"/>
  <c r="AZ366" i="8" s="1"/>
  <c r="AY366" i="8"/>
  <c r="AY365" i="8"/>
  <c r="H365" i="8"/>
  <c r="AZ365" i="8" s="1"/>
  <c r="H364" i="8"/>
  <c r="AZ364" i="8" s="1"/>
  <c r="AY364" i="8"/>
  <c r="AY363" i="8"/>
  <c r="H363" i="8"/>
  <c r="AZ363" i="8" s="1"/>
  <c r="AY322" i="8"/>
  <c r="P322" i="8"/>
  <c r="AZ322" i="8" s="1"/>
  <c r="P328" i="8"/>
  <c r="AZ328" i="8" s="1"/>
  <c r="AY328" i="8"/>
  <c r="P320" i="8"/>
  <c r="AZ320" i="8" s="1"/>
  <c r="AY320" i="8"/>
  <c r="AY321" i="8"/>
  <c r="P321" i="8"/>
  <c r="AZ321" i="8" s="1"/>
  <c r="AY327" i="8"/>
  <c r="P327" i="8"/>
  <c r="AZ327" i="8" s="1"/>
  <c r="AY319" i="8"/>
  <c r="P319" i="8"/>
  <c r="AZ319" i="8" s="1"/>
  <c r="AY326" i="8"/>
  <c r="P326" i="8"/>
  <c r="AZ326" i="8" s="1"/>
  <c r="AY318" i="8"/>
  <c r="P318" i="8"/>
  <c r="AZ318" i="8" s="1"/>
  <c r="AY325" i="8"/>
  <c r="P325" i="8"/>
  <c r="AZ325" i="8" s="1"/>
  <c r="P324" i="8"/>
  <c r="AZ324" i="8" s="1"/>
  <c r="AY324" i="8"/>
  <c r="P323" i="8"/>
  <c r="AZ323" i="8" s="1"/>
  <c r="AY323" i="8"/>
  <c r="AM260" i="6"/>
  <c r="C5" i="12"/>
  <c r="C20" i="12" s="1"/>
  <c r="K36" i="10" s="1"/>
  <c r="X291" i="8"/>
  <c r="AZ291" i="8" s="1"/>
  <c r="AY291" i="8"/>
  <c r="AY290" i="8"/>
  <c r="X290" i="8"/>
  <c r="AZ290" i="8" s="1"/>
  <c r="X289" i="8"/>
  <c r="AZ289" i="8" s="1"/>
  <c r="AY289" i="8"/>
  <c r="AY288" i="8"/>
  <c r="X288" i="8"/>
  <c r="AZ288" i="8" s="1"/>
  <c r="H250" i="8"/>
  <c r="AZ250" i="8" s="1"/>
  <c r="AY250" i="8"/>
  <c r="H257" i="8"/>
  <c r="AZ257" i="8" s="1"/>
  <c r="AY257" i="8"/>
  <c r="H249" i="8"/>
  <c r="AZ249" i="8" s="1"/>
  <c r="AY249" i="8"/>
  <c r="AY256" i="8"/>
  <c r="H256" i="8"/>
  <c r="AZ256" i="8" s="1"/>
  <c r="H254" i="8"/>
  <c r="AZ254" i="8" s="1"/>
  <c r="AY254" i="8"/>
  <c r="H253" i="8"/>
  <c r="AZ253" i="8" s="1"/>
  <c r="AY253" i="8"/>
  <c r="AY252" i="8"/>
  <c r="H252" i="8"/>
  <c r="AZ252" i="8" s="1"/>
  <c r="AY251" i="8"/>
  <c r="H251" i="8"/>
  <c r="AZ251" i="8" s="1"/>
  <c r="AM212" i="6"/>
  <c r="Z147" i="8"/>
  <c r="AB147" i="8" s="1"/>
  <c r="Z148" i="8"/>
  <c r="AB148" i="8" s="1"/>
  <c r="AY215" i="8"/>
  <c r="H215" i="8"/>
  <c r="AZ215" i="8" s="1"/>
  <c r="H206" i="8"/>
  <c r="AZ206" i="8" s="1"/>
  <c r="AY206" i="8"/>
  <c r="AY230" i="8"/>
  <c r="AR233" i="8"/>
  <c r="AY233" i="8"/>
  <c r="AR234" i="8"/>
  <c r="AY234" i="8"/>
  <c r="AY232" i="8"/>
  <c r="AY231" i="8"/>
  <c r="AY227" i="8"/>
  <c r="AY228" i="8"/>
  <c r="AY259" i="8"/>
  <c r="AY229" i="8"/>
  <c r="BG229" i="8" s="1"/>
  <c r="BG260" i="8" s="1"/>
  <c r="AY186" i="8"/>
  <c r="AR171" i="8"/>
  <c r="AY171" i="8"/>
  <c r="BG171" i="8" s="1"/>
  <c r="BG187" i="8" s="1"/>
  <c r="AY158" i="8"/>
  <c r="V149" i="8"/>
  <c r="X149" i="8" s="1"/>
  <c r="V146" i="8"/>
  <c r="X146" i="8" s="1"/>
  <c r="F147" i="8"/>
  <c r="H147" i="8" s="1"/>
  <c r="V147" i="8"/>
  <c r="X147" i="8" s="1"/>
  <c r="V145" i="8"/>
  <c r="X145" i="8" s="1"/>
  <c r="F148" i="8"/>
  <c r="H148" i="8" s="1"/>
  <c r="F146" i="8"/>
  <c r="H146" i="8" s="1"/>
  <c r="F149" i="8"/>
  <c r="H149" i="8" s="1"/>
  <c r="N148" i="8"/>
  <c r="P148" i="8" s="1"/>
  <c r="N147" i="8"/>
  <c r="P147" i="8" s="1"/>
  <c r="R148" i="8"/>
  <c r="T148" i="8" s="1"/>
  <c r="AH147" i="8"/>
  <c r="AJ147" i="8" s="1"/>
  <c r="R147" i="8"/>
  <c r="T147" i="8" s="1"/>
  <c r="R145" i="8"/>
  <c r="T145" i="8" s="1"/>
  <c r="R146" i="8"/>
  <c r="T146" i="8" s="1"/>
  <c r="Z149" i="8"/>
  <c r="AB149" i="8" s="1"/>
  <c r="Z146" i="8"/>
  <c r="AB146" i="8" s="1"/>
  <c r="AL149" i="8"/>
  <c r="AN149" i="8" s="1"/>
  <c r="AH146" i="8"/>
  <c r="AJ146" i="8" s="1"/>
  <c r="AH149" i="8"/>
  <c r="AJ149" i="8" s="1"/>
  <c r="AH145" i="8"/>
  <c r="AJ145" i="8" s="1"/>
  <c r="X117" i="8"/>
  <c r="AM457" i="6"/>
  <c r="AM263" i="6"/>
  <c r="AM391" i="6"/>
  <c r="AY185" i="8"/>
  <c r="BE185" i="8" s="1"/>
  <c r="P185" i="8"/>
  <c r="AM659" i="6"/>
  <c r="T181" i="8"/>
  <c r="AZ181" i="8" s="1"/>
  <c r="AY181" i="8"/>
  <c r="AY173" i="8"/>
  <c r="T173" i="8"/>
  <c r="AZ173" i="8" s="1"/>
  <c r="T182" i="8"/>
  <c r="AZ182" i="8" s="1"/>
  <c r="AY182" i="8"/>
  <c r="T180" i="8"/>
  <c r="AZ180" i="8" s="1"/>
  <c r="AY180" i="8"/>
  <c r="AY172" i="8"/>
  <c r="T172" i="8"/>
  <c r="AZ172" i="8" s="1"/>
  <c r="AY179" i="8"/>
  <c r="T179" i="8"/>
  <c r="AZ179" i="8" s="1"/>
  <c r="T170" i="8"/>
  <c r="AZ170" i="8" s="1"/>
  <c r="AY170" i="8"/>
  <c r="T178" i="8"/>
  <c r="AZ178" i="8" s="1"/>
  <c r="AY178" i="8"/>
  <c r="T169" i="8"/>
  <c r="AZ169" i="8" s="1"/>
  <c r="AY169" i="8"/>
  <c r="T177" i="8"/>
  <c r="AZ177" i="8" s="1"/>
  <c r="AY177" i="8"/>
  <c r="AY168" i="8"/>
  <c r="T168" i="8"/>
  <c r="AZ168" i="8" s="1"/>
  <c r="T184" i="8"/>
  <c r="AZ184" i="8" s="1"/>
  <c r="AY184" i="8"/>
  <c r="AY176" i="8"/>
  <c r="T176" i="8"/>
  <c r="AZ176" i="8" s="1"/>
  <c r="AY174" i="8"/>
  <c r="T174" i="8"/>
  <c r="AZ174" i="8" s="1"/>
  <c r="T183" i="8"/>
  <c r="AZ183" i="8" s="1"/>
  <c r="AY183" i="8"/>
  <c r="T175" i="8"/>
  <c r="AZ175" i="8" s="1"/>
  <c r="AY175" i="8"/>
  <c r="J28" i="10"/>
  <c r="AN144" i="8"/>
  <c r="AM397" i="6"/>
  <c r="AM422" i="6"/>
  <c r="AM698" i="6"/>
  <c r="AM479" i="6"/>
  <c r="AY162" i="8"/>
  <c r="AY159" i="8"/>
  <c r="AM47" i="6"/>
  <c r="AY161" i="8"/>
  <c r="H159" i="8"/>
  <c r="AZ159" i="8" s="1"/>
  <c r="H162" i="8"/>
  <c r="AZ162" i="8" s="1"/>
  <c r="J146" i="8"/>
  <c r="L146" i="8" s="1"/>
  <c r="J147" i="8"/>
  <c r="L147" i="8" s="1"/>
  <c r="J148" i="8"/>
  <c r="L148" i="8" s="1"/>
  <c r="J149" i="8"/>
  <c r="L149" i="8" s="1"/>
  <c r="AM782" i="6"/>
  <c r="AM794" i="6"/>
  <c r="AM740" i="6"/>
  <c r="AM741" i="6"/>
  <c r="AM745" i="6"/>
  <c r="AM753" i="6"/>
  <c r="AM771" i="6"/>
  <c r="AM775" i="6"/>
  <c r="AM707" i="6"/>
  <c r="AM715" i="6"/>
  <c r="AM579" i="6"/>
  <c r="AM588" i="6"/>
  <c r="AM602" i="6"/>
  <c r="AM611" i="6"/>
  <c r="AM619" i="6"/>
  <c r="AM671" i="6"/>
  <c r="AM678" i="6"/>
  <c r="AM453" i="6"/>
  <c r="AM456" i="6"/>
  <c r="AM475" i="6"/>
  <c r="AM490" i="6"/>
  <c r="AM504" i="6"/>
  <c r="AM512" i="6"/>
  <c r="AM520" i="6"/>
  <c r="AM530" i="6"/>
  <c r="AM538" i="6"/>
  <c r="AM544" i="6"/>
  <c r="AM364" i="6"/>
  <c r="AM389" i="6"/>
  <c r="AM393" i="6"/>
  <c r="AM398" i="6"/>
  <c r="AM444" i="6"/>
  <c r="AD145" i="8"/>
  <c r="AF145" i="8" s="1"/>
  <c r="AM367" i="6"/>
  <c r="AM351" i="6"/>
  <c r="AM303" i="6"/>
  <c r="AM89" i="6"/>
  <c r="AM74" i="6"/>
  <c r="AM66" i="6"/>
  <c r="AM57" i="6"/>
  <c r="AM349" i="6"/>
  <c r="AM348" i="6"/>
  <c r="AM73" i="6"/>
  <c r="AM65" i="6"/>
  <c r="AM307" i="6"/>
  <c r="AM259" i="6"/>
  <c r="AM243" i="6"/>
  <c r="AY160" i="8"/>
  <c r="AM380" i="6"/>
  <c r="AM233" i="6"/>
  <c r="AM500" i="6"/>
  <c r="AM438" i="6"/>
  <c r="AY163" i="8"/>
  <c r="AD146" i="8"/>
  <c r="AF146" i="8" s="1"/>
  <c r="AM478" i="6"/>
  <c r="AM486" i="6"/>
  <c r="AM525" i="6"/>
  <c r="AM542" i="6"/>
  <c r="AD147" i="8"/>
  <c r="AF147" i="8" s="1"/>
  <c r="AD148" i="8"/>
  <c r="AF148" i="8" s="1"/>
  <c r="AM376" i="6"/>
  <c r="AY167" i="8"/>
  <c r="AN258" i="8"/>
  <c r="AB286" i="8"/>
  <c r="H167" i="8"/>
  <c r="AZ167" i="8" s="1"/>
  <c r="AY166" i="8"/>
  <c r="P66" i="8"/>
  <c r="AN54" i="8"/>
  <c r="H101" i="8"/>
  <c r="AJ100" i="8"/>
  <c r="P142" i="8"/>
  <c r="AY165" i="8"/>
  <c r="P344" i="8"/>
  <c r="L345" i="8"/>
  <c r="L378" i="8"/>
  <c r="AB44" i="8"/>
  <c r="H337" i="8"/>
  <c r="AF43" i="8"/>
  <c r="P335" i="8"/>
  <c r="AJ115" i="8"/>
  <c r="H198" i="8"/>
  <c r="T343" i="8"/>
  <c r="P49" i="8"/>
  <c r="L197" i="8"/>
  <c r="L336" i="8"/>
  <c r="X342" i="8"/>
  <c r="L40" i="8"/>
  <c r="AJ42" i="8"/>
  <c r="T48" i="8"/>
  <c r="H165" i="8"/>
  <c r="AZ165" i="8" s="1"/>
  <c r="L56" i="8"/>
  <c r="P55" i="8"/>
  <c r="AJ58" i="8"/>
  <c r="L66" i="8"/>
  <c r="AN112" i="8"/>
  <c r="X101" i="8"/>
  <c r="AF114" i="8"/>
  <c r="AN57" i="8"/>
  <c r="H112" i="8"/>
  <c r="H57" i="8"/>
  <c r="P201" i="8"/>
  <c r="L202" i="8"/>
  <c r="H203" i="8"/>
  <c r="AN203" i="8"/>
  <c r="AJ204" i="8"/>
  <c r="AF205" i="8"/>
  <c r="AN235" i="8"/>
  <c r="AJ236" i="8"/>
  <c r="AB238" i="8"/>
  <c r="P79" i="8"/>
  <c r="L80" i="8"/>
  <c r="L102" i="8"/>
  <c r="AF196" i="8"/>
  <c r="AB197" i="8"/>
  <c r="AJ334" i="8"/>
  <c r="AF335" i="8"/>
  <c r="AB336" i="8"/>
  <c r="AJ343" i="8"/>
  <c r="AF344" i="8"/>
  <c r="AB378" i="8"/>
  <c r="X379" i="8"/>
  <c r="AN66" i="8"/>
  <c r="AJ114" i="8"/>
  <c r="T189" i="8"/>
  <c r="P190" i="8"/>
  <c r="L191" i="8"/>
  <c r="AY164" i="8"/>
  <c r="AJ76" i="8"/>
  <c r="AB69" i="8"/>
  <c r="P103" i="8"/>
  <c r="AJ106" i="8"/>
  <c r="AJ200" i="8"/>
  <c r="AB202" i="8"/>
  <c r="X203" i="8"/>
  <c r="T204" i="8"/>
  <c r="P205" i="8"/>
  <c r="T236" i="8"/>
  <c r="P237" i="8"/>
  <c r="L238" i="8"/>
  <c r="H239" i="8"/>
  <c r="AN239" i="8"/>
  <c r="AJ240" i="8"/>
  <c r="AF241" i="8"/>
  <c r="T297" i="8"/>
  <c r="AF68" i="8"/>
  <c r="P72" i="8"/>
  <c r="X54" i="8"/>
  <c r="AN105" i="8"/>
  <c r="AF60" i="8"/>
  <c r="AN20" i="8"/>
  <c r="P155" i="8"/>
  <c r="T141" i="8"/>
  <c r="T56" i="8"/>
  <c r="AB115" i="8"/>
  <c r="AJ113" i="8"/>
  <c r="AJ99" i="8"/>
  <c r="AJ75" i="8"/>
  <c r="AN41" i="8"/>
  <c r="T140" i="8"/>
  <c r="T71" i="8"/>
  <c r="AJ67" i="8"/>
  <c r="AN74" i="8"/>
  <c r="AF107" i="8"/>
  <c r="L73" i="8"/>
  <c r="H74" i="8"/>
  <c r="H105" i="8"/>
  <c r="AF117" i="8"/>
  <c r="AB340" i="8"/>
  <c r="AJ401" i="8"/>
  <c r="AM38" i="6"/>
  <c r="AM177" i="6"/>
  <c r="AM153" i="6"/>
  <c r="AM797" i="6"/>
  <c r="AJ189" i="8"/>
  <c r="AF190" i="8"/>
  <c r="H243" i="8"/>
  <c r="AF245" i="8"/>
  <c r="X247" i="8"/>
  <c r="P282" i="8"/>
  <c r="H284" i="8"/>
  <c r="AB299" i="8"/>
  <c r="X300" i="8"/>
  <c r="T301" i="8"/>
  <c r="P302" i="8"/>
  <c r="H304" i="8"/>
  <c r="AN304" i="8"/>
  <c r="AJ306" i="8"/>
  <c r="AB308" i="8"/>
  <c r="X347" i="8"/>
  <c r="T348" i="8"/>
  <c r="P349" i="8"/>
  <c r="L350" i="8"/>
  <c r="H351" i="8"/>
  <c r="AN351" i="8"/>
  <c r="AJ352" i="8"/>
  <c r="L382" i="8"/>
  <c r="H383" i="8"/>
  <c r="AN383" i="8"/>
  <c r="AM197" i="6"/>
  <c r="AM154" i="6"/>
  <c r="AB144" i="8"/>
  <c r="AM117" i="6"/>
  <c r="AM29" i="6"/>
  <c r="AM24" i="6"/>
  <c r="AM13" i="6"/>
  <c r="AM46" i="6"/>
  <c r="X70" i="8"/>
  <c r="J83" i="8"/>
  <c r="L83" i="8" s="1"/>
  <c r="AM214" i="6"/>
  <c r="AM221" i="6"/>
  <c r="AM273" i="6"/>
  <c r="AM169" i="6"/>
  <c r="T78" i="8"/>
  <c r="AM12" i="6"/>
  <c r="AM789" i="6"/>
  <c r="AM763" i="6"/>
  <c r="AM702" i="6"/>
  <c r="AM735" i="6"/>
  <c r="J104" i="8"/>
  <c r="L104" i="8" s="1"/>
  <c r="L138" i="8"/>
  <c r="X275" i="8"/>
  <c r="AN285" i="8"/>
  <c r="AF102" i="8"/>
  <c r="AM795" i="6"/>
  <c r="AM780" i="6"/>
  <c r="AM754" i="6"/>
  <c r="AM724" i="6"/>
  <c r="AM578" i="6"/>
  <c r="AM641" i="6"/>
  <c r="AM669" i="6"/>
  <c r="H193" i="8"/>
  <c r="H275" i="8"/>
  <c r="X285" i="8"/>
  <c r="L387" i="8"/>
  <c r="H388" i="8"/>
  <c r="AN388" i="8"/>
  <c r="AJ389" i="8"/>
  <c r="AF390" i="8"/>
  <c r="AB391" i="8"/>
  <c r="X392" i="8"/>
  <c r="T393" i="8"/>
  <c r="P394" i="8"/>
  <c r="L395" i="8"/>
  <c r="H396" i="8"/>
  <c r="AN396" i="8"/>
  <c r="AB399" i="8"/>
  <c r="X400" i="8"/>
  <c r="T401" i="8"/>
  <c r="T54" i="8"/>
  <c r="AM202" i="6"/>
  <c r="AM523" i="6"/>
  <c r="AM467" i="6"/>
  <c r="AM187" i="6"/>
  <c r="J74" i="8"/>
  <c r="AY74" i="8" s="1"/>
  <c r="AB274" i="8"/>
  <c r="AM768" i="6"/>
  <c r="AM736" i="6"/>
  <c r="AM580" i="6"/>
  <c r="AM607" i="6"/>
  <c r="AM642" i="6"/>
  <c r="X77" i="8"/>
  <c r="AM756" i="6"/>
  <c r="AM686" i="6"/>
  <c r="AM706" i="6"/>
  <c r="AM726" i="6"/>
  <c r="AM562" i="6"/>
  <c r="AM593" i="6"/>
  <c r="AM646" i="6"/>
  <c r="H20" i="8"/>
  <c r="F43" i="8"/>
  <c r="H43" i="8" s="1"/>
  <c r="AF93" i="8"/>
  <c r="AM345" i="6"/>
  <c r="AM353" i="6"/>
  <c r="AM373" i="6"/>
  <c r="AM381" i="6"/>
  <c r="J64" i="8"/>
  <c r="L64" i="8" s="1"/>
  <c r="AM257" i="6"/>
  <c r="AM241" i="6"/>
  <c r="AM306" i="6"/>
  <c r="AM742" i="6"/>
  <c r="AM683" i="6"/>
  <c r="AM716" i="6"/>
  <c r="AM614" i="6"/>
  <c r="AM779" i="6"/>
  <c r="H102" i="8"/>
  <c r="AM245" i="6"/>
  <c r="AM231" i="6"/>
  <c r="AM41" i="6"/>
  <c r="AM33" i="6"/>
  <c r="AM86" i="6"/>
  <c r="AM50" i="6"/>
  <c r="R82" i="8"/>
  <c r="T82" i="8" s="1"/>
  <c r="AM314" i="6"/>
  <c r="AM340" i="6"/>
  <c r="AM332" i="6"/>
  <c r="AM324" i="6"/>
  <c r="AM316" i="6"/>
  <c r="AM308" i="6"/>
  <c r="AM300" i="6"/>
  <c r="AM292" i="6"/>
  <c r="AM284" i="6"/>
  <c r="AM252" i="6"/>
  <c r="N128" i="8"/>
  <c r="P128" i="8" s="1"/>
  <c r="AM111" i="6"/>
  <c r="N102" i="8"/>
  <c r="P102" i="8" s="1"/>
  <c r="AM88" i="6"/>
  <c r="AD101" i="8"/>
  <c r="AF101" i="8" s="1"/>
  <c r="AM87" i="6"/>
  <c r="AM784" i="6"/>
  <c r="AM787" i="6"/>
  <c r="AM793" i="6"/>
  <c r="AM738" i="6"/>
  <c r="AM744" i="6"/>
  <c r="AM747" i="6"/>
  <c r="AM749" i="6"/>
  <c r="AM752" i="6"/>
  <c r="AM761" i="6"/>
  <c r="AM764" i="6"/>
  <c r="AM765" i="6"/>
  <c r="AM767" i="6"/>
  <c r="AM770" i="6"/>
  <c r="AM772" i="6"/>
  <c r="AM774" i="6"/>
  <c r="AM776" i="6"/>
  <c r="AM777" i="6"/>
  <c r="AM680" i="6"/>
  <c r="AM682" i="6"/>
  <c r="AM685" i="6"/>
  <c r="AM689" i="6"/>
  <c r="AM692" i="6"/>
  <c r="AM693" i="6"/>
  <c r="AM697" i="6"/>
  <c r="AM699" i="6"/>
  <c r="AM701" i="6"/>
  <c r="AM705" i="6"/>
  <c r="AM708" i="6"/>
  <c r="AM710" i="6"/>
  <c r="AM712" i="6"/>
  <c r="AM713" i="6"/>
  <c r="AM718" i="6"/>
  <c r="AM721" i="6"/>
  <c r="AM725" i="6"/>
  <c r="AM729" i="6"/>
  <c r="AM734" i="6"/>
  <c r="AM566" i="6"/>
  <c r="AM568" i="6"/>
  <c r="AM577" i="6"/>
  <c r="AM581" i="6"/>
  <c r="AM585" i="6"/>
  <c r="AM589" i="6"/>
  <c r="AM594" i="6"/>
  <c r="AM600" i="6"/>
  <c r="AM608" i="6"/>
  <c r="AM612" i="6"/>
  <c r="AM617" i="6"/>
  <c r="AM622" i="6"/>
  <c r="AM626" i="6"/>
  <c r="AM629" i="6"/>
  <c r="AM637" i="6"/>
  <c r="AM643" i="6"/>
  <c r="AM648" i="6"/>
  <c r="AM650" i="6"/>
  <c r="AM651" i="6"/>
  <c r="AM654" i="6"/>
  <c r="AM657" i="6"/>
  <c r="AM660" i="6"/>
  <c r="AM662" i="6"/>
  <c r="AM663" i="6"/>
  <c r="AM665" i="6"/>
  <c r="AM668" i="6"/>
  <c r="AM674" i="6"/>
  <c r="AL147" i="8"/>
  <c r="AN147" i="8" s="1"/>
  <c r="AL148" i="8"/>
  <c r="AN148" i="8" s="1"/>
  <c r="AL145" i="8"/>
  <c r="AN145" i="8" s="1"/>
  <c r="AB36" i="8"/>
  <c r="AM22" i="6"/>
  <c r="AL26" i="8"/>
  <c r="AY26" i="8" s="1"/>
  <c r="AM14" i="6"/>
  <c r="R18" i="8"/>
  <c r="T18" i="8" s="1"/>
  <c r="AM213" i="6"/>
  <c r="AM783" i="6"/>
  <c r="AM788" i="6"/>
  <c r="AM790" i="6"/>
  <c r="AM792" i="6"/>
  <c r="AM739" i="6"/>
  <c r="AM743" i="6"/>
  <c r="AM748" i="6"/>
  <c r="AM751" i="6"/>
  <c r="AM755" i="6"/>
  <c r="AM762" i="6"/>
  <c r="AM766" i="6"/>
  <c r="AM769" i="6"/>
  <c r="AM773" i="6"/>
  <c r="AM759" i="6"/>
  <c r="AM679" i="6"/>
  <c r="AM681" i="6"/>
  <c r="AM690" i="6"/>
  <c r="AM694" i="6"/>
  <c r="AM695" i="6"/>
  <c r="AM709" i="6"/>
  <c r="AM714" i="6"/>
  <c r="AM717" i="6"/>
  <c r="AM722" i="6"/>
  <c r="AM730" i="6"/>
  <c r="AM732" i="6"/>
  <c r="AM733" i="6"/>
  <c r="AM737" i="6"/>
  <c r="AM563" i="6"/>
  <c r="AM567" i="6"/>
  <c r="AM569" i="6"/>
  <c r="AM570" i="6"/>
  <c r="AM572" i="6"/>
  <c r="AM574" i="6"/>
  <c r="AM576" i="6"/>
  <c r="AM582" i="6"/>
  <c r="AM584" i="6"/>
  <c r="AM586" i="6"/>
  <c r="AM587" i="6"/>
  <c r="AM592" i="6"/>
  <c r="AM599" i="6"/>
  <c r="AM604" i="6"/>
  <c r="AM606" i="6"/>
  <c r="AM609" i="6"/>
  <c r="AM610" i="6"/>
  <c r="AM616" i="6"/>
  <c r="AM618" i="6"/>
  <c r="AM625" i="6"/>
  <c r="AM630" i="6"/>
  <c r="AM632" i="6"/>
  <c r="AM634" i="6"/>
  <c r="AM636" i="6"/>
  <c r="AM638" i="6"/>
  <c r="AM649" i="6"/>
  <c r="AM652" i="6"/>
  <c r="AM655" i="6"/>
  <c r="AM658" i="6"/>
  <c r="AM661" i="6"/>
  <c r="AM664" i="6"/>
  <c r="AM666" i="6"/>
  <c r="AM667" i="6"/>
  <c r="AM670" i="6"/>
  <c r="AM673" i="6"/>
  <c r="AM675" i="6"/>
  <c r="AM601" i="6"/>
  <c r="AM54" i="6"/>
  <c r="J61" i="8"/>
  <c r="L61" i="8" s="1"/>
  <c r="Z66" i="8"/>
  <c r="AB66" i="8" s="1"/>
  <c r="AM59" i="6"/>
  <c r="AM631" i="6"/>
  <c r="R72" i="8"/>
  <c r="T72" i="8" s="1"/>
  <c r="AJ281" i="8"/>
  <c r="AF282" i="8"/>
  <c r="AB283" i="8"/>
  <c r="L299" i="8"/>
  <c r="H300" i="8"/>
  <c r="AN300" i="8"/>
  <c r="AJ301" i="8"/>
  <c r="AB303" i="8"/>
  <c r="X304" i="8"/>
  <c r="P307" i="8"/>
  <c r="H309" i="8"/>
  <c r="AB382" i="8"/>
  <c r="AM427" i="6"/>
  <c r="AM138" i="6"/>
  <c r="AD34" i="8"/>
  <c r="AY34" i="8" s="1"/>
  <c r="BE34" i="8" s="1"/>
  <c r="AM30" i="6"/>
  <c r="AM115" i="6"/>
  <c r="AM571" i="6"/>
  <c r="AM623" i="6"/>
  <c r="AM757" i="6"/>
  <c r="AM786" i="6"/>
  <c r="AM791" i="6"/>
  <c r="AM758" i="6"/>
  <c r="AM760" i="6"/>
  <c r="AM687" i="6"/>
  <c r="AM688" i="6"/>
  <c r="AM700" i="6"/>
  <c r="AM704" i="6"/>
  <c r="AM719" i="6"/>
  <c r="AM720" i="6"/>
  <c r="AM723" i="6"/>
  <c r="AM731" i="6"/>
  <c r="AM565" i="6"/>
  <c r="AM575" i="6"/>
  <c r="AM591" i="6"/>
  <c r="AM598" i="6"/>
  <c r="AM605" i="6"/>
  <c r="AM615" i="6"/>
  <c r="AM620" i="6"/>
  <c r="AM633" i="6"/>
  <c r="AM639" i="6"/>
  <c r="AM644" i="6"/>
  <c r="AM676" i="6"/>
  <c r="AM451" i="6"/>
  <c r="AM459" i="6"/>
  <c r="AM461" i="6"/>
  <c r="AM9" i="6"/>
  <c r="AF35" i="8"/>
  <c r="X37" i="8"/>
  <c r="AM484" i="6"/>
  <c r="AM35" i="6"/>
  <c r="AM92" i="6"/>
  <c r="AM333" i="6"/>
  <c r="AM325" i="6"/>
  <c r="AM317" i="6"/>
  <c r="AM309" i="6"/>
  <c r="AM301" i="6"/>
  <c r="AM293" i="6"/>
  <c r="AM285" i="6"/>
  <c r="AM277" i="6"/>
  <c r="AM261" i="6"/>
  <c r="AM253" i="6"/>
  <c r="AM237" i="6"/>
  <c r="AM229" i="6"/>
  <c r="AM220" i="6"/>
  <c r="AM204" i="6"/>
  <c r="AM196" i="6"/>
  <c r="AM188" i="6"/>
  <c r="AM180" i="6"/>
  <c r="AM172" i="6"/>
  <c r="AM164" i="6"/>
  <c r="AM156" i="6"/>
  <c r="AM148" i="6"/>
  <c r="AM140" i="6"/>
  <c r="AM124" i="6"/>
  <c r="AM70" i="6"/>
  <c r="AM62" i="6"/>
  <c r="AM392" i="6"/>
  <c r="AM360" i="6"/>
  <c r="AM280" i="6"/>
  <c r="AM232" i="6"/>
  <c r="AM43" i="6"/>
  <c r="AM26" i="6"/>
  <c r="AM18" i="6"/>
  <c r="AM39" i="6"/>
  <c r="AM322" i="6"/>
  <c r="AM258" i="6"/>
  <c r="AM226" i="6"/>
  <c r="AM194" i="6"/>
  <c r="AM178" i="6"/>
  <c r="AM146" i="6"/>
  <c r="AM122" i="6"/>
  <c r="AM329" i="6"/>
  <c r="AM321" i="6"/>
  <c r="AM305" i="6"/>
  <c r="AM281" i="6"/>
  <c r="AM276" i="6"/>
  <c r="AM141" i="6"/>
  <c r="AM28" i="6"/>
  <c r="AM16" i="6"/>
  <c r="AM15" i="6"/>
  <c r="AM341" i="6"/>
  <c r="AM355" i="6"/>
  <c r="AM359" i="6"/>
  <c r="AM363" i="6"/>
  <c r="AM366" i="6"/>
  <c r="AM372" i="6"/>
  <c r="AM388" i="6"/>
  <c r="AM395" i="6"/>
  <c r="AM399" i="6"/>
  <c r="AM95" i="6"/>
  <c r="AM161" i="6"/>
  <c r="AM145" i="6"/>
  <c r="AM129" i="6"/>
  <c r="AM121" i="6"/>
  <c r="AM113" i="6"/>
  <c r="AM105" i="6"/>
  <c r="AM71" i="6"/>
  <c r="AM63" i="6"/>
  <c r="AM116" i="6"/>
  <c r="AM96" i="6"/>
  <c r="AM337" i="6"/>
  <c r="AM313" i="6"/>
  <c r="AM297" i="6"/>
  <c r="AM289" i="6"/>
  <c r="AM265" i="6"/>
  <c r="AM249" i="6"/>
  <c r="AM225" i="6"/>
  <c r="AM217" i="6"/>
  <c r="AM21" i="6"/>
  <c r="AM83" i="6"/>
  <c r="AM31" i="6"/>
  <c r="AM465" i="6"/>
  <c r="AM469" i="6"/>
  <c r="AM473" i="6"/>
  <c r="AM477" i="6"/>
  <c r="AM481" i="6"/>
  <c r="AM483" i="6"/>
  <c r="AM489" i="6"/>
  <c r="AM491" i="6"/>
  <c r="AM493" i="6"/>
  <c r="AM497" i="6"/>
  <c r="AM499" i="6"/>
  <c r="AM501" i="6"/>
  <c r="AM507" i="6"/>
  <c r="AM509" i="6"/>
  <c r="AM513" i="6"/>
  <c r="AM515" i="6"/>
  <c r="AM517" i="6"/>
  <c r="AM521" i="6"/>
  <c r="AM529" i="6"/>
  <c r="AM531" i="6"/>
  <c r="AM533" i="6"/>
  <c r="AM537" i="6"/>
  <c r="AM539" i="6"/>
  <c r="AM541" i="6"/>
  <c r="AM545" i="6"/>
  <c r="AM547" i="6"/>
  <c r="AM553" i="6"/>
  <c r="AM557" i="6"/>
  <c r="AM561" i="6"/>
  <c r="AM19" i="6"/>
  <c r="AM215" i="6"/>
  <c r="AM207" i="6"/>
  <c r="AM199" i="6"/>
  <c r="AM191" i="6"/>
  <c r="AM183" i="6"/>
  <c r="AM175" i="6"/>
  <c r="AM167" i="6"/>
  <c r="AM159" i="6"/>
  <c r="AM151" i="6"/>
  <c r="AM143" i="6"/>
  <c r="AM69" i="6"/>
  <c r="AM61" i="6"/>
  <c r="AM53" i="6"/>
  <c r="AM49" i="6"/>
  <c r="AM334" i="6"/>
  <c r="AM326" i="6"/>
  <c r="AM310" i="6"/>
  <c r="AM302" i="6"/>
  <c r="AM294" i="6"/>
  <c r="AM286" i="6"/>
  <c r="AM278" i="6"/>
  <c r="AM262" i="6"/>
  <c r="AM254" i="6"/>
  <c r="AM238" i="6"/>
  <c r="AM331" i="6"/>
  <c r="AM323" i="6"/>
  <c r="AM299" i="6"/>
  <c r="AM291" i="6"/>
  <c r="AM267" i="6"/>
  <c r="AM211" i="6"/>
  <c r="AM195" i="6"/>
  <c r="AM171" i="6"/>
  <c r="AM163" i="6"/>
  <c r="AM155" i="6"/>
  <c r="AM139" i="6"/>
  <c r="AM131" i="6"/>
  <c r="AM114" i="6"/>
  <c r="AM343" i="6"/>
  <c r="AM346" i="6"/>
  <c r="AM354" i="6"/>
  <c r="AM356" i="6"/>
  <c r="AM357" i="6"/>
  <c r="AM361" i="6"/>
  <c r="AM365" i="6"/>
  <c r="AM369" i="6"/>
  <c r="AM374" i="6"/>
  <c r="AM375" i="6"/>
  <c r="AM377" i="6"/>
  <c r="AM382" i="6"/>
  <c r="AM383" i="6"/>
  <c r="AM385" i="6"/>
  <c r="AM390" i="6"/>
  <c r="AM408" i="6"/>
  <c r="AM416" i="6"/>
  <c r="AM424" i="6"/>
  <c r="AM432" i="6"/>
  <c r="AM440" i="6"/>
  <c r="AM448" i="6"/>
  <c r="AJ102" i="8"/>
  <c r="AM335" i="6"/>
  <c r="AM327" i="6"/>
  <c r="AM319" i="6"/>
  <c r="AM311" i="6"/>
  <c r="AM295" i="6"/>
  <c r="AM287" i="6"/>
  <c r="AM271" i="6"/>
  <c r="AM247" i="6"/>
  <c r="AM239" i="6"/>
  <c r="AM223" i="6"/>
  <c r="AM68" i="6"/>
  <c r="AM304" i="6"/>
  <c r="AM264" i="6"/>
  <c r="AM216" i="6"/>
  <c r="AM208" i="6"/>
  <c r="AM192" i="6"/>
  <c r="AM184" i="6"/>
  <c r="AM176" i="6"/>
  <c r="AM168" i="6"/>
  <c r="AM160" i="6"/>
  <c r="AM152" i="6"/>
  <c r="AM55" i="6"/>
  <c r="N22" i="8"/>
  <c r="P22" i="8" s="1"/>
  <c r="AM450" i="6"/>
  <c r="AM452" i="6"/>
  <c r="AM454" i="6"/>
  <c r="AM455" i="6"/>
  <c r="AM458" i="6"/>
  <c r="AM460" i="6"/>
  <c r="AM466" i="6"/>
  <c r="AM468" i="6"/>
  <c r="AM470" i="6"/>
  <c r="AM476" i="6"/>
  <c r="AM480" i="6"/>
  <c r="AM482" i="6"/>
  <c r="AM487" i="6"/>
  <c r="AM488" i="6"/>
  <c r="AM494" i="6"/>
  <c r="AM495" i="6"/>
  <c r="AM502" i="6"/>
  <c r="AM503" i="6"/>
  <c r="AM506" i="6"/>
  <c r="AM508" i="6"/>
  <c r="AM510" i="6"/>
  <c r="AM516" i="6"/>
  <c r="AM518" i="6"/>
  <c r="AM519" i="6"/>
  <c r="AM524" i="6"/>
  <c r="AM526" i="6"/>
  <c r="AM527" i="6"/>
  <c r="AM532" i="6"/>
  <c r="AM536" i="6"/>
  <c r="AM540" i="6"/>
  <c r="AM546" i="6"/>
  <c r="AM548" i="6"/>
  <c r="AM551" i="6"/>
  <c r="AM554" i="6"/>
  <c r="AM555" i="6"/>
  <c r="AM556" i="6"/>
  <c r="AM559" i="6"/>
  <c r="AM560" i="6"/>
  <c r="AM344" i="6"/>
  <c r="AM352" i="6"/>
  <c r="AM240" i="6"/>
  <c r="N146" i="8"/>
  <c r="P146" i="8" s="1"/>
  <c r="N30" i="8"/>
  <c r="P30" i="8" s="1"/>
  <c r="AM200" i="6"/>
  <c r="AM144" i="6"/>
  <c r="AM224" i="6"/>
  <c r="AM244" i="6"/>
  <c r="AM248" i="6"/>
  <c r="AM10" i="6"/>
  <c r="AM222" i="6"/>
  <c r="AM174" i="6"/>
  <c r="AM796" i="6"/>
  <c r="AM785" i="6"/>
  <c r="AM778" i="6"/>
  <c r="N50" i="8"/>
  <c r="AY50" i="8" s="1"/>
  <c r="N149" i="8"/>
  <c r="AM407" i="6"/>
  <c r="AM409" i="6"/>
  <c r="AM410" i="6"/>
  <c r="AM415" i="6"/>
  <c r="AM417" i="6"/>
  <c r="AM418" i="6"/>
  <c r="AM423" i="6"/>
  <c r="AM425" i="6"/>
  <c r="AM426" i="6"/>
  <c r="AM431" i="6"/>
  <c r="AM433" i="6"/>
  <c r="AM434" i="6"/>
  <c r="AM439" i="6"/>
  <c r="AM441" i="6"/>
  <c r="AM442" i="6"/>
  <c r="AM447" i="6"/>
  <c r="AM449" i="6"/>
  <c r="I8" i="17"/>
  <c r="AM137" i="6"/>
  <c r="AJ305" i="8"/>
  <c r="AM136" i="6"/>
  <c r="L101" i="8"/>
  <c r="H54" i="8"/>
  <c r="AM135" i="6"/>
  <c r="T76" i="8"/>
  <c r="AN101" i="8"/>
  <c r="L34" i="8"/>
  <c r="T101" i="8"/>
  <c r="T305" i="8"/>
  <c r="AF66" i="8"/>
  <c r="P141" i="8"/>
  <c r="AB114" i="8"/>
  <c r="X100" i="8"/>
  <c r="P34" i="8"/>
  <c r="G15" i="17"/>
  <c r="I15" i="17" s="1"/>
  <c r="AM133" i="6"/>
  <c r="L258" i="8"/>
  <c r="L268" i="8"/>
  <c r="AN305" i="8"/>
  <c r="AF340" i="8"/>
  <c r="T32" i="8"/>
  <c r="P196" i="8"/>
  <c r="H35" i="8"/>
  <c r="AN35" i="8"/>
  <c r="AJ36" i="8"/>
  <c r="AF37" i="8"/>
  <c r="X71" i="8"/>
  <c r="AJ77" i="8"/>
  <c r="AF78" i="8"/>
  <c r="AJ191" i="8"/>
  <c r="AJ220" i="8"/>
  <c r="AF221" i="8"/>
  <c r="AB222" i="8"/>
  <c r="H232" i="8"/>
  <c r="AN232" i="8"/>
  <c r="X255" i="8"/>
  <c r="T259" i="8"/>
  <c r="X267" i="8"/>
  <c r="T269" i="8"/>
  <c r="P270" i="8"/>
  <c r="L271" i="8"/>
  <c r="H272" i="8"/>
  <c r="AN272" i="8"/>
  <c r="AJ273" i="8"/>
  <c r="H287" i="8"/>
  <c r="X339" i="8"/>
  <c r="AB15" i="8"/>
  <c r="AB34" i="8"/>
  <c r="P33" i="8"/>
  <c r="P65" i="8"/>
  <c r="AB30" i="8"/>
  <c r="X31" i="8"/>
  <c r="L51" i="8"/>
  <c r="H52" i="8"/>
  <c r="AJ53" i="8"/>
  <c r="AJ208" i="8"/>
  <c r="AB210" i="8"/>
  <c r="T212" i="8"/>
  <c r="P213" i="8"/>
  <c r="AF227" i="8"/>
  <c r="AB228" i="8"/>
  <c r="T230" i="8"/>
  <c r="X66" i="8"/>
  <c r="L305" i="8"/>
  <c r="AN27" i="8"/>
  <c r="AN238" i="8"/>
  <c r="H27" i="8"/>
  <c r="AJ28" i="8"/>
  <c r="T49" i="8"/>
  <c r="AB278" i="8"/>
  <c r="AN265" i="8"/>
  <c r="X265" i="8"/>
  <c r="AF242" i="8"/>
  <c r="P223" i="8"/>
  <c r="AN61" i="8"/>
  <c r="AJ293" i="8"/>
  <c r="T293" i="8"/>
  <c r="L207" i="8"/>
  <c r="H208" i="8"/>
  <c r="AN208" i="8"/>
  <c r="AJ209" i="8"/>
  <c r="AF210" i="8"/>
  <c r="AN226" i="8"/>
  <c r="AF228" i="8"/>
  <c r="X230" i="8"/>
  <c r="AJ280" i="8"/>
  <c r="L447" i="8"/>
  <c r="P445" i="8"/>
  <c r="AJ443" i="8"/>
  <c r="H437" i="8"/>
  <c r="AB435" i="8"/>
  <c r="AJ431" i="8"/>
  <c r="H199" i="8"/>
  <c r="AN199" i="8"/>
  <c r="H258" i="8"/>
  <c r="L279" i="8"/>
  <c r="H338" i="8"/>
  <c r="AN338" i="8"/>
  <c r="AJ154" i="8"/>
  <c r="T196" i="8"/>
  <c r="P197" i="8"/>
  <c r="L198" i="8"/>
  <c r="T231" i="8"/>
  <c r="T335" i="8"/>
  <c r="P336" i="8"/>
  <c r="AB342" i="8"/>
  <c r="X343" i="8"/>
  <c r="T344" i="8"/>
  <c r="P378" i="8"/>
  <c r="L379" i="8"/>
  <c r="T342" i="8"/>
  <c r="AB194" i="8"/>
  <c r="X195" i="8"/>
  <c r="AB276" i="8"/>
  <c r="X277" i="8"/>
  <c r="X334" i="8"/>
  <c r="X376" i="8"/>
  <c r="AB56" i="8"/>
  <c r="X57" i="8"/>
  <c r="T58" i="8"/>
  <c r="P60" i="8"/>
  <c r="AJ192" i="8"/>
  <c r="AJ274" i="8"/>
  <c r="P285" i="8"/>
  <c r="AJ25" i="8"/>
  <c r="L35" i="8"/>
  <c r="AN36" i="8"/>
  <c r="AF55" i="8"/>
  <c r="AN191" i="8"/>
  <c r="H220" i="8"/>
  <c r="AJ221" i="8"/>
  <c r="AF222" i="8"/>
  <c r="L232" i="8"/>
  <c r="T270" i="8"/>
  <c r="P271" i="8"/>
  <c r="L272" i="8"/>
  <c r="L287" i="8"/>
  <c r="AJ309" i="8"/>
  <c r="AB339" i="8"/>
  <c r="X123" i="8"/>
  <c r="AF193" i="8"/>
  <c r="AJ340" i="8"/>
  <c r="AN24" i="8"/>
  <c r="H36" i="8"/>
  <c r="AF275" i="8"/>
  <c r="T9" i="8"/>
  <c r="X259" i="8"/>
  <c r="P189" i="8"/>
  <c r="L190" i="8"/>
  <c r="H191" i="8"/>
  <c r="T243" i="8"/>
  <c r="L245" i="8"/>
  <c r="AN246" i="8"/>
  <c r="AF281" i="8"/>
  <c r="AB282" i="8"/>
  <c r="T284" i="8"/>
  <c r="H299" i="8"/>
  <c r="AJ300" i="8"/>
  <c r="AF301" i="8"/>
  <c r="AB302" i="8"/>
  <c r="T304" i="8"/>
  <c r="P306" i="8"/>
  <c r="L307" i="8"/>
  <c r="AN308" i="8"/>
  <c r="X380" i="8"/>
  <c r="AJ317" i="8"/>
  <c r="T317" i="8"/>
  <c r="AJ234" i="8"/>
  <c r="P218" i="8"/>
  <c r="T217" i="8"/>
  <c r="P268" i="8"/>
  <c r="P305" i="8"/>
  <c r="AN472" i="8"/>
  <c r="X472" i="8"/>
  <c r="H472" i="8"/>
  <c r="AB470" i="8"/>
  <c r="L470" i="8"/>
  <c r="AF468" i="8"/>
  <c r="AJ466" i="8"/>
  <c r="T466" i="8"/>
  <c r="AN464" i="8"/>
  <c r="X464" i="8"/>
  <c r="H464" i="8"/>
  <c r="AB462" i="8"/>
  <c r="L462" i="8"/>
  <c r="AF448" i="8"/>
  <c r="P448" i="8"/>
  <c r="AJ446" i="8"/>
  <c r="T446" i="8"/>
  <c r="AN444" i="8"/>
  <c r="X444" i="8"/>
  <c r="H444" i="8"/>
  <c r="AB442" i="8"/>
  <c r="L442" i="8"/>
  <c r="L438" i="8"/>
  <c r="AF436" i="8"/>
  <c r="P436" i="8"/>
  <c r="AJ434" i="8"/>
  <c r="T434" i="8"/>
  <c r="AN432" i="8"/>
  <c r="X432" i="8"/>
  <c r="H432" i="8"/>
  <c r="AB430" i="8"/>
  <c r="L430" i="8"/>
  <c r="AF428" i="8"/>
  <c r="P428" i="8"/>
  <c r="AJ423" i="8"/>
  <c r="T423" i="8"/>
  <c r="T102" i="8"/>
  <c r="P465" i="8"/>
  <c r="AJ463" i="8"/>
  <c r="AN449" i="8"/>
  <c r="AF144" i="8"/>
  <c r="AJ143" i="8"/>
  <c r="H142" i="8"/>
  <c r="AN142" i="8"/>
  <c r="AJ155" i="8"/>
  <c r="H120" i="8"/>
  <c r="L119" i="8"/>
  <c r="AJ150" i="8"/>
  <c r="AF473" i="8"/>
  <c r="AJ471" i="8"/>
  <c r="AN469" i="8"/>
  <c r="H11" i="8"/>
  <c r="AJ12" i="8"/>
  <c r="AF13" i="8"/>
  <c r="AB14" i="8"/>
  <c r="X16" i="8"/>
  <c r="T17" i="8"/>
  <c r="P18" i="8"/>
  <c r="L19" i="8"/>
  <c r="AF143" i="8"/>
  <c r="AJ101" i="8"/>
  <c r="AF54" i="8"/>
  <c r="AY157" i="8"/>
  <c r="H34" i="8"/>
  <c r="L10" i="8"/>
  <c r="AB151" i="8"/>
  <c r="AJ21" i="8"/>
  <c r="AF22" i="8"/>
  <c r="AB23" i="8"/>
  <c r="AN25" i="8"/>
  <c r="P100" i="8"/>
  <c r="H144" i="8"/>
  <c r="X56" i="8"/>
  <c r="AY420" i="8"/>
  <c r="AZ132" i="8"/>
  <c r="AY218" i="8"/>
  <c r="BG218" i="8" s="1"/>
  <c r="AY292" i="8"/>
  <c r="F129" i="8"/>
  <c r="H129" i="8" s="1"/>
  <c r="AM112" i="6"/>
  <c r="AM411" i="6"/>
  <c r="F87" i="8"/>
  <c r="AY87" i="8" s="1"/>
  <c r="AM78" i="6"/>
  <c r="AM80" i="6"/>
  <c r="N89" i="8"/>
  <c r="AY89" i="8" s="1"/>
  <c r="AM384" i="6"/>
  <c r="AM419" i="6"/>
  <c r="AM443" i="6"/>
  <c r="AM435" i="6"/>
  <c r="AM110" i="6"/>
  <c r="R127" i="8"/>
  <c r="T127" i="8" s="1"/>
  <c r="AM350" i="6"/>
  <c r="AM370" i="6"/>
  <c r="AM386" i="6"/>
  <c r="AM396" i="6"/>
  <c r="AM401" i="6"/>
  <c r="AM403" i="6"/>
  <c r="AM406" i="6"/>
  <c r="AM412" i="6"/>
  <c r="AM414" i="6"/>
  <c r="AM420" i="6"/>
  <c r="AM428" i="6"/>
  <c r="AM436" i="6"/>
  <c r="AM358" i="6"/>
  <c r="AM362" i="6"/>
  <c r="AM378" i="6"/>
  <c r="AM387" i="6"/>
  <c r="AM394" i="6"/>
  <c r="AM400" i="6"/>
  <c r="AM402" i="6"/>
  <c r="AM404" i="6"/>
  <c r="AM405" i="6"/>
  <c r="AM413" i="6"/>
  <c r="AM421" i="6"/>
  <c r="AM429" i="6"/>
  <c r="AM446" i="6"/>
  <c r="AM430" i="6"/>
  <c r="AM437" i="6"/>
  <c r="AM445" i="6"/>
  <c r="AM463" i="6"/>
  <c r="AM464" i="6"/>
  <c r="AM471" i="6"/>
  <c r="AM472" i="6"/>
  <c r="AM474" i="6"/>
  <c r="AM496" i="6"/>
  <c r="AM498" i="6"/>
  <c r="AM505" i="6"/>
  <c r="AM511" i="6"/>
  <c r="AM514" i="6"/>
  <c r="AM522" i="6"/>
  <c r="AM528" i="6"/>
  <c r="AM535" i="6"/>
  <c r="AM543" i="6"/>
  <c r="AM552" i="6"/>
  <c r="AM99" i="6"/>
  <c r="AD115" i="8"/>
  <c r="AF115" i="8" s="1"/>
  <c r="AM85" i="6"/>
  <c r="J63" i="8"/>
  <c r="L63" i="8" s="1"/>
  <c r="AM56" i="6"/>
  <c r="AM34" i="6"/>
  <c r="J39" i="8"/>
  <c r="L39" i="8" s="1"/>
  <c r="AM17" i="6"/>
  <c r="J21" i="8"/>
  <c r="L21" i="8" s="1"/>
  <c r="AM342" i="6"/>
  <c r="AM379" i="6"/>
  <c r="AM371" i="6"/>
  <c r="AM347" i="6"/>
  <c r="AM40" i="6"/>
  <c r="V47" i="8"/>
  <c r="X47" i="8" s="1"/>
  <c r="AM119" i="6"/>
  <c r="AM94" i="6"/>
  <c r="AM781" i="6"/>
  <c r="AM746" i="6"/>
  <c r="AM750" i="6"/>
  <c r="AM684" i="6"/>
  <c r="AM691" i="6"/>
  <c r="AM696" i="6"/>
  <c r="AM703" i="6"/>
  <c r="AM711" i="6"/>
  <c r="AM727" i="6"/>
  <c r="AM728" i="6"/>
  <c r="AM564" i="6"/>
  <c r="AM573" i="6"/>
  <c r="AM590" i="6"/>
  <c r="AM595" i="6"/>
  <c r="AM596" i="6"/>
  <c r="AM597" i="6"/>
  <c r="AM603" i="6"/>
  <c r="AM613" i="6"/>
  <c r="AM624" i="6"/>
  <c r="AM627" i="6"/>
  <c r="AM628" i="6"/>
  <c r="AM635" i="6"/>
  <c r="AM640" i="6"/>
  <c r="AM647" i="6"/>
  <c r="AM656" i="6"/>
  <c r="AM672" i="6"/>
  <c r="AM228" i="6"/>
  <c r="AM583" i="6"/>
  <c r="AM621" i="6"/>
  <c r="AM645" i="6"/>
  <c r="AM653" i="6"/>
  <c r="AM677" i="6"/>
  <c r="AM462" i="6"/>
  <c r="AM485" i="6"/>
  <c r="AM492" i="6"/>
  <c r="AM534" i="6"/>
  <c r="AM549" i="6"/>
  <c r="AM550" i="6"/>
  <c r="AM558" i="6"/>
  <c r="L154" i="8"/>
  <c r="P145" i="8"/>
  <c r="AB99" i="8"/>
  <c r="AM76" i="6"/>
  <c r="AM42" i="6"/>
  <c r="AM190" i="6"/>
  <c r="AM142" i="6"/>
  <c r="AM102" i="6"/>
  <c r="AM84" i="6"/>
  <c r="F59" i="8"/>
  <c r="H59" i="8" s="1"/>
  <c r="AM52" i="6"/>
  <c r="AM279" i="6"/>
  <c r="AM255" i="6"/>
  <c r="AM27" i="6"/>
  <c r="AM230" i="6"/>
  <c r="AM206" i="6"/>
  <c r="AM198" i="6"/>
  <c r="AM182" i="6"/>
  <c r="AM166" i="6"/>
  <c r="AM158" i="6"/>
  <c r="AM150" i="6"/>
  <c r="AM134" i="6"/>
  <c r="AM106" i="6"/>
  <c r="AM91" i="6"/>
  <c r="AM72" i="6"/>
  <c r="AM64" i="6"/>
  <c r="AM45" i="6"/>
  <c r="AM37" i="6"/>
  <c r="N24" i="8"/>
  <c r="P24" i="8" s="1"/>
  <c r="AM20" i="6"/>
  <c r="P140" i="8"/>
  <c r="L141" i="8"/>
  <c r="X153" i="8"/>
  <c r="AF155" i="8"/>
  <c r="AM120" i="6"/>
  <c r="AM296" i="6"/>
  <c r="AM128" i="6"/>
  <c r="AM7" i="6"/>
  <c r="AM205" i="6"/>
  <c r="AM189" i="6"/>
  <c r="AM181" i="6"/>
  <c r="AM173" i="6"/>
  <c r="AM165" i="6"/>
  <c r="AM157" i="6"/>
  <c r="AM149" i="6"/>
  <c r="AM125" i="6"/>
  <c r="AM101" i="6"/>
  <c r="AM93" i="6"/>
  <c r="AM75" i="6"/>
  <c r="F84" i="8"/>
  <c r="H84" i="8" s="1"/>
  <c r="AM67" i="6"/>
  <c r="AM58" i="6"/>
  <c r="AM318" i="6"/>
  <c r="AM270" i="6"/>
  <c r="AM246" i="6"/>
  <c r="AM32" i="6"/>
  <c r="AM8" i="6"/>
  <c r="AM268" i="6"/>
  <c r="AM236" i="6"/>
  <c r="AM103" i="6"/>
  <c r="F124" i="8"/>
  <c r="H124" i="8" s="1"/>
  <c r="AM108" i="6"/>
  <c r="F116" i="8"/>
  <c r="AY116" i="8" s="1"/>
  <c r="AM100" i="6"/>
  <c r="AM82" i="6"/>
  <c r="AM269" i="6"/>
  <c r="AM25" i="6"/>
  <c r="AM104" i="6"/>
  <c r="AM97" i="6"/>
  <c r="T139" i="8"/>
  <c r="AJ26" i="8"/>
  <c r="AB102" i="8"/>
  <c r="AM109" i="6"/>
  <c r="AM6" i="6"/>
  <c r="AM203" i="6"/>
  <c r="AM179" i="6"/>
  <c r="AM147" i="6"/>
  <c r="AM123" i="6"/>
  <c r="F123" i="8"/>
  <c r="AY123" i="8" s="1"/>
  <c r="AM107" i="6"/>
  <c r="AM338" i="6"/>
  <c r="AM298" i="6"/>
  <c r="AM282" i="6"/>
  <c r="AM274" i="6"/>
  <c r="AM266" i="6"/>
  <c r="AM242" i="6"/>
  <c r="AM234" i="6"/>
  <c r="AM118" i="6"/>
  <c r="AM44" i="6"/>
  <c r="AM98" i="6"/>
  <c r="AM90" i="6"/>
  <c r="AM48" i="6"/>
  <c r="AM339" i="6"/>
  <c r="AM315" i="6"/>
  <c r="AM283" i="6"/>
  <c r="AM275" i="6"/>
  <c r="AM251" i="6"/>
  <c r="AM235" i="6"/>
  <c r="AM227" i="6"/>
  <c r="AM219" i="6"/>
  <c r="AM23" i="6"/>
  <c r="AM218" i="6"/>
  <c r="AM210" i="6"/>
  <c r="AM186" i="6"/>
  <c r="AM170" i="6"/>
  <c r="AM162" i="6"/>
  <c r="AM60" i="6"/>
  <c r="AF83" i="8"/>
  <c r="AB93" i="8"/>
  <c r="X94" i="8"/>
  <c r="T95" i="8"/>
  <c r="AJ121" i="8"/>
  <c r="AF122" i="8"/>
  <c r="AJ156" i="8"/>
  <c r="T156" i="8"/>
  <c r="AM5" i="6"/>
  <c r="AM209" i="6"/>
  <c r="AM201" i="6"/>
  <c r="AM193" i="6"/>
  <c r="AM185" i="6"/>
  <c r="F88" i="8"/>
  <c r="AY88" i="8" s="1"/>
  <c r="AM79" i="6"/>
  <c r="AM330" i="6"/>
  <c r="AM290" i="6"/>
  <c r="AM250" i="6"/>
  <c r="AM51" i="6"/>
  <c r="AM36" i="6"/>
  <c r="AM336" i="6"/>
  <c r="AM328" i="6"/>
  <c r="AM312" i="6"/>
  <c r="AM288" i="6"/>
  <c r="AM272" i="6"/>
  <c r="AM256" i="6"/>
  <c r="P54" i="8"/>
  <c r="P473" i="8"/>
  <c r="T471" i="8"/>
  <c r="X469" i="8"/>
  <c r="H469" i="8"/>
  <c r="AB467" i="8"/>
  <c r="AF465" i="8"/>
  <c r="T463" i="8"/>
  <c r="X449" i="8"/>
  <c r="AB447" i="8"/>
  <c r="T443" i="8"/>
  <c r="AJ439" i="8"/>
  <c r="AN437" i="8"/>
  <c r="L435" i="8"/>
  <c r="AF433" i="8"/>
  <c r="P433" i="8"/>
  <c r="T431" i="8"/>
  <c r="AN429" i="8"/>
  <c r="X429" i="8"/>
  <c r="H429" i="8"/>
  <c r="AM11" i="6"/>
  <c r="X34" i="8"/>
  <c r="H157" i="8"/>
  <c r="AZ157" i="8" s="1"/>
  <c r="AB137" i="8"/>
  <c r="AN198" i="8"/>
  <c r="AN268" i="8"/>
  <c r="L476" i="8"/>
  <c r="P101" i="8"/>
  <c r="AJ66" i="8"/>
  <c r="AN34" i="8"/>
  <c r="AM77" i="6"/>
  <c r="AM81" i="6"/>
  <c r="AZ186" i="8"/>
  <c r="AZ166" i="8"/>
  <c r="AZ161" i="8"/>
  <c r="AZ164" i="8"/>
  <c r="AZ160" i="8"/>
  <c r="AZ158" i="8"/>
  <c r="AZ163" i="8"/>
  <c r="AR218" i="8"/>
  <c r="AJ54" i="8"/>
  <c r="H380" i="8"/>
  <c r="T333" i="8"/>
  <c r="AF329" i="8"/>
  <c r="L298" i="8"/>
  <c r="AJ292" i="8"/>
  <c r="T292" i="8"/>
  <c r="T234" i="8"/>
  <c r="AN233" i="8"/>
  <c r="X233" i="8"/>
  <c r="AB219" i="8"/>
  <c r="L219" i="8"/>
  <c r="AF218" i="8"/>
  <c r="AJ217" i="8"/>
  <c r="AN216" i="8"/>
  <c r="X216" i="8"/>
  <c r="H216" i="8"/>
  <c r="AB214" i="8"/>
  <c r="L214" i="8"/>
  <c r="AJ62" i="8"/>
  <c r="X61" i="8"/>
  <c r="AJ258" i="8"/>
  <c r="L120" i="8"/>
  <c r="H340" i="8"/>
  <c r="H121" i="8"/>
  <c r="AN121" i="8"/>
  <c r="AJ151" i="8"/>
  <c r="AF152" i="8"/>
  <c r="AB153" i="8"/>
  <c r="L199" i="8"/>
  <c r="H200" i="8"/>
  <c r="P138" i="8"/>
  <c r="X96" i="8"/>
  <c r="AJ107" i="8"/>
  <c r="H150" i="8"/>
  <c r="AN150" i="8"/>
  <c r="X196" i="8"/>
  <c r="T197" i="8"/>
  <c r="P198" i="8"/>
  <c r="AN83" i="8"/>
  <c r="AJ93" i="8"/>
  <c r="AF94" i="8"/>
  <c r="AB95" i="8"/>
  <c r="T103" i="8"/>
  <c r="L105" i="8"/>
  <c r="H106" i="8"/>
  <c r="AN106" i="8"/>
  <c r="P119" i="8"/>
  <c r="AJ193" i="8"/>
  <c r="AF194" i="8"/>
  <c r="AB195" i="8"/>
  <c r="X79" i="8"/>
  <c r="T80" i="8"/>
  <c r="P81" i="8"/>
  <c r="L82" i="8"/>
  <c r="H83" i="8"/>
  <c r="P154" i="8"/>
  <c r="AN192" i="8"/>
  <c r="AF77" i="8"/>
  <c r="AB78" i="8"/>
  <c r="AB117" i="8"/>
  <c r="L142" i="8"/>
  <c r="H143" i="8"/>
  <c r="AN143" i="8"/>
  <c r="AJ144" i="8"/>
  <c r="H192" i="8"/>
  <c r="H221" i="8"/>
  <c r="AN221" i="8"/>
  <c r="P232" i="8"/>
  <c r="T271" i="8"/>
  <c r="P287" i="8"/>
  <c r="AN309" i="8"/>
  <c r="AJ310" i="8"/>
  <c r="X313" i="8"/>
  <c r="T314" i="8"/>
  <c r="P315" i="8"/>
  <c r="AF339" i="8"/>
  <c r="L25" i="8"/>
  <c r="AB32" i="8"/>
  <c r="X33" i="8"/>
  <c r="L67" i="8"/>
  <c r="H68" i="8"/>
  <c r="AN68" i="8"/>
  <c r="AJ69" i="8"/>
  <c r="AF70" i="8"/>
  <c r="AB71" i="8"/>
  <c r="X72" i="8"/>
  <c r="T73" i="8"/>
  <c r="P74" i="8"/>
  <c r="L75" i="8"/>
  <c r="L112" i="8"/>
  <c r="H113" i="8"/>
  <c r="AN113" i="8"/>
  <c r="X139" i="8"/>
  <c r="P207" i="8"/>
  <c r="L208" i="8"/>
  <c r="AN209" i="8"/>
  <c r="L42" i="8"/>
  <c r="T50" i="8"/>
  <c r="P51" i="8"/>
  <c r="L52" i="8"/>
  <c r="H53" i="8"/>
  <c r="AN53" i="8"/>
  <c r="T65" i="8"/>
  <c r="X109" i="8"/>
  <c r="T110" i="8"/>
  <c r="AF137" i="8"/>
  <c r="AN200" i="8"/>
  <c r="AJ201" i="8"/>
  <c r="AF202" i="8"/>
  <c r="AB203" i="8"/>
  <c r="X204" i="8"/>
  <c r="P226" i="8"/>
  <c r="AB235" i="8"/>
  <c r="X236" i="8"/>
  <c r="AF286" i="8"/>
  <c r="H66" i="8"/>
  <c r="H427" i="8"/>
  <c r="AB426" i="8"/>
  <c r="AJ333" i="8"/>
  <c r="P329" i="8"/>
  <c r="AB298" i="8"/>
  <c r="AJ210" i="8"/>
  <c r="AB212" i="8"/>
  <c r="AB296" i="8"/>
  <c r="AM132" i="6"/>
  <c r="AN355" i="8"/>
  <c r="AF357" i="8"/>
  <c r="X359" i="8"/>
  <c r="P361" i="8"/>
  <c r="P385" i="8"/>
  <c r="L386" i="8"/>
  <c r="P508" i="8"/>
  <c r="T115" i="8"/>
  <c r="P117" i="8"/>
  <c r="AJ141" i="8"/>
  <c r="AF142" i="8"/>
  <c r="H231" i="8"/>
  <c r="AF24" i="8"/>
  <c r="AB25" i="8"/>
  <c r="H33" i="8"/>
  <c r="AN33" i="8"/>
  <c r="AB67" i="8"/>
  <c r="X68" i="8"/>
  <c r="T69" i="8"/>
  <c r="P70" i="8"/>
  <c r="H72" i="8"/>
  <c r="AN72" i="8"/>
  <c r="AJ73" i="8"/>
  <c r="AF74" i="8"/>
  <c r="AB75" i="8"/>
  <c r="AJ110" i="8"/>
  <c r="AF111" i="8"/>
  <c r="AB112" i="8"/>
  <c r="X113" i="8"/>
  <c r="H139" i="8"/>
  <c r="AF207" i="8"/>
  <c r="AB208" i="8"/>
  <c r="X209" i="8"/>
  <c r="T210" i="8"/>
  <c r="P211" i="8"/>
  <c r="L212" i="8"/>
  <c r="H213" i="8"/>
  <c r="AN213" i="8"/>
  <c r="T258" i="8"/>
  <c r="AB12" i="8"/>
  <c r="X13" i="8"/>
  <c r="T14" i="8"/>
  <c r="P16" i="8"/>
  <c r="L17" i="8"/>
  <c r="H18" i="8"/>
  <c r="AN18" i="8"/>
  <c r="AJ19" i="8"/>
  <c r="AF20" i="8"/>
  <c r="AB21" i="8"/>
  <c r="X22" i="8"/>
  <c r="T23" i="8"/>
  <c r="T30" i="8"/>
  <c r="P31" i="8"/>
  <c r="L32" i="8"/>
  <c r="AN49" i="8"/>
  <c r="AJ50" i="8"/>
  <c r="AF51" i="8"/>
  <c r="AB52" i="8"/>
  <c r="X53" i="8"/>
  <c r="AJ65" i="8"/>
  <c r="H109" i="8"/>
  <c r="AN109" i="8"/>
  <c r="T201" i="8"/>
  <c r="P202" i="8"/>
  <c r="L203" i="8"/>
  <c r="H204" i="8"/>
  <c r="AN204" i="8"/>
  <c r="AF27" i="8"/>
  <c r="AB28" i="8"/>
  <c r="X29" i="8"/>
  <c r="AB42" i="8"/>
  <c r="X43" i="8"/>
  <c r="T44" i="8"/>
  <c r="P47" i="8"/>
  <c r="L48" i="8"/>
  <c r="H49" i="8"/>
  <c r="AB120" i="8"/>
  <c r="X121" i="8"/>
  <c r="T122" i="8"/>
  <c r="P137" i="8"/>
  <c r="P152" i="8"/>
  <c r="AF198" i="8"/>
  <c r="AB199" i="8"/>
  <c r="AJ40" i="8"/>
  <c r="X150" i="8"/>
  <c r="AF11" i="8"/>
  <c r="AB191" i="8"/>
  <c r="AJ10" i="8"/>
  <c r="AF41" i="8"/>
  <c r="AN146" i="8"/>
  <c r="X83" i="8"/>
  <c r="T93" i="8"/>
  <c r="P94" i="8"/>
  <c r="L95" i="8"/>
  <c r="AJ103" i="8"/>
  <c r="AF104" i="8"/>
  <c r="AB105" i="8"/>
  <c r="X106" i="8"/>
  <c r="T107" i="8"/>
  <c r="AJ80" i="8"/>
  <c r="AB82" i="8"/>
  <c r="AF81" i="8"/>
  <c r="X200" i="8"/>
  <c r="P77" i="8"/>
  <c r="L78" i="8"/>
  <c r="P115" i="8"/>
  <c r="L117" i="8"/>
  <c r="AF141" i="8"/>
  <c r="AB142" i="8"/>
  <c r="X143" i="8"/>
  <c r="T144" i="8"/>
  <c r="X465" i="8"/>
  <c r="AF429" i="8"/>
  <c r="L471" i="8"/>
  <c r="AB431" i="8"/>
  <c r="AM130" i="6"/>
  <c r="H419" i="8"/>
  <c r="H218" i="8"/>
  <c r="P216" i="8"/>
  <c r="L156" i="8"/>
  <c r="L62" i="8"/>
  <c r="AB138" i="8"/>
  <c r="AJ231" i="8"/>
  <c r="H473" i="8"/>
  <c r="AF469" i="8"/>
  <c r="P469" i="8"/>
  <c r="AN445" i="8"/>
  <c r="AB443" i="8"/>
  <c r="L443" i="8"/>
  <c r="AB439" i="8"/>
  <c r="AF437" i="8"/>
  <c r="P437" i="8"/>
  <c r="AJ435" i="8"/>
  <c r="AN433" i="8"/>
  <c r="X433" i="8"/>
  <c r="H433" i="8"/>
  <c r="L431" i="8"/>
  <c r="P429" i="8"/>
  <c r="AB11" i="8"/>
  <c r="AB27" i="8"/>
  <c r="X28" i="8"/>
  <c r="T29" i="8"/>
  <c r="X42" i="8"/>
  <c r="P44" i="8"/>
  <c r="L47" i="8"/>
  <c r="H48" i="8"/>
  <c r="AN48" i="8"/>
  <c r="X120" i="8"/>
  <c r="T121" i="8"/>
  <c r="P122" i="8"/>
  <c r="L137" i="8"/>
  <c r="L152" i="8"/>
  <c r="H153" i="8"/>
  <c r="T83" i="8"/>
  <c r="AF481" i="8"/>
  <c r="AF285" i="8"/>
  <c r="L389" i="8"/>
  <c r="AN390" i="8"/>
  <c r="H398" i="8"/>
  <c r="AB401" i="8"/>
  <c r="L55" i="8"/>
  <c r="X220" i="8"/>
  <c r="T221" i="8"/>
  <c r="AB232" i="8"/>
  <c r="AJ284" i="8"/>
  <c r="AJ359" i="8"/>
  <c r="AF360" i="8"/>
  <c r="X362" i="8"/>
  <c r="AF384" i="8"/>
  <c r="AB385" i="8"/>
  <c r="X386" i="8"/>
  <c r="AF26" i="8"/>
  <c r="AB35" i="8"/>
  <c r="AJ57" i="8"/>
  <c r="AB60" i="8"/>
  <c r="L100" i="8"/>
  <c r="X246" i="8"/>
  <c r="P248" i="8"/>
  <c r="AN382" i="8"/>
  <c r="X36" i="8"/>
  <c r="T37" i="8"/>
  <c r="AF58" i="8"/>
  <c r="P99" i="8"/>
  <c r="P114" i="8"/>
  <c r="AF140" i="8"/>
  <c r="T113" i="8"/>
  <c r="AJ213" i="8"/>
  <c r="AB432" i="8"/>
  <c r="P430" i="8"/>
  <c r="AJ428" i="8"/>
  <c r="T428" i="8"/>
  <c r="X423" i="8"/>
  <c r="H423" i="8"/>
  <c r="AB266" i="8"/>
  <c r="AN223" i="8"/>
  <c r="L293" i="8"/>
  <c r="P472" i="8"/>
  <c r="AN468" i="8"/>
  <c r="AB446" i="8"/>
  <c r="AF444" i="8"/>
  <c r="AY428" i="8"/>
  <c r="L93" i="8"/>
  <c r="H94" i="8"/>
  <c r="AN94" i="8"/>
  <c r="AJ95" i="8"/>
  <c r="AB103" i="8"/>
  <c r="X104" i="8"/>
  <c r="T105" i="8"/>
  <c r="P106" i="8"/>
  <c r="L107" i="8"/>
  <c r="T440" i="8"/>
  <c r="AN427" i="8"/>
  <c r="X427" i="8"/>
  <c r="AF424" i="8"/>
  <c r="P424" i="8"/>
  <c r="AJ422" i="8"/>
  <c r="H421" i="8"/>
  <c r="P419" i="8"/>
  <c r="T381" i="8"/>
  <c r="AN380" i="8"/>
  <c r="T375" i="8"/>
  <c r="AN332" i="8"/>
  <c r="X316" i="8"/>
  <c r="H316" i="8"/>
  <c r="P83" i="8"/>
  <c r="AB110" i="8"/>
  <c r="L310" i="8"/>
  <c r="H227" i="8"/>
  <c r="AN227" i="8"/>
  <c r="AJ228" i="8"/>
  <c r="AF229" i="8"/>
  <c r="AB230" i="8"/>
  <c r="H280" i="8"/>
  <c r="AN280" i="8"/>
  <c r="L338" i="8"/>
  <c r="T476" i="8"/>
  <c r="X487" i="8"/>
  <c r="X503" i="8"/>
  <c r="T384" i="8"/>
  <c r="T336" i="8"/>
  <c r="P337" i="8"/>
  <c r="AB343" i="8"/>
  <c r="T378" i="8"/>
  <c r="P379" i="8"/>
  <c r="AL153" i="8"/>
  <c r="AN153" i="8" s="1"/>
  <c r="AB334" i="8"/>
  <c r="AJ341" i="8"/>
  <c r="AN274" i="8"/>
  <c r="T285" i="8"/>
  <c r="H387" i="8"/>
  <c r="AN387" i="8"/>
  <c r="AJ388" i="8"/>
  <c r="X391" i="8"/>
  <c r="T392" i="8"/>
  <c r="P393" i="8"/>
  <c r="L394" i="8"/>
  <c r="H395" i="8"/>
  <c r="AN395" i="8"/>
  <c r="AF397" i="8"/>
  <c r="X399" i="8"/>
  <c r="P401" i="8"/>
  <c r="T509" i="8"/>
  <c r="P506" i="8"/>
  <c r="AB496" i="8"/>
  <c r="AJ481" i="8"/>
  <c r="H441" i="8"/>
  <c r="P427" i="8"/>
  <c r="L422" i="8"/>
  <c r="H377" i="8"/>
  <c r="AB386" i="8"/>
  <c r="AN196" i="8"/>
  <c r="AJ197" i="8"/>
  <c r="P194" i="8"/>
  <c r="L195" i="8"/>
  <c r="H196" i="8"/>
  <c r="P276" i="8"/>
  <c r="L277" i="8"/>
  <c r="L334" i="8"/>
  <c r="P342" i="8"/>
  <c r="L376" i="8"/>
  <c r="AN480" i="8"/>
  <c r="AB483" i="8"/>
  <c r="AF154" i="8"/>
  <c r="X192" i="8"/>
  <c r="T193" i="8"/>
  <c r="T114" i="8"/>
  <c r="AN139" i="8"/>
  <c r="AJ140" i="8"/>
  <c r="AB220" i="8"/>
  <c r="X221" i="8"/>
  <c r="T222" i="8"/>
  <c r="T228" i="8"/>
  <c r="P229" i="8"/>
  <c r="X280" i="8"/>
  <c r="AJ237" i="8"/>
  <c r="AF238" i="8"/>
  <c r="AB239" i="8"/>
  <c r="X240" i="8"/>
  <c r="T241" i="8"/>
  <c r="L296" i="8"/>
  <c r="H297" i="8"/>
  <c r="AN297" i="8"/>
  <c r="P470" i="8"/>
  <c r="AN434" i="8"/>
  <c r="L432" i="8"/>
  <c r="X480" i="8"/>
  <c r="T498" i="8"/>
  <c r="AN266" i="8"/>
  <c r="H266" i="8"/>
  <c r="AN234" i="8"/>
  <c r="AJ223" i="8"/>
  <c r="T223" i="8"/>
  <c r="X217" i="8"/>
  <c r="AF118" i="8"/>
  <c r="P118" i="8"/>
  <c r="T108" i="8"/>
  <c r="AN76" i="8"/>
  <c r="X76" i="8"/>
  <c r="H76" i="8"/>
  <c r="AJ39" i="8"/>
  <c r="X38" i="8"/>
  <c r="T24" i="8"/>
  <c r="T138" i="8"/>
  <c r="X293" i="8"/>
  <c r="H293" i="8"/>
  <c r="L472" i="8"/>
  <c r="AF470" i="8"/>
  <c r="L469" i="8"/>
  <c r="AJ468" i="8"/>
  <c r="T468" i="8"/>
  <c r="X466" i="8"/>
  <c r="L464" i="8"/>
  <c r="AF462" i="8"/>
  <c r="P462" i="8"/>
  <c r="T448" i="8"/>
  <c r="AN446" i="8"/>
  <c r="X446" i="8"/>
  <c r="H446" i="8"/>
  <c r="T445" i="8"/>
  <c r="AB444" i="8"/>
  <c r="L444" i="8"/>
  <c r="AF442" i="8"/>
  <c r="AF438" i="8"/>
  <c r="P438" i="8"/>
  <c r="AB437" i="8"/>
  <c r="AJ436" i="8"/>
  <c r="T436" i="8"/>
  <c r="P435" i="8"/>
  <c r="X434" i="8"/>
  <c r="H434" i="8"/>
  <c r="T337" i="8"/>
  <c r="H114" i="8"/>
  <c r="AF382" i="8"/>
  <c r="L347" i="8"/>
  <c r="P308" i="8"/>
  <c r="AB304" i="8"/>
  <c r="AJ302" i="8"/>
  <c r="AN281" i="8"/>
  <c r="P36" i="8"/>
  <c r="AJ55" i="8"/>
  <c r="AF56" i="8"/>
  <c r="AB57" i="8"/>
  <c r="X58" i="8"/>
  <c r="T60" i="8"/>
  <c r="H99" i="8"/>
  <c r="AN114" i="8"/>
  <c r="X140" i="8"/>
  <c r="P220" i="8"/>
  <c r="L221" i="8"/>
  <c r="H222" i="8"/>
  <c r="AN222" i="8"/>
  <c r="AJ255" i="8"/>
  <c r="AF258" i="8"/>
  <c r="AF269" i="8"/>
  <c r="T272" i="8"/>
  <c r="P273" i="8"/>
  <c r="AB284" i="8"/>
  <c r="AJ339" i="8"/>
  <c r="AN356" i="8"/>
  <c r="P25" i="8"/>
  <c r="AF32" i="8"/>
  <c r="AB33" i="8"/>
  <c r="P67" i="8"/>
  <c r="H69" i="8"/>
  <c r="AN69" i="8"/>
  <c r="AF71" i="8"/>
  <c r="T74" i="8"/>
  <c r="P75" i="8"/>
  <c r="T111" i="8"/>
  <c r="P112" i="8"/>
  <c r="L113" i="8"/>
  <c r="AB139" i="8"/>
  <c r="X189" i="8"/>
  <c r="T190" i="8"/>
  <c r="X244" i="8"/>
  <c r="AF283" i="8"/>
  <c r="P299" i="8"/>
  <c r="T307" i="8"/>
  <c r="AJ349" i="8"/>
  <c r="AB351" i="8"/>
  <c r="X352" i="8"/>
  <c r="P12" i="8"/>
  <c r="H14" i="8"/>
  <c r="AJ16" i="8"/>
  <c r="AB18" i="8"/>
  <c r="T20" i="8"/>
  <c r="H23" i="8"/>
  <c r="AJ31" i="8"/>
  <c r="X50" i="8"/>
  <c r="P52" i="8"/>
  <c r="AB109" i="8"/>
  <c r="AJ137" i="8"/>
  <c r="T207" i="8"/>
  <c r="H210" i="8"/>
  <c r="AN210" i="8"/>
  <c r="AJ211" i="8"/>
  <c r="AF212" i="8"/>
  <c r="AB213" i="8"/>
  <c r="L13" i="8"/>
  <c r="AN14" i="8"/>
  <c r="AF17" i="8"/>
  <c r="X19" i="8"/>
  <c r="P21" i="8"/>
  <c r="L22" i="8"/>
  <c r="AN23" i="8"/>
  <c r="AN30" i="8"/>
  <c r="AB49" i="8"/>
  <c r="L53" i="8"/>
  <c r="X65" i="8"/>
  <c r="T11" i="8"/>
  <c r="T27" i="8"/>
  <c r="P28" i="8"/>
  <c r="L29" i="8"/>
  <c r="H30" i="8"/>
  <c r="P42" i="8"/>
  <c r="L43" i="8"/>
  <c r="H44" i="8"/>
  <c r="AN44" i="8"/>
  <c r="AJ47" i="8"/>
  <c r="AF48" i="8"/>
  <c r="P120" i="8"/>
  <c r="L121" i="8"/>
  <c r="H122" i="8"/>
  <c r="AN122" i="8"/>
  <c r="H201" i="8"/>
  <c r="AJ202" i="8"/>
  <c r="AF203" i="8"/>
  <c r="AB204" i="8"/>
  <c r="AB236" i="8"/>
  <c r="AJ286" i="8"/>
  <c r="T41" i="8"/>
  <c r="AB96" i="8"/>
  <c r="AN107" i="8"/>
  <c r="L150" i="8"/>
  <c r="H151" i="8"/>
  <c r="P199" i="8"/>
  <c r="L200" i="8"/>
  <c r="T268" i="8"/>
  <c r="T279" i="8"/>
  <c r="P338" i="8"/>
  <c r="X345" i="8"/>
  <c r="X476" i="8"/>
  <c r="X10" i="8"/>
  <c r="X40" i="8"/>
  <c r="L274" i="8"/>
  <c r="H93" i="8"/>
  <c r="AN93" i="8"/>
  <c r="AJ94" i="8"/>
  <c r="AF95" i="8"/>
  <c r="X103" i="8"/>
  <c r="T104" i="8"/>
  <c r="P105" i="8"/>
  <c r="L106" i="8"/>
  <c r="H107" i="8"/>
  <c r="T119" i="8"/>
  <c r="AB196" i="8"/>
  <c r="X197" i="8"/>
  <c r="AB79" i="8"/>
  <c r="X80" i="8"/>
  <c r="P82" i="8"/>
  <c r="AN193" i="8"/>
  <c r="AF195" i="8"/>
  <c r="AN275" i="8"/>
  <c r="AJ276" i="8"/>
  <c r="H341" i="8"/>
  <c r="AF376" i="8"/>
  <c r="AB377" i="8"/>
  <c r="AM127" i="6"/>
  <c r="X507" i="8"/>
  <c r="AB39" i="8"/>
  <c r="AJ472" i="8"/>
  <c r="AF463" i="8"/>
  <c r="AF446" i="8"/>
  <c r="T444" i="8"/>
  <c r="AJ437" i="8"/>
  <c r="AN435" i="8"/>
  <c r="AF434" i="8"/>
  <c r="L433" i="8"/>
  <c r="AJ432" i="8"/>
  <c r="AN430" i="8"/>
  <c r="X430" i="8"/>
  <c r="T429" i="8"/>
  <c r="AB428" i="8"/>
  <c r="L428" i="8"/>
  <c r="X118" i="8"/>
  <c r="L24" i="8"/>
  <c r="P521" i="8"/>
  <c r="AY471" i="8"/>
  <c r="AN386" i="8"/>
  <c r="AJ387" i="8"/>
  <c r="AF388" i="8"/>
  <c r="AB389" i="8"/>
  <c r="X390" i="8"/>
  <c r="T391" i="8"/>
  <c r="P392" i="8"/>
  <c r="L393" i="8"/>
  <c r="H394" i="8"/>
  <c r="AN394" i="8"/>
  <c r="AJ395" i="8"/>
  <c r="AF396" i="8"/>
  <c r="AB397" i="8"/>
  <c r="X398" i="8"/>
  <c r="T399" i="8"/>
  <c r="L401" i="8"/>
  <c r="AJ347" i="8"/>
  <c r="AF348" i="8"/>
  <c r="AB349" i="8"/>
  <c r="X350" i="8"/>
  <c r="T351" i="8"/>
  <c r="P352" i="8"/>
  <c r="L353" i="8"/>
  <c r="X382" i="8"/>
  <c r="T383" i="8"/>
  <c r="P384" i="8"/>
  <c r="P476" i="8"/>
  <c r="H502" i="8"/>
  <c r="T507" i="8"/>
  <c r="AN510" i="8"/>
  <c r="AJ520" i="8"/>
  <c r="X505" i="8"/>
  <c r="AF504" i="8"/>
  <c r="AJ498" i="8"/>
  <c r="T481" i="8"/>
  <c r="P482" i="8"/>
  <c r="L483" i="8"/>
  <c r="H484" i="8"/>
  <c r="AN484" i="8"/>
  <c r="AJ485" i="8"/>
  <c r="AF486" i="8"/>
  <c r="AN508" i="8"/>
  <c r="AJ502" i="8"/>
  <c r="P129" i="8"/>
  <c r="X214" i="8"/>
  <c r="AN118" i="8"/>
  <c r="H118" i="8"/>
  <c r="AB108" i="8"/>
  <c r="L108" i="8"/>
  <c r="AJ98" i="8"/>
  <c r="T98" i="8"/>
  <c r="AN97" i="8"/>
  <c r="X97" i="8"/>
  <c r="H97" i="8"/>
  <c r="L473" i="8"/>
  <c r="AF471" i="8"/>
  <c r="AN470" i="8"/>
  <c r="H470" i="8"/>
  <c r="AJ469" i="8"/>
  <c r="T469" i="8"/>
  <c r="AB468" i="8"/>
  <c r="AN467" i="8"/>
  <c r="X467" i="8"/>
  <c r="AB465" i="8"/>
  <c r="L465" i="8"/>
  <c r="AJ464" i="8"/>
  <c r="T464" i="8"/>
  <c r="P463" i="8"/>
  <c r="X462" i="8"/>
  <c r="T449" i="8"/>
  <c r="AN447" i="8"/>
  <c r="X447" i="8"/>
  <c r="H447" i="8"/>
  <c r="P446" i="8"/>
  <c r="AB445" i="8"/>
  <c r="L445" i="8"/>
  <c r="AJ444" i="8"/>
  <c r="P443" i="8"/>
  <c r="X442" i="8"/>
  <c r="H442" i="8"/>
  <c r="AF439" i="8"/>
  <c r="P439" i="8"/>
  <c r="AN438" i="8"/>
  <c r="X438" i="8"/>
  <c r="H438" i="8"/>
  <c r="T437" i="8"/>
  <c r="AB436" i="8"/>
  <c r="L436" i="8"/>
  <c r="X435" i="8"/>
  <c r="P434" i="8"/>
  <c r="AB433" i="8"/>
  <c r="AF431" i="8"/>
  <c r="H430" i="8"/>
  <c r="AJ429" i="8"/>
  <c r="AB528" i="8"/>
  <c r="L528" i="8"/>
  <c r="AJ379" i="8"/>
  <c r="P26" i="8"/>
  <c r="X231" i="8"/>
  <c r="AY467" i="8"/>
  <c r="AY435" i="8"/>
  <c r="AY433" i="8"/>
  <c r="AY431" i="8"/>
  <c r="H156" i="8"/>
  <c r="AN38" i="8"/>
  <c r="AB293" i="8"/>
  <c r="AN339" i="8"/>
  <c r="AJ473" i="8"/>
  <c r="T473" i="8"/>
  <c r="AF472" i="8"/>
  <c r="AN471" i="8"/>
  <c r="X471" i="8"/>
  <c r="H471" i="8"/>
  <c r="AJ470" i="8"/>
  <c r="T470" i="8"/>
  <c r="X468" i="8"/>
  <c r="H468" i="8"/>
  <c r="AF467" i="8"/>
  <c r="P467" i="8"/>
  <c r="AB466" i="8"/>
  <c r="L466" i="8"/>
  <c r="T465" i="8"/>
  <c r="AF464" i="8"/>
  <c r="P464" i="8"/>
  <c r="AN463" i="8"/>
  <c r="H463" i="8"/>
  <c r="AJ462" i="8"/>
  <c r="T462" i="8"/>
  <c r="AB449" i="8"/>
  <c r="L449" i="8"/>
  <c r="AN448" i="8"/>
  <c r="X448" i="8"/>
  <c r="AF447" i="8"/>
  <c r="P447" i="8"/>
  <c r="L446" i="8"/>
  <c r="AJ445" i="8"/>
  <c r="P444" i="8"/>
  <c r="AN443" i="8"/>
  <c r="X443" i="8"/>
  <c r="H443" i="8"/>
  <c r="AJ442" i="8"/>
  <c r="T442" i="8"/>
  <c r="X439" i="8"/>
  <c r="H439" i="8"/>
  <c r="AJ438" i="8"/>
  <c r="L437" i="8"/>
  <c r="AN436" i="8"/>
  <c r="AF435" i="8"/>
  <c r="AB434" i="8"/>
  <c r="L434" i="8"/>
  <c r="AJ433" i="8"/>
  <c r="AF432" i="8"/>
  <c r="P432" i="8"/>
  <c r="AN431" i="8"/>
  <c r="X431" i="8"/>
  <c r="AJ430" i="8"/>
  <c r="AB429" i="8"/>
  <c r="H428" i="8"/>
  <c r="AY429" i="8"/>
  <c r="AJ35" i="8"/>
  <c r="AF36" i="8"/>
  <c r="AB37" i="8"/>
  <c r="T55" i="8"/>
  <c r="P56" i="8"/>
  <c r="L57" i="8"/>
  <c r="H58" i="8"/>
  <c r="AN58" i="8"/>
  <c r="AJ60" i="8"/>
  <c r="X99" i="8"/>
  <c r="T100" i="8"/>
  <c r="X114" i="8"/>
  <c r="H140" i="8"/>
  <c r="AN140" i="8"/>
  <c r="P258" i="8"/>
  <c r="T311" i="8"/>
  <c r="AY449" i="8"/>
  <c r="AY445" i="8"/>
  <c r="AY469" i="8"/>
  <c r="AY437" i="8"/>
  <c r="AJ24" i="8"/>
  <c r="AF25" i="8"/>
  <c r="AB68" i="8"/>
  <c r="X69" i="8"/>
  <c r="T70" i="8"/>
  <c r="P71" i="8"/>
  <c r="L72" i="8"/>
  <c r="AN110" i="8"/>
  <c r="AJ111" i="8"/>
  <c r="AB113" i="8"/>
  <c r="L139" i="8"/>
  <c r="H19" i="8"/>
  <c r="H50" i="8"/>
  <c r="AB53" i="8"/>
  <c r="AN65" i="8"/>
  <c r="AJ138" i="8"/>
  <c r="AY473" i="8"/>
  <c r="T16" i="8"/>
  <c r="X23" i="8"/>
  <c r="AN50" i="8"/>
  <c r="H110" i="8"/>
  <c r="AJ11" i="8"/>
  <c r="AF28" i="8"/>
  <c r="AF42" i="8"/>
  <c r="X44" i="8"/>
  <c r="L49" i="8"/>
  <c r="AB121" i="8"/>
  <c r="T286" i="8"/>
  <c r="AF12" i="8"/>
  <c r="P17" i="8"/>
  <c r="AF21" i="8"/>
  <c r="P32" i="8"/>
  <c r="AJ51" i="8"/>
  <c r="AY443" i="8"/>
  <c r="AJ27" i="8"/>
  <c r="AB29" i="8"/>
  <c r="AB43" i="8"/>
  <c r="T47" i="8"/>
  <c r="P48" i="8"/>
  <c r="X122" i="8"/>
  <c r="P431" i="8"/>
  <c r="H467" i="8"/>
  <c r="AY447" i="8"/>
  <c r="T339" i="8"/>
  <c r="T137" i="8"/>
  <c r="H10" i="8"/>
  <c r="AN10" i="8"/>
  <c r="H40" i="8"/>
  <c r="AN40" i="8"/>
  <c r="AJ41" i="8"/>
  <c r="AJ119" i="8"/>
  <c r="AJ268" i="8"/>
  <c r="X14" i="8"/>
  <c r="AJ20" i="8"/>
  <c r="X30" i="8"/>
  <c r="L109" i="8"/>
  <c r="AJ104" i="8"/>
  <c r="AB106" i="8"/>
  <c r="AB13" i="8"/>
  <c r="L18" i="8"/>
  <c r="AB22" i="8"/>
  <c r="T31" i="8"/>
  <c r="AF52" i="8"/>
  <c r="H65" i="8"/>
  <c r="AN103" i="8"/>
  <c r="AF105" i="8"/>
  <c r="X107" i="8"/>
  <c r="H268" i="8"/>
  <c r="T276" i="8"/>
  <c r="P277" i="8"/>
  <c r="P334" i="8"/>
  <c r="X341" i="8"/>
  <c r="P376" i="8"/>
  <c r="L480" i="8"/>
  <c r="H481" i="8"/>
  <c r="AN481" i="8"/>
  <c r="AJ482" i="8"/>
  <c r="AB484" i="8"/>
  <c r="X485" i="8"/>
  <c r="T486" i="8"/>
  <c r="AN493" i="8"/>
  <c r="L500" i="8"/>
  <c r="T506" i="8"/>
  <c r="X509" i="8"/>
  <c r="X156" i="8"/>
  <c r="H431" i="8"/>
  <c r="L429" i="8"/>
  <c r="L485" i="8"/>
  <c r="P477" i="8"/>
  <c r="H422" i="8"/>
  <c r="T419" i="8"/>
  <c r="X381" i="8"/>
  <c r="H381" i="8"/>
  <c r="AB380" i="8"/>
  <c r="L380" i="8"/>
  <c r="X375" i="8"/>
  <c r="H375" i="8"/>
  <c r="L356" i="8"/>
  <c r="X353" i="8"/>
  <c r="AB332" i="8"/>
  <c r="L316" i="8"/>
  <c r="AF298" i="8"/>
  <c r="P298" i="8"/>
  <c r="X292" i="8"/>
  <c r="H292" i="8"/>
  <c r="AB271" i="8"/>
  <c r="AF270" i="8"/>
  <c r="T264" i="8"/>
  <c r="X238" i="8"/>
  <c r="H234" i="8"/>
  <c r="AB233" i="8"/>
  <c r="L233" i="8"/>
  <c r="T226" i="8"/>
  <c r="H223" i="8"/>
  <c r="AF219" i="8"/>
  <c r="P219" i="8"/>
  <c r="AJ218" i="8"/>
  <c r="T218" i="8"/>
  <c r="AN217" i="8"/>
  <c r="H217" i="8"/>
  <c r="AB216" i="8"/>
  <c r="AF214" i="8"/>
  <c r="P214" i="8"/>
  <c r="AB98" i="8"/>
  <c r="AY98" i="8"/>
  <c r="AF97" i="8"/>
  <c r="P97" i="8"/>
  <c r="T64" i="8"/>
  <c r="X62" i="8"/>
  <c r="H62" i="8"/>
  <c r="AB61" i="8"/>
  <c r="T39" i="8"/>
  <c r="AY38" i="8"/>
  <c r="P37" i="8"/>
  <c r="X138" i="8"/>
  <c r="AY438" i="8"/>
  <c r="AY436" i="8"/>
  <c r="AY430" i="8"/>
  <c r="AN428" i="8"/>
  <c r="X428" i="8"/>
  <c r="AB423" i="8"/>
  <c r="L423" i="8"/>
  <c r="T438" i="8"/>
  <c r="AY97" i="8"/>
  <c r="P192" i="8"/>
  <c r="L98" i="8"/>
  <c r="AB10" i="8"/>
  <c r="AB40" i="8"/>
  <c r="AF96" i="8"/>
  <c r="X268" i="8"/>
  <c r="AF79" i="8"/>
  <c r="AB80" i="8"/>
  <c r="X81" i="8"/>
  <c r="H194" i="8"/>
  <c r="AN194" i="8"/>
  <c r="AJ195" i="8"/>
  <c r="AB258" i="8"/>
  <c r="AJ259" i="8"/>
  <c r="H255" i="8"/>
  <c r="T430" i="8"/>
  <c r="AY423" i="8"/>
  <c r="AB26" i="8"/>
  <c r="H77" i="8"/>
  <c r="AN77" i="8"/>
  <c r="AJ78" i="8"/>
  <c r="AN100" i="8"/>
  <c r="AN115" i="8"/>
  <c r="AJ117" i="8"/>
  <c r="T142" i="8"/>
  <c r="P143" i="8"/>
  <c r="L144" i="8"/>
  <c r="X154" i="8"/>
  <c r="L193" i="8"/>
  <c r="X305" i="8"/>
  <c r="H436" i="8"/>
  <c r="AY444" i="8"/>
  <c r="AY434" i="8"/>
  <c r="X35" i="8"/>
  <c r="T36" i="8"/>
  <c r="AN55" i="8"/>
  <c r="AJ56" i="8"/>
  <c r="AB58" i="8"/>
  <c r="X60" i="8"/>
  <c r="L99" i="8"/>
  <c r="H100" i="8"/>
  <c r="L114" i="8"/>
  <c r="H115" i="8"/>
  <c r="AB140" i="8"/>
  <c r="T220" i="8"/>
  <c r="P221" i="8"/>
  <c r="AN255" i="8"/>
  <c r="H267" i="8"/>
  <c r="AN267" i="8"/>
  <c r="AJ269" i="8"/>
  <c r="T25" i="8"/>
  <c r="AJ32" i="8"/>
  <c r="AF33" i="8"/>
  <c r="H55" i="8"/>
  <c r="T67" i="8"/>
  <c r="L69" i="8"/>
  <c r="AN70" i="8"/>
  <c r="AJ71" i="8"/>
  <c r="AF72" i="8"/>
  <c r="AB73" i="8"/>
  <c r="X74" i="8"/>
  <c r="T75" i="8"/>
  <c r="X111" i="8"/>
  <c r="T112" i="8"/>
  <c r="P113" i="8"/>
  <c r="AF139" i="8"/>
  <c r="AB189" i="8"/>
  <c r="X190" i="8"/>
  <c r="T191" i="8"/>
  <c r="X24" i="8"/>
  <c r="AY466" i="8"/>
  <c r="T12" i="8"/>
  <c r="P13" i="8"/>
  <c r="L14" i="8"/>
  <c r="H16" i="8"/>
  <c r="AN16" i="8"/>
  <c r="AJ17" i="8"/>
  <c r="AF18" i="8"/>
  <c r="AB19" i="8"/>
  <c r="T21" i="8"/>
  <c r="L23" i="8"/>
  <c r="H31" i="8"/>
  <c r="AN31" i="8"/>
  <c r="AF49" i="8"/>
  <c r="X51" i="8"/>
  <c r="T52" i="8"/>
  <c r="P53" i="8"/>
  <c r="AB65" i="8"/>
  <c r="AF109" i="8"/>
  <c r="AN137" i="8"/>
  <c r="H339" i="8"/>
  <c r="X27" i="8"/>
  <c r="T28" i="8"/>
  <c r="L30" i="8"/>
  <c r="T42" i="8"/>
  <c r="P43" i="8"/>
  <c r="L44" i="8"/>
  <c r="H47" i="8"/>
  <c r="AN47" i="8"/>
  <c r="AJ48" i="8"/>
  <c r="P121" i="8"/>
  <c r="L122" i="8"/>
  <c r="H137" i="8"/>
  <c r="H152" i="8"/>
  <c r="AN152" i="8"/>
  <c r="AJ153" i="8"/>
  <c r="L201" i="8"/>
  <c r="H202" i="8"/>
  <c r="AN202" i="8"/>
  <c r="AJ203" i="8"/>
  <c r="AF204" i="8"/>
  <c r="AB205" i="8"/>
  <c r="AJ235" i="8"/>
  <c r="AF236" i="8"/>
  <c r="AB237" i="8"/>
  <c r="T239" i="8"/>
  <c r="P240" i="8"/>
  <c r="L241" i="8"/>
  <c r="H286" i="8"/>
  <c r="AB508" i="8"/>
  <c r="AB498" i="8"/>
  <c r="T508" i="8"/>
  <c r="AB507" i="8"/>
  <c r="H503" i="8"/>
  <c r="AB501" i="8"/>
  <c r="AN500" i="8"/>
  <c r="AN499" i="8"/>
  <c r="X499" i="8"/>
  <c r="X496" i="8"/>
  <c r="L491" i="8"/>
  <c r="AF490" i="8"/>
  <c r="H488" i="8"/>
  <c r="T441" i="8"/>
  <c r="AN440" i="8"/>
  <c r="X440" i="8"/>
  <c r="H440" i="8"/>
  <c r="AB427" i="8"/>
  <c r="X422" i="8"/>
  <c r="X401" i="8"/>
  <c r="AN397" i="8"/>
  <c r="X393" i="8"/>
  <c r="L388" i="8"/>
  <c r="P387" i="8"/>
  <c r="T386" i="8"/>
  <c r="AF377" i="8"/>
  <c r="T362" i="8"/>
  <c r="AB360" i="8"/>
  <c r="AF359" i="8"/>
  <c r="AJ358" i="8"/>
  <c r="AN357" i="8"/>
  <c r="H357" i="8"/>
  <c r="P355" i="8"/>
  <c r="AN333" i="8"/>
  <c r="X333" i="8"/>
  <c r="H333" i="8"/>
  <c r="AF510" i="8"/>
  <c r="L495" i="8"/>
  <c r="P486" i="8"/>
  <c r="T485" i="8"/>
  <c r="X484" i="8"/>
  <c r="H480" i="8"/>
  <c r="T354" i="8"/>
  <c r="X315" i="8"/>
  <c r="AF313" i="8"/>
  <c r="AJ312" i="8"/>
  <c r="AN311" i="8"/>
  <c r="H311" i="8"/>
  <c r="AF279" i="8"/>
  <c r="AF337" i="8"/>
  <c r="AB338" i="8"/>
  <c r="AJ345" i="8"/>
  <c r="AJ476" i="8"/>
  <c r="X482" i="8"/>
  <c r="P484" i="8"/>
  <c r="AN486" i="8"/>
  <c r="H499" i="8"/>
  <c r="H507" i="8"/>
  <c r="L509" i="8"/>
  <c r="AN335" i="8"/>
  <c r="L343" i="8"/>
  <c r="H344" i="8"/>
  <c r="AN344" i="8"/>
  <c r="AN377" i="8"/>
  <c r="X274" i="8"/>
  <c r="X340" i="8"/>
  <c r="AN399" i="8"/>
  <c r="P255" i="8"/>
  <c r="L269" i="8"/>
  <c r="H270" i="8"/>
  <c r="AN270" i="8"/>
  <c r="AB273" i="8"/>
  <c r="AN284" i="8"/>
  <c r="X309" i="8"/>
  <c r="T310" i="8"/>
  <c r="P311" i="8"/>
  <c r="AF353" i="8"/>
  <c r="AB354" i="8"/>
  <c r="X355" i="8"/>
  <c r="T356" i="8"/>
  <c r="P357" i="8"/>
  <c r="L358" i="8"/>
  <c r="H359" i="8"/>
  <c r="AN359" i="8"/>
  <c r="AJ360" i="8"/>
  <c r="AF361" i="8"/>
  <c r="AB362" i="8"/>
  <c r="AJ384" i="8"/>
  <c r="AF385" i="8"/>
  <c r="AF529" i="8"/>
  <c r="AJ528" i="8"/>
  <c r="H523" i="8"/>
  <c r="AB522" i="8"/>
  <c r="L522" i="8"/>
  <c r="AF521" i="8"/>
  <c r="T520" i="8"/>
  <c r="H519" i="8"/>
  <c r="T516" i="8"/>
  <c r="AN515" i="8"/>
  <c r="X515" i="8"/>
  <c r="AB514" i="8"/>
  <c r="L514" i="8"/>
  <c r="AF513" i="8"/>
  <c r="P513" i="8"/>
  <c r="AJ512" i="8"/>
  <c r="X511" i="8"/>
  <c r="H511" i="8"/>
  <c r="AF509" i="8"/>
  <c r="AN505" i="8"/>
  <c r="L502" i="8"/>
  <c r="AN497" i="8"/>
  <c r="AB493" i="8"/>
  <c r="AJ479" i="8"/>
  <c r="T479" i="8"/>
  <c r="X478" i="8"/>
  <c r="H478" i="8"/>
  <c r="AB477" i="8"/>
  <c r="L477" i="8"/>
  <c r="T385" i="8"/>
  <c r="X384" i="8"/>
  <c r="AB383" i="8"/>
  <c r="T361" i="8"/>
  <c r="AF350" i="8"/>
  <c r="AN348" i="8"/>
  <c r="H348" i="8"/>
  <c r="L309" i="8"/>
  <c r="X306" i="8"/>
  <c r="AN301" i="8"/>
  <c r="AJ282" i="8"/>
  <c r="AJ127" i="8"/>
  <c r="T483" i="8"/>
  <c r="P309" i="8"/>
  <c r="P274" i="8"/>
  <c r="L275" i="8"/>
  <c r="AB285" i="8"/>
  <c r="H310" i="8"/>
  <c r="AF312" i="8"/>
  <c r="X314" i="8"/>
  <c r="T315" i="8"/>
  <c r="L355" i="8"/>
  <c r="AJ357" i="8"/>
  <c r="AF358" i="8"/>
  <c r="AB359" i="8"/>
  <c r="X360" i="8"/>
  <c r="P362" i="8"/>
  <c r="P386" i="8"/>
  <c r="H389" i="8"/>
  <c r="P395" i="8"/>
  <c r="L396" i="8"/>
  <c r="H397" i="8"/>
  <c r="AJ398" i="8"/>
  <c r="AF399" i="8"/>
  <c r="AB400" i="8"/>
  <c r="AN276" i="8"/>
  <c r="H248" i="8"/>
  <c r="X272" i="8"/>
  <c r="T273" i="8"/>
  <c r="AJ277" i="8"/>
  <c r="AN494" i="8"/>
  <c r="T353" i="8"/>
  <c r="L341" i="8"/>
  <c r="AJ376" i="8"/>
  <c r="P504" i="8"/>
  <c r="H276" i="8"/>
  <c r="P340" i="8"/>
  <c r="P494" i="8"/>
  <c r="AF506" i="8"/>
  <c r="AF297" i="8"/>
  <c r="L9" i="8"/>
  <c r="AF284" i="8"/>
  <c r="X287" i="8"/>
  <c r="H301" i="8"/>
  <c r="AF303" i="8"/>
  <c r="AB314" i="8"/>
  <c r="L227" i="8"/>
  <c r="H228" i="8"/>
  <c r="AN228" i="8"/>
  <c r="AJ229" i="8"/>
  <c r="AF230" i="8"/>
  <c r="AF243" i="8"/>
  <c r="AB244" i="8"/>
  <c r="X245" i="8"/>
  <c r="T246" i="8"/>
  <c r="P247" i="8"/>
  <c r="L248" i="8"/>
  <c r="L280" i="8"/>
  <c r="H281" i="8"/>
  <c r="H282" i="8"/>
  <c r="AN282" i="8"/>
  <c r="AJ283" i="8"/>
  <c r="T299" i="8"/>
  <c r="P300" i="8"/>
  <c r="L301" i="8"/>
  <c r="H302" i="8"/>
  <c r="AN302" i="8"/>
  <c r="AF304" i="8"/>
  <c r="AB306" i="8"/>
  <c r="X307" i="8"/>
  <c r="T308" i="8"/>
  <c r="P347" i="8"/>
  <c r="H349" i="8"/>
  <c r="AN349" i="8"/>
  <c r="AJ350" i="8"/>
  <c r="AB352" i="8"/>
  <c r="T496" i="8"/>
  <c r="AJ504" i="8"/>
  <c r="X207" i="8"/>
  <c r="T208" i="8"/>
  <c r="P209" i="8"/>
  <c r="L210" i="8"/>
  <c r="H211" i="8"/>
  <c r="AN211" i="8"/>
  <c r="AJ212" i="8"/>
  <c r="AF213" i="8"/>
  <c r="H229" i="8"/>
  <c r="AN229" i="8"/>
  <c r="AJ230" i="8"/>
  <c r="AF235" i="8"/>
  <c r="P239" i="8"/>
  <c r="L240" i="8"/>
  <c r="H241" i="8"/>
  <c r="AN241" i="8"/>
  <c r="P280" i="8"/>
  <c r="AF296" i="8"/>
  <c r="AB297" i="8"/>
  <c r="AN504" i="8"/>
  <c r="X529" i="8"/>
  <c r="H529" i="8"/>
  <c r="AF527" i="8"/>
  <c r="L524" i="8"/>
  <c r="AF523" i="8"/>
  <c r="L520" i="8"/>
  <c r="H513" i="8"/>
  <c r="AF505" i="8"/>
  <c r="AJ503" i="8"/>
  <c r="P503" i="8"/>
  <c r="AJ501" i="8"/>
  <c r="L498" i="8"/>
  <c r="AF497" i="8"/>
  <c r="P497" i="8"/>
  <c r="AB479" i="8"/>
  <c r="L479" i="8"/>
  <c r="AF478" i="8"/>
  <c r="AJ477" i="8"/>
  <c r="T477" i="8"/>
  <c r="T346" i="8"/>
  <c r="AN278" i="8"/>
  <c r="X278" i="8"/>
  <c r="H278" i="8"/>
  <c r="AF266" i="8"/>
  <c r="P266" i="8"/>
  <c r="AJ265" i="8"/>
  <c r="T265" i="8"/>
  <c r="AN264" i="8"/>
  <c r="AB242" i="8"/>
  <c r="AN231" i="8"/>
  <c r="T149" i="8"/>
  <c r="P150" i="8"/>
  <c r="L151" i="8"/>
  <c r="X198" i="8"/>
  <c r="T199" i="8"/>
  <c r="P200" i="8"/>
  <c r="AB335" i="8"/>
  <c r="T338" i="8"/>
  <c r="AJ342" i="8"/>
  <c r="AF343" i="8"/>
  <c r="AB345" i="8"/>
  <c r="X378" i="8"/>
  <c r="T379" i="8"/>
  <c r="AF495" i="8"/>
  <c r="AJ506" i="8"/>
  <c r="AN528" i="8"/>
  <c r="H528" i="8"/>
  <c r="H524" i="8"/>
  <c r="H520" i="8"/>
  <c r="L519" i="8"/>
  <c r="AF518" i="8"/>
  <c r="AJ517" i="8"/>
  <c r="T517" i="8"/>
  <c r="AN516" i="8"/>
  <c r="H516" i="8"/>
  <c r="AF514" i="8"/>
  <c r="AJ513" i="8"/>
  <c r="AB511" i="8"/>
  <c r="AB510" i="8"/>
  <c r="X498" i="8"/>
  <c r="AF493" i="8"/>
  <c r="AM126" i="6"/>
  <c r="AB59" i="8"/>
  <c r="P278" i="8"/>
  <c r="X266" i="8"/>
  <c r="L529" i="8"/>
  <c r="T519" i="8"/>
  <c r="AB502" i="8"/>
  <c r="AF499" i="8"/>
  <c r="AB494" i="8"/>
  <c r="AF492" i="8"/>
  <c r="T491" i="8"/>
  <c r="AN490" i="8"/>
  <c r="X490" i="8"/>
  <c r="H490" i="8"/>
  <c r="AB489" i="8"/>
  <c r="L489" i="8"/>
  <c r="AF488" i="8"/>
  <c r="P488" i="8"/>
  <c r="AJ487" i="8"/>
  <c r="T478" i="8"/>
  <c r="X477" i="8"/>
  <c r="AB441" i="8"/>
  <c r="L441" i="8"/>
  <c r="AF440" i="8"/>
  <c r="P440" i="8"/>
  <c r="T427" i="8"/>
  <c r="X426" i="8"/>
  <c r="H426" i="8"/>
  <c r="L424" i="8"/>
  <c r="AF422" i="8"/>
  <c r="P422" i="8"/>
  <c r="AJ421" i="8"/>
  <c r="T421" i="8"/>
  <c r="X420" i="8"/>
  <c r="H420" i="8"/>
  <c r="AB419" i="8"/>
  <c r="L419" i="8"/>
  <c r="T380" i="8"/>
  <c r="P375" i="8"/>
  <c r="AN346" i="8"/>
  <c r="H346" i="8"/>
  <c r="AF333" i="8"/>
  <c r="T332" i="8"/>
  <c r="AB329" i="8"/>
  <c r="L329" i="8"/>
  <c r="P317" i="8"/>
  <c r="AJ316" i="8"/>
  <c r="T316" i="8"/>
  <c r="AN279" i="8"/>
  <c r="L278" i="8"/>
  <c r="AJ266" i="8"/>
  <c r="H265" i="8"/>
  <c r="T501" i="8"/>
  <c r="T493" i="8"/>
  <c r="P487" i="8"/>
  <c r="X486" i="8"/>
  <c r="AB485" i="8"/>
  <c r="AN482" i="8"/>
  <c r="P480" i="8"/>
  <c r="AN401" i="8"/>
  <c r="L400" i="8"/>
  <c r="P399" i="8"/>
  <c r="T398" i="8"/>
  <c r="X397" i="8"/>
  <c r="AB396" i="8"/>
  <c r="AF395" i="8"/>
  <c r="AJ394" i="8"/>
  <c r="AN393" i="8"/>
  <c r="H393" i="8"/>
  <c r="L392" i="8"/>
  <c r="P391" i="8"/>
  <c r="T390" i="8"/>
  <c r="X389" i="8"/>
  <c r="AB388" i="8"/>
  <c r="AF387" i="8"/>
  <c r="AJ386" i="8"/>
  <c r="P383" i="8"/>
  <c r="AB341" i="8"/>
  <c r="AJ338" i="8"/>
  <c r="AN337" i="8"/>
  <c r="T334" i="8"/>
  <c r="AJ34" i="8"/>
  <c r="T34" i="8"/>
  <c r="T66" i="8"/>
  <c r="AN102" i="8"/>
  <c r="H510" i="8"/>
  <c r="L505" i="8"/>
  <c r="H360" i="8"/>
  <c r="AN345" i="8"/>
  <c r="L344" i="8"/>
  <c r="L335" i="8"/>
  <c r="L297" i="8"/>
  <c r="AJ287" i="8"/>
  <c r="AJ272" i="8"/>
  <c r="H271" i="8"/>
  <c r="L270" i="8"/>
  <c r="T267" i="8"/>
  <c r="T255" i="8"/>
  <c r="X241" i="8"/>
  <c r="AF239" i="8"/>
  <c r="AJ238" i="8"/>
  <c r="AJ232" i="8"/>
  <c r="P269" i="8"/>
  <c r="AN271" i="8"/>
  <c r="AF273" i="8"/>
  <c r="P312" i="8"/>
  <c r="L313" i="8"/>
  <c r="AF354" i="8"/>
  <c r="X356" i="8"/>
  <c r="AJ361" i="8"/>
  <c r="H401" i="8"/>
  <c r="H285" i="8"/>
  <c r="AN237" i="8"/>
  <c r="P296" i="8"/>
  <c r="AY490" i="8"/>
  <c r="AN529" i="8"/>
  <c r="AJ526" i="8"/>
  <c r="T526" i="8"/>
  <c r="AN525" i="8"/>
  <c r="X525" i="8"/>
  <c r="H525" i="8"/>
  <c r="L243" i="8"/>
  <c r="H244" i="8"/>
  <c r="AN244" i="8"/>
  <c r="AJ245" i="8"/>
  <c r="AF246" i="8"/>
  <c r="AB247" i="8"/>
  <c r="X248" i="8"/>
  <c r="T282" i="8"/>
  <c r="L284" i="8"/>
  <c r="AF299" i="8"/>
  <c r="X301" i="8"/>
  <c r="T302" i="8"/>
  <c r="H306" i="8"/>
  <c r="AN306" i="8"/>
  <c r="AJ307" i="8"/>
  <c r="AF309" i="8"/>
  <c r="AB310" i="8"/>
  <c r="X311" i="8"/>
  <c r="T312" i="8"/>
  <c r="P313" i="8"/>
  <c r="H315" i="8"/>
  <c r="AN315" i="8"/>
  <c r="AB347" i="8"/>
  <c r="X348" i="8"/>
  <c r="T349" i="8"/>
  <c r="P235" i="8"/>
  <c r="H378" i="8"/>
  <c r="AF226" i="8"/>
  <c r="AB227" i="8"/>
  <c r="X228" i="8"/>
  <c r="T229" i="8"/>
  <c r="P230" i="8"/>
  <c r="H237" i="8"/>
  <c r="AB9" i="8"/>
  <c r="L231" i="8"/>
  <c r="L351" i="8"/>
  <c r="H352" i="8"/>
  <c r="AN352" i="8"/>
  <c r="AN353" i="8"/>
  <c r="AJ354" i="8"/>
  <c r="T358" i="8"/>
  <c r="H385" i="8"/>
  <c r="AN385" i="8"/>
  <c r="AY501" i="8"/>
  <c r="AN503" i="8"/>
  <c r="H505" i="8"/>
  <c r="T504" i="8"/>
  <c r="AF503" i="8"/>
  <c r="T502" i="8"/>
  <c r="H501" i="8"/>
  <c r="AB500" i="8"/>
  <c r="H500" i="8"/>
  <c r="AJ495" i="8"/>
  <c r="H495" i="8"/>
  <c r="L492" i="8"/>
  <c r="AF491" i="8"/>
  <c r="P491" i="8"/>
  <c r="AJ490" i="8"/>
  <c r="T490" i="8"/>
  <c r="AN489" i="8"/>
  <c r="X489" i="8"/>
  <c r="H489" i="8"/>
  <c r="AB488" i="8"/>
  <c r="L488" i="8"/>
  <c r="AF487" i="8"/>
  <c r="H487" i="8"/>
  <c r="P485" i="8"/>
  <c r="AJ480" i="8"/>
  <c r="AN479" i="8"/>
  <c r="X479" i="8"/>
  <c r="L478" i="8"/>
  <c r="AY477" i="8"/>
  <c r="AN441" i="8"/>
  <c r="X441" i="8"/>
  <c r="AB440" i="8"/>
  <c r="L440" i="8"/>
  <c r="AF427" i="8"/>
  <c r="T426" i="8"/>
  <c r="AN424" i="8"/>
  <c r="X424" i="8"/>
  <c r="AB422" i="8"/>
  <c r="AF421" i="8"/>
  <c r="P421" i="8"/>
  <c r="AJ420" i="8"/>
  <c r="T420" i="8"/>
  <c r="AN419" i="8"/>
  <c r="X419" i="8"/>
  <c r="AF400" i="8"/>
  <c r="AJ399" i="8"/>
  <c r="AN398" i="8"/>
  <c r="L397" i="8"/>
  <c r="T395" i="8"/>
  <c r="X394" i="8"/>
  <c r="AB393" i="8"/>
  <c r="AF392" i="8"/>
  <c r="AJ391" i="8"/>
  <c r="H390" i="8"/>
  <c r="P388" i="8"/>
  <c r="T387" i="8"/>
  <c r="AJ383" i="8"/>
  <c r="H382" i="8"/>
  <c r="AB381" i="8"/>
  <c r="L381" i="8"/>
  <c r="P380" i="8"/>
  <c r="AF378" i="8"/>
  <c r="L375" i="8"/>
  <c r="AF346" i="8"/>
  <c r="P346" i="8"/>
  <c r="L317" i="8"/>
  <c r="AF316" i="8"/>
  <c r="AB307" i="8"/>
  <c r="AF306" i="8"/>
  <c r="AJ304" i="8"/>
  <c r="AN303" i="8"/>
  <c r="AB280" i="8"/>
  <c r="AB480" i="8"/>
  <c r="X481" i="8"/>
  <c r="T482" i="8"/>
  <c r="P483" i="8"/>
  <c r="L484" i="8"/>
  <c r="P493" i="8"/>
  <c r="P501" i="8"/>
  <c r="H509" i="8"/>
  <c r="AJ279" i="8"/>
  <c r="AJ337" i="8"/>
  <c r="AN476" i="8"/>
  <c r="L487" i="8"/>
  <c r="H336" i="8"/>
  <c r="AN336" i="8"/>
  <c r="P301" i="8"/>
  <c r="AJ298" i="8"/>
  <c r="T298" i="8"/>
  <c r="L282" i="8"/>
  <c r="P281" i="8"/>
  <c r="AJ278" i="8"/>
  <c r="P265" i="8"/>
  <c r="AJ264" i="8"/>
  <c r="AF244" i="8"/>
  <c r="AN242" i="8"/>
  <c r="X242" i="8"/>
  <c r="H242" i="8"/>
  <c r="AB234" i="8"/>
  <c r="P233" i="8"/>
  <c r="AF231" i="8"/>
  <c r="AN230" i="8"/>
  <c r="H230" i="8"/>
  <c r="L229" i="8"/>
  <c r="P228" i="8"/>
  <c r="X226" i="8"/>
  <c r="X223" i="8"/>
  <c r="AJ219" i="8"/>
  <c r="T219" i="8"/>
  <c r="X218" i="8"/>
  <c r="AB217" i="8"/>
  <c r="AF216" i="8"/>
  <c r="AJ214" i="8"/>
  <c r="T214" i="8"/>
  <c r="AN212" i="8"/>
  <c r="L211" i="8"/>
  <c r="P210" i="8"/>
  <c r="T209" i="8"/>
  <c r="X208" i="8"/>
  <c r="AB207" i="8"/>
  <c r="AB198" i="8"/>
  <c r="AN195" i="8"/>
  <c r="AB190" i="8"/>
  <c r="AF189" i="8"/>
  <c r="T155" i="8"/>
  <c r="H145" i="8"/>
  <c r="X142" i="8"/>
  <c r="AB141" i="8"/>
  <c r="AN138" i="8"/>
  <c r="H138" i="8"/>
  <c r="AJ118" i="8"/>
  <c r="AY118" i="8"/>
  <c r="AN108" i="8"/>
  <c r="X108" i="8"/>
  <c r="P107" i="8"/>
  <c r="T106" i="8"/>
  <c r="AF98" i="8"/>
  <c r="P98" i="8"/>
  <c r="AJ97" i="8"/>
  <c r="T97" i="8"/>
  <c r="H95" i="8"/>
  <c r="AB76" i="8"/>
  <c r="L76" i="8"/>
  <c r="X64" i="8"/>
  <c r="H64" i="8"/>
  <c r="AF61" i="8"/>
  <c r="P61" i="8"/>
  <c r="AN39" i="8"/>
  <c r="X39" i="8"/>
  <c r="H39" i="8"/>
  <c r="AB38" i="8"/>
  <c r="L38" i="8"/>
  <c r="L26" i="8"/>
  <c r="H24" i="8"/>
  <c r="AB231" i="8"/>
  <c r="AN473" i="8"/>
  <c r="X470" i="8"/>
  <c r="AF449" i="8"/>
  <c r="P449" i="8"/>
  <c r="AB448" i="8"/>
  <c r="H445" i="8"/>
  <c r="AN442" i="8"/>
  <c r="T435" i="8"/>
  <c r="AN298" i="8"/>
  <c r="X298" i="8"/>
  <c r="H298" i="8"/>
  <c r="AF292" i="8"/>
  <c r="L285" i="8"/>
  <c r="H279" i="8"/>
  <c r="T277" i="8"/>
  <c r="X276" i="8"/>
  <c r="AB275" i="8"/>
  <c r="AF274" i="8"/>
  <c r="AB264" i="8"/>
  <c r="L264" i="8"/>
  <c r="P242" i="8"/>
  <c r="AF234" i="8"/>
  <c r="P234" i="8"/>
  <c r="AJ233" i="8"/>
  <c r="T233" i="8"/>
  <c r="L226" i="8"/>
  <c r="AF223" i="8"/>
  <c r="X211" i="8"/>
  <c r="AN207" i="8"/>
  <c r="T195" i="8"/>
  <c r="AB193" i="8"/>
  <c r="AF192" i="8"/>
  <c r="AB54" i="8"/>
  <c r="AZ73" i="8"/>
  <c r="AY468" i="8"/>
  <c r="AY464" i="8"/>
  <c r="AY446" i="8"/>
  <c r="AY442" i="8"/>
  <c r="AY432" i="8"/>
  <c r="AF10" i="8"/>
  <c r="H108" i="8"/>
  <c r="AY108" i="8"/>
  <c r="T118" i="8"/>
  <c r="L115" i="8"/>
  <c r="P492" i="8"/>
  <c r="AY492" i="8"/>
  <c r="AB41" i="8"/>
  <c r="AJ96" i="8"/>
  <c r="T150" i="8"/>
  <c r="P151" i="8"/>
  <c r="L189" i="8"/>
  <c r="H190" i="8"/>
  <c r="AN190" i="8"/>
  <c r="X199" i="8"/>
  <c r="T200" i="8"/>
  <c r="H235" i="8"/>
  <c r="P243" i="8"/>
  <c r="L244" i="8"/>
  <c r="H245" i="8"/>
  <c r="AN245" i="8"/>
  <c r="AJ246" i="8"/>
  <c r="AF247" i="8"/>
  <c r="AB248" i="8"/>
  <c r="AB281" i="8"/>
  <c r="X282" i="8"/>
  <c r="P284" i="8"/>
  <c r="P286" i="8"/>
  <c r="AJ299" i="8"/>
  <c r="AF300" i="8"/>
  <c r="X302" i="8"/>
  <c r="T303" i="8"/>
  <c r="P304" i="8"/>
  <c r="L306" i="8"/>
  <c r="H307" i="8"/>
  <c r="AN307" i="8"/>
  <c r="AF347" i="8"/>
  <c r="AB348" i="8"/>
  <c r="T350" i="8"/>
  <c r="P351" i="8"/>
  <c r="L352" i="8"/>
  <c r="T382" i="8"/>
  <c r="L59" i="8"/>
  <c r="X129" i="8"/>
  <c r="P93" i="8"/>
  <c r="L94" i="8"/>
  <c r="AN95" i="8"/>
  <c r="AF103" i="8"/>
  <c r="AB104" i="8"/>
  <c r="X105" i="8"/>
  <c r="AJ196" i="8"/>
  <c r="AF197" i="8"/>
  <c r="AF209" i="8"/>
  <c r="X229" i="8"/>
  <c r="AJ79" i="8"/>
  <c r="AB81" i="8"/>
  <c r="X82" i="8"/>
  <c r="X152" i="8"/>
  <c r="L194" i="8"/>
  <c r="H195" i="8"/>
  <c r="AF200" i="8"/>
  <c r="AB201" i="8"/>
  <c r="X202" i="8"/>
  <c r="T203" i="8"/>
  <c r="P204" i="8"/>
  <c r="L205" i="8"/>
  <c r="H207" i="8"/>
  <c r="P236" i="8"/>
  <c r="H238" i="8"/>
  <c r="AB241" i="8"/>
  <c r="AN259" i="8"/>
  <c r="AN277" i="8"/>
  <c r="P297" i="8"/>
  <c r="AB482" i="8"/>
  <c r="X483" i="8"/>
  <c r="AJ108" i="8"/>
  <c r="X26" i="8"/>
  <c r="H26" i="8"/>
  <c r="L116" i="8"/>
  <c r="AJ139" i="8"/>
  <c r="L77" i="8"/>
  <c r="H78" i="8"/>
  <c r="AN78" i="8"/>
  <c r="P96" i="8"/>
  <c r="H117" i="8"/>
  <c r="AN117" i="8"/>
  <c r="T143" i="8"/>
  <c r="P144" i="8"/>
  <c r="AF150" i="8"/>
  <c r="AB154" i="8"/>
  <c r="T192" i="8"/>
  <c r="P193" i="8"/>
  <c r="AJ199" i="8"/>
  <c r="P396" i="8"/>
  <c r="AN522" i="8"/>
  <c r="H522" i="8"/>
  <c r="AF520" i="8"/>
  <c r="AJ519" i="8"/>
  <c r="AN518" i="8"/>
  <c r="X518" i="8"/>
  <c r="H518" i="8"/>
  <c r="AB517" i="8"/>
  <c r="L517" i="8"/>
  <c r="AF516" i="8"/>
  <c r="P516" i="8"/>
  <c r="AJ515" i="8"/>
  <c r="T515" i="8"/>
  <c r="AN514" i="8"/>
  <c r="H514" i="8"/>
  <c r="AB513" i="8"/>
  <c r="P512" i="8"/>
  <c r="T511" i="8"/>
  <c r="AF498" i="8"/>
  <c r="AJ497" i="8"/>
  <c r="H494" i="8"/>
  <c r="AJ478" i="8"/>
  <c r="AB116" i="8"/>
  <c r="AB24" i="8"/>
  <c r="X25" i="8"/>
  <c r="AN32" i="8"/>
  <c r="AJ33" i="8"/>
  <c r="P69" i="8"/>
  <c r="L70" i="8"/>
  <c r="H71" i="8"/>
  <c r="AF73" i="8"/>
  <c r="X75" i="8"/>
  <c r="H81" i="8"/>
  <c r="AN81" i="8"/>
  <c r="AJ82" i="8"/>
  <c r="AF110" i="8"/>
  <c r="AB111" i="8"/>
  <c r="X112" i="8"/>
  <c r="X191" i="8"/>
  <c r="X194" i="8"/>
  <c r="AF381" i="8"/>
  <c r="P381" i="8"/>
  <c r="AJ380" i="8"/>
  <c r="AN219" i="8"/>
  <c r="X219" i="8"/>
  <c r="H219" i="8"/>
  <c r="AB218" i="8"/>
  <c r="L218" i="8"/>
  <c r="AF217" i="8"/>
  <c r="P217" i="8"/>
  <c r="AJ216" i="8"/>
  <c r="T216" i="8"/>
  <c r="AN128" i="8"/>
  <c r="H296" i="8"/>
  <c r="X12" i="8"/>
  <c r="T13" i="8"/>
  <c r="P14" i="8"/>
  <c r="L16" i="8"/>
  <c r="AN17" i="8"/>
  <c r="AJ18" i="8"/>
  <c r="AF19" i="8"/>
  <c r="AB20" i="8"/>
  <c r="X21" i="8"/>
  <c r="T22" i="8"/>
  <c r="P23" i="8"/>
  <c r="L31" i="8"/>
  <c r="H32" i="8"/>
  <c r="AF50" i="8"/>
  <c r="AB51" i="8"/>
  <c r="T53" i="8"/>
  <c r="AF65" i="8"/>
  <c r="AJ109" i="8"/>
  <c r="AN154" i="8"/>
  <c r="AF423" i="8"/>
  <c r="AB124" i="8"/>
  <c r="L501" i="8"/>
  <c r="AJ9" i="8"/>
  <c r="AJ378" i="8"/>
  <c r="AF379" i="8"/>
  <c r="L506" i="8"/>
  <c r="AY358" i="8"/>
  <c r="X387" i="8"/>
  <c r="T388" i="8"/>
  <c r="P389" i="8"/>
  <c r="L390" i="8"/>
  <c r="H391" i="8"/>
  <c r="AN391" i="8"/>
  <c r="AJ392" i="8"/>
  <c r="T396" i="8"/>
  <c r="P397" i="8"/>
  <c r="L398" i="8"/>
  <c r="H399" i="8"/>
  <c r="AJ400" i="8"/>
  <c r="AF401" i="8"/>
  <c r="AY487" i="8"/>
  <c r="AY503" i="8"/>
  <c r="AF528" i="8"/>
  <c r="P528" i="8"/>
  <c r="AJ527" i="8"/>
  <c r="T527" i="8"/>
  <c r="H526" i="8"/>
  <c r="AB525" i="8"/>
  <c r="L525" i="8"/>
  <c r="AF524" i="8"/>
  <c r="P524" i="8"/>
  <c r="AJ523" i="8"/>
  <c r="T523" i="8"/>
  <c r="AB506" i="8"/>
  <c r="X501" i="8"/>
  <c r="AJ500" i="8"/>
  <c r="T500" i="8"/>
  <c r="AJ499" i="8"/>
  <c r="T499" i="8"/>
  <c r="AJ492" i="8"/>
  <c r="T492" i="8"/>
  <c r="AB490" i="8"/>
  <c r="L490" i="8"/>
  <c r="AF489" i="8"/>
  <c r="P489" i="8"/>
  <c r="AJ488" i="8"/>
  <c r="T488" i="8"/>
  <c r="AN487" i="8"/>
  <c r="AF441" i="8"/>
  <c r="P441" i="8"/>
  <c r="AJ440" i="8"/>
  <c r="L426" i="8"/>
  <c r="AN421" i="8"/>
  <c r="AJ124" i="8"/>
  <c r="AF85" i="8"/>
  <c r="P468" i="8"/>
  <c r="AJ529" i="8"/>
  <c r="AF90" i="8"/>
  <c r="AY513" i="8"/>
  <c r="AJ508" i="8"/>
  <c r="T505" i="8"/>
  <c r="AY498" i="8"/>
  <c r="AY497" i="8"/>
  <c r="L496" i="8"/>
  <c r="X495" i="8"/>
  <c r="X493" i="8"/>
  <c r="AB486" i="8"/>
  <c r="AF485" i="8"/>
  <c r="AJ484" i="8"/>
  <c r="AN483" i="8"/>
  <c r="H483" i="8"/>
  <c r="L482" i="8"/>
  <c r="P481" i="8"/>
  <c r="T480" i="8"/>
  <c r="AY478" i="8"/>
  <c r="P400" i="8"/>
  <c r="L118" i="8"/>
  <c r="AF108" i="8"/>
  <c r="P108" i="8"/>
  <c r="AN98" i="8"/>
  <c r="X98" i="8"/>
  <c r="H98" i="8"/>
  <c r="AB97" i="8"/>
  <c r="L97" i="8"/>
  <c r="AF64" i="8"/>
  <c r="P64" i="8"/>
  <c r="T62" i="8"/>
  <c r="AJ522" i="8"/>
  <c r="T522" i="8"/>
  <c r="AN521" i="8"/>
  <c r="X521" i="8"/>
  <c r="H521" i="8"/>
  <c r="AF519" i="8"/>
  <c r="P519" i="8"/>
  <c r="AJ518" i="8"/>
  <c r="T518" i="8"/>
  <c r="AN517" i="8"/>
  <c r="X517" i="8"/>
  <c r="H517" i="8"/>
  <c r="AB516" i="8"/>
  <c r="L516" i="8"/>
  <c r="H264" i="8"/>
  <c r="L234" i="8"/>
  <c r="AF233" i="8"/>
  <c r="T278" i="8"/>
  <c r="L266" i="8"/>
  <c r="AN422" i="8"/>
  <c r="AB421" i="8"/>
  <c r="L421" i="8"/>
  <c r="AF420" i="8"/>
  <c r="P420" i="8"/>
  <c r="AN381" i="8"/>
  <c r="L129" i="8"/>
  <c r="X124" i="8"/>
  <c r="AB265" i="8"/>
  <c r="L265" i="8"/>
  <c r="AF264" i="8"/>
  <c r="P264" i="8"/>
  <c r="AJ242" i="8"/>
  <c r="AJ131" i="8"/>
  <c r="AY518" i="8"/>
  <c r="AY514" i="8"/>
  <c r="AY524" i="8"/>
  <c r="AY345" i="8"/>
  <c r="AY525" i="8"/>
  <c r="AY493" i="8"/>
  <c r="AY517" i="8"/>
  <c r="L503" i="8"/>
  <c r="AY391" i="8"/>
  <c r="AY515" i="8"/>
  <c r="AY399" i="8"/>
  <c r="L223" i="8"/>
  <c r="X222" i="8"/>
  <c r="AB221" i="8"/>
  <c r="AF220" i="8"/>
  <c r="AN214" i="8"/>
  <c r="H214" i="8"/>
  <c r="AN205" i="8"/>
  <c r="AN197" i="8"/>
  <c r="X193" i="8"/>
  <c r="AF191" i="8"/>
  <c r="AJ190" i="8"/>
  <c r="H189" i="8"/>
  <c r="AF156" i="8"/>
  <c r="AB155" i="8"/>
  <c r="H154" i="8"/>
  <c r="L145" i="8"/>
  <c r="X144" i="8"/>
  <c r="AB143" i="8"/>
  <c r="AB64" i="8"/>
  <c r="AF62" i="8"/>
  <c r="P62" i="8"/>
  <c r="AJ61" i="8"/>
  <c r="AN423" i="8"/>
  <c r="L235" i="8"/>
  <c r="AF232" i="8"/>
  <c r="L230" i="8"/>
  <c r="X227" i="8"/>
  <c r="AB226" i="8"/>
  <c r="X9" i="8"/>
  <c r="AB267" i="8"/>
  <c r="X269" i="8"/>
  <c r="H273" i="8"/>
  <c r="AN273" i="8"/>
  <c r="AF310" i="8"/>
  <c r="AB311" i="8"/>
  <c r="X312" i="8"/>
  <c r="P314" i="8"/>
  <c r="L315" i="8"/>
  <c r="H354" i="8"/>
  <c r="AN354" i="8"/>
  <c r="AJ355" i="8"/>
  <c r="AF356" i="8"/>
  <c r="X358" i="8"/>
  <c r="T359" i="8"/>
  <c r="P360" i="8"/>
  <c r="H362" i="8"/>
  <c r="AN362" i="8"/>
  <c r="L385" i="8"/>
  <c r="H386" i="8"/>
  <c r="AN496" i="8"/>
  <c r="AF502" i="8"/>
  <c r="H504" i="8"/>
  <c r="AB379" i="8"/>
  <c r="AB375" i="8"/>
  <c r="AB361" i="8"/>
  <c r="AF352" i="8"/>
  <c r="AJ351" i="8"/>
  <c r="L349" i="8"/>
  <c r="P348" i="8"/>
  <c r="AJ344" i="8"/>
  <c r="H343" i="8"/>
  <c r="AF336" i="8"/>
  <c r="AB333" i="8"/>
  <c r="AF332" i="8"/>
  <c r="P332" i="8"/>
  <c r="AN329" i="8"/>
  <c r="X329" i="8"/>
  <c r="H329" i="8"/>
  <c r="X308" i="8"/>
  <c r="H303" i="8"/>
  <c r="L302" i="8"/>
  <c r="T300" i="8"/>
  <c r="X299" i="8"/>
  <c r="AJ297" i="8"/>
  <c r="AN296" i="8"/>
  <c r="AN283" i="8"/>
  <c r="H283" i="8"/>
  <c r="T280" i="8"/>
  <c r="AB279" i="8"/>
  <c r="T247" i="8"/>
  <c r="AB245" i="8"/>
  <c r="AJ243" i="8"/>
  <c r="P241" i="8"/>
  <c r="T240" i="8"/>
  <c r="X239" i="8"/>
  <c r="AF237" i="8"/>
  <c r="X283" i="8"/>
  <c r="AN299" i="8"/>
  <c r="AB527" i="8"/>
  <c r="AF526" i="8"/>
  <c r="AF522" i="8"/>
  <c r="X520" i="8"/>
  <c r="AB519" i="8"/>
  <c r="P518" i="8"/>
  <c r="X516" i="8"/>
  <c r="AB515" i="8"/>
  <c r="L515" i="8"/>
  <c r="P514" i="8"/>
  <c r="T513" i="8"/>
  <c r="AN512" i="8"/>
  <c r="X512" i="8"/>
  <c r="H512" i="8"/>
  <c r="L511" i="8"/>
  <c r="AB505" i="8"/>
  <c r="AB503" i="8"/>
  <c r="P502" i="8"/>
  <c r="X500" i="8"/>
  <c r="AN498" i="8"/>
  <c r="AB497" i="8"/>
  <c r="AN492" i="8"/>
  <c r="X492" i="8"/>
  <c r="H492" i="8"/>
  <c r="AB491" i="8"/>
  <c r="AY491" i="8"/>
  <c r="T489" i="8"/>
  <c r="AN488" i="8"/>
  <c r="X488" i="8"/>
  <c r="H486" i="8"/>
  <c r="AB481" i="8"/>
  <c r="AF480" i="8"/>
  <c r="H479" i="8"/>
  <c r="AB478" i="8"/>
  <c r="AF477" i="8"/>
  <c r="AB476" i="8"/>
  <c r="AJ441" i="8"/>
  <c r="L427" i="8"/>
  <c r="AF426" i="8"/>
  <c r="P426" i="8"/>
  <c r="AJ424" i="8"/>
  <c r="T424" i="8"/>
  <c r="X385" i="8"/>
  <c r="X85" i="8"/>
  <c r="AN519" i="8"/>
  <c r="X519" i="8"/>
  <c r="H515" i="8"/>
  <c r="L286" i="8"/>
  <c r="AB130" i="8"/>
  <c r="H141" i="8"/>
  <c r="L140" i="8"/>
  <c r="AF113" i="8"/>
  <c r="AJ83" i="8"/>
  <c r="H334" i="8"/>
  <c r="P341" i="8"/>
  <c r="L342" i="8"/>
  <c r="AN376" i="8"/>
  <c r="AB55" i="8"/>
  <c r="T57" i="8"/>
  <c r="P58" i="8"/>
  <c r="L60" i="8"/>
  <c r="AF99" i="8"/>
  <c r="AB100" i="8"/>
  <c r="H111" i="8"/>
  <c r="AJ112" i="8"/>
  <c r="P139" i="8"/>
  <c r="AJ207" i="8"/>
  <c r="AF208" i="8"/>
  <c r="AB209" i="8"/>
  <c r="X210" i="8"/>
  <c r="T211" i="8"/>
  <c r="P212" i="8"/>
  <c r="L213" i="8"/>
  <c r="H236" i="8"/>
  <c r="AN236" i="8"/>
  <c r="X258" i="8"/>
  <c r="AB268" i="8"/>
  <c r="AB337" i="8"/>
  <c r="X338" i="8"/>
  <c r="AF345" i="8"/>
  <c r="AY505" i="8"/>
  <c r="AN506" i="8"/>
  <c r="AB512" i="8"/>
  <c r="AJ426" i="8"/>
  <c r="H424" i="8"/>
  <c r="P35" i="8"/>
  <c r="L36" i="8"/>
  <c r="H37" i="8"/>
  <c r="AN37" i="8"/>
  <c r="H67" i="8"/>
  <c r="AN67" i="8"/>
  <c r="AJ68" i="8"/>
  <c r="AF69" i="8"/>
  <c r="P73" i="8"/>
  <c r="H75" i="8"/>
  <c r="AN75" i="8"/>
  <c r="P109" i="8"/>
  <c r="L110" i="8"/>
  <c r="L143" i="8"/>
  <c r="AJ335" i="8"/>
  <c r="X528" i="8"/>
  <c r="L527" i="8"/>
  <c r="AF293" i="8"/>
  <c r="P466" i="8"/>
  <c r="L131" i="8"/>
  <c r="AB131" i="8"/>
  <c r="H13" i="8"/>
  <c r="AN13" i="8"/>
  <c r="AJ14" i="8"/>
  <c r="AF16" i="8"/>
  <c r="AB17" i="8"/>
  <c r="X18" i="8"/>
  <c r="T19" i="8"/>
  <c r="P20" i="8"/>
  <c r="H22" i="8"/>
  <c r="AN22" i="8"/>
  <c r="AJ23" i="8"/>
  <c r="AF31" i="8"/>
  <c r="X49" i="8"/>
  <c r="P275" i="8"/>
  <c r="AB305" i="8"/>
  <c r="T340" i="8"/>
  <c r="AB384" i="8"/>
  <c r="X510" i="8"/>
  <c r="AB487" i="8"/>
  <c r="AJ419" i="8"/>
  <c r="AF39" i="8"/>
  <c r="P39" i="8"/>
  <c r="AJ38" i="8"/>
  <c r="T38" i="8"/>
  <c r="AN123" i="8"/>
  <c r="L12" i="8"/>
  <c r="AB107" i="8"/>
  <c r="P11" i="8"/>
  <c r="P27" i="8"/>
  <c r="H29" i="8"/>
  <c r="AN29" i="8"/>
  <c r="AN43" i="8"/>
  <c r="AJ44" i="8"/>
  <c r="AF47" i="8"/>
  <c r="AB48" i="8"/>
  <c r="T96" i="8"/>
  <c r="L103" i="8"/>
  <c r="H104" i="8"/>
  <c r="AN104" i="8"/>
  <c r="AJ105" i="8"/>
  <c r="AF106" i="8"/>
  <c r="H119" i="8"/>
  <c r="T194" i="8"/>
  <c r="P195" i="8"/>
  <c r="L196" i="8"/>
  <c r="L255" i="8"/>
  <c r="H259" i="8"/>
  <c r="H269" i="8"/>
  <c r="AJ270" i="8"/>
  <c r="AF271" i="8"/>
  <c r="AB272" i="8"/>
  <c r="AB287" i="8"/>
  <c r="T309" i="8"/>
  <c r="P310" i="8"/>
  <c r="L311" i="8"/>
  <c r="H312" i="8"/>
  <c r="AN312" i="8"/>
  <c r="AJ313" i="8"/>
  <c r="AB315" i="8"/>
  <c r="AB353" i="8"/>
  <c r="X354" i="8"/>
  <c r="T355" i="8"/>
  <c r="P356" i="8"/>
  <c r="L357" i="8"/>
  <c r="H358" i="8"/>
  <c r="AF383" i="8"/>
  <c r="X508" i="8"/>
  <c r="X336" i="8"/>
  <c r="AF76" i="8"/>
  <c r="AB129" i="8"/>
  <c r="AJ90" i="8"/>
  <c r="T10" i="8"/>
  <c r="T40" i="8"/>
  <c r="P41" i="8"/>
  <c r="AB94" i="8"/>
  <c r="X95" i="8"/>
  <c r="AF125" i="8"/>
  <c r="T79" i="8"/>
  <c r="P80" i="8"/>
  <c r="L81" i="8"/>
  <c r="H82" i="8"/>
  <c r="AN82" i="8"/>
  <c r="X115" i="8"/>
  <c r="T117" i="8"/>
  <c r="AN141" i="8"/>
  <c r="AJ142" i="8"/>
  <c r="AJ72" i="8"/>
  <c r="AB77" i="8"/>
  <c r="X78" i="8"/>
  <c r="AF375" i="8"/>
  <c r="P471" i="8"/>
  <c r="AN15" i="8"/>
  <c r="AY255" i="8"/>
  <c r="AY279" i="8"/>
  <c r="AY301" i="8"/>
  <c r="AY349" i="8"/>
  <c r="AY398" i="8"/>
  <c r="AY485" i="8"/>
  <c r="AY507" i="8"/>
  <c r="AY510" i="8"/>
  <c r="AF515" i="8"/>
  <c r="P515" i="8"/>
  <c r="AJ514" i="8"/>
  <c r="AN513" i="8"/>
  <c r="X513" i="8"/>
  <c r="L512" i="8"/>
  <c r="L510" i="8"/>
  <c r="AB509" i="8"/>
  <c r="AF508" i="8"/>
  <c r="H508" i="8"/>
  <c r="X506" i="8"/>
  <c r="AJ505" i="8"/>
  <c r="T503" i="8"/>
  <c r="AN501" i="8"/>
  <c r="AY500" i="8"/>
  <c r="P500" i="8"/>
  <c r="P499" i="8"/>
  <c r="H496" i="8"/>
  <c r="X335" i="8"/>
  <c r="P279" i="8"/>
  <c r="AB277" i="8"/>
  <c r="AF276" i="8"/>
  <c r="AJ275" i="8"/>
  <c r="P272" i="8"/>
  <c r="AF267" i="8"/>
  <c r="AF255" i="8"/>
  <c r="P245" i="8"/>
  <c r="AF138" i="8"/>
  <c r="P339" i="8"/>
  <c r="X473" i="8"/>
  <c r="AB471" i="8"/>
  <c r="AJ467" i="8"/>
  <c r="T467" i="8"/>
  <c r="AN465" i="8"/>
  <c r="H465" i="8"/>
  <c r="AB463" i="8"/>
  <c r="AN462" i="8"/>
  <c r="L448" i="8"/>
  <c r="AJ447" i="8"/>
  <c r="X445" i="8"/>
  <c r="AN400" i="8"/>
  <c r="H400" i="8"/>
  <c r="L399" i="8"/>
  <c r="P398" i="8"/>
  <c r="T397" i="8"/>
  <c r="X396" i="8"/>
  <c r="AB395" i="8"/>
  <c r="AF394" i="8"/>
  <c r="AJ393" i="8"/>
  <c r="AN392" i="8"/>
  <c r="H392" i="8"/>
  <c r="L391" i="8"/>
  <c r="P390" i="8"/>
  <c r="T389" i="8"/>
  <c r="X388" i="8"/>
  <c r="AJ385" i="8"/>
  <c r="L383" i="8"/>
  <c r="P382" i="8"/>
  <c r="P377" i="8"/>
  <c r="T376" i="8"/>
  <c r="AJ362" i="8"/>
  <c r="AN361" i="8"/>
  <c r="H361" i="8"/>
  <c r="L360" i="8"/>
  <c r="P359" i="8"/>
  <c r="L96" i="8"/>
  <c r="T77" i="8"/>
  <c r="AJ74" i="8"/>
  <c r="AJ52" i="8"/>
  <c r="H28" i="8"/>
  <c r="T266" i="8"/>
  <c r="T213" i="8"/>
  <c r="AB472" i="8"/>
  <c r="AN466" i="8"/>
  <c r="AB317" i="8"/>
  <c r="P316" i="8"/>
  <c r="AF315" i="8"/>
  <c r="AJ314" i="8"/>
  <c r="L312" i="8"/>
  <c r="AF307" i="8"/>
  <c r="L303" i="8"/>
  <c r="AN334" i="8"/>
  <c r="L292" i="8"/>
  <c r="X522" i="8"/>
  <c r="AB521" i="8"/>
  <c r="L521" i="8"/>
  <c r="L513" i="8"/>
  <c r="X279" i="8"/>
  <c r="L204" i="8"/>
  <c r="X201" i="8"/>
  <c r="AB192" i="8"/>
  <c r="AN189" i="8"/>
  <c r="P153" i="8"/>
  <c r="AF149" i="8"/>
  <c r="AB145" i="8"/>
  <c r="X137" i="8"/>
  <c r="AB118" i="8"/>
  <c r="L228" i="8"/>
  <c r="P227" i="8"/>
  <c r="AB357" i="8"/>
  <c r="AY357" i="8"/>
  <c r="AB390" i="8"/>
  <c r="AY390" i="8"/>
  <c r="AF476" i="8"/>
  <c r="AY476" i="8"/>
  <c r="AY486" i="8"/>
  <c r="AJ486" i="8"/>
  <c r="AY472" i="8"/>
  <c r="T472" i="8"/>
  <c r="AY470" i="8"/>
  <c r="P231" i="8"/>
  <c r="AJ396" i="8"/>
  <c r="AY396" i="8"/>
  <c r="AY388" i="8"/>
  <c r="P76" i="8"/>
  <c r="AY76" i="8"/>
  <c r="AY386" i="8"/>
  <c r="AY482" i="8"/>
  <c r="AY310" i="8"/>
  <c r="AY359" i="8"/>
  <c r="T61" i="8"/>
  <c r="T400" i="8"/>
  <c r="AY400" i="8"/>
  <c r="T529" i="8"/>
  <c r="AY529" i="8"/>
  <c r="AY343" i="8"/>
  <c r="AY506" i="8"/>
  <c r="AY512" i="8"/>
  <c r="AY397" i="8"/>
  <c r="AN507" i="8"/>
  <c r="AY496" i="8"/>
  <c r="AY304" i="8"/>
  <c r="AB301" i="8"/>
  <c r="AF500" i="8"/>
  <c r="P510" i="8"/>
  <c r="AY77" i="8"/>
  <c r="AN9" i="8"/>
  <c r="L11" i="8"/>
  <c r="H12" i="8"/>
  <c r="L27" i="8"/>
  <c r="AN28" i="8"/>
  <c r="AJ29" i="8"/>
  <c r="P40" i="8"/>
  <c r="L41" i="8"/>
  <c r="H42" i="8"/>
  <c r="L79" i="8"/>
  <c r="H80" i="8"/>
  <c r="AN80" i="8"/>
  <c r="AJ81" i="8"/>
  <c r="AF82" i="8"/>
  <c r="T237" i="8"/>
  <c r="AY238" i="8"/>
  <c r="L239" i="8"/>
  <c r="H240" i="8"/>
  <c r="AN240" i="8"/>
  <c r="AJ241" i="8"/>
  <c r="AF305" i="8"/>
  <c r="P10" i="8"/>
  <c r="X55" i="8"/>
  <c r="P57" i="8"/>
  <c r="L58" i="8"/>
  <c r="H60" i="8"/>
  <c r="AN60" i="8"/>
  <c r="H73" i="8"/>
  <c r="AN73" i="8"/>
  <c r="AF75" i="8"/>
  <c r="AB259" i="8"/>
  <c r="P78" i="8"/>
  <c r="AB529" i="8"/>
  <c r="AF389" i="8"/>
  <c r="AN375" i="8"/>
  <c r="H342" i="8"/>
  <c r="T514" i="8"/>
  <c r="AN341" i="8"/>
  <c r="AN287" i="8"/>
  <c r="AF277" i="8"/>
  <c r="P85" i="8"/>
  <c r="T123" i="8"/>
  <c r="T116" i="8"/>
  <c r="AF131" i="8"/>
  <c r="H25" i="8"/>
  <c r="X32" i="8"/>
  <c r="T33" i="8"/>
  <c r="L50" i="8"/>
  <c r="H51" i="8"/>
  <c r="AN51" i="8"/>
  <c r="AF53" i="8"/>
  <c r="AN96" i="8"/>
  <c r="L111" i="8"/>
  <c r="T152" i="8"/>
  <c r="AB200" i="8"/>
  <c r="P203" i="8"/>
  <c r="H205" i="8"/>
  <c r="AB269" i="8"/>
  <c r="L273" i="8"/>
  <c r="H274" i="8"/>
  <c r="L499" i="8"/>
  <c r="AN491" i="8"/>
  <c r="L222" i="8"/>
  <c r="L439" i="8"/>
  <c r="P423" i="8"/>
  <c r="T90" i="8"/>
  <c r="L130" i="8"/>
  <c r="AN12" i="8"/>
  <c r="AJ13" i="8"/>
  <c r="AF14" i="8"/>
  <c r="AB16" i="8"/>
  <c r="X17" i="8"/>
  <c r="P19" i="8"/>
  <c r="H21" i="8"/>
  <c r="AN21" i="8"/>
  <c r="AJ22" i="8"/>
  <c r="AF23" i="8"/>
  <c r="AF30" i="8"/>
  <c r="AB31" i="8"/>
  <c r="P110" i="8"/>
  <c r="AJ120" i="8"/>
  <c r="AF121" i="8"/>
  <c r="AB122" i="8"/>
  <c r="AJ148" i="8"/>
  <c r="AB150" i="8"/>
  <c r="X151" i="8"/>
  <c r="AJ198" i="8"/>
  <c r="AF199" i="8"/>
  <c r="X243" i="8"/>
  <c r="AN247" i="8"/>
  <c r="AJ248" i="8"/>
  <c r="L486" i="8"/>
  <c r="AN485" i="8"/>
  <c r="AF63" i="8"/>
  <c r="AF59" i="8"/>
  <c r="L85" i="8"/>
  <c r="AN42" i="8"/>
  <c r="AF44" i="8"/>
  <c r="AB47" i="8"/>
  <c r="X48" i="8"/>
  <c r="AB83" i="8"/>
  <c r="X93" i="8"/>
  <c r="T94" i="8"/>
  <c r="P95" i="8"/>
  <c r="AN119" i="8"/>
  <c r="H197" i="8"/>
  <c r="X232" i="8"/>
  <c r="P509" i="8"/>
  <c r="AN495" i="8"/>
  <c r="AN310" i="8"/>
  <c r="T68" i="8"/>
  <c r="AN125" i="8"/>
  <c r="AN84" i="8"/>
  <c r="T125" i="8"/>
  <c r="H379" i="8"/>
  <c r="AN379" i="8"/>
  <c r="T487" i="8"/>
  <c r="T341" i="8"/>
  <c r="X119" i="8"/>
  <c r="L467" i="8"/>
  <c r="L124" i="8"/>
  <c r="X84" i="8"/>
  <c r="X270" i="8"/>
  <c r="AY519" i="8"/>
  <c r="AB518" i="8"/>
  <c r="L518" i="8"/>
  <c r="AF517" i="8"/>
  <c r="P517" i="8"/>
  <c r="AJ516" i="8"/>
  <c r="X317" i="8"/>
  <c r="AN509" i="8"/>
  <c r="AF479" i="8"/>
  <c r="AB119" i="8"/>
  <c r="H41" i="8"/>
  <c r="AJ509" i="8"/>
  <c r="X502" i="8"/>
  <c r="P490" i="8"/>
  <c r="AY489" i="8"/>
  <c r="AF484" i="8"/>
  <c r="AJ483" i="8"/>
  <c r="L481" i="8"/>
  <c r="AN477" i="8"/>
  <c r="H477" i="8"/>
  <c r="X421" i="8"/>
  <c r="AF419" i="8"/>
  <c r="AF398" i="8"/>
  <c r="AJ397" i="8"/>
  <c r="AJ390" i="8"/>
  <c r="X344" i="8"/>
  <c r="P68" i="8"/>
  <c r="AN269" i="8"/>
  <c r="AY285" i="8"/>
  <c r="AY338" i="8"/>
  <c r="AY341" i="8"/>
  <c r="BG341" i="8" s="1"/>
  <c r="AY348" i="8"/>
  <c r="AY351" i="8"/>
  <c r="AY361" i="8"/>
  <c r="AY362" i="8"/>
  <c r="AY377" i="8"/>
  <c r="AY394" i="8"/>
  <c r="AY484" i="8"/>
  <c r="P523" i="8"/>
  <c r="AB126" i="8"/>
  <c r="AB524" i="8"/>
  <c r="AF512" i="8"/>
  <c r="AN511" i="8"/>
  <c r="X52" i="8"/>
  <c r="T43" i="8"/>
  <c r="AF67" i="8"/>
  <c r="AB523" i="8"/>
  <c r="AJ521" i="8"/>
  <c r="AJ511" i="8"/>
  <c r="AY221" i="8"/>
  <c r="P238" i="8"/>
  <c r="AY488" i="8"/>
  <c r="X297" i="8"/>
  <c r="AY297" i="8"/>
  <c r="AJ382" i="8"/>
  <c r="AY382" i="8"/>
  <c r="AF393" i="8"/>
  <c r="AY393" i="8"/>
  <c r="X395" i="8"/>
  <c r="AY395" i="8"/>
  <c r="AF483" i="8"/>
  <c r="AY483" i="8"/>
  <c r="AY280" i="8"/>
  <c r="AY352" i="8"/>
  <c r="AY355" i="8"/>
  <c r="AB394" i="8"/>
  <c r="AY248" i="8"/>
  <c r="AY241" i="8"/>
  <c r="AY245" i="8"/>
  <c r="AY272" i="8"/>
  <c r="AY516" i="8"/>
  <c r="AY342" i="8"/>
  <c r="AY344" i="8"/>
  <c r="AF314" i="8"/>
  <c r="AY314" i="8"/>
  <c r="AY193" i="8"/>
  <c r="AY299" i="8"/>
  <c r="AY308" i="8"/>
  <c r="AY305" i="8"/>
  <c r="BE305" i="8" s="1"/>
  <c r="BE330" i="8" s="1"/>
  <c r="AY296" i="8"/>
  <c r="AY337" i="8"/>
  <c r="AY268" i="8"/>
  <c r="AY350" i="8"/>
  <c r="AY302" i="8"/>
  <c r="AY282" i="8"/>
  <c r="AJ227" i="8"/>
  <c r="AB229" i="8"/>
  <c r="AF391" i="8"/>
  <c r="T394" i="8"/>
  <c r="T377" i="8"/>
  <c r="AJ494" i="8"/>
  <c r="AB344" i="8"/>
  <c r="P529" i="8"/>
  <c r="T528" i="8"/>
  <c r="AN527" i="8"/>
  <c r="X527" i="8"/>
  <c r="AY527" i="8"/>
  <c r="P526" i="8"/>
  <c r="AJ525" i="8"/>
  <c r="T525" i="8"/>
  <c r="AN524" i="8"/>
  <c r="X524" i="8"/>
  <c r="AN340" i="8"/>
  <c r="AY334" i="8"/>
  <c r="AJ510" i="8"/>
  <c r="H9" i="8"/>
  <c r="T151" i="8"/>
  <c r="AB309" i="8"/>
  <c r="H506" i="8"/>
  <c r="AB495" i="8"/>
  <c r="T494" i="8"/>
  <c r="AJ493" i="8"/>
  <c r="L493" i="8"/>
  <c r="AJ491" i="8"/>
  <c r="H482" i="8"/>
  <c r="AB387" i="8"/>
  <c r="AF386" i="8"/>
  <c r="AN384" i="8"/>
  <c r="H384" i="8"/>
  <c r="AB376" i="8"/>
  <c r="X361" i="8"/>
  <c r="P358" i="8"/>
  <c r="X357" i="8"/>
  <c r="AB356" i="8"/>
  <c r="L354" i="8"/>
  <c r="AF349" i="8"/>
  <c r="AB346" i="8"/>
  <c r="AN343" i="8"/>
  <c r="P343" i="8"/>
  <c r="X337" i="8"/>
  <c r="P333" i="8"/>
  <c r="X332" i="8"/>
  <c r="AJ329" i="8"/>
  <c r="T329" i="8"/>
  <c r="AN317" i="8"/>
  <c r="H317" i="8"/>
  <c r="AB316" i="8"/>
  <c r="H313" i="8"/>
  <c r="X310" i="8"/>
  <c r="X303" i="8"/>
  <c r="L300" i="8"/>
  <c r="AJ296" i="8"/>
  <c r="AN292" i="8"/>
  <c r="AJ285" i="8"/>
  <c r="P283" i="8"/>
  <c r="X281" i="8"/>
  <c r="AF278" i="8"/>
  <c r="AF265" i="8"/>
  <c r="AN243" i="8"/>
  <c r="X235" i="8"/>
  <c r="H212" i="8"/>
  <c r="AJ205" i="8"/>
  <c r="X110" i="8"/>
  <c r="X67" i="8"/>
  <c r="AN64" i="8"/>
  <c r="H38" i="8"/>
  <c r="H305" i="8"/>
  <c r="AB469" i="8"/>
  <c r="AF445" i="8"/>
  <c r="AJ130" i="8"/>
  <c r="T130" i="8"/>
  <c r="X346" i="8"/>
  <c r="AN316" i="8"/>
  <c r="AJ64" i="8"/>
  <c r="AN62" i="8"/>
  <c r="H462" i="8"/>
  <c r="L361" i="8"/>
  <c r="L15" i="8"/>
  <c r="T422" i="8"/>
  <c r="H435" i="8"/>
  <c r="AJ448" i="8"/>
  <c r="AJ88" i="8"/>
  <c r="AN130" i="8"/>
  <c r="H127" i="8"/>
  <c r="AJ126" i="8"/>
  <c r="T126" i="8"/>
  <c r="H131" i="8"/>
  <c r="H527" i="8"/>
  <c r="H347" i="8"/>
  <c r="H308" i="8"/>
  <c r="AY528" i="8"/>
  <c r="AY384" i="8"/>
  <c r="AY220" i="8"/>
  <c r="T345" i="8"/>
  <c r="AY258" i="8"/>
  <c r="T275" i="8"/>
  <c r="AN358" i="8"/>
  <c r="AF380" i="8"/>
  <c r="AJ332" i="8"/>
  <c r="AB526" i="8"/>
  <c r="L526" i="8"/>
  <c r="AF525" i="8"/>
  <c r="P525" i="8"/>
  <c r="AJ524" i="8"/>
  <c r="T524" i="8"/>
  <c r="AN523" i="8"/>
  <c r="X523" i="8"/>
  <c r="AY523" i="8"/>
  <c r="AN520" i="8"/>
  <c r="P520" i="8"/>
  <c r="T510" i="8"/>
  <c r="AJ507" i="8"/>
  <c r="P505" i="8"/>
  <c r="AY494" i="8"/>
  <c r="L494" i="8"/>
  <c r="AB492" i="8"/>
  <c r="X491" i="8"/>
  <c r="H491" i="8"/>
  <c r="AJ489" i="8"/>
  <c r="H485" i="8"/>
  <c r="AN478" i="8"/>
  <c r="AJ427" i="8"/>
  <c r="AN426" i="8"/>
  <c r="AB424" i="8"/>
  <c r="AB420" i="8"/>
  <c r="L420" i="8"/>
  <c r="AB398" i="8"/>
  <c r="L384" i="8"/>
  <c r="AJ375" i="8"/>
  <c r="L304" i="8"/>
  <c r="AY526" i="8"/>
  <c r="AF511" i="8"/>
  <c r="AB504" i="8"/>
  <c r="AF501" i="8"/>
  <c r="AB499" i="8"/>
  <c r="P498" i="8"/>
  <c r="T497" i="8"/>
  <c r="H497" i="8"/>
  <c r="AJ381" i="8"/>
  <c r="P259" i="8"/>
  <c r="L340" i="8"/>
  <c r="L276" i="8"/>
  <c r="H335" i="8"/>
  <c r="AN347" i="8"/>
  <c r="AB350" i="8"/>
  <c r="X351" i="8"/>
  <c r="T352" i="8"/>
  <c r="AJ377" i="8"/>
  <c r="AN389" i="8"/>
  <c r="H476" i="8"/>
  <c r="T484" i="8"/>
  <c r="X504" i="8"/>
  <c r="AJ239" i="8"/>
  <c r="T357" i="8"/>
  <c r="AF355" i="8"/>
  <c r="H350" i="8"/>
  <c r="H345" i="8"/>
  <c r="AN342" i="8"/>
  <c r="L333" i="8"/>
  <c r="L332" i="8"/>
  <c r="AN314" i="8"/>
  <c r="L314" i="8"/>
  <c r="T313" i="8"/>
  <c r="AB312" i="8"/>
  <c r="X296" i="8"/>
  <c r="L281" i="8"/>
  <c r="T274" i="8"/>
  <c r="AJ271" i="8"/>
  <c r="X264" i="8"/>
  <c r="AF248" i="8"/>
  <c r="L242" i="8"/>
  <c r="AB240" i="8"/>
  <c r="T238" i="8"/>
  <c r="X237" i="8"/>
  <c r="L236" i="8"/>
  <c r="T235" i="8"/>
  <c r="H233" i="8"/>
  <c r="T227" i="8"/>
  <c r="AB223" i="8"/>
  <c r="AN220" i="8"/>
  <c r="L220" i="8"/>
  <c r="AN218" i="8"/>
  <c r="L217" i="8"/>
  <c r="H155" i="8"/>
  <c r="AJ152" i="8"/>
  <c r="AF112" i="8"/>
  <c r="AN111" i="8"/>
  <c r="AN293" i="8"/>
  <c r="L339" i="8"/>
  <c r="L468" i="8"/>
  <c r="H466" i="8"/>
  <c r="AJ465" i="8"/>
  <c r="AY465" i="8"/>
  <c r="AB464" i="8"/>
  <c r="T447" i="8"/>
  <c r="AB438" i="8"/>
  <c r="X88" i="8"/>
  <c r="H90" i="8"/>
  <c r="L346" i="8"/>
  <c r="X463" i="8"/>
  <c r="L89" i="8"/>
  <c r="AB125" i="8"/>
  <c r="L126" i="8"/>
  <c r="AF38" i="8"/>
  <c r="H449" i="8"/>
  <c r="H15" i="8"/>
  <c r="H130" i="8"/>
  <c r="H126" i="8"/>
  <c r="AJ449" i="8"/>
  <c r="P442" i="8"/>
  <c r="X436" i="8"/>
  <c r="T432" i="8"/>
  <c r="AB86" i="8"/>
  <c r="T132" i="8"/>
  <c r="AJ129" i="8"/>
  <c r="AJ128" i="8"/>
  <c r="AN131" i="8"/>
  <c r="AJ59" i="8"/>
  <c r="AY17" i="8"/>
  <c r="H17" i="8"/>
  <c r="AY71" i="8"/>
  <c r="L71" i="8"/>
  <c r="P104" i="8"/>
  <c r="AY511" i="8"/>
  <c r="P511" i="8"/>
  <c r="AY504" i="8"/>
  <c r="L504" i="8"/>
  <c r="P522" i="8"/>
  <c r="AY522" i="8"/>
  <c r="T439" i="8"/>
  <c r="AY439" i="8"/>
  <c r="T281" i="8"/>
  <c r="AY281" i="8"/>
  <c r="AY521" i="8"/>
  <c r="T521" i="8"/>
  <c r="L523" i="8"/>
  <c r="AY274" i="8"/>
  <c r="AY27" i="8"/>
  <c r="AY520" i="8"/>
  <c r="AB520" i="8"/>
  <c r="P479" i="8"/>
  <c r="AY479" i="8"/>
  <c r="X284" i="8"/>
  <c r="AY284" i="8"/>
  <c r="AY199" i="8"/>
  <c r="AY121" i="8"/>
  <c r="AF334" i="8"/>
  <c r="AY198" i="8"/>
  <c r="AY42" i="8"/>
  <c r="AY67" i="8"/>
  <c r="AY79" i="8"/>
  <c r="AY11" i="8"/>
  <c r="AY29" i="8"/>
  <c r="X212" i="8"/>
  <c r="T232" i="8"/>
  <c r="T244" i="8"/>
  <c r="AF302" i="8"/>
  <c r="AY20" i="8"/>
  <c r="AY100" i="8"/>
  <c r="AY196" i="8"/>
  <c r="AY150" i="8"/>
  <c r="T512" i="8"/>
  <c r="AY9" i="8"/>
  <c r="L28" i="8"/>
  <c r="AY51" i="8"/>
  <c r="AY56" i="8"/>
  <c r="AY68" i="8"/>
  <c r="AY70" i="8"/>
  <c r="AY110" i="8"/>
  <c r="AY119" i="8"/>
  <c r="AY122" i="8"/>
  <c r="AY205" i="8"/>
  <c r="AY209" i="8"/>
  <c r="AY222" i="8"/>
  <c r="L65" i="8"/>
  <c r="X494" i="8"/>
  <c r="P267" i="8"/>
  <c r="X514" i="8"/>
  <c r="H498" i="8"/>
  <c r="AJ496" i="8"/>
  <c r="P496" i="8"/>
  <c r="P495" i="8"/>
  <c r="AF494" i="8"/>
  <c r="H493" i="8"/>
  <c r="AF317" i="8"/>
  <c r="H314" i="8"/>
  <c r="AF311" i="8"/>
  <c r="AJ308" i="8"/>
  <c r="P303" i="8"/>
  <c r="AF287" i="8"/>
  <c r="T283" i="8"/>
  <c r="AF280" i="8"/>
  <c r="AF272" i="8"/>
  <c r="P246" i="8"/>
  <c r="X234" i="8"/>
  <c r="AJ226" i="8"/>
  <c r="AJ222" i="8"/>
  <c r="H332" i="8"/>
  <c r="X377" i="8"/>
  <c r="AJ346" i="8"/>
  <c r="AN151" i="8"/>
  <c r="AF482" i="8"/>
  <c r="P478" i="8"/>
  <c r="H209" i="8"/>
  <c r="AF120" i="8"/>
  <c r="AY125" i="8"/>
  <c r="AY85" i="8"/>
  <c r="P86" i="8"/>
  <c r="AY86" i="8"/>
  <c r="AB156" i="8"/>
  <c r="AF153" i="8"/>
  <c r="P208" i="8"/>
  <c r="T202" i="8"/>
  <c r="AF201" i="8"/>
  <c r="L155" i="8"/>
  <c r="T154" i="8"/>
  <c r="L153" i="8"/>
  <c r="AB152" i="8"/>
  <c r="H103" i="8"/>
  <c r="T81" i="8"/>
  <c r="AB74" i="8"/>
  <c r="AN71" i="8"/>
  <c r="AB70" i="8"/>
  <c r="AB62" i="8"/>
  <c r="H61" i="8"/>
  <c r="AF57" i="8"/>
  <c r="AB50" i="8"/>
  <c r="AJ49" i="8"/>
  <c r="AJ43" i="8"/>
  <c r="X41" i="8"/>
  <c r="AF40" i="8"/>
  <c r="P38" i="8"/>
  <c r="AJ37" i="8"/>
  <c r="AJ30" i="8"/>
  <c r="P29" i="8"/>
  <c r="T26" i="8"/>
  <c r="P293" i="8"/>
  <c r="L463" i="8"/>
  <c r="AN439" i="8"/>
  <c r="L125" i="8"/>
  <c r="X87" i="8"/>
  <c r="AB85" i="8"/>
  <c r="AJ132" i="8"/>
  <c r="AF126" i="8"/>
  <c r="AY54" i="8"/>
  <c r="BE54" i="8" s="1"/>
  <c r="X102" i="8"/>
  <c r="AB101" i="8"/>
  <c r="AJ87" i="8"/>
  <c r="AY90" i="8"/>
  <c r="H86" i="8"/>
  <c r="P131" i="8"/>
  <c r="AB473" i="8"/>
  <c r="H448" i="8"/>
  <c r="AF443" i="8"/>
  <c r="T433" i="8"/>
  <c r="AF88" i="8"/>
  <c r="P87" i="8"/>
  <c r="AF86" i="8"/>
  <c r="AY448" i="8"/>
  <c r="AN90" i="8"/>
  <c r="AF132" i="8"/>
  <c r="T131" i="8"/>
  <c r="AF430" i="8"/>
  <c r="AF15" i="8"/>
  <c r="L87" i="8"/>
  <c r="T124" i="8"/>
  <c r="T89" i="8"/>
  <c r="AN116" i="8"/>
  <c r="AF130" i="8"/>
  <c r="P130" i="8"/>
  <c r="X131" i="8"/>
  <c r="AN156" i="8"/>
  <c r="P156" i="8"/>
  <c r="AF466" i="8"/>
  <c r="X437" i="8"/>
  <c r="AJ123" i="8"/>
  <c r="AN59" i="8"/>
  <c r="L90" i="8"/>
  <c r="X59" i="8"/>
  <c r="L132" i="8"/>
  <c r="AF84" i="8"/>
  <c r="L86" i="8"/>
  <c r="T128" i="8"/>
  <c r="AF116" i="8"/>
  <c r="AY189" i="8"/>
  <c r="AY152" i="8"/>
  <c r="AY195" i="8"/>
  <c r="P222" i="8"/>
  <c r="T51" i="8"/>
  <c r="H79" i="8"/>
  <c r="L209" i="8"/>
  <c r="H56" i="8"/>
  <c r="AJ122" i="8"/>
  <c r="AN56" i="8"/>
  <c r="H70" i="8"/>
  <c r="AF9" i="8"/>
  <c r="L20" i="8"/>
  <c r="AY14" i="8"/>
  <c r="AY10" i="8"/>
  <c r="AY60" i="8"/>
  <c r="AY12" i="8"/>
  <c r="AY339" i="8"/>
  <c r="L54" i="8"/>
  <c r="T205" i="8"/>
  <c r="AY347" i="8"/>
  <c r="AY105" i="8"/>
  <c r="AY191" i="8"/>
  <c r="AY309" i="8"/>
  <c r="AY99" i="8"/>
  <c r="AY204" i="8"/>
  <c r="AY48" i="8"/>
  <c r="AY53" i="8"/>
  <c r="AY154" i="8"/>
  <c r="AY247" i="8"/>
  <c r="AY33" i="8"/>
  <c r="AF29" i="8"/>
  <c r="AF496" i="8"/>
  <c r="AN378" i="8"/>
  <c r="AF507" i="8"/>
  <c r="X497" i="8"/>
  <c r="L497" i="8"/>
  <c r="L33" i="8"/>
  <c r="AF342" i="8"/>
  <c r="P9" i="8"/>
  <c r="T35" i="8"/>
  <c r="AY37" i="8"/>
  <c r="AN52" i="8"/>
  <c r="AY69" i="8"/>
  <c r="AY96" i="8"/>
  <c r="AY109" i="8"/>
  <c r="AY117" i="8"/>
  <c r="AY143" i="8"/>
  <c r="AY155" i="8"/>
  <c r="AY190" i="8"/>
  <c r="AY192" i="8"/>
  <c r="AY194" i="8"/>
  <c r="AY211" i="8"/>
  <c r="AY212" i="8"/>
  <c r="AY226" i="8"/>
  <c r="BE226" i="8" s="1"/>
  <c r="BE260" i="8" s="1"/>
  <c r="AY235" i="8"/>
  <c r="AY236" i="8"/>
  <c r="AY237" i="8"/>
  <c r="AY239" i="8"/>
  <c r="AY246" i="8"/>
  <c r="H247" i="8"/>
  <c r="AJ267" i="8"/>
  <c r="AY270" i="8"/>
  <c r="AY273" i="8"/>
  <c r="AY277" i="8"/>
  <c r="AY283" i="8"/>
  <c r="AY287" i="8"/>
  <c r="BE287" i="8" s="1"/>
  <c r="BE294" i="8" s="1"/>
  <c r="T296" i="8"/>
  <c r="AY300" i="8"/>
  <c r="AY303" i="8"/>
  <c r="AY307" i="8"/>
  <c r="L308" i="8"/>
  <c r="AY313" i="8"/>
  <c r="AY315" i="8"/>
  <c r="AY336" i="8"/>
  <c r="AF338" i="8"/>
  <c r="AJ348" i="8"/>
  <c r="AY354" i="8"/>
  <c r="AY360" i="8"/>
  <c r="AY376" i="8"/>
  <c r="AY379" i="8"/>
  <c r="AY383" i="8"/>
  <c r="AY385" i="8"/>
  <c r="AY387" i="8"/>
  <c r="AY389" i="8"/>
  <c r="AY401" i="8"/>
  <c r="AY480" i="8"/>
  <c r="AY495" i="8"/>
  <c r="AY499" i="8"/>
  <c r="L507" i="8"/>
  <c r="AY509" i="8"/>
  <c r="AJ356" i="8"/>
  <c r="P350" i="8"/>
  <c r="X349" i="8"/>
  <c r="AB72" i="8"/>
  <c r="T495" i="8"/>
  <c r="AB358" i="8"/>
  <c r="AN350" i="8"/>
  <c r="L359" i="8"/>
  <c r="AF351" i="8"/>
  <c r="P527" i="8"/>
  <c r="AN526" i="8"/>
  <c r="X526" i="8"/>
  <c r="X383" i="8"/>
  <c r="T360" i="8"/>
  <c r="AJ315" i="8"/>
  <c r="L377" i="8"/>
  <c r="AN360" i="8"/>
  <c r="AJ353" i="8"/>
  <c r="H353" i="8"/>
  <c r="L337" i="8"/>
  <c r="AN420" i="8"/>
  <c r="L362" i="8"/>
  <c r="H355" i="8"/>
  <c r="T347" i="8"/>
  <c r="AF341" i="8"/>
  <c r="P507" i="8"/>
  <c r="AF362" i="8"/>
  <c r="AB355" i="8"/>
  <c r="L348" i="8"/>
  <c r="P345" i="8"/>
  <c r="AN313" i="8"/>
  <c r="AF308" i="8"/>
  <c r="AJ303" i="8"/>
  <c r="AB300" i="8"/>
  <c r="AB292" i="8"/>
  <c r="P292" i="8"/>
  <c r="T287" i="8"/>
  <c r="T248" i="8"/>
  <c r="AJ244" i="8"/>
  <c r="X273" i="8"/>
  <c r="AN248" i="8"/>
  <c r="T245" i="8"/>
  <c r="L259" i="8"/>
  <c r="AB246" i="8"/>
  <c r="T120" i="8"/>
  <c r="L283" i="8"/>
  <c r="AF259" i="8"/>
  <c r="L247" i="8"/>
  <c r="AB243" i="8"/>
  <c r="AN99" i="8"/>
  <c r="T99" i="8"/>
  <c r="T63" i="8"/>
  <c r="X127" i="8"/>
  <c r="AN155" i="8"/>
  <c r="P191" i="8"/>
  <c r="AF151" i="8"/>
  <c r="L267" i="8"/>
  <c r="AB255" i="8"/>
  <c r="AJ247" i="8"/>
  <c r="H246" i="8"/>
  <c r="P244" i="8"/>
  <c r="T242" i="8"/>
  <c r="L216" i="8"/>
  <c r="X213" i="8"/>
  <c r="AF211" i="8"/>
  <c r="X205" i="8"/>
  <c r="AN201" i="8"/>
  <c r="AN120" i="8"/>
  <c r="AF119" i="8"/>
  <c r="X148" i="8"/>
  <c r="AJ194" i="8"/>
  <c r="AN19" i="8"/>
  <c r="L88" i="8"/>
  <c r="L84" i="8"/>
  <c r="AN286" i="8"/>
  <c r="L128" i="8"/>
  <c r="L123" i="8"/>
  <c r="X11" i="8"/>
  <c r="AJ84" i="8"/>
  <c r="H96" i="8"/>
  <c r="AN79" i="8"/>
  <c r="X73" i="8"/>
  <c r="L68" i="8"/>
  <c r="AF268" i="8"/>
  <c r="AN87" i="8"/>
  <c r="X15" i="8"/>
  <c r="AY15" i="8"/>
  <c r="AF89" i="8"/>
  <c r="P126" i="8"/>
  <c r="AN124" i="8"/>
  <c r="AN86" i="8"/>
  <c r="P63" i="8"/>
  <c r="X90" i="8"/>
  <c r="AN89" i="8"/>
  <c r="AJ86" i="8"/>
  <c r="X132" i="8"/>
  <c r="AF129" i="8"/>
  <c r="AF128" i="8"/>
  <c r="AB89" i="8"/>
  <c r="AB63" i="8"/>
  <c r="T15" i="8"/>
  <c r="L127" i="8"/>
  <c r="AJ116" i="8"/>
  <c r="AN63" i="8"/>
  <c r="H125" i="8"/>
  <c r="AB128" i="8"/>
  <c r="AJ15" i="8"/>
  <c r="T85" i="8"/>
  <c r="X86" i="8"/>
  <c r="X63" i="8"/>
  <c r="AF87" i="8"/>
  <c r="AB84" i="8"/>
  <c r="AJ125" i="8"/>
  <c r="AF127" i="8"/>
  <c r="H63" i="8"/>
  <c r="T129" i="8"/>
  <c r="AB127" i="8"/>
  <c r="AN126" i="8"/>
  <c r="X126" i="8"/>
  <c r="AJ89" i="8"/>
  <c r="AN88" i="8"/>
  <c r="AJ63" i="8"/>
  <c r="P88" i="8"/>
  <c r="T88" i="8"/>
  <c r="T84" i="8"/>
  <c r="T59" i="8"/>
  <c r="AB90" i="8"/>
  <c r="AB88" i="8"/>
  <c r="H85" i="8"/>
  <c r="P125" i="8"/>
  <c r="AF124" i="8"/>
  <c r="AN132" i="8"/>
  <c r="AB132" i="8"/>
  <c r="P132" i="8"/>
  <c r="X130" i="8"/>
  <c r="AN127" i="8"/>
  <c r="AF123" i="8"/>
  <c r="AB87" i="8"/>
  <c r="AJ85" i="8"/>
  <c r="P84" i="8"/>
  <c r="P59" i="8"/>
  <c r="AB123" i="8"/>
  <c r="P123" i="8"/>
  <c r="T87" i="8"/>
  <c r="H89" i="8"/>
  <c r="AN85" i="8"/>
  <c r="X125" i="8"/>
  <c r="AN129" i="8"/>
  <c r="AF240" i="8"/>
  <c r="AY240" i="8"/>
  <c r="X271" i="8"/>
  <c r="AY271" i="8"/>
  <c r="AY286" i="8"/>
  <c r="X286" i="8"/>
  <c r="AY306" i="8"/>
  <c r="T306" i="8"/>
  <c r="AY311" i="8"/>
  <c r="AJ311" i="8"/>
  <c r="P353" i="8"/>
  <c r="AY353" i="8"/>
  <c r="AY356" i="8"/>
  <c r="AB392" i="8"/>
  <c r="AY392" i="8"/>
  <c r="AY481" i="8"/>
  <c r="AN502" i="8"/>
  <c r="AY502" i="8"/>
  <c r="AY508" i="8"/>
  <c r="L508" i="8"/>
  <c r="AF100" i="8"/>
  <c r="AY62" i="8"/>
  <c r="AY106" i="8"/>
  <c r="AY58" i="8"/>
  <c r="AY276" i="8"/>
  <c r="P354" i="8"/>
  <c r="AJ70" i="8"/>
  <c r="AY378" i="8"/>
  <c r="T198" i="8"/>
  <c r="X141" i="8"/>
  <c r="AY141" i="8"/>
  <c r="AY114" i="8"/>
  <c r="AY23" i="8"/>
  <c r="AY201" i="8"/>
  <c r="AY57" i="8"/>
  <c r="AY200" i="8"/>
  <c r="AY139" i="8"/>
  <c r="AY55" i="8"/>
  <c r="AY32" i="8"/>
  <c r="AY243" i="8"/>
  <c r="AY203" i="8"/>
  <c r="AY78" i="8"/>
  <c r="AY41" i="8"/>
  <c r="AY16" i="8"/>
  <c r="AY269" i="8"/>
  <c r="AY463" i="8"/>
  <c r="AY31" i="8"/>
  <c r="AY208" i="8"/>
  <c r="AY267" i="8"/>
  <c r="AY275" i="8"/>
  <c r="L237" i="8"/>
  <c r="H356" i="8"/>
  <c r="AJ336" i="8"/>
  <c r="H277" i="8"/>
  <c r="L37" i="8"/>
  <c r="AY142" i="8"/>
  <c r="AN11" i="8"/>
  <c r="T109" i="8"/>
  <c r="L246" i="8"/>
  <c r="H226" i="8"/>
  <c r="X155" i="8"/>
  <c r="X20" i="8"/>
  <c r="AY80" i="8"/>
  <c r="AF80" i="8"/>
  <c r="AY25" i="8"/>
  <c r="AY65" i="8"/>
  <c r="AY19" i="8"/>
  <c r="AY207" i="8"/>
  <c r="AY40" i="8"/>
  <c r="AY28" i="8"/>
  <c r="AY144" i="8"/>
  <c r="AY197" i="8"/>
  <c r="BG197" i="8" s="1"/>
  <c r="AY75" i="8"/>
  <c r="AY13" i="8"/>
  <c r="AY52" i="8"/>
  <c r="AY36" i="8"/>
  <c r="AY113" i="8"/>
  <c r="AY244" i="8"/>
  <c r="AY312" i="8"/>
  <c r="AB313" i="8"/>
  <c r="AY335" i="8"/>
  <c r="BG335" i="8" s="1"/>
  <c r="L192" i="8"/>
  <c r="AB270" i="8"/>
  <c r="AB211" i="8"/>
  <c r="AY151" i="8"/>
  <c r="AY111" i="8"/>
  <c r="P111" i="8"/>
  <c r="AY140" i="8"/>
  <c r="AY107" i="8"/>
  <c r="AY120" i="8"/>
  <c r="AY49" i="8"/>
  <c r="AY340" i="8"/>
  <c r="AY213" i="8"/>
  <c r="AY210" i="8"/>
  <c r="AY44" i="8"/>
  <c r="AY202" i="8"/>
  <c r="T153" i="8"/>
  <c r="H376" i="8"/>
  <c r="AY138" i="8"/>
  <c r="BE138" i="8" s="1"/>
  <c r="P127" i="8"/>
  <c r="P90" i="8"/>
  <c r="T86" i="8"/>
  <c r="H132" i="8"/>
  <c r="H128" i="8"/>
  <c r="X89" i="8"/>
  <c r="P124" i="8"/>
  <c r="P15" i="8"/>
  <c r="X128" i="8"/>
  <c r="P116" i="8"/>
  <c r="X116" i="8"/>
  <c r="AY132" i="8"/>
  <c r="AY421" i="8"/>
  <c r="AR421" i="8"/>
  <c r="AZ94" i="8"/>
  <c r="AY219" i="8"/>
  <c r="BG474" i="8"/>
  <c r="AY216" i="8"/>
  <c r="AY329" i="8"/>
  <c r="AY156" i="8"/>
  <c r="AR292" i="8"/>
  <c r="AY440" i="8"/>
  <c r="AY316" i="8"/>
  <c r="AY333" i="8"/>
  <c r="AY422" i="8"/>
  <c r="BE474" i="8"/>
  <c r="AY130" i="8"/>
  <c r="BG130" i="8" s="1"/>
  <c r="AZ130" i="8" s="1"/>
  <c r="AY94" i="8"/>
  <c r="AY424" i="8"/>
  <c r="AY441" i="8"/>
  <c r="AY427" i="8"/>
  <c r="AY266" i="8"/>
  <c r="AY223" i="8"/>
  <c r="AY95" i="8"/>
  <c r="AY380" i="8"/>
  <c r="AZ95" i="8"/>
  <c r="AY264" i="8"/>
  <c r="AZ427" i="8"/>
  <c r="AZ81" i="8"/>
  <c r="BG417" i="8"/>
  <c r="BE371" i="8"/>
  <c r="BG330" i="8"/>
  <c r="AY419" i="8"/>
  <c r="AY298" i="8"/>
  <c r="AY317" i="8"/>
  <c r="AY137" i="8"/>
  <c r="AZ93" i="8"/>
  <c r="AY217" i="8"/>
  <c r="BE417" i="8"/>
  <c r="AR219" i="8"/>
  <c r="AY381" i="8"/>
  <c r="AY214" i="8"/>
  <c r="AY112" i="8"/>
  <c r="BE224" i="8"/>
  <c r="AY426" i="8"/>
  <c r="AR316" i="8"/>
  <c r="AY81" i="8"/>
  <c r="AY93" i="8"/>
  <c r="AR333" i="8"/>
  <c r="AZ333" i="8" s="1"/>
  <c r="AR223" i="8"/>
  <c r="AR217" i="8"/>
  <c r="BG294" i="8"/>
  <c r="AY332" i="8"/>
  <c r="AZ332" i="8"/>
  <c r="AZ137" i="8"/>
  <c r="AY242" i="8"/>
  <c r="AZ112" i="8"/>
  <c r="AY131" i="8"/>
  <c r="BG131" i="8" s="1"/>
  <c r="AZ131" i="8" s="1"/>
  <c r="AY103" i="8"/>
  <c r="BG103" i="8" s="1"/>
  <c r="AZ103" i="8" s="1"/>
  <c r="BG91" i="8"/>
  <c r="AY35" i="8"/>
  <c r="BG35" i="8" s="1"/>
  <c r="AZ35" i="8" s="1"/>
  <c r="AY126" i="8"/>
  <c r="BG126" i="8" s="1"/>
  <c r="AZ126" i="8" s="1"/>
  <c r="AR214" i="8"/>
  <c r="AY73" i="8"/>
  <c r="AY375" i="8"/>
  <c r="AY293" i="8"/>
  <c r="AY278" i="8"/>
  <c r="AY265" i="8"/>
  <c r="AY346" i="8"/>
  <c r="AR156" i="8"/>
  <c r="AO398" i="6" l="1"/>
  <c r="AY530" i="8"/>
  <c r="AY532" i="8" s="1"/>
  <c r="AZ440" i="8"/>
  <c r="AZ441" i="8"/>
  <c r="AO324" i="6"/>
  <c r="AZ421" i="8"/>
  <c r="AZ422" i="8"/>
  <c r="AZ420" i="8"/>
  <c r="AZ426" i="8"/>
  <c r="AZ424" i="8"/>
  <c r="AZ419" i="8"/>
  <c r="AO339" i="6"/>
  <c r="AZ380" i="8"/>
  <c r="AZ381" i="8"/>
  <c r="AZ375" i="8"/>
  <c r="BG224" i="8"/>
  <c r="BG262" i="8" s="1"/>
  <c r="BG371" i="8"/>
  <c r="BG373" i="8" s="1"/>
  <c r="AZ171" i="8"/>
  <c r="AZ185" i="8"/>
  <c r="AZ346" i="8"/>
  <c r="C18" i="12"/>
  <c r="K35" i="10" s="1"/>
  <c r="C12" i="12"/>
  <c r="AZ317" i="8"/>
  <c r="AZ329" i="8"/>
  <c r="AZ298" i="8"/>
  <c r="AZ316" i="8"/>
  <c r="AO254" i="6"/>
  <c r="AZ293" i="8"/>
  <c r="AZ278" i="8"/>
  <c r="AZ292" i="8"/>
  <c r="AZ266" i="8"/>
  <c r="AZ264" i="8"/>
  <c r="AZ242" i="8"/>
  <c r="AZ265" i="8"/>
  <c r="AZ234" i="8"/>
  <c r="AZ233" i="8"/>
  <c r="AO210" i="6"/>
  <c r="AO198" i="6"/>
  <c r="AO181" i="6"/>
  <c r="AO172" i="6"/>
  <c r="AZ227" i="8"/>
  <c r="AZ230" i="8"/>
  <c r="AZ229" i="8"/>
  <c r="AZ228" i="8"/>
  <c r="AZ232" i="8"/>
  <c r="AZ216" i="8"/>
  <c r="AZ231" i="8"/>
  <c r="AZ219" i="8"/>
  <c r="AZ255" i="8"/>
  <c r="AZ214" i="8"/>
  <c r="AZ217" i="8"/>
  <c r="AZ223" i="8"/>
  <c r="AZ218" i="8"/>
  <c r="AO56" i="6"/>
  <c r="AO148" i="6"/>
  <c r="AO52" i="6"/>
  <c r="AY149" i="8"/>
  <c r="AO119" i="6"/>
  <c r="AY83" i="8"/>
  <c r="AY43" i="8"/>
  <c r="AY148" i="8"/>
  <c r="L74" i="8"/>
  <c r="AZ74" i="8" s="1"/>
  <c r="AY66" i="8"/>
  <c r="BE66" i="8" s="1"/>
  <c r="AZ66" i="8" s="1"/>
  <c r="AY128" i="8"/>
  <c r="P50" i="8"/>
  <c r="AZ50" i="8" s="1"/>
  <c r="AY22" i="8"/>
  <c r="P149" i="8"/>
  <c r="AZ149" i="8" s="1"/>
  <c r="AY104" i="8"/>
  <c r="AY102" i="8"/>
  <c r="BE102" i="8" s="1"/>
  <c r="AZ102" i="8" s="1"/>
  <c r="AY61" i="8"/>
  <c r="AY145" i="8"/>
  <c r="AF34" i="8"/>
  <c r="AZ34" i="8" s="1"/>
  <c r="AY82" i="8"/>
  <c r="AY64" i="8"/>
  <c r="AY101" i="8"/>
  <c r="BE101" i="8" s="1"/>
  <c r="AZ101" i="8" s="1"/>
  <c r="AY18" i="8"/>
  <c r="AY147" i="8"/>
  <c r="AN26" i="8"/>
  <c r="AZ26" i="8" s="1"/>
  <c r="AO11" i="6"/>
  <c r="AY72" i="8"/>
  <c r="AY30" i="8"/>
  <c r="AY146" i="8"/>
  <c r="H116" i="8"/>
  <c r="AZ116" i="8" s="1"/>
  <c r="AY129" i="8"/>
  <c r="AY21" i="8"/>
  <c r="H123" i="8"/>
  <c r="AZ123" i="8" s="1"/>
  <c r="AY115" i="8"/>
  <c r="AY127" i="8"/>
  <c r="AY47" i="8"/>
  <c r="P89" i="8"/>
  <c r="AZ89" i="8" s="1"/>
  <c r="H88" i="8"/>
  <c r="AZ88" i="8" s="1"/>
  <c r="AY39" i="8"/>
  <c r="AY124" i="8"/>
  <c r="AY24" i="8"/>
  <c r="AY84" i="8"/>
  <c r="AY63" i="8"/>
  <c r="AZ156" i="8"/>
  <c r="H87" i="8"/>
  <c r="AZ87" i="8" s="1"/>
  <c r="AY59" i="8"/>
  <c r="AO107" i="6"/>
  <c r="AO100" i="6"/>
  <c r="AY153" i="8"/>
  <c r="AZ114" i="8"/>
  <c r="AZ204" i="8"/>
  <c r="AZ221" i="8"/>
  <c r="AZ435" i="8"/>
  <c r="AZ444" i="8"/>
  <c r="AZ429" i="8"/>
  <c r="AZ442" i="8"/>
  <c r="AZ462" i="8"/>
  <c r="AZ469" i="8"/>
  <c r="AZ150" i="8"/>
  <c r="AZ391" i="8"/>
  <c r="AZ433" i="8"/>
  <c r="AZ437" i="8"/>
  <c r="AZ36" i="8"/>
  <c r="AZ208" i="8"/>
  <c r="AZ352" i="8"/>
  <c r="AZ428" i="8"/>
  <c r="AZ434" i="8"/>
  <c r="AZ446" i="8"/>
  <c r="AZ401" i="8"/>
  <c r="AZ443" i="8"/>
  <c r="AZ432" i="8"/>
  <c r="AZ143" i="8"/>
  <c r="AZ431" i="8"/>
  <c r="AZ69" i="8"/>
  <c r="AZ464" i="8"/>
  <c r="AZ140" i="8"/>
  <c r="AZ118" i="8"/>
  <c r="AZ470" i="8"/>
  <c r="AZ49" i="8"/>
  <c r="AZ275" i="8"/>
  <c r="AZ339" i="8"/>
  <c r="AZ31" i="8"/>
  <c r="AZ24" i="8"/>
  <c r="AZ16" i="8"/>
  <c r="AZ113" i="8"/>
  <c r="AZ14" i="8"/>
  <c r="AZ203" i="8"/>
  <c r="AZ396" i="8"/>
  <c r="AZ18" i="8"/>
  <c r="AZ438" i="8"/>
  <c r="AZ115" i="8"/>
  <c r="AZ98" i="8"/>
  <c r="AZ65" i="8"/>
  <c r="AZ192" i="8"/>
  <c r="AZ393" i="8"/>
  <c r="AZ200" i="8"/>
  <c r="AZ58" i="8"/>
  <c r="AZ48" i="8"/>
  <c r="AZ32" i="8"/>
  <c r="AZ121" i="8"/>
  <c r="AZ430" i="8"/>
  <c r="AZ436" i="8"/>
  <c r="AZ194" i="8"/>
  <c r="AZ28" i="8"/>
  <c r="AZ117" i="8"/>
  <c r="AZ477" i="8"/>
  <c r="AZ282" i="8"/>
  <c r="AZ10" i="8"/>
  <c r="AZ207" i="8"/>
  <c r="AZ447" i="8"/>
  <c r="AZ106" i="8"/>
  <c r="AZ83" i="8"/>
  <c r="AZ154" i="8"/>
  <c r="AZ386" i="8"/>
  <c r="AZ100" i="8"/>
  <c r="AZ64" i="8"/>
  <c r="AZ197" i="8"/>
  <c r="AZ53" i="8"/>
  <c r="AZ77" i="8"/>
  <c r="AZ196" i="8"/>
  <c r="AZ284" i="8"/>
  <c r="AZ190" i="8"/>
  <c r="AZ471" i="8"/>
  <c r="AZ387" i="8"/>
  <c r="AZ467" i="8"/>
  <c r="AZ307" i="8"/>
  <c r="AZ141" i="8"/>
  <c r="AZ349" i="8"/>
  <c r="AZ43" i="8"/>
  <c r="AZ297" i="8"/>
  <c r="AZ75" i="8"/>
  <c r="AZ383" i="8"/>
  <c r="AZ508" i="8"/>
  <c r="AZ423" i="8"/>
  <c r="AZ394" i="8"/>
  <c r="AZ472" i="8"/>
  <c r="AZ309" i="8"/>
  <c r="AZ23" i="8"/>
  <c r="AZ55" i="8"/>
  <c r="AZ519" i="8"/>
  <c r="AZ142" i="8"/>
  <c r="AZ210" i="8"/>
  <c r="AZ385" i="8"/>
  <c r="AZ340" i="8"/>
  <c r="AZ306" i="8"/>
  <c r="AZ465" i="8"/>
  <c r="AZ21" i="8"/>
  <c r="AZ488" i="8"/>
  <c r="AZ490" i="8"/>
  <c r="AZ193" i="8"/>
  <c r="AZ105" i="8"/>
  <c r="AZ189" i="8"/>
  <c r="AZ97" i="8"/>
  <c r="AZ304" i="8"/>
  <c r="AZ388" i="8"/>
  <c r="AZ274" i="8"/>
  <c r="AZ285" i="8"/>
  <c r="AZ220" i="8"/>
  <c r="AZ107" i="8"/>
  <c r="AZ61" i="8"/>
  <c r="AZ499" i="8"/>
  <c r="AZ338" i="8"/>
  <c r="AZ445" i="8"/>
  <c r="AZ82" i="8"/>
  <c r="AZ195" i="8"/>
  <c r="AZ39" i="8"/>
  <c r="AZ378" i="8"/>
  <c r="AZ40" i="8"/>
  <c r="AZ272" i="8"/>
  <c r="AZ498" i="8"/>
  <c r="AZ104" i="8"/>
  <c r="AZ305" i="8"/>
  <c r="AZ343" i="8"/>
  <c r="AZ395" i="8"/>
  <c r="AZ301" i="8"/>
  <c r="AZ12" i="8"/>
  <c r="AZ145" i="8"/>
  <c r="AZ506" i="8"/>
  <c r="AZ139" i="8"/>
  <c r="AZ344" i="8"/>
  <c r="AZ144" i="8"/>
  <c r="AZ503" i="8"/>
  <c r="AZ480" i="8"/>
  <c r="AZ500" i="8"/>
  <c r="AZ25" i="8"/>
  <c r="AZ78" i="8"/>
  <c r="AZ238" i="8"/>
  <c r="AZ347" i="8"/>
  <c r="AZ299" i="8"/>
  <c r="AZ199" i="8"/>
  <c r="AZ108" i="8"/>
  <c r="AZ122" i="8"/>
  <c r="AZ518" i="8"/>
  <c r="AZ336" i="8"/>
  <c r="AZ205" i="8"/>
  <c r="AZ489" i="8"/>
  <c r="AZ22" i="8"/>
  <c r="AZ13" i="8"/>
  <c r="AZ109" i="8"/>
  <c r="AZ191" i="8"/>
  <c r="AZ202" i="8"/>
  <c r="AZ335" i="8"/>
  <c r="AZ492" i="8"/>
  <c r="AZ146" i="8"/>
  <c r="AZ312" i="8"/>
  <c r="AZ515" i="8"/>
  <c r="AZ517" i="8"/>
  <c r="AZ389" i="8"/>
  <c r="AZ516" i="8"/>
  <c r="AZ241" i="8"/>
  <c r="AZ399" i="8"/>
  <c r="AZ209" i="8"/>
  <c r="AZ522" i="8"/>
  <c r="AZ468" i="8"/>
  <c r="AZ528" i="8"/>
  <c r="AZ198" i="8"/>
  <c r="AZ504" i="8"/>
  <c r="AZ361" i="8"/>
  <c r="AZ52" i="8"/>
  <c r="AZ481" i="8"/>
  <c r="AZ44" i="8"/>
  <c r="AZ273" i="8"/>
  <c r="AZ510" i="8"/>
  <c r="AZ397" i="8"/>
  <c r="AZ276" i="8"/>
  <c r="AZ501" i="8"/>
  <c r="AZ269" i="8"/>
  <c r="AZ60" i="8"/>
  <c r="AZ379" i="8"/>
  <c r="AZ476" i="8"/>
  <c r="AZ286" i="8"/>
  <c r="AZ303" i="8"/>
  <c r="AZ302" i="8"/>
  <c r="AZ27" i="8"/>
  <c r="AZ390" i="8"/>
  <c r="AZ76" i="8"/>
  <c r="AZ310" i="8"/>
  <c r="AZ487" i="8"/>
  <c r="AZ110" i="8"/>
  <c r="AZ67" i="8"/>
  <c r="AZ236" i="8"/>
  <c r="AZ72" i="8"/>
  <c r="AZ357" i="8"/>
  <c r="BE45" i="8"/>
  <c r="AZ268" i="8"/>
  <c r="AZ201" i="8"/>
  <c r="AZ41" i="8"/>
  <c r="AZ280" i="8"/>
  <c r="AZ226" i="8"/>
  <c r="AZ345" i="8"/>
  <c r="AZ111" i="8"/>
  <c r="AZ19" i="8"/>
  <c r="AZ341" i="8"/>
  <c r="AZ473" i="8"/>
  <c r="AZ514" i="8"/>
  <c r="AZ334" i="8"/>
  <c r="AZ240" i="8"/>
  <c r="AZ279" i="8"/>
  <c r="AZ17" i="8"/>
  <c r="AZ529" i="8"/>
  <c r="AZ513" i="8"/>
  <c r="AZ382" i="8"/>
  <c r="AZ47" i="8"/>
  <c r="AZ80" i="8"/>
  <c r="AZ119" i="8"/>
  <c r="AZ57" i="8"/>
  <c r="AZ244" i="8"/>
  <c r="AZ509" i="8"/>
  <c r="AZ30" i="8"/>
  <c r="AZ235" i="8"/>
  <c r="AZ384" i="8"/>
  <c r="AZ287" i="8"/>
  <c r="AZ270" i="8"/>
  <c r="AZ392" i="8"/>
  <c r="AZ348" i="8"/>
  <c r="AZ147" i="8"/>
  <c r="AZ42" i="8"/>
  <c r="AZ400" i="8"/>
  <c r="AZ486" i="8"/>
  <c r="AZ213" i="8"/>
  <c r="AZ51" i="8"/>
  <c r="AZ96" i="8"/>
  <c r="AZ245" i="8"/>
  <c r="AZ359" i="8"/>
  <c r="AZ222" i="8"/>
  <c r="AZ439" i="8"/>
  <c r="AZ505" i="8"/>
  <c r="AZ138" i="8"/>
  <c r="AZ148" i="8"/>
  <c r="AZ71" i="8"/>
  <c r="AZ283" i="8"/>
  <c r="AZ33" i="8"/>
  <c r="AZ56" i="8"/>
  <c r="AZ277" i="8"/>
  <c r="AZ68" i="8"/>
  <c r="AZ354" i="8"/>
  <c r="AZ502" i="8"/>
  <c r="AZ495" i="8"/>
  <c r="AZ466" i="8"/>
  <c r="AZ239" i="8"/>
  <c r="AZ485" i="8"/>
  <c r="AZ493" i="8"/>
  <c r="AZ511" i="8"/>
  <c r="AZ512" i="8"/>
  <c r="AZ398" i="8"/>
  <c r="AZ484" i="8"/>
  <c r="AZ449" i="8"/>
  <c r="AZ448" i="8"/>
  <c r="AZ342" i="8"/>
  <c r="AZ54" i="8"/>
  <c r="AZ9" i="8"/>
  <c r="AZ271" i="8"/>
  <c r="AZ11" i="8"/>
  <c r="AZ281" i="8"/>
  <c r="AZ351" i="8"/>
  <c r="AZ507" i="8"/>
  <c r="AZ494" i="8"/>
  <c r="AZ243" i="8"/>
  <c r="AZ527" i="8"/>
  <c r="AZ376" i="8"/>
  <c r="AZ70" i="8"/>
  <c r="AZ300" i="8"/>
  <c r="AZ296" i="8"/>
  <c r="AZ521" i="8"/>
  <c r="AZ152" i="8"/>
  <c r="AZ248" i="8"/>
  <c r="AZ523" i="8"/>
  <c r="AZ212" i="8"/>
  <c r="AZ483" i="8"/>
  <c r="AZ62" i="8"/>
  <c r="AZ479" i="8"/>
  <c r="AZ463" i="8"/>
  <c r="AZ155" i="8"/>
  <c r="AZ524" i="8"/>
  <c r="AZ377" i="8"/>
  <c r="AZ358" i="8"/>
  <c r="AZ84" i="8"/>
  <c r="AZ129" i="8"/>
  <c r="AZ360" i="8"/>
  <c r="AZ38" i="8"/>
  <c r="AZ491" i="8"/>
  <c r="AZ520" i="8"/>
  <c r="AZ525" i="8"/>
  <c r="AZ311" i="8"/>
  <c r="AZ350" i="8"/>
  <c r="AZ267" i="8"/>
  <c r="AZ337" i="8"/>
  <c r="AZ59" i="8"/>
  <c r="AZ478" i="8"/>
  <c r="AZ86" i="8"/>
  <c r="AZ37" i="8"/>
  <c r="AZ151" i="8"/>
  <c r="AZ482" i="8"/>
  <c r="AZ237" i="8"/>
  <c r="AZ79" i="8"/>
  <c r="AZ90" i="8"/>
  <c r="AZ125" i="8"/>
  <c r="AZ496" i="8"/>
  <c r="AZ85" i="8"/>
  <c r="AZ313" i="8"/>
  <c r="AZ497" i="8"/>
  <c r="AZ124" i="8"/>
  <c r="AZ127" i="8"/>
  <c r="AZ63" i="8"/>
  <c r="AZ99" i="8"/>
  <c r="AZ246" i="8"/>
  <c r="AZ526" i="8"/>
  <c r="AZ153" i="8"/>
  <c r="AZ355" i="8"/>
  <c r="AZ353" i="8"/>
  <c r="AZ29" i="8"/>
  <c r="AZ362" i="8"/>
  <c r="AZ308" i="8"/>
  <c r="AZ247" i="8"/>
  <c r="AZ211" i="8"/>
  <c r="AZ20" i="8"/>
  <c r="AZ15" i="8"/>
  <c r="AZ356" i="8"/>
  <c r="AZ120" i="8"/>
  <c r="AZ128" i="8"/>
  <c r="BE187" i="8"/>
  <c r="BE262" i="8" s="1"/>
  <c r="AY417" i="8"/>
  <c r="BE373" i="8"/>
  <c r="AY224" i="8"/>
  <c r="AY330" i="8"/>
  <c r="AY474" i="8"/>
  <c r="AY371" i="8"/>
  <c r="BG45" i="8"/>
  <c r="BG133" i="8"/>
  <c r="AY260" i="8"/>
  <c r="AY294" i="8"/>
  <c r="AZ530" i="8" l="1"/>
  <c r="AZ532" i="8" s="1"/>
  <c r="K33" i="10"/>
  <c r="C15" i="12"/>
  <c r="K34" i="10" s="1"/>
  <c r="BE91" i="8"/>
  <c r="BE133" i="8"/>
  <c r="AY187" i="8"/>
  <c r="AY262" i="8" s="1"/>
  <c r="AY133" i="8"/>
  <c r="AY45" i="8"/>
  <c r="AY91" i="8"/>
  <c r="AZ224" i="8"/>
  <c r="AZ474" i="8"/>
  <c r="AZ187" i="8"/>
  <c r="AZ330" i="8"/>
  <c r="AZ417" i="8"/>
  <c r="AZ294" i="8"/>
  <c r="AZ260" i="8"/>
  <c r="AZ371" i="8"/>
  <c r="AZ91" i="8"/>
  <c r="AZ45" i="8"/>
  <c r="AZ133" i="8"/>
  <c r="BG135" i="8"/>
  <c r="AY373" i="8"/>
  <c r="BE135" i="8" l="1"/>
  <c r="BI135" i="8" s="1"/>
  <c r="AY135" i="8"/>
  <c r="AZ373" i="8"/>
  <c r="AZ262" i="8"/>
  <c r="AZ13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tc={DA46E3E2-ACD7-4ECE-91F4-0BF65294E012}</author>
    <author>tc={02A0A908-CE0A-40E4-AAAE-24DF0A018505}</author>
    <author>tc={2A3D89EB-CBC4-48DF-9561-792C3AC6505A}</author>
    <author>tc={7C2A6BFE-8E10-4E2F-BC3B-DA7182EF9A69}</author>
  </authors>
  <commentList>
    <comment ref="F9" authorId="0" shapeId="0" xr:uid="{00000000-0006-0000-0600-000001000000}">
      <text>
        <r>
          <rPr>
            <sz val="11"/>
            <color theme="1"/>
            <rFont val="Arial"/>
            <family val="2"/>
          </rPr>
  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controllo ICEA 18/05/2019 chiuso ma mancavano 30 vasi</t>
        </r>
      </text>
    </comment>
    <comment ref="N9" authorId="1" shapeId="0" xr:uid="{00000000-0006-0000-0600-000002000000}">
      <text>
        <r>
          <rPr>
            <sz val="11"/>
            <color theme="1"/>
            <rFont val="Arial"/>
            <family val="2"/>
          </rPr>
  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controllo ICEA 18/05/2019 chiuso ma mancavano 16 vasi</t>
        </r>
      </text>
    </comment>
    <comment ref="AJ10" authorId="2" shapeId="0" xr:uid="{00000000-0006-0000-0600-000003000000}">
      <text>
        <r>
          <rPr>
            <sz val="11"/>
            <color theme="1"/>
            <rFont val="Arial"/>
            <family val="2"/>
          </rPr>
  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UNA PARTE DEL LOTTO è 7.25</t>
        </r>
      </text>
    </comment>
    <comment ref="L11" authorId="3" shapeId="0" xr:uid="{00000000-0006-0000-0600-000004000000}">
      <text>
        <r>
          <rPr>
            <sz val="11"/>
            <color theme="1"/>
            <rFont val="Arial"/>
            <family val="2"/>
          </rPr>
  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UNA PARTE DEL LOTTO è 7.51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tc={480016E3-6DF3-4548-9D83-11FBD988FFCE}</author>
  </authors>
  <commentList>
    <comment ref="AE247" authorId="0" shapeId="0" xr:uid="{00000000-0006-0000-0700-000001000000}">
      <text>
        <r>
          <rPr>
            <sz val="11"/>
            <color theme="1"/>
            <rFont val="Arial"/>
            <family val="2"/>
          </rPr>
  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INIZIA IL CASTAGNO NUOVO , INCLUSA LA FATT. 259</t>
        </r>
      </text>
    </comment>
  </commentList>
</comments>
</file>

<file path=xl/sharedStrings.xml><?xml version="1.0" encoding="utf-8"?>
<sst xmlns="http://schemas.openxmlformats.org/spreadsheetml/2006/main" count="6082" uniqueCount="1008">
  <si>
    <t>FORNITORI</t>
  </si>
  <si>
    <t>DENOMINAZIONE</t>
  </si>
  <si>
    <t>QUALIFICA</t>
  </si>
  <si>
    <t>INDIRIZZO</t>
  </si>
  <si>
    <t>C.F</t>
  </si>
  <si>
    <t>P.IVA</t>
  </si>
  <si>
    <t>TELEFONO</t>
  </si>
  <si>
    <t>REF.</t>
  </si>
  <si>
    <t>CELLULARE</t>
  </si>
  <si>
    <t>CERTIFICAZIONE</t>
  </si>
  <si>
    <t>NOTE</t>
  </si>
  <si>
    <t>APOSTOLO CARLA M. T.</t>
  </si>
  <si>
    <t>APICOLTORE</t>
  </si>
  <si>
    <t>VIA GALLARATE 33/A - OLEGGIO (NO)</t>
  </si>
  <si>
    <t>PSTCLM58E69G019J</t>
  </si>
  <si>
    <t>01123960039</t>
  </si>
  <si>
    <t>032191100</t>
  </si>
  <si>
    <t>SCACCHI NINO</t>
  </si>
  <si>
    <t>3397305328</t>
  </si>
  <si>
    <t>BIO AGRICERT. ITBAC014129</t>
  </si>
  <si>
    <t>BARTOLOMEI ROBERTO</t>
  </si>
  <si>
    <t>LOC. PIEGAIO ALTO - PESCAGLIA (LU)</t>
  </si>
  <si>
    <t>BRTRRT59H10E715V</t>
  </si>
  <si>
    <t>02152430464</t>
  </si>
  <si>
    <t>3489184920</t>
  </si>
  <si>
    <t>BENEDETTI ENZO</t>
  </si>
  <si>
    <t>VIA TRESCOLLI 257 - CASOLI, CAMAIORE (LU)</t>
  </si>
  <si>
    <t>BNDNZE48S26B455E</t>
  </si>
  <si>
    <t>00394070460</t>
  </si>
  <si>
    <t>3401662056</t>
  </si>
  <si>
    <t>ICEA B1013</t>
  </si>
  <si>
    <t>BOROTTO ANTONIO</t>
  </si>
  <si>
    <t>VIA CINQUE GIORNATE 11 - MARINA DI PIETRASANTA (LU)</t>
  </si>
  <si>
    <t>BRTNTN64R17F205J</t>
  </si>
  <si>
    <t>01634470460</t>
  </si>
  <si>
    <t>3484746499</t>
  </si>
  <si>
    <t>ICEA B1014</t>
  </si>
  <si>
    <t>DINI MARIO</t>
  </si>
  <si>
    <t>VIA DEL PEZZIGNO 25 - CAPEZZANO PIANORE (LU)</t>
  </si>
  <si>
    <t>DNIMRA52B11B455Z</t>
  </si>
  <si>
    <t>01461310466</t>
  </si>
  <si>
    <t>0584914395</t>
  </si>
  <si>
    <t>3491545142</t>
  </si>
  <si>
    <t>ICEA B1007</t>
  </si>
  <si>
    <t>LUCCA VETRO S.R.L.</t>
  </si>
  <si>
    <t>COMMERCIANTE</t>
  </si>
  <si>
    <t>VIA SS LUCCHESE 373/5/7 - ZONE (LU)</t>
  </si>
  <si>
    <t>01500390461</t>
  </si>
  <si>
    <t>0583927407</t>
  </si>
  <si>
    <t>TIZIANO</t>
  </si>
  <si>
    <t>MELAURO APICOLTURA DI LA FERRERA ALDO</t>
  </si>
  <si>
    <t>CONTR. BAGLIO - GAGLIANO CASTELFERRATO (EN)</t>
  </si>
  <si>
    <t>LFRLDA69T30D849U</t>
  </si>
  <si>
    <t>00626110860</t>
  </si>
  <si>
    <t>0935699123</t>
  </si>
  <si>
    <t>MELAURO ANTONIO</t>
  </si>
  <si>
    <t>3343356398</t>
  </si>
  <si>
    <t>ICEA D58G</t>
  </si>
  <si>
    <t>LAB. DI CONF.</t>
  </si>
  <si>
    <t>VIA ROMA 240 - GAGLIANO CASTELFERRATO (EN)</t>
  </si>
  <si>
    <t>MELAURO ALDO</t>
  </si>
  <si>
    <t>3346800124</t>
  </si>
  <si>
    <t>SEDE</t>
  </si>
  <si>
    <t>TERRANTIGA ORG. PROD. APIC. SARDI</t>
  </si>
  <si>
    <t>STRADA PROV. 4 KM 12 - SAN SPERATE (CA)</t>
  </si>
  <si>
    <t>03324500929</t>
  </si>
  <si>
    <t>0709601926</t>
  </si>
  <si>
    <t>CABONI FRANCESCO</t>
  </si>
  <si>
    <t>3386690764</t>
  </si>
  <si>
    <t>BIO AGRICERT. ITBIO007A95R</t>
  </si>
  <si>
    <t>PARDINI VIVIANA</t>
  </si>
  <si>
    <t>VIA TRESCOLLI 260/A - CASOLI, CAMAIORE (LU)</t>
  </si>
  <si>
    <t>PRDVVN35S51B455Y</t>
  </si>
  <si>
    <t>02158450466</t>
  </si>
  <si>
    <t>0584988128</t>
  </si>
  <si>
    <t>PARDINI ANNA</t>
  </si>
  <si>
    <t>3283590716</t>
  </si>
  <si>
    <t>DANNE MARCO</t>
  </si>
  <si>
    <t>DNNMRC81C15F351O</t>
  </si>
  <si>
    <t>01378380057</t>
  </si>
  <si>
    <t>0141943851</t>
  </si>
  <si>
    <t>CLIENTI</t>
  </si>
  <si>
    <t>CAP</t>
  </si>
  <si>
    <t>CITTA'</t>
  </si>
  <si>
    <t>PROV.</t>
  </si>
  <si>
    <t>P.IVA/C.F</t>
  </si>
  <si>
    <t>TIPO</t>
  </si>
  <si>
    <t>ALIMENTARI BARALLA S.N.C</t>
  </si>
  <si>
    <t>VIA DE GASPERI 1330</t>
  </si>
  <si>
    <t>QUERCETA</t>
  </si>
  <si>
    <t>LU</t>
  </si>
  <si>
    <t>01750820464</t>
  </si>
  <si>
    <t>GD</t>
  </si>
  <si>
    <t>ALPI S.R.L</t>
  </si>
  <si>
    <t>VIA OBERDAN 31/A</t>
  </si>
  <si>
    <t>CAMAIORE</t>
  </si>
  <si>
    <t>01956820466</t>
  </si>
  <si>
    <t>AMBRA S.R.L</t>
  </si>
  <si>
    <t>VIA AURELIA SUD LOC. OSTERIETTA</t>
  </si>
  <si>
    <t>PIETRASANTA</t>
  </si>
  <si>
    <t>05481350485</t>
  </si>
  <si>
    <t>COOP FIRENZE</t>
  </si>
  <si>
    <t>VIA S.REPARATA 43</t>
  </si>
  <si>
    <t>FIRENZE</t>
  </si>
  <si>
    <t>FI</t>
  </si>
  <si>
    <t>00407780485</t>
  </si>
  <si>
    <t>IL DESIDERIO S.R.L</t>
  </si>
  <si>
    <t>VIA BATTISTI 55</t>
  </si>
  <si>
    <t>VIAREGGIO</t>
  </si>
  <si>
    <t>01954580468</t>
  </si>
  <si>
    <t>ALESSIA STORE S.R.L</t>
  </si>
  <si>
    <t>VIA SARZANESE LOC.FICAIA</t>
  </si>
  <si>
    <t>MASSAROSA</t>
  </si>
  <si>
    <t>02245920463</t>
  </si>
  <si>
    <t>BIONATURA</t>
  </si>
  <si>
    <t>VIA MONTE MATANNA</t>
  </si>
  <si>
    <t>01782450462</t>
  </si>
  <si>
    <t>BIOVERSILIA DI ANSELMI ERMANNO</t>
  </si>
  <si>
    <t>VIA PROVINCIALE 163/165</t>
  </si>
  <si>
    <t>VALLECCHIA</t>
  </si>
  <si>
    <t>01892200468</t>
  </si>
  <si>
    <t>LIDO DI CAMAIORE</t>
  </si>
  <si>
    <t>MONDO FRUTTA DI GIUNTA MORENO &amp; C. S.A.S.</t>
  </si>
  <si>
    <t>VIA MARCONI 291</t>
  </si>
  <si>
    <t>01852220464</t>
  </si>
  <si>
    <t>MYOSOTIS DI PIERRO ALICE &amp; C. S.A.S</t>
  </si>
  <si>
    <t>VIA ANDREA PISANO 123</t>
  </si>
  <si>
    <t>PISA</t>
  </si>
  <si>
    <t>01620290500</t>
  </si>
  <si>
    <t>PANIFICIO ROCCHI S.A.S</t>
  </si>
  <si>
    <t>VIA DEL VERDE CIPOLLINO 5</t>
  </si>
  <si>
    <t>01583520463</t>
  </si>
  <si>
    <t>VECCHIANO</t>
  </si>
  <si>
    <t>COCOON SRL</t>
  </si>
  <si>
    <t>VIA E.MAJORANA 30/32</t>
  </si>
  <si>
    <t>LISSONE</t>
  </si>
  <si>
    <t>MB</t>
  </si>
  <si>
    <t xml:space="preserve"> 02349910964</t>
  </si>
  <si>
    <t>ERBORISTERIA ANGOLO VERDE</t>
  </si>
  <si>
    <t>VIA A.FRATTI 195</t>
  </si>
  <si>
    <t xml:space="preserve"> 02282320460</t>
  </si>
  <si>
    <t>BIAGI DI BIAGI C &amp; L SNC</t>
  </si>
  <si>
    <t>VIA DUCA D'OSTA 2/B</t>
  </si>
  <si>
    <t>FORTE DE MARMI</t>
  </si>
  <si>
    <t>LE TOSCANACCE</t>
  </si>
  <si>
    <t>V.LE COLOMBO</t>
  </si>
  <si>
    <t>IL FORNO</t>
  </si>
  <si>
    <t>VIA DELLE SEZIONI 45</t>
  </si>
  <si>
    <t>PIANO DI CONCA</t>
  </si>
  <si>
    <t>01285350466</t>
  </si>
  <si>
    <t>MI</t>
  </si>
  <si>
    <t>LA ROCCHIGIANA</t>
  </si>
  <si>
    <t>VIA BARBIERA 81</t>
  </si>
  <si>
    <t>01177260468</t>
  </si>
  <si>
    <t>REGISTRO ACQUISTI</t>
  </si>
  <si>
    <t>FORNITORE</t>
  </si>
  <si>
    <t>PRODOTTO</t>
  </si>
  <si>
    <t>DATI FORNITORE</t>
  </si>
  <si>
    <t>Denominazione</t>
  </si>
  <si>
    <t>Qualifica</t>
  </si>
  <si>
    <t>Indirizzo</t>
  </si>
  <si>
    <t>P.Iva</t>
  </si>
  <si>
    <t>EU0917.080</t>
  </si>
  <si>
    <t>EUCALIPTO</t>
  </si>
  <si>
    <t>RO</t>
  </si>
  <si>
    <t>DDT 2</t>
  </si>
  <si>
    <t>ACACIA</t>
  </si>
  <si>
    <t>17MF</t>
  </si>
  <si>
    <t>FATT. 8</t>
  </si>
  <si>
    <t>MILLEFIORI</t>
  </si>
  <si>
    <t>17MFAB01</t>
  </si>
  <si>
    <t>FATT. 9</t>
  </si>
  <si>
    <t>MI0118</t>
  </si>
  <si>
    <t>FATT. 42</t>
  </si>
  <si>
    <t>FATT. 404</t>
  </si>
  <si>
    <t>VASI 500</t>
  </si>
  <si>
    <t>CAPSULE</t>
  </si>
  <si>
    <t>EU0118080</t>
  </si>
  <si>
    <t>FATT. 83</t>
  </si>
  <si>
    <t>Fornitore</t>
  </si>
  <si>
    <t>QT</t>
  </si>
  <si>
    <t>EU09/17TA</t>
  </si>
  <si>
    <t>MARRONE</t>
  </si>
  <si>
    <t>ACROM</t>
  </si>
  <si>
    <t>VERDE</t>
  </si>
  <si>
    <t>17MFABM</t>
  </si>
  <si>
    <t>MF17AB01G</t>
  </si>
  <si>
    <t>GIALLA</t>
  </si>
  <si>
    <t>CASTAGNO</t>
  </si>
  <si>
    <t>MELATA</t>
  </si>
  <si>
    <t>TIGLIO</t>
  </si>
  <si>
    <t>SPIAGGIA</t>
  </si>
  <si>
    <t>ARANCIO</t>
  </si>
  <si>
    <t>GIRASOLE</t>
  </si>
  <si>
    <t>ERICA</t>
  </si>
  <si>
    <t>EDERA</t>
  </si>
  <si>
    <t>CARDO</t>
  </si>
  <si>
    <t>LIMONE</t>
  </si>
  <si>
    <t>MACCHIA</t>
  </si>
  <si>
    <t>POLLINE</t>
  </si>
  <si>
    <t>MF17TAM</t>
  </si>
  <si>
    <t>CTACM</t>
  </si>
  <si>
    <t>MEACLTM</t>
  </si>
  <si>
    <t>17TGABM</t>
  </si>
  <si>
    <t>MF17TAG</t>
  </si>
  <si>
    <t>17CTBR01</t>
  </si>
  <si>
    <t>AC17MAG</t>
  </si>
  <si>
    <t>17SPAB</t>
  </si>
  <si>
    <t>17TGABV</t>
  </si>
  <si>
    <t>17ACVE</t>
  </si>
  <si>
    <t>AR21GAR</t>
  </si>
  <si>
    <t>L GIRA</t>
  </si>
  <si>
    <t>EU08/17TAV</t>
  </si>
  <si>
    <t>17ERAB</t>
  </si>
  <si>
    <t>LOTTO ED</t>
  </si>
  <si>
    <t>CA416ME</t>
  </si>
  <si>
    <t>LM11GL</t>
  </si>
  <si>
    <t>16MMAB</t>
  </si>
  <si>
    <t>17AB</t>
  </si>
  <si>
    <t>16CTABM</t>
  </si>
  <si>
    <t>AC17BM</t>
  </si>
  <si>
    <t>ME17ACST</t>
  </si>
  <si>
    <t>EU08/17TA</t>
  </si>
  <si>
    <t>17CTBR</t>
  </si>
  <si>
    <t>AC17BR</t>
  </si>
  <si>
    <t>ME16ACVE</t>
  </si>
  <si>
    <t>EU516ME</t>
  </si>
  <si>
    <t>17MMM</t>
  </si>
  <si>
    <t>AC16ROM</t>
  </si>
  <si>
    <t>ME16ACLTO1</t>
  </si>
  <si>
    <t>MF17MM</t>
  </si>
  <si>
    <t>AC16ROG</t>
  </si>
  <si>
    <t>181EMEM</t>
  </si>
  <si>
    <t>LEGENDA</t>
  </si>
  <si>
    <t>IN VENDITA</t>
  </si>
  <si>
    <t>---------------</t>
  </si>
  <si>
    <t>FINITO DA STAMPARE</t>
  </si>
  <si>
    <t>CHIUSO E STAMPATO</t>
  </si>
  <si>
    <t>FATTURE GRANDE DISTRIBUZIONE</t>
  </si>
  <si>
    <t>BIOLOGICO MARRONE</t>
  </si>
  <si>
    <t>CONVENZIONALE GIALLO</t>
  </si>
  <si>
    <t>IMPONIBILE</t>
  </si>
  <si>
    <t>NUM.</t>
  </si>
  <si>
    <t>DATA</t>
  </si>
  <si>
    <t>CLIENTE</t>
  </si>
  <si>
    <t>RIF.</t>
  </si>
  <si>
    <t>DDT</t>
  </si>
  <si>
    <t>LOTTO</t>
  </si>
  <si>
    <t>IMP.</t>
  </si>
  <si>
    <t>01</t>
  </si>
  <si>
    <t>02</t>
  </si>
  <si>
    <t>LUCCA VIA DI TIGLIO</t>
  </si>
  <si>
    <t>FATTURE VERDI</t>
  </si>
  <si>
    <t>NUMERO</t>
  </si>
  <si>
    <t>DI</t>
  </si>
  <si>
    <t>REFERENZE</t>
  </si>
  <si>
    <t>FATTURA</t>
  </si>
  <si>
    <t>PROVVIGIONE</t>
  </si>
  <si>
    <t>PROVVIGIONE MICHELE</t>
  </si>
  <si>
    <t>CT</t>
  </si>
  <si>
    <t>TUTTI</t>
  </si>
  <si>
    <t>AC 500</t>
  </si>
  <si>
    <t>AC 1000</t>
  </si>
  <si>
    <t>POLL</t>
  </si>
  <si>
    <t>CONAD</t>
  </si>
  <si>
    <t>TRACCIABILITA'</t>
  </si>
  <si>
    <t>Tipologia di prodotto</t>
  </si>
  <si>
    <t>Quantità prodotto</t>
  </si>
  <si>
    <t>Fattura</t>
  </si>
  <si>
    <t>Data</t>
  </si>
  <si>
    <t>Cliente</t>
  </si>
  <si>
    <t>N. Vasi</t>
  </si>
  <si>
    <t>Tot. Kg</t>
  </si>
  <si>
    <t>LU10/17</t>
  </si>
  <si>
    <t>BARTOLOMEI CARLO E BARSANTI LUCIA</t>
  </si>
  <si>
    <t>LOC. PARIANA - VILLA BASILICA (LU)</t>
  </si>
  <si>
    <t>01484470461</t>
  </si>
  <si>
    <t>0572449073</t>
  </si>
  <si>
    <t>BARSANTI LUCIA</t>
  </si>
  <si>
    <t>3386661895</t>
  </si>
  <si>
    <t>ITCPB 7951 T - CERT CONF 07859 8/8/17</t>
  </si>
  <si>
    <t>FATT. 16</t>
  </si>
  <si>
    <t>02454030467</t>
  </si>
  <si>
    <t>01398320463</t>
  </si>
  <si>
    <t>GIALLO</t>
  </si>
  <si>
    <t>ACACIA 500</t>
  </si>
  <si>
    <t>ACACIA 1000</t>
  </si>
  <si>
    <t>ME17BCM</t>
  </si>
  <si>
    <t>MARCHETTI LANDO TOURIST MARKET</t>
  </si>
  <si>
    <t>VIA DON BOSCO</t>
  </si>
  <si>
    <t>TONFANO</t>
  </si>
  <si>
    <t>00393360466</t>
  </si>
  <si>
    <t>MF17TAM01</t>
  </si>
  <si>
    <t>AC17MAG01</t>
  </si>
  <si>
    <t>EU10/17TA</t>
  </si>
  <si>
    <t>LA FRUTTERIA DI PARDINI GLORIA</t>
  </si>
  <si>
    <t>VIA SARZANESE 315</t>
  </si>
  <si>
    <t>CAPEZZANO PIANORE</t>
  </si>
  <si>
    <t>01584380461</t>
  </si>
  <si>
    <t>AC17RO</t>
  </si>
  <si>
    <t>CECIONI CATERING S.R.L</t>
  </si>
  <si>
    <t>VIA DELLE CALANDRE 77</t>
  </si>
  <si>
    <t>CALENZANO</t>
  </si>
  <si>
    <t>04697600486</t>
  </si>
  <si>
    <t>BAGNO TERESA S.N.C</t>
  </si>
  <si>
    <t>VIALE EUROPA 2</t>
  </si>
  <si>
    <t>00897530465</t>
  </si>
  <si>
    <t>MF17TAG01</t>
  </si>
  <si>
    <t>TRASPORTO</t>
  </si>
  <si>
    <t>TUTTI TRANNE ACACIA 500/1000 POLLINE E TRASPORTO</t>
  </si>
  <si>
    <t>SP17AB</t>
  </si>
  <si>
    <t>FATT. 2</t>
  </si>
  <si>
    <t>ME17AB</t>
  </si>
  <si>
    <t>FATT. 1191</t>
  </si>
  <si>
    <t>VASI GOURMET 212</t>
  </si>
  <si>
    <t>FATT. 212</t>
  </si>
  <si>
    <t>MI0318</t>
  </si>
  <si>
    <t>MILLEFIORIO BIO</t>
  </si>
  <si>
    <t>MILLEFIORI BIO</t>
  </si>
  <si>
    <t>MILLEFIORI CONV.</t>
  </si>
  <si>
    <t>0317</t>
  </si>
  <si>
    <t>0417</t>
  </si>
  <si>
    <t>CASTAGNO CONV.</t>
  </si>
  <si>
    <t>D</t>
  </si>
  <si>
    <t>ACACIA BIO</t>
  </si>
  <si>
    <t>MELATA BIO</t>
  </si>
  <si>
    <t>EUCALIPTO BIO</t>
  </si>
  <si>
    <t>SPIAGGIA BIO</t>
  </si>
  <si>
    <t>ME17ABM</t>
  </si>
  <si>
    <t>17CTBR02</t>
  </si>
  <si>
    <t>AC18ACDV</t>
  </si>
  <si>
    <t>AC18ACDM</t>
  </si>
  <si>
    <t>DENNI TRIGLIA</t>
  </si>
  <si>
    <t>P.ZZA CAVOUR 16</t>
  </si>
  <si>
    <t>02245370461</t>
  </si>
  <si>
    <t>MAMMA</t>
  </si>
  <si>
    <t>LT</t>
  </si>
  <si>
    <t>DDT. 02</t>
  </si>
  <si>
    <t>MA17</t>
  </si>
  <si>
    <t>ACACIA CONV.</t>
  </si>
  <si>
    <t>FATT. 06</t>
  </si>
  <si>
    <t>DDT. 2</t>
  </si>
  <si>
    <t>VENDITE</t>
  </si>
  <si>
    <t>RIMANENZA</t>
  </si>
  <si>
    <t>SOMMA</t>
  </si>
  <si>
    <t>LETTERA</t>
  </si>
  <si>
    <t>COD.</t>
  </si>
  <si>
    <t>DP FOOD SRL</t>
  </si>
  <si>
    <t>VIA MAZZINI 9/B</t>
  </si>
  <si>
    <t>02300160468</t>
  </si>
  <si>
    <t>GASTRONOMIA ENOTECA CLAUDIO</t>
  </si>
  <si>
    <t>VIA PROVINCIALE 45</t>
  </si>
  <si>
    <t>00988670469</t>
  </si>
  <si>
    <t>MF17TAM02</t>
  </si>
  <si>
    <t>CTABM</t>
  </si>
  <si>
    <t>CTABV</t>
  </si>
  <si>
    <t>MF17TAG02</t>
  </si>
  <si>
    <t>17MFAB03</t>
  </si>
  <si>
    <t>VIA FEDERIGI 1240</t>
  </si>
  <si>
    <t>SERAVEZZA</t>
  </si>
  <si>
    <t>01173290469</t>
  </si>
  <si>
    <t>MF18ABM</t>
  </si>
  <si>
    <t>AC18ACDM01</t>
  </si>
  <si>
    <t>MF18AB</t>
  </si>
  <si>
    <t>EU18AB</t>
  </si>
  <si>
    <t>AC18DA</t>
  </si>
  <si>
    <t>MF18ABX</t>
  </si>
  <si>
    <t>FATT. 2641</t>
  </si>
  <si>
    <t>MI0618</t>
  </si>
  <si>
    <t>EU0518</t>
  </si>
  <si>
    <t>FATT. 1/323</t>
  </si>
  <si>
    <t>AC18</t>
  </si>
  <si>
    <t>FATT. 5</t>
  </si>
  <si>
    <t>FATT. 3149</t>
  </si>
  <si>
    <t>VASI 250</t>
  </si>
  <si>
    <t>FATT. 4007</t>
  </si>
  <si>
    <t>Quantità</t>
  </si>
  <si>
    <t>FATT. 34</t>
  </si>
  <si>
    <t>CASTAGNO BIO</t>
  </si>
  <si>
    <t>DV</t>
  </si>
  <si>
    <t>G</t>
  </si>
  <si>
    <t>FATT. 4</t>
  </si>
  <si>
    <t>APICOLTURA SEGNANI DI NICCOLO DALLE LUCHE</t>
  </si>
  <si>
    <t>VIA ALTA NUOVA 75 - SARZANA (SP)</t>
  </si>
  <si>
    <t>DLLNCL98H14G628T</t>
  </si>
  <si>
    <t>01454430115</t>
  </si>
  <si>
    <t>0187674684</t>
  </si>
  <si>
    <t>3455397966</t>
  </si>
  <si>
    <t>NICCOLO DALLE LUCHE</t>
  </si>
  <si>
    <t>MAIL</t>
  </si>
  <si>
    <t>apicolturasegnani@gmail.com</t>
  </si>
  <si>
    <t>31AC</t>
  </si>
  <si>
    <t>FATT. 56</t>
  </si>
  <si>
    <t>COSTO</t>
  </si>
  <si>
    <t>MIELE</t>
  </si>
  <si>
    <t>CONFEZ.</t>
  </si>
  <si>
    <t>TOTALE</t>
  </si>
  <si>
    <t>VENDITA</t>
  </si>
  <si>
    <t>NETTO</t>
  </si>
  <si>
    <t>RICARICO</t>
  </si>
  <si>
    <t>€</t>
  </si>
  <si>
    <t>%</t>
  </si>
  <si>
    <t>VEND.</t>
  </si>
  <si>
    <t>TABELLA VENDITA</t>
  </si>
  <si>
    <t>MF18BR</t>
  </si>
  <si>
    <t>CT18ACV</t>
  </si>
  <si>
    <t>02366510465</t>
  </si>
  <si>
    <t>VIA EMILIA 1799</t>
  </si>
  <si>
    <t>PANIFICIO E PASTICCERIA MARCHETTI ITALO</t>
  </si>
  <si>
    <t>01/18</t>
  </si>
  <si>
    <t>FATT. 07</t>
  </si>
  <si>
    <t>LOCAL FOOD MARKET SRL</t>
  </si>
  <si>
    <t>VIA SAN PAOLINO</t>
  </si>
  <si>
    <t>LUCCA</t>
  </si>
  <si>
    <t>02333440465</t>
  </si>
  <si>
    <t>ME18ABM</t>
  </si>
  <si>
    <t>EU11/17TA</t>
  </si>
  <si>
    <t>SALUMERIA LAZZARINI AL.SI.PA. SAS</t>
  </si>
  <si>
    <t>VIA DEI LECCI 80/4</t>
  </si>
  <si>
    <t>01599720461</t>
  </si>
  <si>
    <t>CT01</t>
  </si>
  <si>
    <t>FATT. 39</t>
  </si>
  <si>
    <t>ME18XXXAB</t>
  </si>
  <si>
    <t>MF18XXXAB</t>
  </si>
  <si>
    <t>MF18AB01</t>
  </si>
  <si>
    <t>MF18ABV</t>
  </si>
  <si>
    <t>MF18ABM01</t>
  </si>
  <si>
    <t>ME18ABV</t>
  </si>
  <si>
    <t>FATT. 36</t>
  </si>
  <si>
    <t>FATT. 21</t>
  </si>
  <si>
    <t>FATT. 18</t>
  </si>
  <si>
    <t>FATT. 02</t>
  </si>
  <si>
    <t>FATT. 05</t>
  </si>
  <si>
    <t>DDT. 3</t>
  </si>
  <si>
    <t>FATT. 08</t>
  </si>
  <si>
    <t>ME18ACM</t>
  </si>
  <si>
    <t>MF18ABG</t>
  </si>
  <si>
    <t>CT18ACM</t>
  </si>
  <si>
    <t>EU18ABM</t>
  </si>
  <si>
    <t>AC18ACDM02</t>
  </si>
  <si>
    <t>FATT.11</t>
  </si>
  <si>
    <t>ABXX18MF7</t>
  </si>
  <si>
    <t>PREZZO (€/KG)</t>
  </si>
  <si>
    <t>TOT (€/KG)</t>
  </si>
  <si>
    <t>EUC.TERRANTIGA</t>
  </si>
  <si>
    <t>TOTALE VASI</t>
  </si>
  <si>
    <t>TOTALE KG</t>
  </si>
  <si>
    <t>TOTALE FUSTI</t>
  </si>
  <si>
    <t>LUCCA VIALE PUCCINI</t>
  </si>
  <si>
    <t>CT18BRG</t>
  </si>
  <si>
    <t>TORRE DEL LAGO</t>
  </si>
  <si>
    <t>ARENA METATO</t>
  </si>
  <si>
    <t>NAVACCHIO IPER</t>
  </si>
  <si>
    <t>NAVACCHIO CASCIAVOLA</t>
  </si>
  <si>
    <t>MARINA DI PISA</t>
  </si>
  <si>
    <t>MF18ABM02</t>
  </si>
  <si>
    <t>BORGO A BUGGIANO</t>
  </si>
  <si>
    <t>PONTEDERA VIA TERRACINI</t>
  </si>
  <si>
    <t>SANTA MARIA A MONTE</t>
  </si>
  <si>
    <t>LAMPORECCHIO</t>
  </si>
  <si>
    <t>MF18ABG01</t>
  </si>
  <si>
    <t>CALCI</t>
  </si>
  <si>
    <t>PONSACCO</t>
  </si>
  <si>
    <t xml:space="preserve">VERDE </t>
  </si>
  <si>
    <t>17SPAB01</t>
  </si>
  <si>
    <t>VERDE COOP</t>
  </si>
  <si>
    <t>SP</t>
  </si>
  <si>
    <t>AC18SEG</t>
  </si>
  <si>
    <t>CASCINA VIA MORO</t>
  </si>
  <si>
    <t>ME18ACM01</t>
  </si>
  <si>
    <t>MONSUMMANO TERME</t>
  </si>
  <si>
    <t>MF18ABM03</t>
  </si>
  <si>
    <t>EU516ME01</t>
  </si>
  <si>
    <t>CT18ACV01</t>
  </si>
  <si>
    <t>CT18ACM01</t>
  </si>
  <si>
    <t>AC18ACDM03</t>
  </si>
  <si>
    <t>Tipologia</t>
  </si>
  <si>
    <t>gr.</t>
  </si>
  <si>
    <t>Lotto vendita</t>
  </si>
  <si>
    <t>ABXX18MF5</t>
  </si>
  <si>
    <t>Fatt.12</t>
  </si>
  <si>
    <t>Etichetta</t>
  </si>
  <si>
    <t>Note</t>
  </si>
  <si>
    <t>Fatt.34</t>
  </si>
  <si>
    <t>AC18ACDM04</t>
  </si>
  <si>
    <t>ACACIA CONV</t>
  </si>
  <si>
    <t>31/4C</t>
  </si>
  <si>
    <t>EU18TAM</t>
  </si>
  <si>
    <t>MF18ACV</t>
  </si>
  <si>
    <t>MF18ACG</t>
  </si>
  <si>
    <t>AC18DA01</t>
  </si>
  <si>
    <t>Fatt.56</t>
  </si>
  <si>
    <t>ABXX18TG2</t>
  </si>
  <si>
    <t>Fatt.1</t>
  </si>
  <si>
    <t>ABXX18MF4</t>
  </si>
  <si>
    <t>Fatt.2</t>
  </si>
  <si>
    <t>EU0419</t>
  </si>
  <si>
    <t>L</t>
  </si>
  <si>
    <t>Fatt.9</t>
  </si>
  <si>
    <t>Fatt.3</t>
  </si>
  <si>
    <t>Fatt.4</t>
  </si>
  <si>
    <t>FATT.03</t>
  </si>
  <si>
    <t>FATT.01</t>
  </si>
  <si>
    <t>FATT.445</t>
  </si>
  <si>
    <t>FATT.1/123</t>
  </si>
  <si>
    <t>FATT. 965</t>
  </si>
  <si>
    <t>FATT.965</t>
  </si>
  <si>
    <t>FATT.09</t>
  </si>
  <si>
    <t>ETICHETTATURA</t>
  </si>
  <si>
    <t>3 fusti</t>
  </si>
  <si>
    <t>2 fusti</t>
  </si>
  <si>
    <t>1248 vasi</t>
  </si>
  <si>
    <t>Maturatore</t>
  </si>
  <si>
    <t>Secchi</t>
  </si>
  <si>
    <t>Preparazione prodotto</t>
  </si>
  <si>
    <t>Quantità lotto</t>
  </si>
  <si>
    <t>Grammatura</t>
  </si>
  <si>
    <t>check</t>
  </si>
  <si>
    <t>TRACCIABILITA' PRODOTTO</t>
  </si>
  <si>
    <t>Lotto PRODOTTO</t>
  </si>
  <si>
    <t>Data ricezione prodotto</t>
  </si>
  <si>
    <t>Documento fiscale</t>
  </si>
  <si>
    <t>Lotto fornitore</t>
  </si>
  <si>
    <t>CT18BRG01</t>
  </si>
  <si>
    <t>FATT.12</t>
  </si>
  <si>
    <t>PROV %</t>
  </si>
  <si>
    <t xml:space="preserve">PROV € </t>
  </si>
  <si>
    <t>250 GOURMET</t>
  </si>
  <si>
    <t>GR</t>
  </si>
  <si>
    <t>PELLICOLA</t>
  </si>
  <si>
    <t>CASSETTA</t>
  </si>
  <si>
    <t>TIPOLOGIA</t>
  </si>
  <si>
    <t>ETICHETTE E SIGILLI</t>
  </si>
  <si>
    <t>VASO CON CAPSULA</t>
  </si>
  <si>
    <t>€ A VASO</t>
  </si>
  <si>
    <t>PEZZI</t>
  </si>
  <si>
    <t>SCATOLE</t>
  </si>
  <si>
    <t>SCONTO</t>
  </si>
  <si>
    <t xml:space="preserve">TERRA &amp; SAPORI S.N.C </t>
  </si>
  <si>
    <t>VIA DELLA PORTICHINA 20</t>
  </si>
  <si>
    <t>02015680461</t>
  </si>
  <si>
    <t>Fatt.1/123</t>
  </si>
  <si>
    <t>GENNAIO</t>
  </si>
  <si>
    <t>FEBBRAIO</t>
  </si>
  <si>
    <t>MARZO</t>
  </si>
  <si>
    <t>TRIMESTRE 1</t>
  </si>
  <si>
    <t>APRILE</t>
  </si>
  <si>
    <t>OK</t>
  </si>
  <si>
    <t>MF18ACM</t>
  </si>
  <si>
    <t>TRASP./AFF. (€)</t>
  </si>
  <si>
    <t>TRASP. /AFF. (€)</t>
  </si>
  <si>
    <t>ACQUISTO</t>
  </si>
  <si>
    <t>PROVV.</t>
  </si>
  <si>
    <t>INVASETTATO</t>
  </si>
  <si>
    <t>SFUSO</t>
  </si>
  <si>
    <t>BIOLOGICO</t>
  </si>
  <si>
    <t>CONVENZIONALE</t>
  </si>
  <si>
    <t>CONS.</t>
  </si>
  <si>
    <t>MAGGIO</t>
  </si>
  <si>
    <t>TRIMESTRE 2</t>
  </si>
  <si>
    <t>ACACDV</t>
  </si>
  <si>
    <t>MF18ACV01</t>
  </si>
  <si>
    <t>FATT.1807</t>
  </si>
  <si>
    <t>MF18ACM01</t>
  </si>
  <si>
    <t>n. vasi etichettati</t>
  </si>
  <si>
    <t>1 fusto</t>
  </si>
  <si>
    <t>CT18BRG99</t>
  </si>
  <si>
    <t>CASTAGNO CONV</t>
  </si>
  <si>
    <t>PANE &amp; OLIO DI CARMASSI CLAUDIO</t>
  </si>
  <si>
    <t>VIA SPADA CENAMI 124</t>
  </si>
  <si>
    <t>02423350467</t>
  </si>
  <si>
    <t>AC19ACM</t>
  </si>
  <si>
    <t>MFABTG</t>
  </si>
  <si>
    <t>MILLEFIORI CONV</t>
  </si>
  <si>
    <t>CT18ACM02</t>
  </si>
  <si>
    <t>ME18ACM02</t>
  </si>
  <si>
    <t>T</t>
  </si>
  <si>
    <t>AC18DA02</t>
  </si>
  <si>
    <t>AC19ACM01</t>
  </si>
  <si>
    <t>EU19TAM</t>
  </si>
  <si>
    <t>LUGLIO</t>
  </si>
  <si>
    <t>AGOSTO</t>
  </si>
  <si>
    <t>SETTEMBRE</t>
  </si>
  <si>
    <t>MARCO</t>
  </si>
  <si>
    <t>SARA</t>
  </si>
  <si>
    <t>1252 vasi</t>
  </si>
  <si>
    <t>EU0519</t>
  </si>
  <si>
    <t>EU19TAV</t>
  </si>
  <si>
    <t>FATT.1/534</t>
  </si>
  <si>
    <t>FATT.405/19</t>
  </si>
  <si>
    <t>FATT.04</t>
  </si>
  <si>
    <t>ABXX17SP</t>
  </si>
  <si>
    <t>TG01</t>
  </si>
  <si>
    <t>TIGLIO BIO</t>
  </si>
  <si>
    <t>TRIMESTRE 3</t>
  </si>
  <si>
    <t xml:space="preserve">CHIUSO </t>
  </si>
  <si>
    <t>VERIFICARE</t>
  </si>
  <si>
    <t>Fatt.1/534</t>
  </si>
  <si>
    <t>Fatt.19</t>
  </si>
  <si>
    <t>5 fusti</t>
  </si>
  <si>
    <t>Fatt.6</t>
  </si>
  <si>
    <t>Fatt.7</t>
  </si>
  <si>
    <t>IL LOTTO è STATO TRASFORMATO DA TIGLIO A MILLEFIORI</t>
  </si>
  <si>
    <t>GIUGNO</t>
  </si>
  <si>
    <t xml:space="preserve">DA AVERE </t>
  </si>
  <si>
    <t>TOTALE DA AVERE</t>
  </si>
  <si>
    <t>TOTALE AVUTI</t>
  </si>
  <si>
    <t xml:space="preserve">Fatt.2 </t>
  </si>
  <si>
    <t>17SP</t>
  </si>
  <si>
    <t>MF18SEG</t>
  </si>
  <si>
    <t>VIA TRESCOLLI 2751</t>
  </si>
  <si>
    <t>CASOLI-CAMAIORE</t>
  </si>
  <si>
    <t>01819470467</t>
  </si>
  <si>
    <t>OTTOBRE</t>
  </si>
  <si>
    <t>L'ACACIA è STATA RITIRATA E TRASFORMATA IN MILLEFIORI</t>
  </si>
  <si>
    <t>ABBAZIA SAN BENEDETTO</t>
  </si>
  <si>
    <t>SP19ABV</t>
  </si>
  <si>
    <t>VIA STEFANO DA SEREGNO 100</t>
  </si>
  <si>
    <t>SEREGNO</t>
  </si>
  <si>
    <t>02818750966</t>
  </si>
  <si>
    <t>Fatt.11</t>
  </si>
  <si>
    <t>FATT.A-4345</t>
  </si>
  <si>
    <t>ML</t>
  </si>
  <si>
    <t>FATT.36</t>
  </si>
  <si>
    <t>MC</t>
  </si>
  <si>
    <t>Fatt.36</t>
  </si>
  <si>
    <t>Abxx17sp</t>
  </si>
  <si>
    <t>MFERAB</t>
  </si>
  <si>
    <t>PISA SAN GIUSTO</t>
  </si>
  <si>
    <t>MF19MAM</t>
  </si>
  <si>
    <t>MF19DAG</t>
  </si>
  <si>
    <t>ME19ACM</t>
  </si>
  <si>
    <t>ME19ACV</t>
  </si>
  <si>
    <t>MF19MAV</t>
  </si>
  <si>
    <t>1200 vasi</t>
  </si>
  <si>
    <t>21IS</t>
  </si>
  <si>
    <t>NOVEMBRE</t>
  </si>
  <si>
    <t>AC18DA03</t>
  </si>
  <si>
    <t>4 fusti</t>
  </si>
  <si>
    <t>Fatt.405/19</t>
  </si>
  <si>
    <t>GRASSO GIUSEPPE</t>
  </si>
  <si>
    <t>VIA DELL'ANTENNA 78/C</t>
  </si>
  <si>
    <t>00485610471</t>
  </si>
  <si>
    <t>SHOCK SOLUTIONS SRL</t>
  </si>
  <si>
    <t>VIA PESCIATINA 166/B</t>
  </si>
  <si>
    <t>LUNATA</t>
  </si>
  <si>
    <t>01740890460</t>
  </si>
  <si>
    <t>EREDI SALUMERIA BERTOZZI NICCOLINA &amp; C S.N.C</t>
  </si>
  <si>
    <t>PISA CISANELLO</t>
  </si>
  <si>
    <t>PISA PORTA A LUCCA</t>
  </si>
  <si>
    <t>PISA PORTA A MARE</t>
  </si>
  <si>
    <t>VOLTERRA LE COLOMBAIE</t>
  </si>
  <si>
    <t>PRATO VIA DELLA PLEIADI</t>
  </si>
  <si>
    <t xml:space="preserve">MASSA E COZZILE </t>
  </si>
  <si>
    <t>FIRENZE NOVOLI</t>
  </si>
  <si>
    <t>6A</t>
  </si>
  <si>
    <t>6B</t>
  </si>
  <si>
    <t>A</t>
  </si>
  <si>
    <t>B</t>
  </si>
  <si>
    <t>AC19ACM02</t>
  </si>
  <si>
    <t>CT19ACV01</t>
  </si>
  <si>
    <t>Costo miele al vaso</t>
  </si>
  <si>
    <t>FATT.19</t>
  </si>
  <si>
    <t>CT19ACM01</t>
  </si>
  <si>
    <t>C</t>
  </si>
  <si>
    <t>CR</t>
  </si>
  <si>
    <t>FATT.05</t>
  </si>
  <si>
    <t>FATT. 280</t>
  </si>
  <si>
    <t>FATT.280</t>
  </si>
  <si>
    <t>VASO CON CAPSULA + CONAI</t>
  </si>
  <si>
    <t>CT19ACG01</t>
  </si>
  <si>
    <t>250G</t>
  </si>
  <si>
    <t>FATT.2613</t>
  </si>
  <si>
    <t>UNITARIO/AL KG</t>
  </si>
  <si>
    <t>SCATOLIFICIO RINASCENTE S.r.l.</t>
  </si>
  <si>
    <t>00465330488</t>
  </si>
  <si>
    <t>VIA PROVINCIALE DI MERCATALE 92 - VINCI (FI)</t>
  </si>
  <si>
    <t>0571 508016</t>
  </si>
  <si>
    <t>info@scatolificiorinascente.it</t>
  </si>
  <si>
    <t>TRASPORTO TERRANTIGA</t>
  </si>
  <si>
    <t>TRASPORTO APSOTOLO</t>
  </si>
  <si>
    <t>TOTALE APOSTOLO</t>
  </si>
  <si>
    <t>TOTALE TERRANTIGA</t>
  </si>
  <si>
    <t>TOTALE MELAURO</t>
  </si>
  <si>
    <t>TOTALE CAMUCIOLO</t>
  </si>
  <si>
    <t>EXTRA (CORRIERE PELLICOLA E CASSETTE)</t>
  </si>
  <si>
    <t>INVASETTATURA</t>
  </si>
  <si>
    <t>COSTO MIELE PRODUZIONE 2019</t>
  </si>
  <si>
    <t>CAMUCIOLO</t>
  </si>
  <si>
    <t>APOSTOLO</t>
  </si>
  <si>
    <t>MELAURO</t>
  </si>
  <si>
    <t>TERRANTIGA</t>
  </si>
  <si>
    <t>TOTALI COSTI</t>
  </si>
  <si>
    <t>FATT.1010</t>
  </si>
  <si>
    <t>ETICHETTE P.E.P.I.</t>
  </si>
  <si>
    <t>0584769681</t>
  </si>
  <si>
    <t>01574620462</t>
  </si>
  <si>
    <t>VIA BORGO DEI TERRINCHESI 411 - SERAVEZZA (LU)</t>
  </si>
  <si>
    <t>ETICHETTE VERDI</t>
  </si>
  <si>
    <t>FATT.A-5642</t>
  </si>
  <si>
    <t>secchio</t>
  </si>
  <si>
    <t>AFFITTO ANNUO PARCO PER SPIAGGIA</t>
  </si>
  <si>
    <t>DETTAGLIO COSTI 2020</t>
  </si>
  <si>
    <t>COSTI CONFEZIONAMENTO 2020</t>
  </si>
  <si>
    <t>CONFEZIONAMENTO JAYA+MARCO</t>
  </si>
  <si>
    <t>SCATOLA (€)</t>
  </si>
  <si>
    <t>MIELE BIOLOGICO</t>
  </si>
  <si>
    <t>EU19TAM01</t>
  </si>
  <si>
    <t>47B</t>
  </si>
  <si>
    <t>47A</t>
  </si>
  <si>
    <t>50B</t>
  </si>
  <si>
    <t>50A</t>
  </si>
  <si>
    <t>FATT.72</t>
  </si>
  <si>
    <t>FATT.A-413</t>
  </si>
  <si>
    <t>VASI 1000</t>
  </si>
  <si>
    <t>FATT.1/75</t>
  </si>
  <si>
    <t>FATT.108</t>
  </si>
  <si>
    <t>ETICHETTE MARRONI</t>
  </si>
  <si>
    <t>SIGILLO GIALLO</t>
  </si>
  <si>
    <t>SIGILLO MARRONE</t>
  </si>
  <si>
    <t>DDT.20 28/05/19</t>
  </si>
  <si>
    <t>DDT.04 21/01/20</t>
  </si>
  <si>
    <t>DDT.05 21/01/20</t>
  </si>
  <si>
    <t>MIELE CONVENZIONALE</t>
  </si>
  <si>
    <t>DDT.45 04/02/20</t>
  </si>
  <si>
    <t>1188 vasi</t>
  </si>
  <si>
    <t>EU0120</t>
  </si>
  <si>
    <t>Fatt.1/75</t>
  </si>
  <si>
    <t>M</t>
  </si>
  <si>
    <t>AC18BR01</t>
  </si>
  <si>
    <t>100B</t>
  </si>
  <si>
    <t>100A</t>
  </si>
  <si>
    <t>MF18ACM02</t>
  </si>
  <si>
    <t>106A</t>
  </si>
  <si>
    <t>106B</t>
  </si>
  <si>
    <t>QUANTITA INIZIALE</t>
  </si>
  <si>
    <t>MAGAZZINO</t>
  </si>
  <si>
    <t>VENDITE 2020</t>
  </si>
  <si>
    <t>VENDITE VERDI</t>
  </si>
  <si>
    <t>CONTATI</t>
  </si>
  <si>
    <t>DIFFERENZA</t>
  </si>
  <si>
    <t>Fatt.5</t>
  </si>
  <si>
    <t>2X250 ANALISI</t>
  </si>
  <si>
    <t>DDT.545/A 26/08/19</t>
  </si>
  <si>
    <t>DDT.04 22/10/19</t>
  </si>
  <si>
    <t>600(346)</t>
  </si>
  <si>
    <t>LOTTI VERDI</t>
  </si>
  <si>
    <t>113B</t>
  </si>
  <si>
    <t>113A</t>
  </si>
  <si>
    <t>Scarto Invasettatura (Kg)</t>
  </si>
  <si>
    <t>Quantità (Kg)</t>
  </si>
  <si>
    <t>num.</t>
  </si>
  <si>
    <t xml:space="preserve">Quantità </t>
  </si>
  <si>
    <t>Kg</t>
  </si>
  <si>
    <t>Fusti / vasi</t>
  </si>
  <si>
    <t>Lotto Fornitore</t>
  </si>
  <si>
    <t xml:space="preserve">DEPOSITO MIELE SFUSO </t>
  </si>
  <si>
    <t>Lotto Forn.</t>
  </si>
  <si>
    <t>Documento</t>
  </si>
  <si>
    <t>DOCUMENTO</t>
  </si>
  <si>
    <t>Numero</t>
  </si>
  <si>
    <t>Fusti</t>
  </si>
  <si>
    <t>Vasi</t>
  </si>
  <si>
    <t>AC19ABV</t>
  </si>
  <si>
    <t>121A</t>
  </si>
  <si>
    <t>121B</t>
  </si>
  <si>
    <t>AC19ABM</t>
  </si>
  <si>
    <t>VERDI</t>
  </si>
  <si>
    <t>BOROTTO</t>
  </si>
  <si>
    <t>ERICA BIO</t>
  </si>
  <si>
    <t>BOROTTO 5,5</t>
  </si>
  <si>
    <t>BOROTTO 10</t>
  </si>
  <si>
    <t>FATT.682</t>
  </si>
  <si>
    <t>ABXX18AC</t>
  </si>
  <si>
    <t>2</t>
  </si>
  <si>
    <t>ME19ACM01</t>
  </si>
  <si>
    <t>152A</t>
  </si>
  <si>
    <t>152B</t>
  </si>
  <si>
    <t>2 fustI</t>
  </si>
  <si>
    <t>02/18</t>
  </si>
  <si>
    <t>1/1 fusto</t>
  </si>
  <si>
    <t>AC18BR02</t>
  </si>
  <si>
    <t>DDT.16 14/04/20</t>
  </si>
  <si>
    <t>2/2 fusti</t>
  </si>
  <si>
    <t>VENDITE 2019</t>
  </si>
  <si>
    <t>DANNE</t>
  </si>
  <si>
    <t>3</t>
  </si>
  <si>
    <t>1</t>
  </si>
  <si>
    <t>MF19ABM</t>
  </si>
  <si>
    <t>ABXX19MF3</t>
  </si>
  <si>
    <t>AVUTI 4000</t>
  </si>
  <si>
    <t>EU19TAM02</t>
  </si>
  <si>
    <t>Fatt.1/172</t>
  </si>
  <si>
    <t>FATT.02</t>
  </si>
  <si>
    <t>FATT.1/172</t>
  </si>
  <si>
    <t>Fatt.02</t>
  </si>
  <si>
    <t>MF19ABM01</t>
  </si>
  <si>
    <t>EU0420</t>
  </si>
  <si>
    <t>DDT. 142 08/05/2020</t>
  </si>
  <si>
    <t>ABXX18TG4</t>
  </si>
  <si>
    <t>CT19ACM02</t>
  </si>
  <si>
    <t>180A</t>
  </si>
  <si>
    <t>180B</t>
  </si>
  <si>
    <t>188A</t>
  </si>
  <si>
    <t>188B</t>
  </si>
  <si>
    <t>1 maturatore</t>
  </si>
  <si>
    <t>MILLEFIORI BIO 2019</t>
  </si>
  <si>
    <t>IN ORDINE DA NINO</t>
  </si>
  <si>
    <t>CASTAGNO BIO 2020</t>
  </si>
  <si>
    <t>ACACIA BIO 2020</t>
  </si>
  <si>
    <t>8</t>
  </si>
  <si>
    <t>5</t>
  </si>
  <si>
    <t>MF19ABV01</t>
  </si>
  <si>
    <t>CT19ACV02</t>
  </si>
  <si>
    <t>HOTEL CLUB I PINI</t>
  </si>
  <si>
    <t>VIA ROMA CAPITALE 265</t>
  </si>
  <si>
    <t>01286930464</t>
  </si>
  <si>
    <t>MF19DAG01</t>
  </si>
  <si>
    <t>FATT.A-844</t>
  </si>
  <si>
    <t>CAPSULE 70</t>
  </si>
  <si>
    <t>CAPSULE 53</t>
  </si>
  <si>
    <t>1x500 gr.ROTTO</t>
  </si>
  <si>
    <t>DDT.13 26/03/2019</t>
  </si>
  <si>
    <t>Fatt.8</t>
  </si>
  <si>
    <t>17ER</t>
  </si>
  <si>
    <t>IL LOTTO è STATO TRASFORMATO DA ERICA IN MILLEFIORI MFERAB</t>
  </si>
  <si>
    <t>210A</t>
  </si>
  <si>
    <t>210B</t>
  </si>
  <si>
    <t>FATT.A-1592</t>
  </si>
  <si>
    <t>DDT.02 29/04/2020</t>
  </si>
  <si>
    <t>3/3 fusti</t>
  </si>
  <si>
    <t>POLLINE 17AB</t>
  </si>
  <si>
    <t>2X250 ANALISI, POTREBBE ESSERCI UN ERRORE DOVUTO AL LOTTO PRECEDENTE</t>
  </si>
  <si>
    <t>VENDUTO ANCHE NEL VERDE</t>
  </si>
  <si>
    <t>FATT.30</t>
  </si>
  <si>
    <t>NS</t>
  </si>
  <si>
    <t>223B</t>
  </si>
  <si>
    <t>223A</t>
  </si>
  <si>
    <t>SARA MASTROMEI</t>
  </si>
  <si>
    <t>VIA PADULETTO 20</t>
  </si>
  <si>
    <t>02490900467</t>
  </si>
  <si>
    <t>227B</t>
  </si>
  <si>
    <t>227A</t>
  </si>
  <si>
    <t>FABBRO 1</t>
  </si>
  <si>
    <t>FABBRO 2</t>
  </si>
  <si>
    <t>COVID MARZO</t>
  </si>
  <si>
    <t>COVID APRILE</t>
  </si>
  <si>
    <t>DA AVERE</t>
  </si>
  <si>
    <t>AVUTI</t>
  </si>
  <si>
    <t xml:space="preserve">PRELIEVI </t>
  </si>
  <si>
    <t>TRIM 1</t>
  </si>
  <si>
    <t>TRIM 2</t>
  </si>
  <si>
    <t>TRIM 3</t>
  </si>
  <si>
    <t>TRIM 4</t>
  </si>
  <si>
    <t xml:space="preserve">TOTALE ANNO </t>
  </si>
  <si>
    <t>BAGNO TERESA SNC</t>
  </si>
  <si>
    <t>2X250 ANALISI, 1X500 ROTTO</t>
  </si>
  <si>
    <t>SP20ABV</t>
  </si>
  <si>
    <t xml:space="preserve">  </t>
  </si>
  <si>
    <t>DDT.07 29/04/2020</t>
  </si>
  <si>
    <t>DDT.27 16/06/2020</t>
  </si>
  <si>
    <t>MF19ACM01</t>
  </si>
  <si>
    <t>Fatt.30</t>
  </si>
  <si>
    <t>ABXX19MFSP</t>
  </si>
  <si>
    <t>FATT.A-2660</t>
  </si>
  <si>
    <t>Fatt.05</t>
  </si>
  <si>
    <t>SALUMERIA LAZZARINI MINEO PATRIZIA</t>
  </si>
  <si>
    <t>MERCATO PIAZZA CAVOUR</t>
  </si>
  <si>
    <t>02459920464</t>
  </si>
  <si>
    <t>ERBORISTERIA ERICA SIMONA BIADA</t>
  </si>
  <si>
    <t>VIA FRATTI 79</t>
  </si>
  <si>
    <t>01695710465</t>
  </si>
  <si>
    <t xml:space="preserve">GEDDO MARIO </t>
  </si>
  <si>
    <t>VIA ROMA 47</t>
  </si>
  <si>
    <t>RANCO</t>
  </si>
  <si>
    <t>VA</t>
  </si>
  <si>
    <t>02811640123</t>
  </si>
  <si>
    <t>AC20MNM01</t>
  </si>
  <si>
    <t>278A</t>
  </si>
  <si>
    <t>278B</t>
  </si>
  <si>
    <t>GELATERIA CREMERIA EMMA</t>
  </si>
  <si>
    <t>VIA E.MENINI 8/10</t>
  </si>
  <si>
    <t>01650560467</t>
  </si>
  <si>
    <t>AC20MNV01</t>
  </si>
  <si>
    <t>AC20MN20G01</t>
  </si>
  <si>
    <t>302A</t>
  </si>
  <si>
    <t>302B</t>
  </si>
  <si>
    <t>MF19ACV01</t>
  </si>
  <si>
    <t>PROVVIGIONI 2020</t>
  </si>
  <si>
    <t>FATT.37</t>
  </si>
  <si>
    <t>MN</t>
  </si>
  <si>
    <t>TM</t>
  </si>
  <si>
    <t>MN20</t>
  </si>
  <si>
    <t>CF20</t>
  </si>
  <si>
    <t>nino.scacchi@libero.it</t>
  </si>
  <si>
    <t>Fatt.37</t>
  </si>
  <si>
    <t>DDT.40 28/08/2020</t>
  </si>
  <si>
    <t>DDT.04 28/08/2020</t>
  </si>
  <si>
    <t>Fatt.04</t>
  </si>
  <si>
    <t xml:space="preserve">APOSTOLO </t>
  </si>
  <si>
    <t xml:space="preserve">DDT 27 </t>
  </si>
  <si>
    <t>data</t>
  </si>
  <si>
    <t>QUANTITA' IN FUSTI</t>
  </si>
  <si>
    <t>Iniziale</t>
  </si>
  <si>
    <t>Attuale</t>
  </si>
  <si>
    <t>4</t>
  </si>
  <si>
    <t>DDT04</t>
  </si>
  <si>
    <t>DDT 40</t>
  </si>
  <si>
    <t>FATT.A-3815</t>
  </si>
  <si>
    <t>MAGAZZINO CARICO / SCARICO 2020</t>
  </si>
  <si>
    <t>DATA CONTROLLO 07/10/2020</t>
  </si>
  <si>
    <t>6x500 ROTTI</t>
  </si>
  <si>
    <t>2X250 ANALISI, 7X500 ROTTI non inseriti nel conto delle etic</t>
  </si>
  <si>
    <t>AL 07/10/2020</t>
  </si>
  <si>
    <t xml:space="preserve"> </t>
  </si>
  <si>
    <t>CL</t>
  </si>
  <si>
    <t>CT20ACM01</t>
  </si>
  <si>
    <t>CT20ACV01</t>
  </si>
  <si>
    <t>362B</t>
  </si>
  <si>
    <t>362A</t>
  </si>
  <si>
    <t>PROSSIMO DA INVASETTARE</t>
  </si>
  <si>
    <t>EU20TAM01</t>
  </si>
  <si>
    <t>376B</t>
  </si>
  <si>
    <t>376A</t>
  </si>
  <si>
    <t>AC20MNM02</t>
  </si>
  <si>
    <t>CT20DAG01</t>
  </si>
  <si>
    <t>FATT.1/487</t>
  </si>
  <si>
    <t>EU1020</t>
  </si>
  <si>
    <t>FATT.881</t>
  </si>
  <si>
    <t>ETICHETTE GIALLE</t>
  </si>
  <si>
    <t>4X500 ANALISI AUSL</t>
  </si>
  <si>
    <t>3/5 fusti</t>
  </si>
  <si>
    <t>4/8 fusti</t>
  </si>
  <si>
    <t>DDT.1/407 29/10/2020</t>
  </si>
  <si>
    <t>MF20 (250)</t>
  </si>
  <si>
    <t>Fatt.1/487</t>
  </si>
  <si>
    <t>ME20ACM01</t>
  </si>
  <si>
    <t>2 X ME20ACM01</t>
  </si>
  <si>
    <t>TA</t>
  </si>
  <si>
    <t>DDT 52</t>
  </si>
  <si>
    <t>MELATA BIO 2020</t>
  </si>
  <si>
    <t>LOTTI FATTI</t>
  </si>
  <si>
    <t>RI2020</t>
  </si>
  <si>
    <t>DDT 05</t>
  </si>
  <si>
    <t>2 X AC20MNM01 + 2 X AC20MNM02</t>
  </si>
  <si>
    <t>3 X AC20MN20G01</t>
  </si>
  <si>
    <t>ME20ACV01</t>
  </si>
  <si>
    <t>FATT.55</t>
  </si>
  <si>
    <t>FATT.07</t>
  </si>
  <si>
    <t>VIA GAGGIOLO 105 - OLEGGIO (NO)</t>
  </si>
  <si>
    <t>apicolturadanne@hotmail.it</t>
  </si>
  <si>
    <t xml:space="preserve">1x500 arrivato rotto, quindi si parte da 1247 vasi </t>
  </si>
  <si>
    <t>DDT.52 10/11/2020</t>
  </si>
  <si>
    <t>Fatt.55</t>
  </si>
  <si>
    <t>Fatt:07</t>
  </si>
  <si>
    <t>DDT.05 10/11/2020</t>
  </si>
  <si>
    <t>0/2 fusti</t>
  </si>
  <si>
    <t xml:space="preserve">MILLEFIORI </t>
  </si>
  <si>
    <t>CT20ACV01 (250)</t>
  </si>
  <si>
    <t>AC20MNV01 (250)</t>
  </si>
  <si>
    <t>FATTURATO SARA 2020</t>
  </si>
  <si>
    <t>01/2020</t>
  </si>
  <si>
    <t>02/2020</t>
  </si>
  <si>
    <t>03/2020</t>
  </si>
  <si>
    <t>04/2020</t>
  </si>
  <si>
    <t>05/2020</t>
  </si>
  <si>
    <t>06/2020</t>
  </si>
  <si>
    <t>07/2020</t>
  </si>
  <si>
    <t>08/2020</t>
  </si>
  <si>
    <t>09/2020</t>
  </si>
  <si>
    <t>III TRIM 2019</t>
  </si>
  <si>
    <t>Imponibile</t>
  </si>
  <si>
    <t>Bollo</t>
  </si>
  <si>
    <t>Totale</t>
  </si>
  <si>
    <t>Oggetto</t>
  </si>
  <si>
    <t>IV TRIM 2019</t>
  </si>
  <si>
    <t>I TRIM 2020</t>
  </si>
  <si>
    <t>II TRIM 2020</t>
  </si>
  <si>
    <t>02/11/2020</t>
  </si>
  <si>
    <t>15/07/2020</t>
  </si>
  <si>
    <t>28/09/2020</t>
  </si>
  <si>
    <t>10/06/2020</t>
  </si>
  <si>
    <t>12/05/2020</t>
  </si>
  <si>
    <t>10/04/2020</t>
  </si>
  <si>
    <t>12/03/2020</t>
  </si>
  <si>
    <t>11/02/2020</t>
  </si>
  <si>
    <t>10/01/2020</t>
  </si>
  <si>
    <t>TOTALE 2020</t>
  </si>
  <si>
    <t>AC20MNV02</t>
  </si>
  <si>
    <t>2/3 fusti</t>
  </si>
  <si>
    <t>DICEMBRE</t>
  </si>
  <si>
    <t>2 X MF19ACM01 2 X MF19ACM02</t>
  </si>
  <si>
    <t>0</t>
  </si>
  <si>
    <t>2 X CT20 ACM01</t>
  </si>
  <si>
    <t>FATT.A-5134</t>
  </si>
  <si>
    <t>FATT.2841</t>
  </si>
  <si>
    <t>MF19ACV02</t>
  </si>
  <si>
    <t>MF19ACM02</t>
  </si>
  <si>
    <t>444B</t>
  </si>
  <si>
    <t>444A</t>
  </si>
  <si>
    <t>1202 inv 1170 eti</t>
  </si>
  <si>
    <t>3/4 fusti</t>
  </si>
  <si>
    <t>490 INV 292 ETI</t>
  </si>
  <si>
    <t>1x500 verde 01 regalato, 2X250 ANALISI, 7X500 marroni 01 rotti</t>
  </si>
  <si>
    <t>TRIMESTRE 4</t>
  </si>
  <si>
    <t>10/2020</t>
  </si>
  <si>
    <t>03/12/2020</t>
  </si>
  <si>
    <t>III TRIM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</si>
</sst>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[$-410]dd/mm/yyyy"/>
    <numFmt numFmtId="165" formatCode="[$-410]0"/>
    <numFmt numFmtId="166" formatCode="[$-410]General"/>
    <numFmt numFmtId="167" formatCode="[$-410]0.00"/>
    <numFmt numFmtId="168" formatCode="&quot;€ &quot;#,##0.00"/>
    <numFmt numFmtId="169" formatCode="[$-410]0.00%"/>
    <numFmt numFmtId="170" formatCode="[$€-410]&quot; &quot;#,##0.00;[Red]&quot;-&quot;[$€-410]&quot; &quot;#,##0.00"/>
    <numFmt numFmtId="171" formatCode="0.000"/>
    <numFmt numFmtId="172" formatCode="&quot;€&quot;\ #,##0.00"/>
    <numFmt numFmtId="173" formatCode="_-* #,##0_-;\-* #,##0_-;_-* &quot;-&quot;??_-;_-@_-"/>
  </numFmts>
  <fonts count="49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i/>
      <sz val="16"/>
      <color theme="1"/>
      <name val="Arial"/>
      <family val="2"/>
    </font>
    <font>
      <b/>
      <i/>
      <sz val="16"/>
      <color rgb="FF000000"/>
      <name val="Arial"/>
      <family val="2"/>
    </font>
    <font>
      <b/>
      <i/>
      <u/>
      <sz val="11"/>
      <color theme="1"/>
      <name val="Arial"/>
      <family val="2"/>
    </font>
    <font>
      <b/>
      <i/>
      <u/>
      <sz val="11"/>
      <color rgb="FF000000"/>
      <name val="Arial"/>
      <family val="2"/>
    </font>
    <font>
      <sz val="11"/>
      <color rgb="FF000000"/>
      <name val="Tw Cen MT"/>
      <family val="2"/>
    </font>
    <font>
      <b/>
      <sz val="14"/>
      <color rgb="FF000000"/>
      <name val="Tw Cen MT"/>
      <family val="2"/>
    </font>
    <font>
      <b/>
      <sz val="11"/>
      <color rgb="FF000000"/>
      <name val="Tw Cen MT"/>
      <family val="2"/>
    </font>
    <font>
      <sz val="11"/>
      <color rgb="FFFF0000"/>
      <name val="Tw Cen MT"/>
      <family val="2"/>
    </font>
    <font>
      <b/>
      <sz val="20"/>
      <color rgb="FF000000"/>
      <name val="Tw Cen MT"/>
      <family val="2"/>
    </font>
    <font>
      <sz val="11"/>
      <color rgb="FF70AD47"/>
      <name val="Tw Cen MT"/>
      <family val="2"/>
    </font>
    <font>
      <b/>
      <sz val="20"/>
      <color rgb="FFFFFFFF"/>
      <name val="Tw Cen MT"/>
      <family val="2"/>
    </font>
    <font>
      <b/>
      <sz val="10"/>
      <color rgb="FF000000"/>
      <name val="Tw Cen MT"/>
      <family val="2"/>
    </font>
    <font>
      <sz val="11"/>
      <name val="Tw Cen MT"/>
      <family val="2"/>
    </font>
    <font>
      <sz val="11"/>
      <color theme="9"/>
      <name val="Tw Cen MT"/>
      <family val="2"/>
    </font>
    <font>
      <sz val="14"/>
      <color theme="1"/>
      <name val="Arial"/>
      <family val="2"/>
    </font>
    <font>
      <sz val="14"/>
      <color rgb="FF000000"/>
      <name val="Tw Cen MT"/>
      <family val="2"/>
    </font>
    <font>
      <sz val="16"/>
      <color theme="1"/>
      <name val="Arial"/>
      <family val="2"/>
    </font>
    <font>
      <sz val="16"/>
      <color rgb="FF000000"/>
      <name val="Tw Cen MT"/>
      <family val="2"/>
    </font>
    <font>
      <sz val="11"/>
      <color theme="4"/>
      <name val="Tw Cen MT"/>
      <family val="2"/>
    </font>
    <font>
      <b/>
      <sz val="10"/>
      <name val="Tw Cen MT"/>
      <family val="2"/>
    </font>
    <font>
      <b/>
      <sz val="11"/>
      <name val="Tw Cen MT"/>
      <family val="2"/>
    </font>
    <font>
      <sz val="11"/>
      <color theme="0"/>
      <name val="Tw Cen MT"/>
      <family val="2"/>
    </font>
    <font>
      <u/>
      <sz val="11"/>
      <color theme="10"/>
      <name val="Arial"/>
      <family val="2"/>
    </font>
    <font>
      <b/>
      <sz val="11"/>
      <color rgb="FF000000"/>
      <name val="Calibri"/>
      <family val="2"/>
    </font>
    <font>
      <b/>
      <sz val="8"/>
      <color rgb="FF000000"/>
      <name val="Calibri"/>
      <family val="2"/>
    </font>
    <font>
      <sz val="8"/>
      <color rgb="FF000000"/>
      <name val="Calibri"/>
      <family val="2"/>
    </font>
    <font>
      <b/>
      <sz val="20"/>
      <name val="Tw Cen MT"/>
      <family val="2"/>
    </font>
    <font>
      <sz val="11"/>
      <color theme="1"/>
      <name val="Arial"/>
      <family val="2"/>
    </font>
    <font>
      <sz val="11"/>
      <color theme="1"/>
      <name val="Tw Cen MT"/>
      <family val="2"/>
    </font>
    <font>
      <b/>
      <sz val="10"/>
      <color theme="1"/>
      <name val="Tw Cen MT"/>
      <family val="2"/>
    </font>
    <font>
      <sz val="10"/>
      <color theme="1"/>
      <name val="Tw Cen MT"/>
      <family val="2"/>
    </font>
    <font>
      <b/>
      <sz val="11"/>
      <color theme="1"/>
      <name val="Tw Cen MT"/>
      <family val="2"/>
    </font>
    <font>
      <sz val="11"/>
      <name val="Calibri"/>
      <family val="2"/>
    </font>
    <font>
      <sz val="8"/>
      <name val="Arial"/>
      <family val="2"/>
    </font>
    <font>
      <sz val="11"/>
      <name val="Arial"/>
      <family val="2"/>
    </font>
    <font>
      <b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6"/>
      <color theme="1"/>
      <name val="Tw Cen MT"/>
      <family val="2"/>
    </font>
    <font>
      <sz val="11"/>
      <color theme="2" tint="-9.9978637043366805E-2"/>
      <name val="Tw Cen MT"/>
      <family val="2"/>
    </font>
    <font>
      <sz val="11"/>
      <color rgb="FFE737CE"/>
      <name val="Tw Cen MT"/>
      <family val="2"/>
    </font>
    <font>
      <sz val="11"/>
      <color theme="9" tint="0.39997558519241921"/>
      <name val="Tw Cen MT"/>
      <family val="2"/>
    </font>
    <font>
      <sz val="11"/>
      <color theme="1"/>
      <name val="Tw Cen MT"/>
    </font>
    <font>
      <b/>
      <sz val="11"/>
      <color theme="1"/>
      <name val="Tw Cen MT"/>
    </font>
  </fonts>
  <fills count="47">
    <fill>
      <patternFill patternType="none"/>
    </fill>
    <fill>
      <patternFill patternType="gray125"/>
    </fill>
    <fill>
      <patternFill patternType="solid">
        <fgColor rgb="FFFFC7CE"/>
        <bgColor rgb="FFFFC7CE"/>
      </patternFill>
    </fill>
    <fill>
      <patternFill patternType="solid">
        <fgColor rgb="FFFFFFFF"/>
        <bgColor rgb="FFFFFFFF"/>
      </patternFill>
    </fill>
    <fill>
      <patternFill patternType="solid">
        <fgColor rgb="FFE2F0D9"/>
        <bgColor rgb="FFE2F0D9"/>
      </patternFill>
    </fill>
    <fill>
      <patternFill patternType="solid">
        <fgColor rgb="FFBF9000"/>
        <bgColor rgb="FFBF9000"/>
      </patternFill>
    </fill>
    <fill>
      <patternFill patternType="solid">
        <fgColor rgb="FFFFD966"/>
        <bgColor rgb="FFFFD966"/>
      </patternFill>
    </fill>
    <fill>
      <patternFill patternType="solid">
        <fgColor rgb="FF70AD47"/>
        <bgColor rgb="FF70AD47"/>
      </patternFill>
    </fill>
    <fill>
      <patternFill patternType="solid">
        <fgColor rgb="FFC00000"/>
        <bgColor rgb="FFC00000"/>
      </patternFill>
    </fill>
    <fill>
      <patternFill patternType="solid">
        <fgColor rgb="FF548235"/>
        <bgColor rgb="FF548235"/>
      </patternFill>
    </fill>
    <fill>
      <patternFill patternType="solid">
        <fgColor rgb="FFA9D18E"/>
        <bgColor rgb="FFA9D18E"/>
      </patternFill>
    </fill>
    <fill>
      <patternFill patternType="solid">
        <fgColor rgb="FF8FAADC"/>
        <bgColor rgb="FF8FAADC"/>
      </patternFill>
    </fill>
    <fill>
      <patternFill patternType="solid">
        <fgColor rgb="FFFFE699"/>
        <bgColor rgb="FFFFE699"/>
      </patternFill>
    </fill>
    <fill>
      <patternFill patternType="solid">
        <fgColor rgb="FFDEEBF7"/>
        <bgColor rgb="FFDEEBF7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2CC"/>
        <bgColor rgb="FFFFF2CC"/>
      </patternFill>
    </fill>
    <fill>
      <patternFill patternType="solid">
        <fgColor theme="7" tint="-0.249977111117893"/>
        <bgColor rgb="FFE2F0D9"/>
      </patternFill>
    </fill>
    <fill>
      <patternFill patternType="solid">
        <fgColor theme="7" tint="0.59999389629810485"/>
        <bgColor rgb="FFE2F0D9"/>
      </patternFill>
    </fill>
    <fill>
      <patternFill patternType="solid">
        <fgColor theme="9" tint="0.79998168889431442"/>
        <bgColor rgb="FFE2F0D9"/>
      </patternFill>
    </fill>
    <fill>
      <patternFill patternType="solid">
        <fgColor theme="4" tint="0.79998168889431442"/>
        <bgColor rgb="FFE2F0D9"/>
      </patternFill>
    </fill>
    <fill>
      <patternFill patternType="solid">
        <fgColor rgb="FFFFC000"/>
        <bgColor rgb="FFFFC000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9"/>
        <bgColor rgb="FFFFD96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E2F0D9"/>
      </patternFill>
    </fill>
    <fill>
      <patternFill patternType="solid">
        <fgColor rgb="FFD9D9D9"/>
        <bgColor rgb="FFD9D9D9"/>
      </patternFill>
    </fill>
    <fill>
      <patternFill patternType="solid">
        <fgColor rgb="FFFF0000"/>
        <bgColor rgb="FFFFE699"/>
      </patternFill>
    </fill>
    <fill>
      <patternFill patternType="solid">
        <fgColor theme="7" tint="-0.249977111117893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-0.249977111117893"/>
        <bgColor rgb="FFBF9000"/>
      </patternFill>
    </fill>
    <fill>
      <patternFill patternType="solid">
        <fgColor theme="8" tint="0.39997558519241921"/>
        <bgColor rgb="FFFFFFFF"/>
      </patternFill>
    </fill>
    <fill>
      <patternFill patternType="solid">
        <fgColor theme="7"/>
        <bgColor rgb="FFFFFFFF"/>
      </patternFill>
    </fill>
    <fill>
      <patternFill patternType="solid">
        <fgColor theme="8" tint="0.79998168889431442"/>
        <bgColor rgb="FFFFC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rgb="FFE2F0D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rgb="FFE2F0D9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</fills>
  <borders count="9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thin">
        <color rgb="FF000000"/>
      </bottom>
      <diagonal/>
    </border>
    <border>
      <left/>
      <right style="thin">
        <color auto="1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8">
    <xf numFmtId="0" fontId="0" fillId="0" borderId="0"/>
    <xf numFmtId="0" fontId="3" fillId="2" borderId="0"/>
    <xf numFmtId="166" fontId="4" fillId="0" borderId="0"/>
    <xf numFmtId="166" fontId="5" fillId="0" borderId="0"/>
    <xf numFmtId="0" fontId="6" fillId="0" borderId="0">
      <alignment horizontal="center"/>
    </xf>
    <xf numFmtId="166" fontId="7" fillId="0" borderId="0">
      <alignment horizontal="center"/>
    </xf>
    <xf numFmtId="0" fontId="6" fillId="0" borderId="0">
      <alignment horizontal="center" textRotation="90"/>
    </xf>
    <xf numFmtId="166" fontId="7" fillId="0" borderId="0">
      <alignment horizontal="center" textRotation="90"/>
    </xf>
    <xf numFmtId="0" fontId="8" fillId="0" borderId="0"/>
    <xf numFmtId="166" fontId="9" fillId="0" borderId="0"/>
    <xf numFmtId="170" fontId="8" fillId="0" borderId="0"/>
    <xf numFmtId="170" fontId="9" fillId="0" borderId="0"/>
    <xf numFmtId="0" fontId="28" fillId="0" borderId="0" applyNumberFormat="0" applyFill="0" applyBorder="0" applyAlignment="0" applyProtection="0"/>
    <xf numFmtId="43" fontId="33" fillId="0" borderId="0" applyFont="0" applyFill="0" applyBorder="0" applyAlignment="0" applyProtection="0"/>
    <xf numFmtId="0" fontId="2" fillId="0" borderId="0"/>
    <xf numFmtId="0" fontId="4" fillId="0" borderId="0"/>
    <xf numFmtId="0" fontId="1" fillId="0" borderId="0"/>
    <xf numFmtId="9" fontId="33" fillId="0" borderId="0" applyFont="0" applyFill="0" applyBorder="0" applyAlignment="0" applyProtection="0"/>
  </cellStyleXfs>
  <cellXfs count="1227">
    <xf numFmtId="0" fontId="0" fillId="0" borderId="0" xfId="0"/>
    <xf numFmtId="166" fontId="10" fillId="3" borderId="0" xfId="2" applyFont="1" applyFill="1"/>
    <xf numFmtId="166" fontId="10" fillId="3" borderId="0" xfId="2" applyFont="1" applyFill="1" applyAlignment="1">
      <alignment horizontal="center"/>
    </xf>
    <xf numFmtId="166" fontId="12" fillId="4" borderId="2" xfId="2" applyFont="1" applyFill="1" applyBorder="1" applyAlignment="1">
      <alignment horizontal="center"/>
    </xf>
    <xf numFmtId="49" fontId="12" fillId="4" borderId="2" xfId="2" applyNumberFormat="1" applyFont="1" applyFill="1" applyBorder="1" applyAlignment="1">
      <alignment horizontal="center"/>
    </xf>
    <xf numFmtId="49" fontId="12" fillId="4" borderId="3" xfId="2" applyNumberFormat="1" applyFont="1" applyFill="1" applyBorder="1" applyAlignment="1">
      <alignment horizontal="center"/>
    </xf>
    <xf numFmtId="166" fontId="12" fillId="4" borderId="3" xfId="2" applyFont="1" applyFill="1" applyBorder="1" applyAlignment="1">
      <alignment horizontal="center"/>
    </xf>
    <xf numFmtId="166" fontId="12" fillId="4" borderId="4" xfId="2" applyFont="1" applyFill="1" applyBorder="1" applyAlignment="1">
      <alignment horizontal="center"/>
    </xf>
    <xf numFmtId="49" fontId="12" fillId="4" borderId="4" xfId="2" applyNumberFormat="1" applyFont="1" applyFill="1" applyBorder="1" applyAlignment="1">
      <alignment horizontal="center"/>
    </xf>
    <xf numFmtId="49" fontId="12" fillId="4" borderId="5" xfId="2" applyNumberFormat="1" applyFont="1" applyFill="1" applyBorder="1" applyAlignment="1">
      <alignment horizontal="center"/>
    </xf>
    <xf numFmtId="166" fontId="12" fillId="4" borderId="5" xfId="2" applyFont="1" applyFill="1" applyBorder="1" applyAlignment="1">
      <alignment horizontal="center"/>
    </xf>
    <xf numFmtId="166" fontId="10" fillId="0" borderId="6" xfId="2" applyFont="1" applyBorder="1"/>
    <xf numFmtId="49" fontId="10" fillId="0" borderId="6" xfId="2" applyNumberFormat="1" applyFont="1" applyBorder="1"/>
    <xf numFmtId="49" fontId="10" fillId="0" borderId="7" xfId="2" applyNumberFormat="1" applyFont="1" applyBorder="1"/>
    <xf numFmtId="166" fontId="10" fillId="0" borderId="7" xfId="2" applyFont="1" applyBorder="1"/>
    <xf numFmtId="166" fontId="10" fillId="0" borderId="6" xfId="2" applyFont="1" applyBorder="1" applyAlignment="1">
      <alignment horizontal="left"/>
    </xf>
    <xf numFmtId="166" fontId="10" fillId="0" borderId="6" xfId="2" applyFont="1" applyBorder="1" applyAlignment="1">
      <alignment horizontal="center"/>
    </xf>
    <xf numFmtId="166" fontId="10" fillId="0" borderId="6" xfId="2" applyFont="1" applyBorder="1" applyAlignment="1">
      <alignment horizontal="right"/>
    </xf>
    <xf numFmtId="49" fontId="10" fillId="0" borderId="6" xfId="2" applyNumberFormat="1" applyFont="1" applyBorder="1" applyAlignment="1">
      <alignment horizontal="right"/>
    </xf>
    <xf numFmtId="49" fontId="10" fillId="0" borderId="7" xfId="2" applyNumberFormat="1" applyFont="1" applyBorder="1" applyAlignment="1">
      <alignment horizontal="right"/>
    </xf>
    <xf numFmtId="166" fontId="12" fillId="3" borderId="0" xfId="2" applyFont="1" applyFill="1" applyAlignment="1">
      <alignment horizontal="center"/>
    </xf>
    <xf numFmtId="164" fontId="10" fillId="0" borderId="6" xfId="2" applyNumberFormat="1" applyFont="1" applyBorder="1" applyAlignment="1">
      <alignment horizontal="center"/>
    </xf>
    <xf numFmtId="166" fontId="10" fillId="0" borderId="7" xfId="2" applyFont="1" applyBorder="1" applyAlignment="1">
      <alignment horizontal="center"/>
    </xf>
    <xf numFmtId="166" fontId="12" fillId="4" borderId="7" xfId="2" applyFont="1" applyFill="1" applyBorder="1" applyAlignment="1">
      <alignment horizontal="center"/>
    </xf>
    <xf numFmtId="166" fontId="10" fillId="0" borderId="7" xfId="2" applyFont="1" applyBorder="1" applyAlignment="1">
      <alignment horizontal="left"/>
    </xf>
    <xf numFmtId="166" fontId="10" fillId="0" borderId="0" xfId="2" applyFont="1"/>
    <xf numFmtId="166" fontId="16" fillId="4" borderId="9" xfId="2" applyFont="1" applyFill="1" applyBorder="1" applyAlignment="1">
      <alignment vertical="center"/>
    </xf>
    <xf numFmtId="167" fontId="16" fillId="4" borderId="9" xfId="2" applyNumberFormat="1" applyFont="1" applyFill="1" applyBorder="1" applyAlignment="1">
      <alignment vertical="center"/>
    </xf>
    <xf numFmtId="49" fontId="10" fillId="4" borderId="10" xfId="2" applyNumberFormat="1" applyFont="1" applyFill="1" applyBorder="1"/>
    <xf numFmtId="164" fontId="12" fillId="4" borderId="14" xfId="3" applyNumberFormat="1" applyFont="1" applyFill="1" applyBorder="1" applyAlignment="1">
      <alignment vertical="center"/>
    </xf>
    <xf numFmtId="166" fontId="12" fillId="4" borderId="14" xfId="3" applyFont="1" applyFill="1" applyBorder="1" applyAlignment="1">
      <alignment vertical="center"/>
    </xf>
    <xf numFmtId="49" fontId="12" fillId="4" borderId="7" xfId="3" applyNumberFormat="1" applyFont="1" applyFill="1" applyBorder="1" applyAlignment="1">
      <alignment vertical="center"/>
    </xf>
    <xf numFmtId="164" fontId="12" fillId="4" borderId="13" xfId="3" applyNumberFormat="1" applyFont="1" applyFill="1" applyBorder="1" applyAlignment="1">
      <alignment horizontal="center" vertical="center"/>
    </xf>
    <xf numFmtId="166" fontId="12" fillId="4" borderId="13" xfId="3" applyFont="1" applyFill="1" applyBorder="1" applyAlignment="1">
      <alignment horizontal="center" vertical="center"/>
    </xf>
    <xf numFmtId="166" fontId="12" fillId="4" borderId="7" xfId="3" applyFont="1" applyFill="1" applyBorder="1" applyAlignment="1">
      <alignment horizontal="center" vertical="center"/>
    </xf>
    <xf numFmtId="166" fontId="17" fillId="4" borderId="1" xfId="3" applyFont="1" applyFill="1" applyBorder="1" applyAlignment="1">
      <alignment horizontal="center" vertical="center"/>
    </xf>
    <xf numFmtId="166" fontId="12" fillId="4" borderId="5" xfId="3" applyFont="1" applyFill="1" applyBorder="1" applyAlignment="1">
      <alignment vertical="center"/>
    </xf>
    <xf numFmtId="164" fontId="12" fillId="4" borderId="12" xfId="3" applyNumberFormat="1" applyFont="1" applyFill="1" applyBorder="1" applyAlignment="1">
      <alignment vertical="center"/>
    </xf>
    <xf numFmtId="166" fontId="12" fillId="4" borderId="12" xfId="3" applyFont="1" applyFill="1" applyBorder="1" applyAlignment="1">
      <alignment vertical="center"/>
    </xf>
    <xf numFmtId="168" fontId="17" fillId="4" borderId="1" xfId="3" applyNumberFormat="1" applyFont="1" applyFill="1" applyBorder="1" applyAlignment="1">
      <alignment horizontal="center" vertical="center"/>
    </xf>
    <xf numFmtId="167" fontId="12" fillId="4" borderId="1" xfId="3" applyNumberFormat="1" applyFont="1" applyFill="1" applyBorder="1" applyAlignment="1">
      <alignment horizontal="center" vertical="center"/>
    </xf>
    <xf numFmtId="49" fontId="12" fillId="4" borderId="5" xfId="3" applyNumberFormat="1" applyFont="1" applyFill="1" applyBorder="1" applyAlignment="1">
      <alignment vertical="center"/>
    </xf>
    <xf numFmtId="14" fontId="10" fillId="0" borderId="7" xfId="3" applyNumberFormat="1" applyFont="1" applyBorder="1" applyAlignment="1">
      <alignment horizontal="left"/>
    </xf>
    <xf numFmtId="164" fontId="10" fillId="0" borderId="7" xfId="2" applyNumberFormat="1" applyFont="1" applyBorder="1" applyAlignment="1">
      <alignment horizontal="left"/>
    </xf>
    <xf numFmtId="166" fontId="10" fillId="3" borderId="0" xfId="2" applyFont="1" applyFill="1" applyProtection="1">
      <protection locked="0"/>
    </xf>
    <xf numFmtId="166" fontId="10" fillId="0" borderId="7" xfId="2" applyFont="1" applyBorder="1" applyAlignment="1" applyProtection="1">
      <alignment horizontal="center"/>
      <protection locked="0"/>
    </xf>
    <xf numFmtId="164" fontId="10" fillId="0" borderId="7" xfId="2" applyNumberFormat="1" applyFont="1" applyBorder="1" applyAlignment="1" applyProtection="1">
      <alignment horizontal="left"/>
      <protection locked="0"/>
    </xf>
    <xf numFmtId="166" fontId="10" fillId="0" borderId="7" xfId="2" applyFont="1" applyBorder="1" applyProtection="1">
      <protection locked="0"/>
    </xf>
    <xf numFmtId="49" fontId="10" fillId="0" borderId="7" xfId="2" applyNumberFormat="1" applyFont="1" applyBorder="1" applyAlignment="1" applyProtection="1">
      <alignment horizontal="center"/>
      <protection locked="0"/>
    </xf>
    <xf numFmtId="166" fontId="10" fillId="0" borderId="7" xfId="3" applyFont="1" applyBorder="1" applyAlignment="1" applyProtection="1">
      <alignment horizontal="center"/>
      <protection locked="0"/>
    </xf>
    <xf numFmtId="168" fontId="10" fillId="0" borderId="7" xfId="2" applyNumberFormat="1" applyFont="1" applyBorder="1" applyAlignment="1" applyProtection="1">
      <alignment horizontal="center"/>
      <protection locked="0"/>
    </xf>
    <xf numFmtId="166" fontId="10" fillId="0" borderId="7" xfId="2" applyFont="1" applyBorder="1" applyAlignment="1" applyProtection="1">
      <alignment horizontal="left"/>
      <protection locked="0"/>
    </xf>
    <xf numFmtId="165" fontId="10" fillId="3" borderId="0" xfId="2" applyNumberFormat="1" applyFont="1" applyFill="1"/>
    <xf numFmtId="165" fontId="10" fillId="0" borderId="6" xfId="2" applyNumberFormat="1" applyFont="1" applyBorder="1" applyAlignment="1">
      <alignment horizontal="center"/>
    </xf>
    <xf numFmtId="165" fontId="10" fillId="0" borderId="0" xfId="2" applyNumberFormat="1" applyFont="1" applyAlignment="1">
      <alignment horizontal="center"/>
    </xf>
    <xf numFmtId="165" fontId="10" fillId="0" borderId="7" xfId="2" applyNumberFormat="1" applyFont="1" applyBorder="1" applyAlignment="1">
      <alignment horizontal="center"/>
    </xf>
    <xf numFmtId="166" fontId="14" fillId="4" borderId="9" xfId="2" applyFont="1" applyFill="1" applyBorder="1" applyAlignment="1">
      <alignment vertical="center"/>
    </xf>
    <xf numFmtId="165" fontId="14" fillId="4" borderId="9" xfId="2" applyNumberFormat="1" applyFont="1" applyFill="1" applyBorder="1" applyAlignment="1">
      <alignment vertical="center"/>
    </xf>
    <xf numFmtId="168" fontId="14" fillId="4" borderId="9" xfId="2" applyNumberFormat="1" applyFont="1" applyFill="1" applyBorder="1" applyAlignment="1">
      <alignment vertical="center"/>
    </xf>
    <xf numFmtId="166" fontId="14" fillId="4" borderId="9" xfId="2" applyFont="1" applyFill="1" applyBorder="1" applyAlignment="1">
      <alignment horizontal="center" vertical="center"/>
    </xf>
    <xf numFmtId="166" fontId="12" fillId="4" borderId="9" xfId="2" applyFont="1" applyFill="1" applyBorder="1" applyAlignment="1">
      <alignment vertical="center"/>
    </xf>
    <xf numFmtId="168" fontId="12" fillId="4" borderId="9" xfId="2" applyNumberFormat="1" applyFont="1" applyFill="1" applyBorder="1" applyAlignment="1">
      <alignment vertical="center"/>
    </xf>
    <xf numFmtId="165" fontId="12" fillId="4" borderId="3" xfId="2" applyNumberFormat="1" applyFont="1" applyFill="1" applyBorder="1" applyAlignment="1">
      <alignment vertical="center"/>
    </xf>
    <xf numFmtId="166" fontId="12" fillId="4" borderId="7" xfId="3" applyFont="1" applyFill="1" applyBorder="1" applyAlignment="1">
      <alignment vertical="center"/>
    </xf>
    <xf numFmtId="166" fontId="12" fillId="4" borderId="0" xfId="3" applyFont="1" applyFill="1" applyAlignment="1">
      <alignment horizontal="center" vertical="center"/>
    </xf>
    <xf numFmtId="168" fontId="12" fillId="4" borderId="7" xfId="3" applyNumberFormat="1" applyFont="1" applyFill="1" applyBorder="1" applyAlignment="1">
      <alignment horizontal="center" vertical="center"/>
    </xf>
    <xf numFmtId="168" fontId="17" fillId="4" borderId="8" xfId="3" applyNumberFormat="1" applyFont="1" applyFill="1" applyBorder="1" applyAlignment="1">
      <alignment horizontal="center" vertical="center"/>
    </xf>
    <xf numFmtId="165" fontId="12" fillId="4" borderId="7" xfId="3" applyNumberFormat="1" applyFont="1" applyFill="1" applyBorder="1" applyAlignment="1">
      <alignment horizontal="center" vertical="center"/>
    </xf>
    <xf numFmtId="166" fontId="12" fillId="4" borderId="11" xfId="3" applyFont="1" applyFill="1" applyBorder="1" applyAlignment="1">
      <alignment vertical="center"/>
    </xf>
    <xf numFmtId="168" fontId="17" fillId="4" borderId="5" xfId="3" applyNumberFormat="1" applyFont="1" applyFill="1" applyBorder="1" applyAlignment="1">
      <alignment horizontal="center" vertical="center"/>
    </xf>
    <xf numFmtId="166" fontId="17" fillId="4" borderId="10" xfId="3" applyFont="1" applyFill="1" applyBorder="1" applyAlignment="1">
      <alignment horizontal="center" vertical="center"/>
    </xf>
    <xf numFmtId="165" fontId="17" fillId="4" borderId="1" xfId="3" applyNumberFormat="1" applyFont="1" applyFill="1" applyBorder="1" applyAlignment="1">
      <alignment horizontal="center" vertical="center"/>
    </xf>
    <xf numFmtId="165" fontId="12" fillId="4" borderId="5" xfId="3" applyNumberFormat="1" applyFont="1" applyFill="1" applyBorder="1" applyAlignment="1">
      <alignment horizontal="center" vertical="center"/>
    </xf>
    <xf numFmtId="166" fontId="10" fillId="0" borderId="7" xfId="3" applyFont="1" applyBorder="1" applyAlignment="1">
      <alignment horizontal="center"/>
    </xf>
    <xf numFmtId="164" fontId="10" fillId="0" borderId="7" xfId="3" applyNumberFormat="1" applyFont="1" applyBorder="1" applyAlignment="1">
      <alignment horizontal="left"/>
    </xf>
    <xf numFmtId="168" fontId="10" fillId="0" borderId="7" xfId="3" applyNumberFormat="1" applyFont="1" applyBorder="1" applyAlignment="1">
      <alignment horizontal="center"/>
    </xf>
    <xf numFmtId="168" fontId="10" fillId="0" borderId="7" xfId="2" applyNumberFormat="1" applyFont="1" applyBorder="1"/>
    <xf numFmtId="165" fontId="10" fillId="0" borderId="7" xfId="3" applyNumberFormat="1" applyFont="1" applyBorder="1" applyAlignment="1">
      <alignment horizontal="center"/>
    </xf>
    <xf numFmtId="167" fontId="10" fillId="0" borderId="7" xfId="3" applyNumberFormat="1" applyFont="1" applyBorder="1" applyAlignment="1">
      <alignment horizontal="center"/>
    </xf>
    <xf numFmtId="168" fontId="10" fillId="0" borderId="7" xfId="2" applyNumberFormat="1" applyFont="1" applyBorder="1" applyAlignment="1">
      <alignment horizontal="center"/>
    </xf>
    <xf numFmtId="167" fontId="10" fillId="0" borderId="7" xfId="2" applyNumberFormat="1" applyFont="1" applyBorder="1" applyAlignment="1">
      <alignment horizontal="center"/>
    </xf>
    <xf numFmtId="166" fontId="10" fillId="0" borderId="0" xfId="3" applyFont="1" applyProtection="1">
      <protection locked="0"/>
    </xf>
    <xf numFmtId="165" fontId="10" fillId="0" borderId="0" xfId="3" applyNumberFormat="1" applyFont="1" applyAlignment="1" applyProtection="1">
      <alignment horizontal="center"/>
      <protection locked="0"/>
    </xf>
    <xf numFmtId="164" fontId="10" fillId="0" borderId="0" xfId="3" applyNumberFormat="1" applyFont="1" applyAlignment="1" applyProtection="1">
      <alignment horizontal="center"/>
      <protection locked="0"/>
    </xf>
    <xf numFmtId="167" fontId="10" fillId="0" borderId="0" xfId="3" applyNumberFormat="1" applyFont="1" applyAlignment="1" applyProtection="1">
      <alignment horizontal="center"/>
      <protection locked="0"/>
    </xf>
    <xf numFmtId="167" fontId="10" fillId="0" borderId="15" xfId="3" applyNumberFormat="1" applyFont="1" applyBorder="1" applyAlignment="1" applyProtection="1">
      <alignment horizontal="center"/>
      <protection locked="0"/>
    </xf>
    <xf numFmtId="167" fontId="10" fillId="0" borderId="6" xfId="3" applyNumberFormat="1" applyFont="1" applyBorder="1" applyAlignment="1" applyProtection="1">
      <alignment horizontal="center"/>
      <protection locked="0"/>
    </xf>
    <xf numFmtId="166" fontId="10" fillId="0" borderId="0" xfId="3" applyFont="1" applyAlignment="1" applyProtection="1">
      <alignment horizontal="center" vertical="center"/>
      <protection locked="0"/>
    </xf>
    <xf numFmtId="166" fontId="10" fillId="0" borderId="0" xfId="3" applyFont="1"/>
    <xf numFmtId="167" fontId="10" fillId="0" borderId="6" xfId="3" applyNumberFormat="1" applyFont="1" applyBorder="1" applyAlignment="1">
      <alignment horizontal="center"/>
    </xf>
    <xf numFmtId="167" fontId="10" fillId="0" borderId="0" xfId="3" applyNumberFormat="1" applyFont="1" applyAlignment="1">
      <alignment horizontal="center"/>
    </xf>
    <xf numFmtId="165" fontId="10" fillId="4" borderId="6" xfId="3" applyNumberFormat="1" applyFont="1" applyFill="1" applyBorder="1" applyAlignment="1">
      <alignment horizontal="center"/>
    </xf>
    <xf numFmtId="166" fontId="10" fillId="0" borderId="0" xfId="3" applyFont="1" applyAlignment="1">
      <alignment horizontal="left"/>
    </xf>
    <xf numFmtId="166" fontId="10" fillId="0" borderId="0" xfId="3" applyFont="1" applyAlignment="1">
      <alignment horizontal="center"/>
    </xf>
    <xf numFmtId="166" fontId="13" fillId="0" borderId="0" xfId="3" applyFont="1"/>
    <xf numFmtId="167" fontId="17" fillId="3" borderId="17" xfId="3" applyNumberFormat="1" applyFont="1" applyFill="1" applyBorder="1" applyAlignment="1" applyProtection="1">
      <alignment horizontal="center" vertical="center"/>
      <protection locked="0"/>
    </xf>
    <xf numFmtId="167" fontId="10" fillId="0" borderId="9" xfId="3" applyNumberFormat="1" applyFont="1" applyBorder="1" applyAlignment="1" applyProtection="1">
      <alignment horizontal="center"/>
      <protection locked="0"/>
    </xf>
    <xf numFmtId="167" fontId="10" fillId="0" borderId="11" xfId="3" applyNumberFormat="1" applyFont="1" applyBorder="1" applyAlignment="1" applyProtection="1">
      <alignment horizontal="center"/>
      <protection locked="0"/>
    </xf>
    <xf numFmtId="166" fontId="18" fillId="0" borderId="7" xfId="3" applyFont="1" applyBorder="1" applyAlignment="1">
      <alignment horizontal="center"/>
    </xf>
    <xf numFmtId="167" fontId="10" fillId="0" borderId="17" xfId="3" applyNumberFormat="1" applyFont="1" applyBorder="1" applyAlignment="1">
      <alignment horizontal="center"/>
    </xf>
    <xf numFmtId="2" fontId="10" fillId="0" borderId="0" xfId="3" applyNumberFormat="1" applyFont="1" applyProtection="1">
      <protection locked="0"/>
    </xf>
    <xf numFmtId="2" fontId="10" fillId="0" borderId="0" xfId="3" applyNumberFormat="1" applyFont="1"/>
    <xf numFmtId="2" fontId="12" fillId="0" borderId="0" xfId="3" applyNumberFormat="1" applyFont="1" applyProtection="1">
      <protection locked="0"/>
    </xf>
    <xf numFmtId="166" fontId="18" fillId="0" borderId="6" xfId="2" applyFont="1" applyBorder="1" applyAlignment="1">
      <alignment horizontal="left"/>
    </xf>
    <xf numFmtId="49" fontId="18" fillId="0" borderId="7" xfId="2" applyNumberFormat="1" applyFont="1" applyBorder="1" applyAlignment="1">
      <alignment horizontal="right"/>
    </xf>
    <xf numFmtId="166" fontId="10" fillId="15" borderId="18" xfId="2" applyFont="1" applyFill="1" applyBorder="1" applyAlignment="1">
      <alignment horizontal="left"/>
    </xf>
    <xf numFmtId="166" fontId="13" fillId="15" borderId="18" xfId="2" applyFont="1" applyFill="1" applyBorder="1" applyAlignment="1">
      <alignment horizontal="left"/>
    </xf>
    <xf numFmtId="166" fontId="15" fillId="3" borderId="18" xfId="2" applyFont="1" applyFill="1" applyBorder="1" applyAlignment="1">
      <alignment horizontal="left"/>
    </xf>
    <xf numFmtId="165" fontId="12" fillId="3" borderId="3" xfId="3" applyNumberFormat="1" applyFont="1" applyFill="1" applyBorder="1" applyAlignment="1" applyProtection="1">
      <alignment horizontal="center" vertical="center"/>
      <protection locked="0"/>
    </xf>
    <xf numFmtId="165" fontId="12" fillId="3" borderId="2" xfId="3" applyNumberFormat="1" applyFont="1" applyFill="1" applyBorder="1" applyAlignment="1" applyProtection="1">
      <alignment horizontal="center" vertical="center"/>
      <protection locked="0"/>
    </xf>
    <xf numFmtId="167" fontId="12" fillId="0" borderId="3" xfId="3" applyNumberFormat="1" applyFont="1" applyBorder="1" applyAlignment="1" applyProtection="1">
      <alignment horizontal="center" vertical="center"/>
      <protection locked="0"/>
    </xf>
    <xf numFmtId="165" fontId="10" fillId="4" borderId="16" xfId="3" applyNumberFormat="1" applyFont="1" applyFill="1" applyBorder="1" applyAlignment="1">
      <alignment horizontal="center"/>
    </xf>
    <xf numFmtId="0" fontId="20" fillId="0" borderId="0" xfId="0" applyFont="1"/>
    <xf numFmtId="166" fontId="21" fillId="0" borderId="0" xfId="3" applyFont="1" applyProtection="1">
      <protection locked="0"/>
    </xf>
    <xf numFmtId="2" fontId="21" fillId="0" borderId="0" xfId="3" applyNumberFormat="1" applyFont="1" applyProtection="1">
      <protection locked="0"/>
    </xf>
    <xf numFmtId="165" fontId="12" fillId="3" borderId="6" xfId="3" applyNumberFormat="1" applyFont="1" applyFill="1" applyBorder="1" applyAlignment="1" applyProtection="1">
      <alignment horizontal="center" vertical="center"/>
      <protection locked="0"/>
    </xf>
    <xf numFmtId="164" fontId="12" fillId="3" borderId="13" xfId="3" applyNumberFormat="1" applyFont="1" applyFill="1" applyBorder="1" applyAlignment="1" applyProtection="1">
      <alignment horizontal="center" vertical="center"/>
      <protection locked="0"/>
    </xf>
    <xf numFmtId="167" fontId="12" fillId="0" borderId="7" xfId="3" applyNumberFormat="1" applyFont="1" applyBorder="1" applyAlignment="1" applyProtection="1">
      <alignment horizontal="center" vertical="center"/>
      <protection locked="0"/>
    </xf>
    <xf numFmtId="167" fontId="10" fillId="0" borderId="26" xfId="3" applyNumberFormat="1" applyFont="1" applyBorder="1" applyAlignment="1">
      <alignment horizontal="center"/>
    </xf>
    <xf numFmtId="167" fontId="10" fillId="0" borderId="25" xfId="3" applyNumberFormat="1" applyFont="1" applyBorder="1" applyAlignment="1">
      <alignment horizontal="center"/>
    </xf>
    <xf numFmtId="164" fontId="12" fillId="3" borderId="15" xfId="3" applyNumberFormat="1" applyFont="1" applyFill="1" applyBorder="1" applyAlignment="1" applyProtection="1">
      <alignment horizontal="center" vertical="center"/>
      <protection locked="0"/>
    </xf>
    <xf numFmtId="167" fontId="10" fillId="0" borderId="35" xfId="3" applyNumberFormat="1" applyFont="1" applyBorder="1" applyAlignment="1">
      <alignment horizontal="center"/>
    </xf>
    <xf numFmtId="167" fontId="10" fillId="0" borderId="30" xfId="3" applyNumberFormat="1" applyFont="1" applyBorder="1" applyAlignment="1">
      <alignment horizontal="center"/>
    </xf>
    <xf numFmtId="167" fontId="10" fillId="0" borderId="35" xfId="3" applyNumberFormat="1" applyFont="1" applyBorder="1" applyAlignment="1" applyProtection="1">
      <alignment horizontal="center"/>
      <protection locked="0"/>
    </xf>
    <xf numFmtId="167" fontId="10" fillId="0" borderId="30" xfId="3" applyNumberFormat="1" applyFont="1" applyBorder="1" applyAlignment="1" applyProtection="1">
      <alignment horizontal="center"/>
      <protection locked="0"/>
    </xf>
    <xf numFmtId="165" fontId="12" fillId="3" borderId="7" xfId="3" applyNumberFormat="1" applyFont="1" applyFill="1" applyBorder="1" applyAlignment="1" applyProtection="1">
      <alignment horizontal="center" vertical="center"/>
      <protection locked="0"/>
    </xf>
    <xf numFmtId="167" fontId="12" fillId="0" borderId="13" xfId="3" applyNumberFormat="1" applyFont="1" applyBorder="1" applyAlignment="1" applyProtection="1">
      <alignment horizontal="center" vertical="center"/>
      <protection locked="0"/>
    </xf>
    <xf numFmtId="2" fontId="11" fillId="0" borderId="0" xfId="3" applyNumberFormat="1" applyFont="1" applyAlignment="1" applyProtection="1">
      <alignment horizontal="right"/>
      <protection locked="0"/>
    </xf>
    <xf numFmtId="0" fontId="22" fillId="0" borderId="0" xfId="0" applyFont="1"/>
    <xf numFmtId="166" fontId="23" fillId="0" borderId="0" xfId="3" applyFont="1" applyProtection="1">
      <protection locked="0"/>
    </xf>
    <xf numFmtId="2" fontId="23" fillId="0" borderId="0" xfId="3" applyNumberFormat="1" applyFont="1" applyProtection="1">
      <protection locked="0"/>
    </xf>
    <xf numFmtId="166" fontId="10" fillId="0" borderId="0" xfId="3" applyFont="1" applyAlignment="1" applyProtection="1">
      <alignment horizontal="center"/>
      <protection locked="0"/>
    </xf>
    <xf numFmtId="165" fontId="12" fillId="3" borderId="30" xfId="3" applyNumberFormat="1" applyFont="1" applyFill="1" applyBorder="1" applyAlignment="1" applyProtection="1">
      <alignment horizontal="center" vertical="center"/>
      <protection locked="0"/>
    </xf>
    <xf numFmtId="168" fontId="12" fillId="4" borderId="15" xfId="2" applyNumberFormat="1" applyFont="1" applyFill="1" applyBorder="1" applyAlignment="1">
      <alignment vertical="center"/>
    </xf>
    <xf numFmtId="168" fontId="17" fillId="4" borderId="6" xfId="3" applyNumberFormat="1" applyFont="1" applyFill="1" applyBorder="1" applyAlignment="1">
      <alignment horizontal="center" vertical="center"/>
    </xf>
    <xf numFmtId="168" fontId="17" fillId="4" borderId="4" xfId="3" applyNumberFormat="1" applyFont="1" applyFill="1" applyBorder="1" applyAlignment="1">
      <alignment horizontal="center" vertical="center"/>
    </xf>
    <xf numFmtId="166" fontId="18" fillId="0" borderId="7" xfId="2" applyFont="1" applyBorder="1" applyAlignment="1">
      <alignment horizontal="center"/>
    </xf>
    <xf numFmtId="166" fontId="25" fillId="4" borderId="1" xfId="3" applyFont="1" applyFill="1" applyBorder="1" applyAlignment="1">
      <alignment horizontal="center" vertical="center"/>
    </xf>
    <xf numFmtId="1" fontId="10" fillId="0" borderId="7" xfId="2" applyNumberFormat="1" applyFont="1" applyBorder="1" applyAlignment="1">
      <alignment horizontal="center"/>
    </xf>
    <xf numFmtId="1" fontId="10" fillId="0" borderId="7" xfId="2" applyNumberFormat="1" applyFont="1" applyBorder="1" applyAlignment="1" applyProtection="1">
      <alignment horizontal="center"/>
      <protection locked="0"/>
    </xf>
    <xf numFmtId="1" fontId="12" fillId="4" borderId="3" xfId="3" applyNumberFormat="1" applyFont="1" applyFill="1" applyBorder="1" applyAlignment="1">
      <alignment horizontal="center" vertical="center"/>
    </xf>
    <xf numFmtId="1" fontId="12" fillId="4" borderId="7" xfId="3" applyNumberFormat="1" applyFont="1" applyFill="1" applyBorder="1" applyAlignment="1">
      <alignment horizontal="center" vertical="center"/>
    </xf>
    <xf numFmtId="1" fontId="12" fillId="4" borderId="5" xfId="3" applyNumberFormat="1" applyFont="1" applyFill="1" applyBorder="1" applyAlignment="1">
      <alignment horizontal="center" vertical="center"/>
    </xf>
    <xf numFmtId="166" fontId="10" fillId="0" borderId="38" xfId="2" applyFont="1" applyBorder="1" applyAlignment="1">
      <alignment horizontal="center"/>
    </xf>
    <xf numFmtId="166" fontId="18" fillId="0" borderId="7" xfId="2" applyFont="1" applyBorder="1"/>
    <xf numFmtId="166" fontId="12" fillId="0" borderId="18" xfId="3" applyFont="1" applyBorder="1" applyAlignment="1">
      <alignment horizontal="center"/>
    </xf>
    <xf numFmtId="166" fontId="10" fillId="0" borderId="0" xfId="2" applyFont="1" applyAlignment="1">
      <alignment horizontal="left"/>
    </xf>
    <xf numFmtId="1" fontId="12" fillId="4" borderId="14" xfId="3" applyNumberFormat="1" applyFont="1" applyFill="1" applyBorder="1" applyAlignment="1">
      <alignment vertical="center"/>
    </xf>
    <xf numFmtId="1" fontId="12" fillId="4" borderId="13" xfId="3" applyNumberFormat="1" applyFont="1" applyFill="1" applyBorder="1" applyAlignment="1">
      <alignment vertical="center"/>
    </xf>
    <xf numFmtId="1" fontId="12" fillId="4" borderId="12" xfId="3" applyNumberFormat="1" applyFont="1" applyFill="1" applyBorder="1" applyAlignment="1">
      <alignment vertical="center"/>
    </xf>
    <xf numFmtId="1" fontId="12" fillId="16" borderId="3" xfId="3" applyNumberFormat="1" applyFont="1" applyFill="1" applyBorder="1" applyAlignment="1">
      <alignment vertical="center"/>
    </xf>
    <xf numFmtId="1" fontId="12" fillId="16" borderId="7" xfId="3" applyNumberFormat="1" applyFont="1" applyFill="1" applyBorder="1" applyAlignment="1">
      <alignment vertical="center"/>
    </xf>
    <xf numFmtId="1" fontId="12" fillId="16" borderId="5" xfId="3" applyNumberFormat="1" applyFont="1" applyFill="1" applyBorder="1" applyAlignment="1">
      <alignment vertical="center"/>
    </xf>
    <xf numFmtId="1" fontId="10" fillId="16" borderId="7" xfId="3" applyNumberFormat="1" applyFont="1" applyFill="1" applyBorder="1" applyAlignment="1">
      <alignment horizontal="center"/>
    </xf>
    <xf numFmtId="1" fontId="10" fillId="16" borderId="7" xfId="2" applyNumberFormat="1" applyFont="1" applyFill="1" applyBorder="1" applyAlignment="1" applyProtection="1">
      <alignment horizontal="center"/>
      <protection locked="0"/>
    </xf>
    <xf numFmtId="2" fontId="10" fillId="4" borderId="10" xfId="2" applyNumberFormat="1" applyFont="1" applyFill="1" applyBorder="1"/>
    <xf numFmtId="2" fontId="12" fillId="4" borderId="7" xfId="3" applyNumberFormat="1" applyFont="1" applyFill="1" applyBorder="1" applyAlignment="1">
      <alignment vertical="center"/>
    </xf>
    <xf numFmtId="2" fontId="12" fillId="4" borderId="5" xfId="3" applyNumberFormat="1" applyFont="1" applyFill="1" applyBorder="1" applyAlignment="1">
      <alignment vertical="center"/>
    </xf>
    <xf numFmtId="2" fontId="10" fillId="0" borderId="7" xfId="2" applyNumberFormat="1" applyFont="1" applyBorder="1" applyAlignment="1" applyProtection="1">
      <alignment horizontal="center"/>
      <protection locked="0"/>
    </xf>
    <xf numFmtId="167" fontId="12" fillId="0" borderId="7" xfId="2" applyNumberFormat="1" applyFont="1" applyBorder="1"/>
    <xf numFmtId="166" fontId="13" fillId="0" borderId="7" xfId="2" applyFont="1" applyBorder="1" applyAlignment="1">
      <alignment horizontal="center"/>
    </xf>
    <xf numFmtId="49" fontId="28" fillId="0" borderId="6" xfId="12" applyNumberFormat="1" applyBorder="1"/>
    <xf numFmtId="166" fontId="29" fillId="3" borderId="1" xfId="3" applyFont="1" applyFill="1" applyBorder="1" applyAlignment="1">
      <alignment horizontal="center"/>
    </xf>
    <xf numFmtId="167" fontId="29" fillId="3" borderId="1" xfId="3" applyNumberFormat="1" applyFont="1" applyFill="1" applyBorder="1" applyAlignment="1">
      <alignment horizontal="center"/>
    </xf>
    <xf numFmtId="166" fontId="5" fillId="3" borderId="1" xfId="3" applyFill="1" applyBorder="1" applyAlignment="1">
      <alignment horizontal="center"/>
    </xf>
    <xf numFmtId="171" fontId="5" fillId="3" borderId="1" xfId="3" applyNumberFormat="1" applyFill="1" applyBorder="1" applyAlignment="1">
      <alignment horizontal="center"/>
    </xf>
    <xf numFmtId="167" fontId="5" fillId="3" borderId="1" xfId="3" applyNumberFormat="1" applyFill="1" applyBorder="1" applyAlignment="1">
      <alignment horizontal="center"/>
    </xf>
    <xf numFmtId="166" fontId="19" fillId="0" borderId="0" xfId="2" applyFont="1"/>
    <xf numFmtId="166" fontId="29" fillId="3" borderId="5" xfId="3" applyFont="1" applyFill="1" applyBorder="1" applyAlignment="1">
      <alignment horizontal="center"/>
    </xf>
    <xf numFmtId="167" fontId="12" fillId="0" borderId="7" xfId="2" applyNumberFormat="1" applyFont="1" applyBorder="1" applyProtection="1">
      <protection locked="0"/>
    </xf>
    <xf numFmtId="166" fontId="18" fillId="0" borderId="26" xfId="3" applyFont="1" applyBorder="1" applyAlignment="1">
      <alignment horizontal="right"/>
    </xf>
    <xf numFmtId="14" fontId="18" fillId="0" borderId="26" xfId="3" applyNumberFormat="1" applyFont="1" applyBorder="1" applyAlignment="1">
      <alignment horizontal="right"/>
    </xf>
    <xf numFmtId="166" fontId="26" fillId="0" borderId="39" xfId="3" applyFont="1" applyBorder="1" applyAlignment="1">
      <alignment horizontal="center"/>
    </xf>
    <xf numFmtId="166" fontId="12" fillId="0" borderId="0" xfId="3" applyFont="1" applyAlignment="1">
      <alignment horizontal="left"/>
    </xf>
    <xf numFmtId="164" fontId="18" fillId="0" borderId="7" xfId="2" applyNumberFormat="1" applyFont="1" applyBorder="1" applyAlignment="1">
      <alignment horizontal="left"/>
    </xf>
    <xf numFmtId="14" fontId="18" fillId="0" borderId="7" xfId="3" applyNumberFormat="1" applyFont="1" applyBorder="1" applyAlignment="1">
      <alignment horizontal="left"/>
    </xf>
    <xf numFmtId="166" fontId="12" fillId="0" borderId="41" xfId="2" applyFont="1" applyBorder="1" applyAlignment="1">
      <alignment horizontal="center"/>
    </xf>
    <xf numFmtId="166" fontId="12" fillId="0" borderId="34" xfId="2" applyFont="1" applyBorder="1" applyAlignment="1">
      <alignment horizontal="center"/>
    </xf>
    <xf numFmtId="166" fontId="10" fillId="0" borderId="42" xfId="2" applyFont="1" applyBorder="1" applyAlignment="1">
      <alignment horizontal="center"/>
    </xf>
    <xf numFmtId="166" fontId="10" fillId="0" borderId="40" xfId="2" applyFont="1" applyBorder="1" applyAlignment="1">
      <alignment horizontal="center"/>
    </xf>
    <xf numFmtId="166" fontId="18" fillId="0" borderId="40" xfId="2" applyFont="1" applyBorder="1" applyAlignment="1">
      <alignment horizontal="center"/>
    </xf>
    <xf numFmtId="166" fontId="10" fillId="3" borderId="7" xfId="2" applyFont="1" applyFill="1" applyBorder="1" applyAlignment="1">
      <alignment horizontal="center"/>
    </xf>
    <xf numFmtId="166" fontId="12" fillId="0" borderId="31" xfId="2" applyFont="1" applyBorder="1" applyAlignment="1">
      <alignment horizontal="center"/>
    </xf>
    <xf numFmtId="166" fontId="19" fillId="0" borderId="16" xfId="2" applyFont="1" applyBorder="1" applyAlignment="1">
      <alignment horizontal="center"/>
    </xf>
    <xf numFmtId="166" fontId="19" fillId="0" borderId="43" xfId="2" applyFont="1" applyBorder="1" applyAlignment="1">
      <alignment horizontal="center"/>
    </xf>
    <xf numFmtId="166" fontId="10" fillId="14" borderId="0" xfId="2" applyFont="1" applyFill="1" applyAlignment="1">
      <alignment horizontal="center"/>
    </xf>
    <xf numFmtId="166" fontId="10" fillId="3" borderId="23" xfId="2" applyFont="1" applyFill="1" applyBorder="1" applyAlignment="1">
      <alignment horizontal="center"/>
    </xf>
    <xf numFmtId="166" fontId="19" fillId="0" borderId="6" xfId="2" applyFont="1" applyBorder="1" applyAlignment="1">
      <alignment horizontal="center"/>
    </xf>
    <xf numFmtId="166" fontId="19" fillId="0" borderId="38" xfId="2" applyFont="1" applyBorder="1" applyAlignment="1">
      <alignment horizontal="center"/>
    </xf>
    <xf numFmtId="166" fontId="15" fillId="0" borderId="16" xfId="2" applyFont="1" applyBorder="1" applyAlignment="1">
      <alignment horizontal="center"/>
    </xf>
    <xf numFmtId="166" fontId="15" fillId="0" borderId="49" xfId="2" applyFont="1" applyBorder="1" applyAlignment="1">
      <alignment horizontal="center"/>
    </xf>
    <xf numFmtId="166" fontId="27" fillId="15" borderId="0" xfId="2" applyFont="1" applyFill="1" applyAlignment="1">
      <alignment horizontal="center"/>
    </xf>
    <xf numFmtId="166" fontId="10" fillId="15" borderId="0" xfId="2" applyFont="1" applyFill="1" applyAlignment="1">
      <alignment horizontal="center"/>
    </xf>
    <xf numFmtId="166" fontId="19" fillId="0" borderId="49" xfId="2" applyFont="1" applyBorder="1" applyAlignment="1">
      <alignment horizontal="center"/>
    </xf>
    <xf numFmtId="166" fontId="19" fillId="0" borderId="20" xfId="2" applyFont="1" applyBorder="1" applyAlignment="1">
      <alignment horizontal="center"/>
    </xf>
    <xf numFmtId="166" fontId="19" fillId="0" borderId="0" xfId="2" applyFont="1" applyAlignment="1">
      <alignment horizontal="center"/>
    </xf>
    <xf numFmtId="166" fontId="19" fillId="14" borderId="0" xfId="2" applyFont="1" applyFill="1" applyAlignment="1">
      <alignment horizontal="center"/>
    </xf>
    <xf numFmtId="166" fontId="10" fillId="0" borderId="0" xfId="2" applyFont="1" applyAlignment="1">
      <alignment horizontal="center"/>
    </xf>
    <xf numFmtId="166" fontId="27" fillId="14" borderId="0" xfId="2" applyFont="1" applyFill="1" applyAlignment="1">
      <alignment horizontal="center"/>
    </xf>
    <xf numFmtId="166" fontId="13" fillId="14" borderId="0" xfId="2" applyFont="1" applyFill="1" applyAlignment="1">
      <alignment horizontal="center"/>
    </xf>
    <xf numFmtId="166" fontId="31" fillId="3" borderId="0" xfId="3" applyFont="1" applyFill="1" applyAlignment="1">
      <alignment horizontal="center" vertical="center"/>
    </xf>
    <xf numFmtId="166" fontId="19" fillId="0" borderId="40" xfId="2" applyFont="1" applyBorder="1" applyAlignment="1">
      <alignment horizontal="center"/>
    </xf>
    <xf numFmtId="166" fontId="19" fillId="0" borderId="39" xfId="2" applyFont="1" applyBorder="1" applyAlignment="1">
      <alignment horizontal="center"/>
    </xf>
    <xf numFmtId="1" fontId="10" fillId="16" borderId="50" xfId="3" applyNumberFormat="1" applyFont="1" applyFill="1" applyBorder="1" applyAlignment="1">
      <alignment horizontal="center"/>
    </xf>
    <xf numFmtId="1" fontId="10" fillId="0" borderId="50" xfId="2" applyNumberFormat="1" applyFont="1" applyBorder="1" applyAlignment="1" applyProtection="1">
      <alignment horizontal="center"/>
      <protection locked="0"/>
    </xf>
    <xf numFmtId="164" fontId="10" fillId="0" borderId="50" xfId="2" applyNumberFormat="1" applyFont="1" applyBorder="1" applyAlignment="1" applyProtection="1">
      <alignment horizontal="left"/>
      <protection locked="0"/>
    </xf>
    <xf numFmtId="166" fontId="10" fillId="0" borderId="50" xfId="2" applyFont="1" applyBorder="1" applyAlignment="1" applyProtection="1">
      <alignment horizontal="left"/>
      <protection locked="0"/>
    </xf>
    <xf numFmtId="166" fontId="10" fillId="0" borderId="50" xfId="2" applyFont="1" applyBorder="1" applyProtection="1">
      <protection locked="0"/>
    </xf>
    <xf numFmtId="166" fontId="10" fillId="0" borderId="50" xfId="3" applyFont="1" applyBorder="1" applyAlignment="1" applyProtection="1">
      <alignment horizontal="center"/>
      <protection locked="0"/>
    </xf>
    <xf numFmtId="166" fontId="10" fillId="0" borderId="50" xfId="2" applyFont="1" applyBorder="1" applyAlignment="1" applyProtection="1">
      <alignment horizontal="center"/>
      <protection locked="0"/>
    </xf>
    <xf numFmtId="168" fontId="10" fillId="0" borderId="50" xfId="2" applyNumberFormat="1" applyFont="1" applyBorder="1" applyAlignment="1" applyProtection="1">
      <alignment horizontal="center"/>
      <protection locked="0"/>
    </xf>
    <xf numFmtId="167" fontId="12" fillId="0" borderId="50" xfId="2" applyNumberFormat="1" applyFont="1" applyBorder="1"/>
    <xf numFmtId="49" fontId="10" fillId="0" borderId="50" xfId="2" applyNumberFormat="1" applyFont="1" applyBorder="1" applyAlignment="1" applyProtection="1">
      <alignment horizontal="center"/>
      <protection locked="0"/>
    </xf>
    <xf numFmtId="2" fontId="10" fillId="0" borderId="50" xfId="2" applyNumberFormat="1" applyFont="1" applyBorder="1" applyAlignment="1" applyProtection="1">
      <alignment horizontal="center"/>
      <protection locked="0"/>
    </xf>
    <xf numFmtId="166" fontId="12" fillId="0" borderId="7" xfId="2" applyFont="1" applyBorder="1" applyAlignment="1" applyProtection="1">
      <alignment horizontal="center"/>
      <protection locked="0"/>
    </xf>
    <xf numFmtId="166" fontId="12" fillId="0" borderId="7" xfId="2" applyFont="1" applyBorder="1" applyAlignment="1" applyProtection="1">
      <alignment horizontal="right"/>
      <protection locked="0"/>
    </xf>
    <xf numFmtId="166" fontId="29" fillId="3" borderId="10" xfId="3" applyFont="1" applyFill="1" applyBorder="1" applyAlignment="1">
      <alignment horizontal="center"/>
    </xf>
    <xf numFmtId="166" fontId="18" fillId="0" borderId="7" xfId="3" applyFont="1" applyBorder="1" applyAlignment="1" applyProtection="1">
      <alignment horizontal="center"/>
      <protection locked="0"/>
    </xf>
    <xf numFmtId="166" fontId="32" fillId="4" borderId="8" xfId="2" applyFont="1" applyFill="1" applyBorder="1" applyAlignment="1">
      <alignment horizontal="center" vertical="center"/>
    </xf>
    <xf numFmtId="166" fontId="18" fillId="0" borderId="50" xfId="3" applyFont="1" applyBorder="1" applyAlignment="1" applyProtection="1">
      <alignment horizontal="center"/>
      <protection locked="0"/>
    </xf>
    <xf numFmtId="166" fontId="18" fillId="0" borderId="7" xfId="2" applyFont="1" applyBorder="1" applyAlignment="1" applyProtection="1">
      <alignment horizontal="center"/>
      <protection locked="0"/>
    </xf>
    <xf numFmtId="166" fontId="32" fillId="4" borderId="9" xfId="2" applyFont="1" applyFill="1" applyBorder="1" applyAlignment="1">
      <alignment vertical="center"/>
    </xf>
    <xf numFmtId="168" fontId="25" fillId="4" borderId="1" xfId="3" applyNumberFormat="1" applyFont="1" applyFill="1" applyBorder="1" applyAlignment="1">
      <alignment horizontal="center" vertical="center"/>
    </xf>
    <xf numFmtId="168" fontId="18" fillId="0" borderId="7" xfId="2" applyNumberFormat="1" applyFont="1" applyBorder="1" applyAlignment="1" applyProtection="1">
      <alignment horizontal="center"/>
      <protection locked="0"/>
    </xf>
    <xf numFmtId="166" fontId="18" fillId="0" borderId="50" xfId="2" applyFont="1" applyBorder="1" applyAlignment="1" applyProtection="1">
      <alignment horizontal="center"/>
      <protection locked="0"/>
    </xf>
    <xf numFmtId="168" fontId="18" fillId="0" borderId="50" xfId="2" applyNumberFormat="1" applyFont="1" applyBorder="1" applyAlignment="1" applyProtection="1">
      <alignment horizontal="center"/>
      <protection locked="0"/>
    </xf>
    <xf numFmtId="166" fontId="18" fillId="0" borderId="50" xfId="3" applyFont="1" applyBorder="1" applyAlignment="1">
      <alignment horizontal="center"/>
    </xf>
    <xf numFmtId="166" fontId="26" fillId="0" borderId="7" xfId="2" applyFont="1" applyBorder="1" applyAlignment="1" applyProtection="1">
      <alignment horizontal="center"/>
      <protection locked="0"/>
    </xf>
    <xf numFmtId="166" fontId="11" fillId="6" borderId="7" xfId="3" applyFont="1" applyFill="1" applyBorder="1" applyAlignment="1">
      <alignment horizontal="center"/>
    </xf>
    <xf numFmtId="166" fontId="17" fillId="4" borderId="7" xfId="3" applyFont="1" applyFill="1" applyBorder="1" applyAlignment="1">
      <alignment horizontal="center" vertical="center"/>
    </xf>
    <xf numFmtId="1" fontId="17" fillId="4" borderId="1" xfId="3" applyNumberFormat="1" applyFont="1" applyFill="1" applyBorder="1" applyAlignment="1">
      <alignment horizontal="center" vertical="center"/>
    </xf>
    <xf numFmtId="1" fontId="10" fillId="0" borderId="7" xfId="3" applyNumberFormat="1" applyFont="1" applyBorder="1" applyAlignment="1">
      <alignment horizontal="center"/>
    </xf>
    <xf numFmtId="1" fontId="10" fillId="0" borderId="7" xfId="3" applyNumberFormat="1" applyFont="1" applyBorder="1" applyAlignment="1">
      <alignment horizontal="center" vertical="center"/>
    </xf>
    <xf numFmtId="1" fontId="10" fillId="0" borderId="7" xfId="2" applyNumberFormat="1" applyFont="1" applyBorder="1" applyAlignment="1">
      <alignment horizontal="center" vertical="center"/>
    </xf>
    <xf numFmtId="1" fontId="10" fillId="0" borderId="7" xfId="13" applyNumberFormat="1" applyFont="1" applyBorder="1" applyAlignment="1">
      <alignment horizontal="center" vertical="center"/>
    </xf>
    <xf numFmtId="166" fontId="12" fillId="0" borderId="42" xfId="2" applyFont="1" applyBorder="1" applyAlignment="1">
      <alignment horizontal="center"/>
    </xf>
    <xf numFmtId="0" fontId="34" fillId="14" borderId="0" xfId="14" applyFont="1" applyFill="1" applyAlignment="1">
      <alignment vertical="center"/>
    </xf>
    <xf numFmtId="0" fontId="35" fillId="14" borderId="0" xfId="14" applyFont="1" applyFill="1" applyAlignment="1">
      <alignment vertical="center"/>
    </xf>
    <xf numFmtId="0" fontId="36" fillId="14" borderId="0" xfId="14" applyFont="1" applyFill="1" applyAlignment="1">
      <alignment vertical="center"/>
    </xf>
    <xf numFmtId="0" fontId="36" fillId="14" borderId="0" xfId="14" applyFont="1" applyFill="1" applyAlignment="1">
      <alignment horizontal="center" vertical="center"/>
    </xf>
    <xf numFmtId="0" fontId="34" fillId="14" borderId="0" xfId="14" applyFont="1" applyFill="1" applyAlignment="1">
      <alignment horizontal="center" vertical="center"/>
    </xf>
    <xf numFmtId="166" fontId="18" fillId="0" borderId="5" xfId="2" applyFont="1" applyBorder="1" applyAlignment="1">
      <alignment horizontal="center"/>
    </xf>
    <xf numFmtId="166" fontId="10" fillId="0" borderId="6" xfId="2" applyFont="1" applyFill="1" applyBorder="1" applyAlignment="1">
      <alignment horizontal="center"/>
    </xf>
    <xf numFmtId="166" fontId="10" fillId="0" borderId="0" xfId="3" applyFont="1" applyFill="1"/>
    <xf numFmtId="166" fontId="10" fillId="16" borderId="0" xfId="3" applyFont="1" applyFill="1"/>
    <xf numFmtId="166" fontId="10" fillId="0" borderId="27" xfId="3" applyFont="1" applyBorder="1" applyAlignment="1">
      <alignment horizontal="left"/>
    </xf>
    <xf numFmtId="166" fontId="10" fillId="0" borderId="28" xfId="3" applyFont="1" applyBorder="1" applyAlignment="1">
      <alignment horizontal="left"/>
    </xf>
    <xf numFmtId="166" fontId="10" fillId="0" borderId="28" xfId="3" applyFont="1" applyBorder="1" applyAlignment="1">
      <alignment horizontal="center"/>
    </xf>
    <xf numFmtId="166" fontId="10" fillId="0" borderId="29" xfId="3" applyFont="1" applyBorder="1" applyAlignment="1">
      <alignment horizontal="center"/>
    </xf>
    <xf numFmtId="166" fontId="12" fillId="0" borderId="35" xfId="3" applyFont="1" applyBorder="1" applyAlignment="1">
      <alignment horizontal="left"/>
    </xf>
    <xf numFmtId="166" fontId="10" fillId="0" borderId="0" xfId="3" applyFont="1" applyBorder="1" applyAlignment="1">
      <alignment horizontal="left"/>
    </xf>
    <xf numFmtId="166" fontId="10" fillId="0" borderId="0" xfId="3" applyFont="1" applyBorder="1" applyAlignment="1">
      <alignment horizontal="center"/>
    </xf>
    <xf numFmtId="166" fontId="26" fillId="0" borderId="26" xfId="2" applyFont="1" applyBorder="1" applyAlignment="1">
      <alignment horizontal="right"/>
    </xf>
    <xf numFmtId="166" fontId="10" fillId="0" borderId="0" xfId="3" applyFont="1" applyBorder="1" applyAlignment="1">
      <alignment horizontal="right"/>
    </xf>
    <xf numFmtId="166" fontId="10" fillId="0" borderId="56" xfId="2" applyFont="1" applyBorder="1" applyAlignment="1">
      <alignment horizontal="center"/>
    </xf>
    <xf numFmtId="166" fontId="10" fillId="14" borderId="0" xfId="2" applyFont="1" applyFill="1" applyBorder="1" applyAlignment="1">
      <alignment horizontal="center"/>
    </xf>
    <xf numFmtId="166" fontId="10" fillId="0" borderId="7" xfId="2" applyFont="1" applyFill="1" applyBorder="1" applyAlignment="1" applyProtection="1">
      <alignment horizontal="center"/>
      <protection locked="0"/>
    </xf>
    <xf numFmtId="166" fontId="18" fillId="0" borderId="50" xfId="2" applyFont="1" applyBorder="1" applyAlignment="1">
      <alignment horizontal="center"/>
    </xf>
    <xf numFmtId="0" fontId="10" fillId="0" borderId="6" xfId="15" applyFont="1" applyBorder="1" applyAlignment="1">
      <alignment horizontal="center"/>
    </xf>
    <xf numFmtId="14" fontId="10" fillId="0" borderId="6" xfId="15" applyNumberFormat="1" applyFont="1" applyBorder="1" applyAlignment="1">
      <alignment horizontal="center"/>
    </xf>
    <xf numFmtId="0" fontId="10" fillId="0" borderId="7" xfId="15" applyFont="1" applyBorder="1"/>
    <xf numFmtId="0" fontId="10" fillId="0" borderId="7" xfId="15" applyFont="1" applyBorder="1" applyAlignment="1">
      <alignment horizontal="center"/>
    </xf>
    <xf numFmtId="0" fontId="10" fillId="0" borderId="6" xfId="15" applyFont="1" applyBorder="1" applyAlignment="1">
      <alignment horizontal="left"/>
    </xf>
    <xf numFmtId="166" fontId="19" fillId="0" borderId="7" xfId="2" applyFont="1" applyBorder="1"/>
    <xf numFmtId="164" fontId="12" fillId="4" borderId="20" xfId="2" applyNumberFormat="1" applyFont="1" applyFill="1" applyBorder="1" applyAlignment="1">
      <alignment vertical="center"/>
    </xf>
    <xf numFmtId="166" fontId="12" fillId="4" borderId="20" xfId="2" applyFont="1" applyFill="1" applyBorder="1" applyAlignment="1">
      <alignment horizontal="center"/>
    </xf>
    <xf numFmtId="166" fontId="12" fillId="4" borderId="16" xfId="2" applyFont="1" applyFill="1" applyBorder="1" applyAlignment="1">
      <alignment horizontal="center"/>
    </xf>
    <xf numFmtId="166" fontId="12" fillId="4" borderId="49" xfId="2" applyFont="1" applyFill="1" applyBorder="1" applyAlignment="1">
      <alignment horizontal="center"/>
    </xf>
    <xf numFmtId="166" fontId="12" fillId="4" borderId="5" xfId="3" applyFont="1" applyFill="1" applyBorder="1" applyAlignment="1">
      <alignment horizontal="center" vertical="center"/>
    </xf>
    <xf numFmtId="164" fontId="12" fillId="4" borderId="12" xfId="3" applyNumberFormat="1" applyFont="1" applyFill="1" applyBorder="1" applyAlignment="1">
      <alignment horizontal="center" vertical="center"/>
    </xf>
    <xf numFmtId="166" fontId="12" fillId="4" borderId="12" xfId="3" applyFont="1" applyFill="1" applyBorder="1" applyAlignment="1">
      <alignment horizontal="center" vertical="center"/>
    </xf>
    <xf numFmtId="166" fontId="25" fillId="4" borderId="5" xfId="3" applyFont="1" applyFill="1" applyBorder="1" applyAlignment="1">
      <alignment horizontal="center" vertical="center"/>
    </xf>
    <xf numFmtId="166" fontId="12" fillId="4" borderId="59" xfId="3" applyFont="1" applyFill="1" applyBorder="1" applyAlignment="1">
      <alignment horizontal="center"/>
    </xf>
    <xf numFmtId="166" fontId="10" fillId="0" borderId="30" xfId="3" applyFont="1" applyBorder="1" applyAlignment="1">
      <alignment horizontal="left"/>
    </xf>
    <xf numFmtId="166" fontId="10" fillId="0" borderId="17" xfId="3" applyFont="1" applyBorder="1" applyAlignment="1">
      <alignment horizontal="left"/>
    </xf>
    <xf numFmtId="166" fontId="10" fillId="0" borderId="17" xfId="3" applyFont="1" applyBorder="1" applyAlignment="1">
      <alignment horizontal="center"/>
    </xf>
    <xf numFmtId="166" fontId="10" fillId="0" borderId="25" xfId="3" applyFont="1" applyBorder="1" applyAlignment="1">
      <alignment horizontal="center"/>
    </xf>
    <xf numFmtId="166" fontId="18" fillId="0" borderId="0" xfId="2" applyFont="1"/>
    <xf numFmtId="167" fontId="17" fillId="3" borderId="16" xfId="3" applyNumberFormat="1" applyFont="1" applyFill="1" applyBorder="1" applyAlignment="1" applyProtection="1">
      <alignment horizontal="center" vertical="center"/>
      <protection locked="0"/>
    </xf>
    <xf numFmtId="167" fontId="10" fillId="0" borderId="0" xfId="3" applyNumberFormat="1" applyFont="1" applyBorder="1" applyAlignment="1">
      <alignment horizontal="center"/>
    </xf>
    <xf numFmtId="167" fontId="17" fillId="27" borderId="25" xfId="3" applyNumberFormat="1" applyFont="1" applyFill="1" applyBorder="1" applyAlignment="1" applyProtection="1">
      <alignment horizontal="center" vertical="center"/>
      <protection locked="0"/>
    </xf>
    <xf numFmtId="167" fontId="17" fillId="27" borderId="18" xfId="3" applyNumberFormat="1" applyFont="1" applyFill="1" applyBorder="1" applyAlignment="1" applyProtection="1">
      <alignment horizontal="center" vertical="center"/>
      <protection locked="0"/>
    </xf>
    <xf numFmtId="167" fontId="10" fillId="0" borderId="0" xfId="3" applyNumberFormat="1" applyFont="1" applyBorder="1" applyAlignment="1" applyProtection="1">
      <alignment horizontal="center"/>
      <protection locked="0"/>
    </xf>
    <xf numFmtId="164" fontId="10" fillId="0" borderId="40" xfId="3" applyNumberFormat="1" applyFont="1" applyBorder="1" applyAlignment="1">
      <alignment horizontal="center"/>
    </xf>
    <xf numFmtId="164" fontId="10" fillId="0" borderId="39" xfId="3" applyNumberFormat="1" applyFont="1" applyBorder="1" applyAlignment="1">
      <alignment horizontal="center"/>
    </xf>
    <xf numFmtId="167" fontId="10" fillId="0" borderId="16" xfId="3" applyNumberFormat="1" applyFont="1" applyBorder="1" applyAlignment="1">
      <alignment horizontal="center"/>
    </xf>
    <xf numFmtId="167" fontId="10" fillId="0" borderId="20" xfId="3" applyNumberFormat="1" applyFont="1" applyBorder="1" applyAlignment="1">
      <alignment horizontal="center"/>
    </xf>
    <xf numFmtId="167" fontId="10" fillId="0" borderId="19" xfId="3" applyNumberFormat="1" applyFont="1" applyBorder="1" applyAlignment="1">
      <alignment horizontal="center"/>
    </xf>
    <xf numFmtId="167" fontId="10" fillId="0" borderId="43" xfId="3" applyNumberFormat="1" applyFont="1" applyBorder="1" applyAlignment="1">
      <alignment horizontal="center"/>
    </xf>
    <xf numFmtId="0" fontId="0" fillId="0" borderId="17" xfId="0" applyBorder="1"/>
    <xf numFmtId="166" fontId="10" fillId="0" borderId="17" xfId="3" applyFont="1" applyBorder="1" applyProtection="1">
      <protection locked="0"/>
    </xf>
    <xf numFmtId="2" fontId="10" fillId="0" borderId="17" xfId="3" applyNumberFormat="1" applyFont="1" applyBorder="1" applyProtection="1">
      <protection locked="0"/>
    </xf>
    <xf numFmtId="166" fontId="10" fillId="0" borderId="0" xfId="3" applyFont="1" applyBorder="1"/>
    <xf numFmtId="2" fontId="10" fillId="0" borderId="0" xfId="3" applyNumberFormat="1" applyFont="1" applyBorder="1"/>
    <xf numFmtId="166" fontId="10" fillId="0" borderId="17" xfId="3" applyFont="1" applyBorder="1"/>
    <xf numFmtId="2" fontId="10" fillId="0" borderId="17" xfId="3" applyNumberFormat="1" applyFont="1" applyBorder="1"/>
    <xf numFmtId="166" fontId="5" fillId="3" borderId="0" xfId="3" applyFill="1" applyAlignment="1">
      <alignment horizontal="center" vertical="center"/>
    </xf>
    <xf numFmtId="49" fontId="5" fillId="3" borderId="0" xfId="3" applyNumberFormat="1" applyFill="1" applyAlignment="1">
      <alignment horizontal="center" vertical="center"/>
    </xf>
    <xf numFmtId="166" fontId="5" fillId="3" borderId="12" xfId="3" applyFill="1" applyBorder="1" applyAlignment="1">
      <alignment horizontal="center" vertical="center"/>
    </xf>
    <xf numFmtId="166" fontId="5" fillId="3" borderId="11" xfId="3" applyFill="1" applyBorder="1" applyAlignment="1">
      <alignment horizontal="center" vertical="center"/>
    </xf>
    <xf numFmtId="166" fontId="5" fillId="3" borderId="13" xfId="3" applyFill="1" applyBorder="1" applyAlignment="1">
      <alignment horizontal="center" vertical="center"/>
    </xf>
    <xf numFmtId="166" fontId="5" fillId="3" borderId="0" xfId="3" applyFill="1" applyBorder="1" applyAlignment="1">
      <alignment horizontal="center" vertical="center"/>
    </xf>
    <xf numFmtId="166" fontId="5" fillId="3" borderId="25" xfId="3" applyFill="1" applyBorder="1" applyAlignment="1">
      <alignment horizontal="center" vertical="center"/>
    </xf>
    <xf numFmtId="166" fontId="5" fillId="3" borderId="17" xfId="3" applyFill="1" applyBorder="1" applyAlignment="1">
      <alignment horizontal="center" vertical="center"/>
    </xf>
    <xf numFmtId="166" fontId="5" fillId="3" borderId="4" xfId="3" applyFill="1" applyBorder="1" applyAlignment="1">
      <alignment horizontal="center" vertical="center"/>
    </xf>
    <xf numFmtId="171" fontId="5" fillId="3" borderId="13" xfId="3" applyNumberFormat="1" applyFill="1" applyBorder="1" applyAlignment="1">
      <alignment horizontal="center" vertical="center"/>
    </xf>
    <xf numFmtId="166" fontId="5" fillId="3" borderId="6" xfId="3" applyFill="1" applyBorder="1" applyAlignment="1">
      <alignment horizontal="center" vertical="center"/>
    </xf>
    <xf numFmtId="166" fontId="29" fillId="3" borderId="30" xfId="3" applyFont="1" applyFill="1" applyBorder="1" applyAlignment="1">
      <alignment horizontal="center" vertical="center"/>
    </xf>
    <xf numFmtId="166" fontId="5" fillId="3" borderId="29" xfId="3" applyFill="1" applyBorder="1" applyAlignment="1">
      <alignment horizontal="center" vertical="center"/>
    </xf>
    <xf numFmtId="166" fontId="5" fillId="3" borderId="28" xfId="3" applyFill="1" applyBorder="1" applyAlignment="1">
      <alignment horizontal="center" vertical="center"/>
    </xf>
    <xf numFmtId="166" fontId="29" fillId="3" borderId="27" xfId="3" applyFont="1" applyFill="1" applyBorder="1" applyAlignment="1">
      <alignment horizontal="center" vertical="center"/>
    </xf>
    <xf numFmtId="171" fontId="5" fillId="3" borderId="0" xfId="3" applyNumberFormat="1" applyFill="1" applyBorder="1" applyAlignment="1">
      <alignment horizontal="center" vertical="center"/>
    </xf>
    <xf numFmtId="171" fontId="5" fillId="3" borderId="12" xfId="3" applyNumberFormat="1" applyFill="1" applyBorder="1" applyAlignment="1">
      <alignment horizontal="center" vertical="center"/>
    </xf>
    <xf numFmtId="171" fontId="5" fillId="3" borderId="11" xfId="3" applyNumberFormat="1" applyFill="1" applyBorder="1" applyAlignment="1">
      <alignment horizontal="center" vertical="center"/>
    </xf>
    <xf numFmtId="171" fontId="38" fillId="3" borderId="13" xfId="3" applyNumberFormat="1" applyFont="1" applyFill="1" applyBorder="1" applyAlignment="1">
      <alignment horizontal="center" vertical="center"/>
    </xf>
    <xf numFmtId="166" fontId="19" fillId="0" borderId="19" xfId="2" applyFont="1" applyBorder="1" applyAlignment="1">
      <alignment horizontal="center"/>
    </xf>
    <xf numFmtId="166" fontId="19" fillId="0" borderId="7" xfId="2" applyFont="1" applyBorder="1" applyAlignment="1">
      <alignment horizontal="center"/>
    </xf>
    <xf numFmtId="166" fontId="10" fillId="0" borderId="50" xfId="2" applyFont="1" applyBorder="1" applyAlignment="1">
      <alignment horizontal="center"/>
    </xf>
    <xf numFmtId="166" fontId="19" fillId="0" borderId="13" xfId="2" applyFont="1" applyBorder="1" applyAlignment="1">
      <alignment horizontal="center"/>
    </xf>
    <xf numFmtId="167" fontId="12" fillId="0" borderId="19" xfId="3" applyNumberFormat="1" applyFont="1" applyBorder="1" applyAlignment="1">
      <alignment horizontal="center"/>
    </xf>
    <xf numFmtId="167" fontId="26" fillId="0" borderId="26" xfId="3" applyNumberFormat="1" applyFont="1" applyBorder="1" applyAlignment="1">
      <alignment horizontal="right"/>
    </xf>
    <xf numFmtId="167" fontId="12" fillId="0" borderId="13" xfId="3" applyNumberFormat="1" applyFont="1" applyBorder="1" applyAlignment="1">
      <alignment horizontal="center"/>
    </xf>
    <xf numFmtId="2" fontId="10" fillId="0" borderId="39" xfId="3" applyNumberFormat="1" applyFont="1" applyBorder="1"/>
    <xf numFmtId="2" fontId="10" fillId="0" borderId="30" xfId="3" applyNumberFormat="1" applyFont="1" applyBorder="1"/>
    <xf numFmtId="166" fontId="10" fillId="0" borderId="30" xfId="3" applyFont="1" applyBorder="1" applyAlignment="1">
      <alignment horizontal="center"/>
    </xf>
    <xf numFmtId="166" fontId="10" fillId="0" borderId="35" xfId="3" applyFont="1" applyBorder="1" applyAlignment="1">
      <alignment horizontal="center"/>
    </xf>
    <xf numFmtId="166" fontId="26" fillId="0" borderId="27" xfId="3" applyFont="1" applyBorder="1" applyAlignment="1">
      <alignment horizontal="center"/>
    </xf>
    <xf numFmtId="166" fontId="12" fillId="0" borderId="18" xfId="3" applyFont="1" applyBorder="1" applyAlignment="1" applyProtection="1">
      <alignment horizontal="center" vertical="center" wrapText="1"/>
      <protection locked="0"/>
    </xf>
    <xf numFmtId="166" fontId="12" fillId="13" borderId="18" xfId="3" applyFont="1" applyFill="1" applyBorder="1" applyAlignment="1" applyProtection="1">
      <alignment horizontal="center" vertical="center"/>
      <protection locked="0"/>
    </xf>
    <xf numFmtId="166" fontId="12" fillId="0" borderId="18" xfId="3" applyFont="1" applyBorder="1" applyAlignment="1" applyProtection="1">
      <alignment horizontal="center" vertical="center"/>
      <protection locked="0"/>
    </xf>
    <xf numFmtId="166" fontId="10" fillId="13" borderId="40" xfId="3" applyFont="1" applyFill="1" applyBorder="1" applyAlignment="1">
      <alignment horizontal="center" vertical="center"/>
    </xf>
    <xf numFmtId="166" fontId="10" fillId="0" borderId="40" xfId="3" applyFont="1" applyBorder="1" applyAlignment="1">
      <alignment horizontal="center" vertical="center"/>
    </xf>
    <xf numFmtId="166" fontId="10" fillId="13" borderId="39" xfId="3" applyFont="1" applyFill="1" applyBorder="1" applyAlignment="1">
      <alignment horizontal="center" vertical="center"/>
    </xf>
    <xf numFmtId="166" fontId="10" fillId="0" borderId="39" xfId="3" applyFont="1" applyBorder="1" applyAlignment="1">
      <alignment horizontal="center" vertical="center"/>
    </xf>
    <xf numFmtId="167" fontId="12" fillId="0" borderId="42" xfId="3" applyNumberFormat="1" applyFont="1" applyBorder="1" applyAlignment="1">
      <alignment horizontal="center"/>
    </xf>
    <xf numFmtId="166" fontId="10" fillId="0" borderId="42" xfId="3" applyFont="1" applyBorder="1" applyAlignment="1">
      <alignment horizontal="center" vertical="center"/>
    </xf>
    <xf numFmtId="167" fontId="10" fillId="0" borderId="49" xfId="3" applyNumberFormat="1" applyFont="1" applyBorder="1" applyAlignment="1">
      <alignment horizontal="center"/>
    </xf>
    <xf numFmtId="167" fontId="10" fillId="0" borderId="60" xfId="3" applyNumberFormat="1" applyFont="1" applyBorder="1" applyAlignment="1">
      <alignment horizontal="center"/>
    </xf>
    <xf numFmtId="167" fontId="10" fillId="0" borderId="61" xfId="3" applyNumberFormat="1" applyFont="1" applyBorder="1" applyAlignment="1">
      <alignment horizontal="center"/>
    </xf>
    <xf numFmtId="167" fontId="10" fillId="0" borderId="52" xfId="3" applyNumberFormat="1" applyFont="1" applyBorder="1" applyAlignment="1" applyProtection="1">
      <alignment horizontal="center"/>
      <protection locked="0"/>
    </xf>
    <xf numFmtId="167" fontId="26" fillId="0" borderId="62" xfId="3" applyNumberFormat="1" applyFont="1" applyBorder="1" applyAlignment="1">
      <alignment horizontal="right"/>
    </xf>
    <xf numFmtId="167" fontId="12" fillId="0" borderId="63" xfId="3" applyNumberFormat="1" applyFont="1" applyBorder="1" applyAlignment="1">
      <alignment horizontal="center"/>
    </xf>
    <xf numFmtId="167" fontId="12" fillId="0" borderId="64" xfId="3" applyNumberFormat="1" applyFont="1" applyBorder="1" applyAlignment="1">
      <alignment horizontal="center"/>
    </xf>
    <xf numFmtId="166" fontId="12" fillId="0" borderId="52" xfId="3" applyFont="1" applyBorder="1" applyAlignment="1">
      <alignment horizontal="center"/>
    </xf>
    <xf numFmtId="167" fontId="12" fillId="0" borderId="65" xfId="3" applyNumberFormat="1" applyFont="1" applyBorder="1" applyAlignment="1">
      <alignment horizontal="center"/>
    </xf>
    <xf numFmtId="166" fontId="10" fillId="0" borderId="65" xfId="3" applyFont="1" applyBorder="1" applyAlignment="1">
      <alignment horizontal="center" vertical="center"/>
    </xf>
    <xf numFmtId="166" fontId="12" fillId="0" borderId="0" xfId="3" applyFont="1" applyProtection="1">
      <protection locked="0"/>
    </xf>
    <xf numFmtId="1" fontId="10" fillId="0" borderId="7" xfId="2" applyNumberFormat="1" applyFont="1" applyFill="1" applyBorder="1" applyAlignment="1" applyProtection="1">
      <alignment horizontal="center"/>
      <protection locked="0"/>
    </xf>
    <xf numFmtId="164" fontId="10" fillId="0" borderId="7" xfId="2" applyNumberFormat="1" applyFont="1" applyFill="1" applyBorder="1" applyAlignment="1" applyProtection="1">
      <alignment horizontal="left"/>
      <protection locked="0"/>
    </xf>
    <xf numFmtId="166" fontId="10" fillId="0" borderId="7" xfId="2" applyFont="1" applyFill="1" applyBorder="1" applyAlignment="1" applyProtection="1">
      <alignment horizontal="left"/>
      <protection locked="0"/>
    </xf>
    <xf numFmtId="166" fontId="10" fillId="0" borderId="7" xfId="2" applyFont="1" applyFill="1" applyBorder="1" applyProtection="1">
      <protection locked="0"/>
    </xf>
    <xf numFmtId="166" fontId="18" fillId="0" borderId="7" xfId="3" applyFont="1" applyFill="1" applyBorder="1" applyAlignment="1" applyProtection="1">
      <alignment horizontal="center"/>
      <protection locked="0"/>
    </xf>
    <xf numFmtId="168" fontId="10" fillId="0" borderId="7" xfId="2" applyNumberFormat="1" applyFont="1" applyFill="1" applyBorder="1" applyAlignment="1" applyProtection="1">
      <alignment horizontal="center"/>
      <protection locked="0"/>
    </xf>
    <xf numFmtId="166" fontId="18" fillId="0" borderId="7" xfId="2" applyFont="1" applyFill="1" applyBorder="1" applyAlignment="1" applyProtection="1">
      <alignment horizontal="center"/>
      <protection locked="0"/>
    </xf>
    <xf numFmtId="168" fontId="18" fillId="0" borderId="7" xfId="2" applyNumberFormat="1" applyFont="1" applyFill="1" applyBorder="1" applyAlignment="1" applyProtection="1">
      <alignment horizontal="center"/>
      <protection locked="0"/>
    </xf>
    <xf numFmtId="166" fontId="18" fillId="0" borderId="7" xfId="3" applyFont="1" applyFill="1" applyBorder="1" applyAlignment="1">
      <alignment horizontal="center"/>
    </xf>
    <xf numFmtId="166" fontId="10" fillId="0" borderId="7" xfId="3" applyFont="1" applyFill="1" applyBorder="1" applyAlignment="1" applyProtection="1">
      <alignment horizontal="center"/>
      <protection locked="0"/>
    </xf>
    <xf numFmtId="167" fontId="12" fillId="0" borderId="7" xfId="2" applyNumberFormat="1" applyFont="1" applyFill="1" applyBorder="1"/>
    <xf numFmtId="49" fontId="10" fillId="0" borderId="7" xfId="2" applyNumberFormat="1" applyFont="1" applyFill="1" applyBorder="1" applyAlignment="1" applyProtection="1">
      <alignment horizontal="center"/>
      <protection locked="0"/>
    </xf>
    <xf numFmtId="2" fontId="10" fillId="0" borderId="7" xfId="2" applyNumberFormat="1" applyFont="1" applyFill="1" applyBorder="1" applyAlignment="1" applyProtection="1">
      <alignment horizontal="center"/>
      <protection locked="0"/>
    </xf>
    <xf numFmtId="166" fontId="10" fillId="0" borderId="0" xfId="2" applyFont="1" applyFill="1" applyProtection="1">
      <protection locked="0"/>
    </xf>
    <xf numFmtId="164" fontId="10" fillId="0" borderId="40" xfId="3" applyNumberFormat="1" applyFont="1" applyFill="1" applyBorder="1" applyAlignment="1">
      <alignment horizontal="center"/>
    </xf>
    <xf numFmtId="167" fontId="10" fillId="0" borderId="0" xfId="3" applyNumberFormat="1" applyFont="1" applyFill="1" applyAlignment="1">
      <alignment horizontal="center"/>
    </xf>
    <xf numFmtId="167" fontId="10" fillId="0" borderId="35" xfId="3" applyNumberFormat="1" applyFont="1" applyFill="1" applyBorder="1" applyAlignment="1">
      <alignment horizontal="center"/>
    </xf>
    <xf numFmtId="167" fontId="10" fillId="0" borderId="26" xfId="3" applyNumberFormat="1" applyFont="1" applyFill="1" applyBorder="1" applyAlignment="1">
      <alignment horizontal="center"/>
    </xf>
    <xf numFmtId="167" fontId="10" fillId="0" borderId="6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167" fontId="10" fillId="0" borderId="35" xfId="3" applyNumberFormat="1" applyFont="1" applyFill="1" applyBorder="1" applyAlignment="1" applyProtection="1">
      <alignment horizontal="center"/>
      <protection locked="0"/>
    </xf>
    <xf numFmtId="167" fontId="10" fillId="0" borderId="19" xfId="3" applyNumberFormat="1" applyFont="1" applyFill="1" applyBorder="1" applyAlignment="1">
      <alignment horizontal="center"/>
    </xf>
    <xf numFmtId="167" fontId="10" fillId="0" borderId="7" xfId="3" applyNumberFormat="1" applyFont="1" applyFill="1" applyBorder="1" applyAlignment="1">
      <alignment horizontal="center"/>
    </xf>
    <xf numFmtId="166" fontId="12" fillId="3" borderId="18" xfId="2" applyFont="1" applyFill="1" applyBorder="1" applyAlignment="1">
      <alignment horizontal="center"/>
    </xf>
    <xf numFmtId="166" fontId="29" fillId="3" borderId="12" xfId="3" applyFont="1" applyFill="1" applyBorder="1" applyAlignment="1">
      <alignment horizontal="center"/>
    </xf>
    <xf numFmtId="171" fontId="29" fillId="3" borderId="18" xfId="3" applyNumberFormat="1" applyFont="1" applyFill="1" applyBorder="1" applyAlignment="1">
      <alignment horizontal="center"/>
    </xf>
    <xf numFmtId="166" fontId="12" fillId="3" borderId="23" xfId="2" applyFont="1" applyFill="1" applyBorder="1" applyAlignment="1">
      <alignment horizontal="center"/>
    </xf>
    <xf numFmtId="166" fontId="12" fillId="3" borderId="21" xfId="2" applyFont="1" applyFill="1" applyBorder="1" applyAlignment="1">
      <alignment horizontal="right"/>
    </xf>
    <xf numFmtId="166" fontId="12" fillId="15" borderId="0" xfId="2" applyFont="1" applyFill="1" applyAlignment="1">
      <alignment horizontal="center"/>
    </xf>
    <xf numFmtId="166" fontId="12" fillId="0" borderId="33" xfId="2" applyFont="1" applyBorder="1" applyAlignment="1">
      <alignment horizontal="center"/>
    </xf>
    <xf numFmtId="166" fontId="12" fillId="14" borderId="0" xfId="2" applyFont="1" applyFill="1" applyAlignment="1">
      <alignment horizontal="center"/>
    </xf>
    <xf numFmtId="166" fontId="12" fillId="0" borderId="0" xfId="2" applyFont="1" applyAlignment="1">
      <alignment horizontal="center"/>
    </xf>
    <xf numFmtId="166" fontId="10" fillId="0" borderId="42" xfId="2" applyFont="1" applyFill="1" applyBorder="1" applyAlignment="1">
      <alignment horizontal="center"/>
    </xf>
    <xf numFmtId="166" fontId="18" fillId="0" borderId="7" xfId="2" applyFont="1" applyFill="1" applyBorder="1" applyAlignment="1">
      <alignment horizontal="center"/>
    </xf>
    <xf numFmtId="166" fontId="10" fillId="0" borderId="7" xfId="2" applyFont="1" applyFill="1" applyBorder="1" applyAlignment="1">
      <alignment horizontal="center"/>
    </xf>
    <xf numFmtId="166" fontId="10" fillId="0" borderId="26" xfId="2" applyFont="1" applyBorder="1" applyAlignment="1">
      <alignment horizontal="center"/>
    </xf>
    <xf numFmtId="166" fontId="19" fillId="0" borderId="7" xfId="2" applyFont="1" applyFill="1" applyBorder="1" applyAlignment="1">
      <alignment horizontal="center"/>
    </xf>
    <xf numFmtId="166" fontId="24" fillId="0" borderId="7" xfId="2" applyFont="1" applyBorder="1" applyAlignment="1">
      <alignment horizontal="center"/>
    </xf>
    <xf numFmtId="166" fontId="19" fillId="0" borderId="35" xfId="2" applyFont="1" applyBorder="1" applyAlignment="1">
      <alignment horizontal="center"/>
    </xf>
    <xf numFmtId="0" fontId="0" fillId="0" borderId="0" xfId="0" applyAlignment="1">
      <alignment horizontal="center"/>
    </xf>
    <xf numFmtId="166" fontId="19" fillId="0" borderId="24" xfId="2" applyFont="1" applyBorder="1" applyAlignment="1">
      <alignment horizontal="center"/>
    </xf>
    <xf numFmtId="166" fontId="19" fillId="0" borderId="0" xfId="2" applyFont="1" applyBorder="1" applyAlignment="1">
      <alignment horizontal="center"/>
    </xf>
    <xf numFmtId="166" fontId="24" fillId="0" borderId="5" xfId="2" applyFont="1" applyBorder="1" applyAlignment="1">
      <alignment horizontal="center"/>
    </xf>
    <xf numFmtId="166" fontId="19" fillId="0" borderId="26" xfId="2" applyFont="1" applyBorder="1" applyAlignment="1">
      <alignment horizontal="center"/>
    </xf>
    <xf numFmtId="166" fontId="15" fillId="0" borderId="43" xfId="2" applyFont="1" applyBorder="1" applyAlignment="1">
      <alignment horizontal="center"/>
    </xf>
    <xf numFmtId="166" fontId="15" fillId="0" borderId="17" xfId="2" applyFont="1" applyBorder="1" applyAlignment="1">
      <alignment horizontal="center"/>
    </xf>
    <xf numFmtId="166" fontId="15" fillId="0" borderId="39" xfId="2" applyFont="1" applyBorder="1" applyAlignment="1">
      <alignment horizontal="center"/>
    </xf>
    <xf numFmtId="166" fontId="15" fillId="0" borderId="25" xfId="2" applyFont="1" applyBorder="1" applyAlignment="1">
      <alignment horizontal="center"/>
    </xf>
    <xf numFmtId="166" fontId="27" fillId="3" borderId="0" xfId="2" applyFont="1" applyFill="1" applyAlignment="1">
      <alignment horizontal="center"/>
    </xf>
    <xf numFmtId="166" fontId="15" fillId="0" borderId="30" xfId="2" applyFont="1" applyBorder="1" applyAlignment="1">
      <alignment horizontal="center"/>
    </xf>
    <xf numFmtId="166" fontId="19" fillId="0" borderId="30" xfId="2" applyFont="1" applyBorder="1" applyAlignment="1">
      <alignment horizontal="center"/>
    </xf>
    <xf numFmtId="166" fontId="15" fillId="0" borderId="6" xfId="2" applyFont="1" applyBorder="1" applyAlignment="1">
      <alignment horizontal="center"/>
    </xf>
    <xf numFmtId="166" fontId="15" fillId="0" borderId="40" xfId="2" applyFont="1" applyBorder="1" applyAlignment="1">
      <alignment horizontal="center"/>
    </xf>
    <xf numFmtId="166" fontId="27" fillId="0" borderId="0" xfId="2" applyFont="1" applyAlignment="1">
      <alignment horizontal="center"/>
    </xf>
    <xf numFmtId="166" fontId="29" fillId="3" borderId="18" xfId="3" applyFont="1" applyFill="1" applyBorder="1" applyAlignment="1">
      <alignment horizontal="center"/>
    </xf>
    <xf numFmtId="166" fontId="30" fillId="23" borderId="21" xfId="3" applyFont="1" applyFill="1" applyBorder="1" applyAlignment="1">
      <alignment horizontal="center" vertical="center"/>
    </xf>
    <xf numFmtId="166" fontId="30" fillId="23" borderId="22" xfId="3" applyFont="1" applyFill="1" applyBorder="1" applyAlignment="1">
      <alignment horizontal="right" vertical="center"/>
    </xf>
    <xf numFmtId="166" fontId="30" fillId="23" borderId="22" xfId="3" applyFont="1" applyFill="1" applyBorder="1" applyAlignment="1">
      <alignment horizontal="left" vertical="center"/>
    </xf>
    <xf numFmtId="166" fontId="30" fillId="23" borderId="23" xfId="3" applyFont="1" applyFill="1" applyBorder="1" applyAlignment="1">
      <alignment horizontal="center" vertical="center"/>
    </xf>
    <xf numFmtId="166" fontId="30" fillId="0" borderId="22" xfId="3" applyFont="1" applyFill="1" applyBorder="1" applyAlignment="1">
      <alignment horizontal="center" vertical="center"/>
    </xf>
    <xf numFmtId="166" fontId="30" fillId="0" borderId="23" xfId="3" applyFont="1" applyFill="1" applyBorder="1" applyAlignment="1">
      <alignment horizontal="center" vertical="center"/>
    </xf>
    <xf numFmtId="166" fontId="30" fillId="0" borderId="18" xfId="3" applyFont="1" applyFill="1" applyBorder="1" applyAlignment="1">
      <alignment horizontal="center" vertical="center"/>
    </xf>
    <xf numFmtId="166" fontId="30" fillId="30" borderId="27" xfId="3" applyFont="1" applyFill="1" applyBorder="1" applyAlignment="1">
      <alignment horizontal="center" vertical="center"/>
    </xf>
    <xf numFmtId="166" fontId="30" fillId="30" borderId="28" xfId="3" applyFont="1" applyFill="1" applyBorder="1" applyAlignment="1">
      <alignment horizontal="right" vertical="center"/>
    </xf>
    <xf numFmtId="166" fontId="30" fillId="30" borderId="28" xfId="3" applyFont="1" applyFill="1" applyBorder="1" applyAlignment="1">
      <alignment horizontal="left" vertical="center"/>
    </xf>
    <xf numFmtId="166" fontId="30" fillId="30" borderId="29" xfId="3" applyFont="1" applyFill="1" applyBorder="1" applyAlignment="1">
      <alignment horizontal="center" vertical="center"/>
    </xf>
    <xf numFmtId="166" fontId="31" fillId="0" borderId="0" xfId="3" applyFont="1" applyFill="1" applyBorder="1" applyAlignment="1">
      <alignment horizontal="center" vertical="center"/>
    </xf>
    <xf numFmtId="166" fontId="31" fillId="0" borderId="26" xfId="3" applyFont="1" applyFill="1" applyBorder="1" applyAlignment="1">
      <alignment horizontal="center" vertical="center"/>
    </xf>
    <xf numFmtId="166" fontId="31" fillId="0" borderId="17" xfId="3" applyFont="1" applyFill="1" applyBorder="1" applyAlignment="1">
      <alignment horizontal="center" vertical="center"/>
    </xf>
    <xf numFmtId="166" fontId="31" fillId="0" borderId="25" xfId="3" applyFont="1" applyFill="1" applyBorder="1" applyAlignment="1">
      <alignment horizontal="center" vertical="center"/>
    </xf>
    <xf numFmtId="166" fontId="31" fillId="0" borderId="40" xfId="3" applyFont="1" applyFill="1" applyBorder="1" applyAlignment="1">
      <alignment horizontal="center" vertical="center"/>
    </xf>
    <xf numFmtId="166" fontId="31" fillId="0" borderId="39" xfId="3" applyFont="1" applyFill="1" applyBorder="1" applyAlignment="1">
      <alignment horizontal="center" vertical="center"/>
    </xf>
    <xf numFmtId="166" fontId="30" fillId="0" borderId="42" xfId="3" applyFont="1" applyFill="1" applyBorder="1" applyAlignment="1">
      <alignment horizontal="center" vertical="center"/>
    </xf>
    <xf numFmtId="166" fontId="31" fillId="0" borderId="42" xfId="3" applyFont="1" applyFill="1" applyBorder="1" applyAlignment="1">
      <alignment horizontal="center" vertical="center"/>
    </xf>
    <xf numFmtId="167" fontId="29" fillId="3" borderId="5" xfId="3" applyNumberFormat="1" applyFont="1" applyFill="1" applyBorder="1" applyAlignment="1">
      <alignment horizontal="center"/>
    </xf>
    <xf numFmtId="166" fontId="18" fillId="0" borderId="26" xfId="2" applyFont="1" applyFill="1" applyBorder="1" applyAlignment="1">
      <alignment horizontal="center"/>
    </xf>
    <xf numFmtId="166" fontId="18" fillId="0" borderId="40" xfId="2" applyFont="1" applyFill="1" applyBorder="1" applyAlignment="1">
      <alignment horizontal="center"/>
    </xf>
    <xf numFmtId="166" fontId="12" fillId="15" borderId="0" xfId="2" applyFont="1" applyFill="1" applyBorder="1" applyAlignment="1">
      <alignment horizontal="center"/>
    </xf>
    <xf numFmtId="166" fontId="10" fillId="15" borderId="0" xfId="2" applyFont="1" applyFill="1" applyBorder="1" applyAlignment="1">
      <alignment horizontal="center"/>
    </xf>
    <xf numFmtId="166" fontId="13" fillId="15" borderId="0" xfId="2" applyFont="1" applyFill="1" applyBorder="1" applyAlignment="1">
      <alignment horizontal="center"/>
    </xf>
    <xf numFmtId="166" fontId="15" fillId="3" borderId="0" xfId="2" applyFont="1" applyFill="1" applyBorder="1" applyAlignment="1">
      <alignment horizontal="center"/>
    </xf>
    <xf numFmtId="166" fontId="10" fillId="0" borderId="39" xfId="3" applyFont="1" applyFill="1" applyBorder="1" applyAlignment="1">
      <alignment horizontal="center" vertical="center"/>
    </xf>
    <xf numFmtId="166" fontId="10" fillId="0" borderId="40" xfId="3" applyFont="1" applyFill="1" applyBorder="1" applyAlignment="1">
      <alignment horizontal="center" vertical="center"/>
    </xf>
    <xf numFmtId="166" fontId="10" fillId="0" borderId="7" xfId="3" applyFont="1" applyFill="1" applyBorder="1" applyAlignment="1">
      <alignment horizontal="center"/>
    </xf>
    <xf numFmtId="14" fontId="10" fillId="0" borderId="7" xfId="3" applyNumberFormat="1" applyFont="1" applyFill="1" applyBorder="1" applyAlignment="1">
      <alignment horizontal="left"/>
    </xf>
    <xf numFmtId="166" fontId="13" fillId="0" borderId="40" xfId="2" applyFont="1" applyBorder="1" applyAlignment="1">
      <alignment horizontal="center"/>
    </xf>
    <xf numFmtId="0" fontId="34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/>
    </xf>
    <xf numFmtId="165" fontId="18" fillId="4" borderId="6" xfId="3" applyNumberFormat="1" applyFont="1" applyFill="1" applyBorder="1" applyAlignment="1">
      <alignment horizontal="center"/>
    </xf>
    <xf numFmtId="164" fontId="18" fillId="0" borderId="40" xfId="3" applyNumberFormat="1" applyFont="1" applyBorder="1" applyAlignment="1">
      <alignment horizontal="center"/>
    </xf>
    <xf numFmtId="166" fontId="10" fillId="0" borderId="0" xfId="3" applyFont="1" applyBorder="1" applyProtection="1">
      <protection locked="0"/>
    </xf>
    <xf numFmtId="166" fontId="26" fillId="0" borderId="35" xfId="3" applyFont="1" applyBorder="1" applyAlignment="1">
      <alignment horizontal="center"/>
    </xf>
    <xf numFmtId="167" fontId="12" fillId="0" borderId="40" xfId="3" applyNumberFormat="1" applyFont="1" applyBorder="1" applyAlignment="1">
      <alignment horizontal="center"/>
    </xf>
    <xf numFmtId="165" fontId="18" fillId="4" borderId="16" xfId="3" applyNumberFormat="1" applyFont="1" applyFill="1" applyBorder="1" applyAlignment="1">
      <alignment horizontal="center"/>
    </xf>
    <xf numFmtId="164" fontId="18" fillId="0" borderId="39" xfId="3" applyNumberFormat="1" applyFont="1" applyBorder="1" applyAlignment="1">
      <alignment horizontal="center"/>
    </xf>
    <xf numFmtId="166" fontId="13" fillId="0" borderId="40" xfId="2" applyFont="1" applyFill="1" applyBorder="1" applyAlignment="1">
      <alignment horizontal="center"/>
    </xf>
    <xf numFmtId="166" fontId="13" fillId="0" borderId="26" xfId="2" applyFont="1" applyFill="1" applyBorder="1" applyAlignment="1">
      <alignment horizontal="center"/>
    </xf>
    <xf numFmtId="167" fontId="18" fillId="0" borderId="7" xfId="3" applyNumberFormat="1" applyFont="1" applyBorder="1" applyAlignment="1">
      <alignment horizontal="center"/>
    </xf>
    <xf numFmtId="167" fontId="18" fillId="0" borderId="19" xfId="3" applyNumberFormat="1" applyFont="1" applyBorder="1" applyAlignment="1">
      <alignment horizontal="center"/>
    </xf>
    <xf numFmtId="167" fontId="18" fillId="0" borderId="20" xfId="3" applyNumberFormat="1" applyFont="1" applyBorder="1" applyAlignment="1">
      <alignment horizontal="center"/>
    </xf>
    <xf numFmtId="14" fontId="34" fillId="0" borderId="18" xfId="0" applyNumberFormat="1" applyFont="1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37" fillId="0" borderId="42" xfId="0" applyFont="1" applyBorder="1" applyAlignment="1">
      <alignment horizontal="center" vertical="center"/>
    </xf>
    <xf numFmtId="0" fontId="34" fillId="0" borderId="0" xfId="0" applyFont="1"/>
    <xf numFmtId="0" fontId="37" fillId="0" borderId="18" xfId="0" applyFont="1" applyBorder="1" applyAlignment="1">
      <alignment horizontal="center" vertical="center"/>
    </xf>
    <xf numFmtId="0" fontId="34" fillId="0" borderId="0" xfId="0" applyFont="1" applyAlignment="1">
      <alignment horizontal="center"/>
    </xf>
    <xf numFmtId="14" fontId="37" fillId="0" borderId="18" xfId="0" applyNumberFormat="1" applyFont="1" applyBorder="1" applyAlignment="1">
      <alignment horizontal="center"/>
    </xf>
    <xf numFmtId="166" fontId="19" fillId="0" borderId="5" xfId="2" applyFont="1" applyFill="1" applyBorder="1" applyAlignment="1">
      <alignment horizontal="center"/>
    </xf>
    <xf numFmtId="0" fontId="10" fillId="0" borderId="7" xfId="13" applyNumberFormat="1" applyFont="1" applyBorder="1" applyAlignment="1">
      <alignment horizontal="center"/>
    </xf>
    <xf numFmtId="165" fontId="10" fillId="0" borderId="7" xfId="13" applyNumberFormat="1" applyFont="1" applyBorder="1" applyAlignment="1">
      <alignment horizontal="center" vertical="center"/>
    </xf>
    <xf numFmtId="165" fontId="10" fillId="0" borderId="7" xfId="2" applyNumberFormat="1" applyFont="1" applyBorder="1" applyAlignment="1">
      <alignment horizontal="center" vertical="center"/>
    </xf>
    <xf numFmtId="166" fontId="10" fillId="0" borderId="0" xfId="2" applyFont="1" applyBorder="1" applyAlignment="1">
      <alignment horizontal="center"/>
    </xf>
    <xf numFmtId="14" fontId="34" fillId="14" borderId="0" xfId="14" applyNumberFormat="1" applyFont="1" applyFill="1" applyAlignment="1">
      <alignment vertical="center"/>
    </xf>
    <xf numFmtId="166" fontId="34" fillId="0" borderId="7" xfId="3" applyFont="1" applyFill="1" applyBorder="1" applyAlignment="1" applyProtection="1">
      <alignment horizontal="center"/>
      <protection locked="0"/>
    </xf>
    <xf numFmtId="168" fontId="10" fillId="0" borderId="6" xfId="2" applyNumberFormat="1" applyFont="1" applyFill="1" applyBorder="1" applyAlignment="1" applyProtection="1">
      <alignment horizontal="center"/>
      <protection locked="0"/>
    </xf>
    <xf numFmtId="166" fontId="18" fillId="0" borderId="40" xfId="3" applyFont="1" applyFill="1" applyBorder="1" applyAlignment="1" applyProtection="1">
      <alignment horizontal="center"/>
      <protection locked="0"/>
    </xf>
    <xf numFmtId="166" fontId="18" fillId="0" borderId="13" xfId="2" applyFont="1" applyFill="1" applyBorder="1" applyAlignment="1" applyProtection="1">
      <alignment horizontal="center"/>
      <protection locked="0"/>
    </xf>
    <xf numFmtId="166" fontId="18" fillId="0" borderId="56" xfId="2" applyFont="1" applyBorder="1" applyAlignment="1">
      <alignment horizontal="center"/>
    </xf>
    <xf numFmtId="166" fontId="18" fillId="0" borderId="50" xfId="2" applyFont="1" applyFill="1" applyBorder="1" applyAlignment="1">
      <alignment horizontal="center"/>
    </xf>
    <xf numFmtId="166" fontId="10" fillId="0" borderId="0" xfId="2" applyFont="1" applyFill="1" applyBorder="1" applyAlignment="1">
      <alignment horizontal="center"/>
    </xf>
    <xf numFmtId="166" fontId="10" fillId="0" borderId="35" xfId="2" applyFont="1" applyBorder="1" applyAlignment="1">
      <alignment horizontal="center"/>
    </xf>
    <xf numFmtId="166" fontId="19" fillId="0" borderId="40" xfId="2" applyFont="1" applyFill="1" applyBorder="1" applyAlignment="1">
      <alignment horizontal="center"/>
    </xf>
    <xf numFmtId="166" fontId="10" fillId="0" borderId="13" xfId="2" applyFont="1" applyBorder="1" applyAlignment="1">
      <alignment horizontal="center"/>
    </xf>
    <xf numFmtId="166" fontId="19" fillId="0" borderId="19" xfId="2" applyFont="1" applyFill="1" applyBorder="1" applyAlignment="1">
      <alignment horizontal="center"/>
    </xf>
    <xf numFmtId="166" fontId="10" fillId="0" borderId="40" xfId="2" applyFont="1" applyFill="1" applyBorder="1" applyAlignment="1">
      <alignment horizontal="center"/>
    </xf>
    <xf numFmtId="166" fontId="24" fillId="0" borderId="19" xfId="2" applyFont="1" applyBorder="1" applyAlignment="1">
      <alignment horizontal="center"/>
    </xf>
    <xf numFmtId="166" fontId="19" fillId="0" borderId="13" xfId="2" applyFont="1" applyFill="1" applyBorder="1" applyAlignment="1">
      <alignment horizontal="center"/>
    </xf>
    <xf numFmtId="166" fontId="19" fillId="0" borderId="20" xfId="2" applyFont="1" applyFill="1" applyBorder="1" applyAlignment="1">
      <alignment horizontal="center"/>
    </xf>
    <xf numFmtId="166" fontId="15" fillId="0" borderId="39" xfId="2" applyFont="1" applyFill="1" applyBorder="1" applyAlignment="1">
      <alignment horizontal="center"/>
    </xf>
    <xf numFmtId="166" fontId="19" fillId="0" borderId="26" xfId="2" applyFont="1" applyFill="1" applyBorder="1" applyAlignment="1">
      <alignment horizontal="center"/>
    </xf>
    <xf numFmtId="166" fontId="10" fillId="3" borderId="66" xfId="2" applyFont="1" applyFill="1" applyBorder="1" applyAlignment="1">
      <alignment horizontal="center"/>
    </xf>
    <xf numFmtId="166" fontId="19" fillId="0" borderId="40" xfId="2" applyFont="1" applyBorder="1"/>
    <xf numFmtId="0" fontId="0" fillId="0" borderId="35" xfId="0" applyBorder="1"/>
    <xf numFmtId="0" fontId="0" fillId="0" borderId="40" xfId="0" applyBorder="1"/>
    <xf numFmtId="0" fontId="0" fillId="0" borderId="0" xfId="0" applyBorder="1"/>
    <xf numFmtId="166" fontId="18" fillId="0" borderId="40" xfId="2" applyFont="1" applyBorder="1"/>
    <xf numFmtId="0" fontId="0" fillId="0" borderId="26" xfId="0" applyBorder="1"/>
    <xf numFmtId="166" fontId="10" fillId="0" borderId="50" xfId="2" applyFont="1" applyBorder="1" applyAlignment="1">
      <alignment horizontal="center" vertical="center"/>
    </xf>
    <xf numFmtId="166" fontId="19" fillId="0" borderId="38" xfId="2" applyFont="1" applyBorder="1"/>
    <xf numFmtId="0" fontId="0" fillId="0" borderId="6" xfId="0" applyBorder="1"/>
    <xf numFmtId="0" fontId="0" fillId="0" borderId="55" xfId="0" applyBorder="1"/>
    <xf numFmtId="0" fontId="0" fillId="0" borderId="56" xfId="0" applyBorder="1"/>
    <xf numFmtId="0" fontId="0" fillId="0" borderId="66" xfId="0" applyBorder="1"/>
    <xf numFmtId="166" fontId="19" fillId="0" borderId="50" xfId="2" applyFont="1" applyFill="1" applyBorder="1" applyAlignment="1">
      <alignment horizontal="center"/>
    </xf>
    <xf numFmtId="172" fontId="12" fillId="4" borderId="16" xfId="2" applyNumberFormat="1" applyFont="1" applyFill="1" applyBorder="1" applyAlignment="1">
      <alignment horizontal="center"/>
    </xf>
    <xf numFmtId="172" fontId="10" fillId="0" borderId="6" xfId="2" applyNumberFormat="1" applyFont="1" applyBorder="1" applyAlignment="1">
      <alignment horizontal="center"/>
    </xf>
    <xf numFmtId="172" fontId="10" fillId="0" borderId="6" xfId="15" applyNumberFormat="1" applyFont="1" applyBorder="1" applyAlignment="1">
      <alignment horizontal="center"/>
    </xf>
    <xf numFmtId="172" fontId="36" fillId="14" borderId="0" xfId="14" applyNumberFormat="1" applyFont="1" applyFill="1" applyAlignment="1">
      <alignment horizontal="center" vertical="center"/>
    </xf>
    <xf numFmtId="172" fontId="34" fillId="14" borderId="0" xfId="14" applyNumberFormat="1" applyFont="1" applyFill="1" applyAlignment="1">
      <alignment horizontal="center" vertical="center"/>
    </xf>
    <xf numFmtId="172" fontId="12" fillId="16" borderId="0" xfId="2" applyNumberFormat="1" applyFont="1" applyFill="1" applyBorder="1" applyAlignment="1">
      <alignment horizontal="center" vertical="center"/>
    </xf>
    <xf numFmtId="0" fontId="34" fillId="14" borderId="0" xfId="14" applyNumberFormat="1" applyFont="1" applyFill="1" applyAlignment="1">
      <alignment horizontal="center" vertical="center"/>
    </xf>
    <xf numFmtId="166" fontId="38" fillId="3" borderId="13" xfId="3" applyFont="1" applyFill="1" applyBorder="1" applyAlignment="1">
      <alignment horizontal="center" vertical="center"/>
    </xf>
    <xf numFmtId="166" fontId="18" fillId="0" borderId="35" xfId="2" applyFont="1" applyFill="1" applyBorder="1" applyAlignment="1">
      <alignment horizontal="center"/>
    </xf>
    <xf numFmtId="166" fontId="19" fillId="0" borderId="25" xfId="2" applyFont="1" applyBorder="1" applyAlignment="1">
      <alignment horizontal="center"/>
    </xf>
    <xf numFmtId="166" fontId="5" fillId="3" borderId="18" xfId="3" applyFill="1" applyBorder="1" applyAlignment="1">
      <alignment horizontal="center" vertical="center"/>
    </xf>
    <xf numFmtId="171" fontId="5" fillId="3" borderId="0" xfId="3" applyNumberFormat="1" applyFill="1" applyAlignment="1">
      <alignment horizontal="center" vertical="center"/>
    </xf>
    <xf numFmtId="166" fontId="5" fillId="3" borderId="27" xfId="3" applyFont="1" applyFill="1" applyBorder="1" applyAlignment="1">
      <alignment horizontal="center" vertical="center"/>
    </xf>
    <xf numFmtId="171" fontId="29" fillId="23" borderId="1" xfId="3" applyNumberFormat="1" applyFont="1" applyFill="1" applyBorder="1" applyAlignment="1">
      <alignment horizontal="center"/>
    </xf>
    <xf numFmtId="2" fontId="29" fillId="3" borderId="18" xfId="3" applyNumberFormat="1" applyFont="1" applyFill="1" applyBorder="1" applyAlignment="1">
      <alignment horizontal="center" vertical="center"/>
    </xf>
    <xf numFmtId="166" fontId="5" fillId="3" borderId="39" xfId="3" applyFill="1" applyBorder="1" applyAlignment="1">
      <alignment horizontal="center" vertical="center"/>
    </xf>
    <xf numFmtId="2" fontId="29" fillId="3" borderId="39" xfId="3" applyNumberFormat="1" applyFont="1" applyFill="1" applyBorder="1" applyAlignment="1">
      <alignment horizontal="center" vertical="center"/>
    </xf>
    <xf numFmtId="166" fontId="29" fillId="3" borderId="67" xfId="3" applyFont="1" applyFill="1" applyBorder="1" applyAlignment="1">
      <alignment horizontal="center" vertical="center"/>
    </xf>
    <xf numFmtId="166" fontId="18" fillId="0" borderId="66" xfId="2" applyFont="1" applyFill="1" applyBorder="1" applyAlignment="1">
      <alignment horizontal="center"/>
    </xf>
    <xf numFmtId="166" fontId="18" fillId="0" borderId="55" xfId="2" applyFont="1" applyFill="1" applyBorder="1" applyAlignment="1">
      <alignment horizontal="center"/>
    </xf>
    <xf numFmtId="166" fontId="29" fillId="12" borderId="1" xfId="3" applyFont="1" applyFill="1" applyBorder="1" applyAlignment="1">
      <alignment horizontal="center"/>
    </xf>
    <xf numFmtId="166" fontId="18" fillId="0" borderId="51" xfId="2" applyFont="1" applyBorder="1" applyAlignment="1">
      <alignment horizontal="center"/>
    </xf>
    <xf numFmtId="166" fontId="18" fillId="0" borderId="57" xfId="2" applyFont="1" applyBorder="1" applyAlignment="1">
      <alignment horizontal="center"/>
    </xf>
    <xf numFmtId="166" fontId="18" fillId="0" borderId="6" xfId="2" applyFont="1" applyBorder="1" applyAlignment="1">
      <alignment horizontal="center"/>
    </xf>
    <xf numFmtId="164" fontId="18" fillId="0" borderId="6" xfId="2" applyNumberFormat="1" applyFont="1" applyBorder="1" applyAlignment="1">
      <alignment horizontal="center"/>
    </xf>
    <xf numFmtId="172" fontId="18" fillId="0" borderId="6" xfId="2" applyNumberFormat="1" applyFont="1" applyBorder="1" applyAlignment="1">
      <alignment horizontal="center"/>
    </xf>
    <xf numFmtId="166" fontId="18" fillId="0" borderId="38" xfId="2" applyFont="1" applyBorder="1" applyAlignment="1">
      <alignment horizontal="center"/>
    </xf>
    <xf numFmtId="166" fontId="18" fillId="0" borderId="0" xfId="2" applyFont="1" applyBorder="1" applyAlignment="1">
      <alignment horizontal="center"/>
    </xf>
    <xf numFmtId="166" fontId="29" fillId="3" borderId="21" xfId="3" applyFont="1" applyFill="1" applyBorder="1" applyAlignment="1">
      <alignment horizontal="center" vertical="center"/>
    </xf>
    <xf numFmtId="166" fontId="18" fillId="14" borderId="7" xfId="3" applyFont="1" applyFill="1" applyBorder="1" applyAlignment="1" applyProtection="1">
      <alignment horizontal="center"/>
      <protection locked="0"/>
    </xf>
    <xf numFmtId="166" fontId="34" fillId="0" borderId="7" xfId="3" applyFont="1" applyBorder="1" applyAlignment="1" applyProtection="1">
      <alignment horizontal="center"/>
      <protection locked="0"/>
    </xf>
    <xf numFmtId="166" fontId="10" fillId="0" borderId="57" xfId="2" applyFont="1" applyBorder="1" applyAlignment="1">
      <alignment horizontal="center"/>
    </xf>
    <xf numFmtId="166" fontId="18" fillId="0" borderId="35" xfId="2" applyFont="1" applyBorder="1" applyAlignment="1">
      <alignment horizontal="center"/>
    </xf>
    <xf numFmtId="166" fontId="10" fillId="0" borderId="27" xfId="2" applyFont="1" applyBorder="1" applyAlignment="1">
      <alignment horizontal="center"/>
    </xf>
    <xf numFmtId="166" fontId="5" fillId="3" borderId="22" xfId="3" applyFill="1" applyBorder="1" applyAlignment="1">
      <alignment horizontal="center" vertical="center"/>
    </xf>
    <xf numFmtId="166" fontId="5" fillId="3" borderId="23" xfId="3" applyFill="1" applyBorder="1" applyAlignment="1">
      <alignment horizontal="center" vertical="center"/>
    </xf>
    <xf numFmtId="166" fontId="29" fillId="3" borderId="21" xfId="3" applyFont="1" applyFill="1" applyBorder="1" applyAlignment="1">
      <alignment horizontal="left" vertical="center"/>
    </xf>
    <xf numFmtId="166" fontId="29" fillId="3" borderId="0" xfId="3" applyFont="1" applyFill="1" applyBorder="1" applyAlignment="1">
      <alignment horizontal="center" vertical="center"/>
    </xf>
    <xf numFmtId="166" fontId="5" fillId="3" borderId="27" xfId="3" applyFill="1" applyBorder="1" applyAlignment="1">
      <alignment horizontal="center" vertical="center"/>
    </xf>
    <xf numFmtId="166" fontId="29" fillId="3" borderId="28" xfId="3" applyFont="1" applyFill="1" applyBorder="1" applyAlignment="1">
      <alignment horizontal="center" vertical="center"/>
    </xf>
    <xf numFmtId="166" fontId="29" fillId="3" borderId="29" xfId="3" applyFont="1" applyFill="1" applyBorder="1" applyAlignment="1">
      <alignment horizontal="center" vertical="center"/>
    </xf>
    <xf numFmtId="166" fontId="29" fillId="3" borderId="35" xfId="3" applyFont="1" applyFill="1" applyBorder="1" applyAlignment="1">
      <alignment horizontal="center" vertical="center"/>
    </xf>
    <xf numFmtId="171" fontId="5" fillId="3" borderId="26" xfId="3" applyNumberFormat="1" applyFill="1" applyBorder="1" applyAlignment="1">
      <alignment horizontal="center" vertical="center"/>
    </xf>
    <xf numFmtId="171" fontId="5" fillId="3" borderId="17" xfId="3" applyNumberFormat="1" applyFill="1" applyBorder="1" applyAlignment="1">
      <alignment horizontal="center" vertical="center"/>
    </xf>
    <xf numFmtId="171" fontId="5" fillId="3" borderId="25" xfId="3" applyNumberFormat="1" applyFill="1" applyBorder="1" applyAlignment="1">
      <alignment horizontal="center" vertical="center"/>
    </xf>
    <xf numFmtId="171" fontId="5" fillId="3" borderId="22" xfId="3" applyNumberFormat="1" applyFill="1" applyBorder="1" applyAlignment="1">
      <alignment horizontal="center" vertical="center"/>
    </xf>
    <xf numFmtId="171" fontId="5" fillId="3" borderId="28" xfId="3" applyNumberFormat="1" applyFill="1" applyBorder="1" applyAlignment="1">
      <alignment horizontal="center" vertical="center"/>
    </xf>
    <xf numFmtId="171" fontId="29" fillId="3" borderId="22" xfId="3" applyNumberFormat="1" applyFont="1" applyFill="1" applyBorder="1" applyAlignment="1">
      <alignment horizontal="center" vertical="center"/>
    </xf>
    <xf numFmtId="171" fontId="5" fillId="3" borderId="23" xfId="3" applyNumberFormat="1" applyFill="1" applyBorder="1" applyAlignment="1">
      <alignment horizontal="center" vertical="center"/>
    </xf>
    <xf numFmtId="171" fontId="5" fillId="3" borderId="28" xfId="3" applyNumberFormat="1" applyFont="1" applyFill="1" applyBorder="1" applyAlignment="1">
      <alignment horizontal="center" vertical="center"/>
    </xf>
    <xf numFmtId="171" fontId="5" fillId="3" borderId="29" xfId="3" applyNumberFormat="1" applyFill="1" applyBorder="1" applyAlignment="1">
      <alignment horizontal="center" vertical="center"/>
    </xf>
    <xf numFmtId="171" fontId="29" fillId="3" borderId="17" xfId="3" applyNumberFormat="1" applyFont="1" applyFill="1" applyBorder="1" applyAlignment="1">
      <alignment horizontal="center" vertical="center"/>
    </xf>
    <xf numFmtId="166" fontId="29" fillId="3" borderId="6" xfId="3" applyFont="1" applyFill="1" applyBorder="1" applyAlignment="1">
      <alignment horizontal="center" vertical="center"/>
    </xf>
    <xf numFmtId="166" fontId="29" fillId="3" borderId="13" xfId="3" applyFont="1" applyFill="1" applyBorder="1" applyAlignment="1">
      <alignment horizontal="center" vertical="center"/>
    </xf>
    <xf numFmtId="166" fontId="29" fillId="0" borderId="18" xfId="3" applyFont="1" applyFill="1" applyBorder="1" applyAlignment="1">
      <alignment horizontal="center" vertical="center"/>
    </xf>
    <xf numFmtId="166" fontId="29" fillId="0" borderId="22" xfId="3" applyFont="1" applyFill="1" applyBorder="1" applyAlignment="1">
      <alignment horizontal="center" vertical="center"/>
    </xf>
    <xf numFmtId="166" fontId="29" fillId="0" borderId="23" xfId="3" applyFont="1" applyFill="1" applyBorder="1" applyAlignment="1">
      <alignment horizontal="center" vertical="center"/>
    </xf>
    <xf numFmtId="166" fontId="5" fillId="0" borderId="40" xfId="3" applyFont="1" applyFill="1" applyBorder="1" applyAlignment="1">
      <alignment horizontal="center" vertical="center"/>
    </xf>
    <xf numFmtId="166" fontId="5" fillId="0" borderId="0" xfId="3" applyFont="1" applyFill="1" applyBorder="1" applyAlignment="1">
      <alignment horizontal="center" vertical="center"/>
    </xf>
    <xf numFmtId="166" fontId="5" fillId="0" borderId="26" xfId="3" applyFont="1" applyFill="1" applyBorder="1" applyAlignment="1">
      <alignment horizontal="center" vertical="center"/>
    </xf>
    <xf numFmtId="166" fontId="5" fillId="0" borderId="39" xfId="3" applyFont="1" applyFill="1" applyBorder="1" applyAlignment="1">
      <alignment horizontal="center" vertical="center"/>
    </xf>
    <xf numFmtId="166" fontId="5" fillId="0" borderId="17" xfId="3" applyFont="1" applyFill="1" applyBorder="1" applyAlignment="1">
      <alignment horizontal="center" vertical="center"/>
    </xf>
    <xf numFmtId="166" fontId="5" fillId="0" borderId="25" xfId="3" applyFont="1" applyFill="1" applyBorder="1" applyAlignment="1">
      <alignment horizontal="center" vertical="center"/>
    </xf>
    <xf numFmtId="166" fontId="5" fillId="3" borderId="0" xfId="3" applyFont="1" applyFill="1" applyAlignment="1">
      <alignment horizontal="center" vertical="center"/>
    </xf>
    <xf numFmtId="166" fontId="5" fillId="0" borderId="42" xfId="3" applyFont="1" applyFill="1" applyBorder="1" applyAlignment="1">
      <alignment horizontal="center" vertical="center"/>
    </xf>
    <xf numFmtId="166" fontId="19" fillId="0" borderId="66" xfId="2" applyFont="1" applyFill="1" applyBorder="1" applyAlignment="1">
      <alignment horizontal="center"/>
    </xf>
    <xf numFmtId="166" fontId="18" fillId="0" borderId="26" xfId="2" applyFont="1" applyBorder="1" applyAlignment="1">
      <alignment horizontal="center"/>
    </xf>
    <xf numFmtId="2" fontId="12" fillId="0" borderId="35" xfId="3" applyNumberFormat="1" applyFont="1" applyBorder="1" applyAlignment="1">
      <alignment horizontal="center"/>
    </xf>
    <xf numFmtId="1" fontId="10" fillId="16" borderId="20" xfId="3" applyNumberFormat="1" applyFont="1" applyFill="1" applyBorder="1" applyAlignment="1">
      <alignment horizontal="center"/>
    </xf>
    <xf numFmtId="166" fontId="5" fillId="0" borderId="28" xfId="3" applyFont="1" applyFill="1" applyBorder="1" applyAlignment="1">
      <alignment horizontal="center" vertical="center"/>
    </xf>
    <xf numFmtId="166" fontId="5" fillId="0" borderId="29" xfId="3" applyFont="1" applyFill="1" applyBorder="1" applyAlignment="1">
      <alignment horizontal="center" vertical="center"/>
    </xf>
    <xf numFmtId="166" fontId="29" fillId="14" borderId="0" xfId="3" applyFont="1" applyFill="1" applyBorder="1" applyAlignment="1">
      <alignment horizontal="center" vertical="center"/>
    </xf>
    <xf numFmtId="166" fontId="5" fillId="14" borderId="0" xfId="3" applyFont="1" applyFill="1" applyBorder="1" applyAlignment="1">
      <alignment horizontal="center" vertical="center"/>
    </xf>
    <xf numFmtId="165" fontId="10" fillId="4" borderId="20" xfId="3" applyNumberFormat="1" applyFont="1" applyFill="1" applyBorder="1" applyAlignment="1">
      <alignment horizontal="center"/>
    </xf>
    <xf numFmtId="14" fontId="24" fillId="14" borderId="0" xfId="14" applyNumberFormat="1" applyFont="1" applyFill="1" applyAlignment="1">
      <alignment vertical="center"/>
    </xf>
    <xf numFmtId="2" fontId="10" fillId="0" borderId="0" xfId="3" applyNumberFormat="1" applyFont="1" applyBorder="1" applyProtection="1">
      <protection locked="0"/>
    </xf>
    <xf numFmtId="165" fontId="10" fillId="4" borderId="7" xfId="3" applyNumberFormat="1" applyFont="1" applyFill="1" applyBorder="1" applyAlignment="1">
      <alignment horizontal="center"/>
    </xf>
    <xf numFmtId="167" fontId="10" fillId="0" borderId="38" xfId="3" applyNumberFormat="1" applyFont="1" applyBorder="1" applyAlignment="1">
      <alignment horizontal="center"/>
    </xf>
    <xf numFmtId="166" fontId="18" fillId="0" borderId="0" xfId="2" applyFont="1" applyFill="1" applyBorder="1" applyAlignment="1">
      <alignment horizontal="center"/>
    </xf>
    <xf numFmtId="166" fontId="10" fillId="3" borderId="26" xfId="2" applyFont="1" applyFill="1" applyBorder="1" applyAlignment="1">
      <alignment horizontal="center"/>
    </xf>
    <xf numFmtId="166" fontId="26" fillId="0" borderId="31" xfId="2" applyFont="1" applyBorder="1" applyAlignment="1">
      <alignment horizontal="center"/>
    </xf>
    <xf numFmtId="17" fontId="26" fillId="0" borderId="41" xfId="2" applyNumberFormat="1" applyFont="1" applyBorder="1" applyAlignment="1">
      <alignment horizontal="center"/>
    </xf>
    <xf numFmtId="166" fontId="26" fillId="0" borderId="41" xfId="2" applyFont="1" applyBorder="1" applyAlignment="1">
      <alignment horizontal="center"/>
    </xf>
    <xf numFmtId="166" fontId="18" fillId="0" borderId="19" xfId="2" applyFont="1" applyFill="1" applyBorder="1" applyAlignment="1">
      <alignment horizontal="center"/>
    </xf>
    <xf numFmtId="166" fontId="18" fillId="0" borderId="13" xfId="2" applyFont="1" applyFill="1" applyBorder="1" applyAlignment="1">
      <alignment horizontal="center"/>
    </xf>
    <xf numFmtId="166" fontId="18" fillId="3" borderId="0" xfId="2" applyFont="1" applyFill="1" applyAlignment="1">
      <alignment horizontal="center"/>
    </xf>
    <xf numFmtId="166" fontId="18" fillId="3" borderId="7" xfId="2" applyFont="1" applyFill="1" applyBorder="1" applyAlignment="1">
      <alignment horizontal="center"/>
    </xf>
    <xf numFmtId="166" fontId="18" fillId="0" borderId="42" xfId="2" applyFont="1" applyFill="1" applyBorder="1" applyAlignment="1">
      <alignment horizontal="center"/>
    </xf>
    <xf numFmtId="166" fontId="10" fillId="3" borderId="13" xfId="2" applyFont="1" applyFill="1" applyBorder="1" applyAlignment="1">
      <alignment horizontal="center"/>
    </xf>
    <xf numFmtId="166" fontId="12" fillId="3" borderId="26" xfId="2" applyFont="1" applyFill="1" applyBorder="1" applyAlignment="1">
      <alignment horizontal="center"/>
    </xf>
    <xf numFmtId="166" fontId="12" fillId="18" borderId="40" xfId="2" applyFont="1" applyFill="1" applyBorder="1" applyAlignment="1">
      <alignment horizontal="center"/>
    </xf>
    <xf numFmtId="166" fontId="26" fillId="0" borderId="18" xfId="2" applyFont="1" applyBorder="1" applyAlignment="1">
      <alignment horizontal="center"/>
    </xf>
    <xf numFmtId="166" fontId="10" fillId="14" borderId="0" xfId="2" applyFont="1" applyFill="1" applyAlignment="1">
      <alignment horizontal="left"/>
    </xf>
    <xf numFmtId="166" fontId="10" fillId="15" borderId="0" xfId="2" applyFont="1" applyFill="1" applyAlignment="1">
      <alignment horizontal="left"/>
    </xf>
    <xf numFmtId="14" fontId="18" fillId="14" borderId="0" xfId="14" applyNumberFormat="1" applyFont="1" applyFill="1" applyAlignment="1">
      <alignment horizontal="right" vertical="center"/>
    </xf>
    <xf numFmtId="14" fontId="34" fillId="14" borderId="0" xfId="14" applyNumberFormat="1" applyFont="1" applyFill="1" applyAlignment="1">
      <alignment horizontal="right" vertical="center"/>
    </xf>
    <xf numFmtId="0" fontId="34" fillId="14" borderId="0" xfId="14" applyFont="1" applyFill="1" applyAlignment="1">
      <alignment horizontal="right" vertical="center"/>
    </xf>
    <xf numFmtId="166" fontId="19" fillId="0" borderId="56" xfId="2" applyFont="1" applyBorder="1" applyAlignment="1">
      <alignment horizontal="center"/>
    </xf>
    <xf numFmtId="166" fontId="12" fillId="0" borderId="35" xfId="2" applyFont="1" applyBorder="1" applyAlignment="1">
      <alignment horizontal="center"/>
    </xf>
    <xf numFmtId="166" fontId="12" fillId="0" borderId="26" xfId="2" applyFont="1" applyBorder="1" applyAlignment="1">
      <alignment horizontal="center"/>
    </xf>
    <xf numFmtId="166" fontId="18" fillId="0" borderId="56" xfId="2" applyFont="1" applyBorder="1"/>
    <xf numFmtId="166" fontId="19" fillId="0" borderId="13" xfId="2" applyFont="1" applyBorder="1"/>
    <xf numFmtId="166" fontId="34" fillId="0" borderId="56" xfId="2" applyFont="1" applyBorder="1"/>
    <xf numFmtId="166" fontId="19" fillId="0" borderId="69" xfId="2" applyFont="1" applyBorder="1"/>
    <xf numFmtId="166" fontId="12" fillId="15" borderId="21" xfId="2" applyFont="1" applyFill="1" applyBorder="1" applyAlignment="1">
      <alignment horizontal="center"/>
    </xf>
    <xf numFmtId="0" fontId="0" fillId="0" borderId="40" xfId="0" applyBorder="1" applyAlignment="1">
      <alignment vertical="center"/>
    </xf>
    <xf numFmtId="166" fontId="19" fillId="0" borderId="50" xfId="2" applyFont="1" applyBorder="1"/>
    <xf numFmtId="14" fontId="34" fillId="0" borderId="42" xfId="14" applyNumberFormat="1" applyFont="1" applyFill="1" applyBorder="1" applyAlignment="1">
      <alignment vertical="center"/>
    </xf>
    <xf numFmtId="0" fontId="0" fillId="0" borderId="39" xfId="0" applyFill="1" applyBorder="1" applyAlignment="1">
      <alignment vertical="center"/>
    </xf>
    <xf numFmtId="0" fontId="34" fillId="0" borderId="42" xfId="0" applyFont="1" applyFill="1" applyBorder="1" applyAlignment="1">
      <alignment horizontal="center" vertical="center"/>
    </xf>
    <xf numFmtId="14" fontId="34" fillId="0" borderId="18" xfId="14" applyNumberFormat="1" applyFont="1" applyFill="1" applyBorder="1" applyAlignment="1">
      <alignment vertical="center"/>
    </xf>
    <xf numFmtId="14" fontId="24" fillId="14" borderId="0" xfId="14" applyNumberFormat="1" applyFont="1" applyFill="1" applyAlignment="1">
      <alignment horizontal="right" vertical="center"/>
    </xf>
    <xf numFmtId="166" fontId="19" fillId="0" borderId="0" xfId="2" applyFont="1" applyBorder="1"/>
    <xf numFmtId="166" fontId="19" fillId="0" borderId="26" xfId="2" applyFont="1" applyBorder="1"/>
    <xf numFmtId="0" fontId="0" fillId="4" borderId="9" xfId="0" applyFill="1" applyBorder="1" applyAlignment="1"/>
    <xf numFmtId="166" fontId="12" fillId="4" borderId="6" xfId="2" applyFont="1" applyFill="1" applyBorder="1" applyAlignment="1">
      <alignment horizontal="center"/>
    </xf>
    <xf numFmtId="166" fontId="12" fillId="4" borderId="13" xfId="2" applyFont="1" applyFill="1" applyBorder="1" applyAlignment="1">
      <alignment horizontal="center"/>
    </xf>
    <xf numFmtId="166" fontId="19" fillId="0" borderId="70" xfId="2" applyFont="1" applyBorder="1"/>
    <xf numFmtId="166" fontId="12" fillId="4" borderId="40" xfId="2" applyFont="1" applyFill="1" applyBorder="1" applyAlignment="1">
      <alignment horizontal="center"/>
    </xf>
    <xf numFmtId="166" fontId="10" fillId="0" borderId="66" xfId="2" applyFont="1" applyBorder="1"/>
    <xf numFmtId="0" fontId="0" fillId="0" borderId="71" xfId="0" applyBorder="1"/>
    <xf numFmtId="166" fontId="10" fillId="0" borderId="20" xfId="2" applyFont="1" applyBorder="1" applyAlignment="1">
      <alignment horizontal="center"/>
    </xf>
    <xf numFmtId="166" fontId="10" fillId="0" borderId="20" xfId="3" applyFont="1" applyBorder="1" applyAlignment="1">
      <alignment horizontal="center"/>
    </xf>
    <xf numFmtId="164" fontId="10" fillId="0" borderId="20" xfId="2" applyNumberFormat="1" applyFont="1" applyBorder="1" applyAlignment="1">
      <alignment horizontal="left"/>
    </xf>
    <xf numFmtId="166" fontId="10" fillId="0" borderId="20" xfId="2" applyFont="1" applyBorder="1" applyAlignment="1">
      <alignment horizontal="left"/>
    </xf>
    <xf numFmtId="168" fontId="10" fillId="0" borderId="20" xfId="2" applyNumberFormat="1" applyFont="1" applyBorder="1" applyAlignment="1">
      <alignment horizontal="center"/>
    </xf>
    <xf numFmtId="168" fontId="10" fillId="0" borderId="20" xfId="2" applyNumberFormat="1" applyFont="1" applyBorder="1"/>
    <xf numFmtId="165" fontId="10" fillId="0" borderId="20" xfId="2" applyNumberFormat="1" applyFont="1" applyBorder="1" applyAlignment="1">
      <alignment horizontal="center"/>
    </xf>
    <xf numFmtId="167" fontId="10" fillId="0" borderId="20" xfId="2" applyNumberFormat="1" applyFont="1" applyBorder="1" applyAlignment="1">
      <alignment horizontal="center"/>
    </xf>
    <xf numFmtId="1" fontId="10" fillId="0" borderId="20" xfId="2" applyNumberFormat="1" applyFont="1" applyBorder="1" applyAlignment="1">
      <alignment horizontal="center"/>
    </xf>
    <xf numFmtId="1" fontId="10" fillId="0" borderId="20" xfId="2" applyNumberFormat="1" applyFont="1" applyBorder="1" applyAlignment="1">
      <alignment horizontal="center" vertical="center"/>
    </xf>
    <xf numFmtId="0" fontId="0" fillId="0" borderId="0" xfId="0" applyFill="1"/>
    <xf numFmtId="166" fontId="19" fillId="0" borderId="72" xfId="2" applyFont="1" applyBorder="1"/>
    <xf numFmtId="166" fontId="19" fillId="0" borderId="73" xfId="2" applyFont="1" applyBorder="1"/>
    <xf numFmtId="166" fontId="12" fillId="4" borderId="38" xfId="2" applyFont="1" applyFill="1" applyBorder="1" applyAlignment="1">
      <alignment horizontal="center"/>
    </xf>
    <xf numFmtId="166" fontId="12" fillId="0" borderId="40" xfId="2" applyFont="1" applyBorder="1" applyAlignment="1">
      <alignment horizontal="center"/>
    </xf>
    <xf numFmtId="165" fontId="12" fillId="4" borderId="13" xfId="2" applyNumberFormat="1" applyFont="1" applyFill="1" applyBorder="1"/>
    <xf numFmtId="166" fontId="11" fillId="10" borderId="18" xfId="3" applyFont="1" applyFill="1" applyBorder="1" applyAlignment="1">
      <alignment horizontal="center" vertical="center"/>
    </xf>
    <xf numFmtId="14" fontId="12" fillId="16" borderId="40" xfId="2" applyNumberFormat="1" applyFont="1" applyFill="1" applyBorder="1" applyAlignment="1">
      <alignment horizontal="center" vertical="center"/>
    </xf>
    <xf numFmtId="14" fontId="12" fillId="16" borderId="42" xfId="2" applyNumberFormat="1" applyFont="1" applyFill="1" applyBorder="1" applyAlignment="1">
      <alignment horizontal="center" vertical="center"/>
    </xf>
    <xf numFmtId="14" fontId="34" fillId="14" borderId="40" xfId="14" applyNumberFormat="1" applyFont="1" applyFill="1" applyBorder="1" applyAlignment="1">
      <alignment vertical="center"/>
    </xf>
    <xf numFmtId="14" fontId="34" fillId="0" borderId="40" xfId="14" applyNumberFormat="1" applyFont="1" applyFill="1" applyBorder="1" applyAlignment="1">
      <alignment vertical="center"/>
    </xf>
    <xf numFmtId="0" fontId="34" fillId="0" borderId="40" xfId="0" applyFont="1" applyFill="1" applyBorder="1" applyAlignment="1">
      <alignment horizontal="center" vertical="center"/>
    </xf>
    <xf numFmtId="0" fontId="34" fillId="0" borderId="40" xfId="14" applyFont="1" applyFill="1" applyBorder="1" applyAlignment="1">
      <alignment horizontal="center" vertical="center"/>
    </xf>
    <xf numFmtId="0" fontId="34" fillId="0" borderId="40" xfId="0" applyFont="1" applyFill="1" applyBorder="1" applyAlignment="1">
      <alignment vertical="center"/>
    </xf>
    <xf numFmtId="0" fontId="34" fillId="0" borderId="40" xfId="14" applyFont="1" applyFill="1" applyBorder="1" applyAlignment="1">
      <alignment vertical="center"/>
    </xf>
    <xf numFmtId="172" fontId="34" fillId="0" borderId="40" xfId="0" applyNumberFormat="1" applyFont="1" applyFill="1" applyBorder="1" applyAlignment="1">
      <alignment horizontal="center" vertical="center"/>
    </xf>
    <xf numFmtId="14" fontId="34" fillId="0" borderId="40" xfId="0" applyNumberFormat="1" applyFont="1" applyFill="1" applyBorder="1" applyAlignment="1">
      <alignment horizontal="center" vertical="center"/>
    </xf>
    <xf numFmtId="14" fontId="34" fillId="0" borderId="40" xfId="0" applyNumberFormat="1" applyFont="1" applyFill="1" applyBorder="1" applyAlignment="1">
      <alignment vertical="center"/>
    </xf>
    <xf numFmtId="14" fontId="34" fillId="0" borderId="40" xfId="14" applyNumberFormat="1" applyFont="1" applyFill="1" applyBorder="1" applyAlignment="1">
      <alignment horizontal="center" vertical="center"/>
    </xf>
    <xf numFmtId="172" fontId="34" fillId="0" borderId="40" xfId="14" applyNumberFormat="1" applyFont="1" applyFill="1" applyBorder="1" applyAlignment="1">
      <alignment horizontal="center" vertical="center"/>
    </xf>
    <xf numFmtId="0" fontId="34" fillId="0" borderId="18" xfId="14" applyFont="1" applyFill="1" applyBorder="1" applyAlignment="1">
      <alignment horizontal="center" vertical="center"/>
    </xf>
    <xf numFmtId="0" fontId="34" fillId="0" borderId="18" xfId="14" applyFont="1" applyFill="1" applyBorder="1" applyAlignment="1">
      <alignment vertical="center"/>
    </xf>
    <xf numFmtId="14" fontId="34" fillId="0" borderId="18" xfId="14" applyNumberFormat="1" applyFont="1" applyFill="1" applyBorder="1" applyAlignment="1">
      <alignment horizontal="center" vertical="center"/>
    </xf>
    <xf numFmtId="172" fontId="34" fillId="0" borderId="18" xfId="14" applyNumberFormat="1" applyFont="1" applyFill="1" applyBorder="1" applyAlignment="1">
      <alignment horizontal="center" vertical="center"/>
    </xf>
    <xf numFmtId="0" fontId="34" fillId="0" borderId="18" xfId="0" applyFont="1" applyFill="1" applyBorder="1" applyAlignment="1">
      <alignment vertical="center"/>
    </xf>
    <xf numFmtId="0" fontId="34" fillId="0" borderId="18" xfId="0" applyFont="1" applyFill="1" applyBorder="1" applyAlignment="1">
      <alignment horizontal="center" vertical="center"/>
    </xf>
    <xf numFmtId="172" fontId="34" fillId="0" borderId="18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18" fillId="0" borderId="18" xfId="13" applyNumberFormat="1" applyFont="1" applyFill="1" applyBorder="1" applyAlignment="1">
      <alignment horizontal="left" vertical="center"/>
    </xf>
    <xf numFmtId="14" fontId="34" fillId="0" borderId="18" xfId="0" applyNumberFormat="1" applyFont="1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0" fillId="0" borderId="18" xfId="0" applyFill="1" applyBorder="1" applyAlignment="1">
      <alignment horizontal="center" vertical="center"/>
    </xf>
    <xf numFmtId="49" fontId="34" fillId="0" borderId="18" xfId="14" applyNumberFormat="1" applyFont="1" applyFill="1" applyBorder="1" applyAlignment="1">
      <alignment vertical="center"/>
    </xf>
    <xf numFmtId="0" fontId="10" fillId="0" borderId="18" xfId="15" applyFont="1" applyFill="1" applyBorder="1" applyAlignment="1">
      <alignment horizontal="left"/>
    </xf>
    <xf numFmtId="14" fontId="10" fillId="0" borderId="18" xfId="15" applyNumberFormat="1" applyFont="1" applyFill="1" applyBorder="1" applyAlignment="1">
      <alignment horizontal="center"/>
    </xf>
    <xf numFmtId="14" fontId="10" fillId="0" borderId="18" xfId="15" applyNumberFormat="1" applyFont="1" applyFill="1" applyBorder="1" applyAlignment="1">
      <alignment horizontal="right"/>
    </xf>
    <xf numFmtId="0" fontId="18" fillId="0" borderId="42" xfId="14" applyFont="1" applyFill="1" applyBorder="1" applyAlignment="1">
      <alignment horizontal="center" vertical="center"/>
    </xf>
    <xf numFmtId="0" fontId="34" fillId="0" borderId="42" xfId="14" applyFont="1" applyFill="1" applyBorder="1" applyAlignment="1">
      <alignment horizontal="center" vertical="center"/>
    </xf>
    <xf numFmtId="0" fontId="34" fillId="0" borderId="42" xfId="0" applyFont="1" applyFill="1" applyBorder="1" applyAlignment="1">
      <alignment vertical="center"/>
    </xf>
    <xf numFmtId="14" fontId="34" fillId="0" borderId="42" xfId="0" applyNumberFormat="1" applyFont="1" applyFill="1" applyBorder="1" applyAlignment="1">
      <alignment horizontal="center" vertical="center"/>
    </xf>
    <xf numFmtId="14" fontId="34" fillId="0" borderId="42" xfId="0" applyNumberFormat="1" applyFont="1" applyFill="1" applyBorder="1" applyAlignment="1">
      <alignment vertical="center"/>
    </xf>
    <xf numFmtId="0" fontId="34" fillId="0" borderId="42" xfId="14" applyFont="1" applyFill="1" applyBorder="1" applyAlignment="1">
      <alignment vertical="center"/>
    </xf>
    <xf numFmtId="172" fontId="34" fillId="0" borderId="42" xfId="0" applyNumberFormat="1" applyFont="1" applyFill="1" applyBorder="1" applyAlignment="1">
      <alignment horizontal="center" vertical="center"/>
    </xf>
    <xf numFmtId="0" fontId="34" fillId="0" borderId="39" xfId="14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vertical="center"/>
    </xf>
    <xf numFmtId="14" fontId="34" fillId="0" borderId="39" xfId="0" applyNumberFormat="1" applyFont="1" applyFill="1" applyBorder="1" applyAlignment="1">
      <alignment horizontal="center" vertical="center"/>
    </xf>
    <xf numFmtId="14" fontId="34" fillId="0" borderId="39" xfId="0" applyNumberFormat="1" applyFont="1" applyFill="1" applyBorder="1" applyAlignment="1">
      <alignment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39" xfId="14" applyFont="1" applyFill="1" applyBorder="1" applyAlignment="1">
      <alignment vertical="center"/>
    </xf>
    <xf numFmtId="172" fontId="34" fillId="0" borderId="39" xfId="0" applyNumberFormat="1" applyFont="1" applyFill="1" applyBorder="1" applyAlignment="1">
      <alignment horizontal="center" vertical="center"/>
    </xf>
    <xf numFmtId="14" fontId="34" fillId="0" borderId="42" xfId="14" applyNumberFormat="1" applyFont="1" applyFill="1" applyBorder="1" applyAlignment="1">
      <alignment horizontal="center" vertical="center"/>
    </xf>
    <xf numFmtId="172" fontId="34" fillId="0" borderId="42" xfId="14" applyNumberFormat="1" applyFont="1" applyFill="1" applyBorder="1" applyAlignment="1">
      <alignment horizontal="center" vertical="center"/>
    </xf>
    <xf numFmtId="14" fontId="34" fillId="0" borderId="39" xfId="14" applyNumberFormat="1" applyFont="1" applyFill="1" applyBorder="1" applyAlignment="1">
      <alignment horizontal="center" vertical="center"/>
    </xf>
    <xf numFmtId="14" fontId="34" fillId="0" borderId="39" xfId="14" applyNumberFormat="1" applyFont="1" applyFill="1" applyBorder="1" applyAlignment="1">
      <alignment vertical="center"/>
    </xf>
    <xf numFmtId="172" fontId="34" fillId="0" borderId="39" xfId="14" applyNumberFormat="1" applyFont="1" applyFill="1" applyBorder="1" applyAlignment="1">
      <alignment horizontal="center" vertical="center"/>
    </xf>
    <xf numFmtId="49" fontId="34" fillId="0" borderId="42" xfId="14" applyNumberFormat="1" applyFont="1" applyFill="1" applyBorder="1" applyAlignment="1">
      <alignment horizontal="left" vertical="top"/>
    </xf>
    <xf numFmtId="172" fontId="34" fillId="0" borderId="42" xfId="14" applyNumberFormat="1" applyFont="1" applyFill="1" applyBorder="1" applyAlignment="1">
      <alignment horizontal="center" vertical="top"/>
    </xf>
    <xf numFmtId="49" fontId="34" fillId="0" borderId="39" xfId="14" applyNumberFormat="1" applyFont="1" applyFill="1" applyBorder="1" applyAlignment="1">
      <alignment vertical="top"/>
    </xf>
    <xf numFmtId="172" fontId="34" fillId="0" borderId="39" xfId="14" applyNumberFormat="1" applyFont="1" applyFill="1" applyBorder="1" applyAlignment="1">
      <alignment horizontal="center" vertical="top"/>
    </xf>
    <xf numFmtId="0" fontId="34" fillId="0" borderId="23" xfId="0" applyFont="1" applyFill="1" applyBorder="1" applyAlignment="1">
      <alignment vertical="center"/>
    </xf>
    <xf numFmtId="0" fontId="18" fillId="0" borderId="23" xfId="0" applyFont="1" applyFill="1" applyBorder="1" applyAlignment="1">
      <alignment vertical="center"/>
    </xf>
    <xf numFmtId="0" fontId="34" fillId="0" borderId="29" xfId="0" applyFont="1" applyFill="1" applyBorder="1" applyAlignment="1">
      <alignment vertical="center"/>
    </xf>
    <xf numFmtId="0" fontId="34" fillId="0" borderId="26" xfId="0" applyFont="1" applyFill="1" applyBorder="1" applyAlignment="1">
      <alignment vertical="center"/>
    </xf>
    <xf numFmtId="0" fontId="34" fillId="0" borderId="25" xfId="0" applyFont="1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34" fillId="0" borderId="23" xfId="14" applyFont="1" applyFill="1" applyBorder="1" applyAlignment="1">
      <alignment vertical="center"/>
    </xf>
    <xf numFmtId="0" fontId="18" fillId="0" borderId="23" xfId="14" applyFont="1" applyFill="1" applyBorder="1" applyAlignment="1">
      <alignment vertical="center"/>
    </xf>
    <xf numFmtId="0" fontId="34" fillId="0" borderId="29" xfId="14" applyFont="1" applyFill="1" applyBorder="1" applyAlignment="1">
      <alignment vertical="center"/>
    </xf>
    <xf numFmtId="0" fontId="34" fillId="0" borderId="25" xfId="14" applyFont="1" applyFill="1" applyBorder="1" applyAlignment="1">
      <alignment vertical="center"/>
    </xf>
    <xf numFmtId="0" fontId="34" fillId="14" borderId="76" xfId="14" applyFont="1" applyFill="1" applyBorder="1" applyAlignment="1">
      <alignment vertical="center"/>
    </xf>
    <xf numFmtId="0" fontId="34" fillId="0" borderId="77" xfId="14" applyFont="1" applyFill="1" applyBorder="1" applyAlignment="1">
      <alignment horizontal="center" vertical="center"/>
    </xf>
    <xf numFmtId="0" fontId="34" fillId="0" borderId="76" xfId="14" applyFont="1" applyBorder="1" applyAlignment="1">
      <alignment vertical="center"/>
    </xf>
    <xf numFmtId="0" fontId="34" fillId="32" borderId="76" xfId="14" applyFont="1" applyFill="1" applyBorder="1" applyAlignment="1">
      <alignment vertical="center"/>
    </xf>
    <xf numFmtId="0" fontId="34" fillId="31" borderId="76" xfId="14" applyFont="1" applyFill="1" applyBorder="1" applyAlignment="1">
      <alignment vertical="center"/>
    </xf>
    <xf numFmtId="0" fontId="34" fillId="33" borderId="78" xfId="14" applyFont="1" applyFill="1" applyBorder="1" applyAlignment="1">
      <alignment vertical="center"/>
    </xf>
    <xf numFmtId="0" fontId="34" fillId="0" borderId="79" xfId="14" applyFont="1" applyFill="1" applyBorder="1" applyAlignment="1">
      <alignment horizontal="center" vertical="center"/>
    </xf>
    <xf numFmtId="0" fontId="34" fillId="33" borderId="74" xfId="14" applyFont="1" applyFill="1" applyBorder="1" applyAlignment="1">
      <alignment vertical="center"/>
    </xf>
    <xf numFmtId="0" fontId="34" fillId="0" borderId="75" xfId="14" applyFont="1" applyFill="1" applyBorder="1" applyAlignment="1">
      <alignment horizontal="center" vertical="center"/>
    </xf>
    <xf numFmtId="0" fontId="34" fillId="31" borderId="80" xfId="14" applyFont="1" applyFill="1" applyBorder="1" applyAlignment="1">
      <alignment vertical="center"/>
    </xf>
    <xf numFmtId="0" fontId="34" fillId="0" borderId="81" xfId="14" applyFont="1" applyFill="1" applyBorder="1" applyAlignment="1">
      <alignment horizontal="center" vertical="center"/>
    </xf>
    <xf numFmtId="0" fontId="18" fillId="31" borderId="80" xfId="14" applyFont="1" applyFill="1" applyBorder="1" applyAlignment="1">
      <alignment vertical="center"/>
    </xf>
    <xf numFmtId="0" fontId="18" fillId="33" borderId="76" xfId="14" applyFont="1" applyFill="1" applyBorder="1" applyAlignment="1">
      <alignment vertical="center"/>
    </xf>
    <xf numFmtId="0" fontId="34" fillId="33" borderId="76" xfId="14" applyFont="1" applyFill="1" applyBorder="1" applyAlignment="1">
      <alignment vertical="center"/>
    </xf>
    <xf numFmtId="0" fontId="34" fillId="32" borderId="78" xfId="14" applyFont="1" applyFill="1" applyBorder="1" applyAlignment="1">
      <alignment vertical="center"/>
    </xf>
    <xf numFmtId="0" fontId="34" fillId="31" borderId="74" xfId="14" applyFont="1" applyFill="1" applyBorder="1" applyAlignment="1">
      <alignment vertical="center"/>
    </xf>
    <xf numFmtId="0" fontId="34" fillId="33" borderId="80" xfId="14" applyFont="1" applyFill="1" applyBorder="1" applyAlignment="1">
      <alignment vertical="center"/>
    </xf>
    <xf numFmtId="0" fontId="34" fillId="31" borderId="78" xfId="14" applyFont="1" applyFill="1" applyBorder="1" applyAlignment="1">
      <alignment vertical="center"/>
    </xf>
    <xf numFmtId="0" fontId="18" fillId="31" borderId="74" xfId="14" applyFont="1" applyFill="1" applyBorder="1" applyAlignment="1">
      <alignment vertical="center"/>
    </xf>
    <xf numFmtId="0" fontId="18" fillId="32" borderId="74" xfId="14" applyFont="1" applyFill="1" applyBorder="1" applyAlignment="1">
      <alignment vertical="center"/>
    </xf>
    <xf numFmtId="166" fontId="18" fillId="32" borderId="80" xfId="2" applyFont="1" applyFill="1" applyBorder="1" applyAlignment="1">
      <alignment horizontal="left"/>
    </xf>
    <xf numFmtId="166" fontId="10" fillId="0" borderId="76" xfId="2" applyFont="1" applyBorder="1" applyAlignment="1">
      <alignment horizontal="left"/>
    </xf>
    <xf numFmtId="0" fontId="18" fillId="33" borderId="74" xfId="14" applyFont="1" applyFill="1" applyBorder="1" applyAlignment="1">
      <alignment vertical="center"/>
    </xf>
    <xf numFmtId="0" fontId="34" fillId="32" borderId="80" xfId="14" applyFont="1" applyFill="1" applyBorder="1" applyAlignment="1">
      <alignment vertical="center"/>
    </xf>
    <xf numFmtId="0" fontId="18" fillId="31" borderId="76" xfId="14" applyFont="1" applyFill="1" applyBorder="1" applyAlignment="1">
      <alignment vertical="center"/>
    </xf>
    <xf numFmtId="0" fontId="18" fillId="32" borderId="76" xfId="14" applyFont="1" applyFill="1" applyBorder="1" applyAlignment="1">
      <alignment vertical="center"/>
    </xf>
    <xf numFmtId="0" fontId="18" fillId="32" borderId="78" xfId="14" applyFont="1" applyFill="1" applyBorder="1" applyAlignment="1">
      <alignment vertical="center"/>
    </xf>
    <xf numFmtId="0" fontId="18" fillId="32" borderId="80" xfId="14" applyFont="1" applyFill="1" applyBorder="1" applyAlignment="1">
      <alignment vertical="center"/>
    </xf>
    <xf numFmtId="0" fontId="18" fillId="31" borderId="82" xfId="14" applyFont="1" applyFill="1" applyBorder="1" applyAlignment="1">
      <alignment vertical="center"/>
    </xf>
    <xf numFmtId="0" fontId="34" fillId="0" borderId="83" xfId="14" applyFont="1" applyFill="1" applyBorder="1" applyAlignment="1">
      <alignment horizontal="center" vertical="center"/>
    </xf>
    <xf numFmtId="0" fontId="34" fillId="0" borderId="84" xfId="14" applyFont="1" applyFill="1" applyBorder="1" applyAlignment="1">
      <alignment horizontal="center" vertical="center"/>
    </xf>
    <xf numFmtId="49" fontId="10" fillId="0" borderId="38" xfId="2" applyNumberFormat="1" applyFont="1" applyBorder="1" applyAlignment="1">
      <alignment horizontal="right"/>
    </xf>
    <xf numFmtId="49" fontId="12" fillId="4" borderId="7" xfId="2" applyNumberFormat="1" applyFont="1" applyFill="1" applyBorder="1" applyAlignment="1">
      <alignment horizontal="center"/>
    </xf>
    <xf numFmtId="14" fontId="34" fillId="14" borderId="40" xfId="14" applyNumberFormat="1" applyFont="1" applyFill="1" applyBorder="1" applyAlignment="1">
      <alignment vertical="center"/>
    </xf>
    <xf numFmtId="166" fontId="10" fillId="15" borderId="18" xfId="2" applyFont="1" applyFill="1" applyBorder="1" applyAlignment="1">
      <alignment horizontal="left"/>
    </xf>
    <xf numFmtId="0" fontId="0" fillId="0" borderId="18" xfId="0" applyBorder="1"/>
    <xf numFmtId="166" fontId="13" fillId="15" borderId="18" xfId="2" applyFont="1" applyFill="1" applyBorder="1" applyAlignment="1">
      <alignment horizontal="left"/>
    </xf>
    <xf numFmtId="166" fontId="15" fillId="3" borderId="18" xfId="2" applyFont="1" applyFill="1" applyBorder="1" applyAlignment="1">
      <alignment horizontal="left"/>
    </xf>
    <xf numFmtId="0" fontId="34" fillId="14" borderId="0" xfId="16" applyFont="1" applyFill="1" applyAlignment="1">
      <alignment vertical="center"/>
    </xf>
    <xf numFmtId="166" fontId="10" fillId="0" borderId="0" xfId="2" applyFont="1" applyBorder="1" applyAlignment="1">
      <alignment horizontal="left"/>
    </xf>
    <xf numFmtId="166" fontId="10" fillId="0" borderId="5" xfId="2" applyFont="1" applyBorder="1" applyAlignment="1">
      <alignment horizontal="center"/>
    </xf>
    <xf numFmtId="166" fontId="10" fillId="0" borderId="5" xfId="2" applyFont="1" applyBorder="1" applyAlignment="1">
      <alignment horizontal="left"/>
    </xf>
    <xf numFmtId="166" fontId="10" fillId="0" borderId="4" xfId="2" applyFont="1" applyBorder="1" applyAlignment="1">
      <alignment horizontal="left"/>
    </xf>
    <xf numFmtId="166" fontId="10" fillId="0" borderId="5" xfId="2" applyFont="1" applyBorder="1"/>
    <xf numFmtId="166" fontId="18" fillId="0" borderId="7" xfId="2" applyFont="1" applyBorder="1" applyAlignment="1">
      <alignment horizontal="left"/>
    </xf>
    <xf numFmtId="0" fontId="10" fillId="0" borderId="7" xfId="15" applyFont="1" applyBorder="1" applyAlignment="1">
      <alignment horizontal="left"/>
    </xf>
    <xf numFmtId="166" fontId="12" fillId="4" borderId="42" xfId="2" applyFont="1" applyFill="1" applyBorder="1" applyAlignment="1">
      <alignment vertical="center"/>
    </xf>
    <xf numFmtId="166" fontId="12" fillId="4" borderId="39" xfId="2" applyFont="1" applyFill="1" applyBorder="1" applyAlignment="1">
      <alignment vertical="center"/>
    </xf>
    <xf numFmtId="166" fontId="12" fillId="4" borderId="28" xfId="2" applyFont="1" applyFill="1" applyBorder="1" applyAlignment="1">
      <alignment vertical="center" wrapText="1"/>
    </xf>
    <xf numFmtId="0" fontId="34" fillId="0" borderId="74" xfId="16" applyFont="1" applyFill="1" applyBorder="1" applyAlignment="1">
      <alignment vertical="center"/>
    </xf>
    <xf numFmtId="0" fontId="34" fillId="0" borderId="40" xfId="16" applyFont="1" applyFill="1" applyBorder="1" applyAlignment="1">
      <alignment vertical="center"/>
    </xf>
    <xf numFmtId="49" fontId="34" fillId="0" borderId="40" xfId="16" applyNumberFormat="1" applyFont="1" applyFill="1" applyBorder="1" applyAlignment="1">
      <alignment horizontal="center" vertical="center"/>
    </xf>
    <xf numFmtId="166" fontId="44" fillId="0" borderId="6" xfId="2" applyFont="1" applyBorder="1"/>
    <xf numFmtId="0" fontId="26" fillId="0" borderId="87" xfId="14" applyFont="1" applyFill="1" applyBorder="1" applyAlignment="1">
      <alignment vertical="center"/>
    </xf>
    <xf numFmtId="0" fontId="26" fillId="0" borderId="30" xfId="14" applyFont="1" applyFill="1" applyBorder="1" applyAlignment="1">
      <alignment vertical="center"/>
    </xf>
    <xf numFmtId="2" fontId="12" fillId="0" borderId="31" xfId="2" applyNumberFormat="1" applyFont="1" applyBorder="1" applyAlignment="1">
      <alignment horizontal="center"/>
    </xf>
    <xf numFmtId="2" fontId="13" fillId="0" borderId="40" xfId="2" applyNumberFormat="1" applyFont="1" applyBorder="1" applyAlignment="1">
      <alignment horizontal="center"/>
    </xf>
    <xf numFmtId="2" fontId="18" fillId="0" borderId="56" xfId="2" applyNumberFormat="1" applyFont="1" applyBorder="1" applyAlignment="1">
      <alignment horizontal="center"/>
    </xf>
    <xf numFmtId="2" fontId="18" fillId="0" borderId="40" xfId="2" applyNumberFormat="1" applyFont="1" applyBorder="1" applyAlignment="1">
      <alignment horizontal="center"/>
    </xf>
    <xf numFmtId="2" fontId="10" fillId="0" borderId="40" xfId="2" applyNumberFormat="1" applyFont="1" applyBorder="1" applyAlignment="1">
      <alignment horizontal="center"/>
    </xf>
    <xf numFmtId="2" fontId="19" fillId="0" borderId="40" xfId="2" applyNumberFormat="1" applyFont="1" applyBorder="1" applyAlignment="1">
      <alignment horizontal="center"/>
    </xf>
    <xf numFmtId="2" fontId="19" fillId="0" borderId="39" xfId="2" applyNumberFormat="1" applyFont="1" applyBorder="1" applyAlignment="1">
      <alignment horizontal="center"/>
    </xf>
    <xf numFmtId="2" fontId="10" fillId="3" borderId="0" xfId="2" applyNumberFormat="1" applyFont="1" applyFill="1" applyAlignment="1">
      <alignment horizontal="center"/>
    </xf>
    <xf numFmtId="2" fontId="12" fillId="15" borderId="18" xfId="2" applyNumberFormat="1" applyFont="1" applyFill="1" applyBorder="1" applyAlignment="1">
      <alignment horizontal="center"/>
    </xf>
    <xf numFmtId="2" fontId="10" fillId="15" borderId="18" xfId="2" applyNumberFormat="1" applyFont="1" applyFill="1" applyBorder="1" applyAlignment="1">
      <alignment horizontal="center"/>
    </xf>
    <xf numFmtId="2" fontId="15" fillId="3" borderId="18" xfId="2" applyNumberFormat="1" applyFont="1" applyFill="1" applyBorder="1" applyAlignment="1">
      <alignment horizontal="center"/>
    </xf>
    <xf numFmtId="2" fontId="13" fillId="15" borderId="18" xfId="2" applyNumberFormat="1" applyFont="1" applyFill="1" applyBorder="1" applyAlignment="1">
      <alignment horizontal="center"/>
    </xf>
    <xf numFmtId="2" fontId="10" fillId="3" borderId="7" xfId="2" applyNumberFormat="1" applyFont="1" applyFill="1" applyBorder="1" applyAlignment="1">
      <alignment horizontal="center"/>
    </xf>
    <xf numFmtId="2" fontId="10" fillId="0" borderId="7" xfId="2" applyNumberFormat="1" applyFont="1" applyBorder="1" applyAlignment="1">
      <alignment horizontal="center"/>
    </xf>
    <xf numFmtId="2" fontId="13" fillId="0" borderId="6" xfId="2" applyNumberFormat="1" applyFont="1" applyBorder="1" applyAlignment="1">
      <alignment horizontal="center"/>
    </xf>
    <xf numFmtId="2" fontId="18" fillId="0" borderId="0" xfId="2" applyNumberFormat="1" applyFont="1" applyBorder="1" applyAlignment="1">
      <alignment horizontal="center"/>
    </xf>
    <xf numFmtId="2" fontId="18" fillId="0" borderId="57" xfId="2" applyNumberFormat="1" applyFont="1" applyBorder="1" applyAlignment="1">
      <alignment horizontal="center"/>
    </xf>
    <xf numFmtId="2" fontId="18" fillId="0" borderId="6" xfId="2" applyNumberFormat="1" applyFont="1" applyBorder="1" applyAlignment="1">
      <alignment horizontal="center"/>
    </xf>
    <xf numFmtId="2" fontId="10" fillId="0" borderId="6" xfId="2" applyNumberFormat="1" applyFont="1" applyBorder="1" applyAlignment="1">
      <alignment horizontal="center"/>
    </xf>
    <xf numFmtId="2" fontId="10" fillId="0" borderId="0" xfId="2" applyNumberFormat="1" applyFont="1" applyBorder="1" applyAlignment="1">
      <alignment horizontal="center"/>
    </xf>
    <xf numFmtId="2" fontId="19" fillId="0" borderId="6" xfId="2" applyNumberFormat="1" applyFont="1" applyBorder="1" applyAlignment="1">
      <alignment horizontal="center"/>
    </xf>
    <xf numFmtId="2" fontId="15" fillId="0" borderId="16" xfId="2" applyNumberFormat="1" applyFont="1" applyBorder="1" applyAlignment="1">
      <alignment horizontal="center"/>
    </xf>
    <xf numFmtId="2" fontId="10" fillId="14" borderId="0" xfId="2" applyNumberFormat="1" applyFont="1" applyFill="1" applyAlignment="1">
      <alignment horizontal="center"/>
    </xf>
    <xf numFmtId="2" fontId="27" fillId="15" borderId="0" xfId="2" applyNumberFormat="1" applyFont="1" applyFill="1" applyAlignment="1">
      <alignment horizontal="center"/>
    </xf>
    <xf numFmtId="2" fontId="10" fillId="15" borderId="0" xfId="2" applyNumberFormat="1" applyFont="1" applyFill="1" applyAlignment="1">
      <alignment horizontal="center"/>
    </xf>
    <xf numFmtId="0" fontId="34" fillId="0" borderId="89" xfId="16" applyFont="1" applyFill="1" applyBorder="1" applyAlignment="1">
      <alignment vertical="center"/>
    </xf>
    <xf numFmtId="0" fontId="34" fillId="0" borderId="56" xfId="16" applyFont="1" applyFill="1" applyBorder="1" applyAlignment="1">
      <alignment vertical="center"/>
    </xf>
    <xf numFmtId="49" fontId="34" fillId="0" borderId="56" xfId="16" applyNumberFormat="1" applyFont="1" applyFill="1" applyBorder="1" applyAlignment="1">
      <alignment horizontal="center" vertical="center"/>
    </xf>
    <xf numFmtId="166" fontId="10" fillId="0" borderId="57" xfId="2" applyFont="1" applyFill="1" applyBorder="1" applyAlignment="1">
      <alignment horizontal="center"/>
    </xf>
    <xf numFmtId="0" fontId="37" fillId="39" borderId="85" xfId="16" applyFont="1" applyFill="1" applyBorder="1" applyAlignment="1">
      <alignment vertical="center"/>
    </xf>
    <xf numFmtId="0" fontId="34" fillId="39" borderId="69" xfId="16" applyFont="1" applyFill="1" applyBorder="1" applyAlignment="1">
      <alignment vertical="center"/>
    </xf>
    <xf numFmtId="49" fontId="34" fillId="39" borderId="69" xfId="16" applyNumberFormat="1" applyFont="1" applyFill="1" applyBorder="1" applyAlignment="1">
      <alignment horizontal="center" vertical="center"/>
    </xf>
    <xf numFmtId="166" fontId="10" fillId="39" borderId="88" xfId="2" applyFont="1" applyFill="1" applyBorder="1" applyAlignment="1">
      <alignment horizontal="center"/>
    </xf>
    <xf numFmtId="0" fontId="37" fillId="40" borderId="85" xfId="16" applyFont="1" applyFill="1" applyBorder="1" applyAlignment="1">
      <alignment vertical="center"/>
    </xf>
    <xf numFmtId="0" fontId="34" fillId="40" borderId="69" xfId="16" applyFont="1" applyFill="1" applyBorder="1" applyAlignment="1">
      <alignment vertical="center"/>
    </xf>
    <xf numFmtId="49" fontId="34" fillId="40" borderId="69" xfId="16" applyNumberFormat="1" applyFont="1" applyFill="1" applyBorder="1" applyAlignment="1">
      <alignment horizontal="center" vertical="center"/>
    </xf>
    <xf numFmtId="166" fontId="10" fillId="40" borderId="88" xfId="2" applyFont="1" applyFill="1" applyBorder="1" applyAlignment="1">
      <alignment horizontal="center"/>
    </xf>
    <xf numFmtId="0" fontId="29" fillId="3" borderId="64" xfId="3" applyNumberFormat="1" applyFont="1" applyFill="1" applyBorder="1" applyAlignment="1">
      <alignment horizontal="center" vertical="center"/>
    </xf>
    <xf numFmtId="49" fontId="34" fillId="14" borderId="0" xfId="16" applyNumberFormat="1" applyFont="1" applyFill="1" applyAlignment="1">
      <alignment vertical="center"/>
    </xf>
    <xf numFmtId="166" fontId="10" fillId="3" borderId="0" xfId="2" applyFont="1" applyFill="1" applyAlignment="1">
      <alignment horizontal="right"/>
    </xf>
    <xf numFmtId="165" fontId="10" fillId="3" borderId="0" xfId="2" applyNumberFormat="1" applyFont="1" applyFill="1" applyAlignment="1">
      <alignment horizontal="right"/>
    </xf>
    <xf numFmtId="169" fontId="10" fillId="3" borderId="0" xfId="2" applyNumberFormat="1" applyFont="1" applyFill="1" applyAlignment="1">
      <alignment horizontal="right"/>
    </xf>
    <xf numFmtId="169" fontId="10" fillId="0" borderId="0" xfId="2" applyNumberFormat="1" applyFont="1" applyAlignment="1">
      <alignment horizontal="right"/>
    </xf>
    <xf numFmtId="166" fontId="10" fillId="0" borderId="7" xfId="2" applyFont="1" applyBorder="1" applyAlignment="1">
      <alignment horizontal="right"/>
    </xf>
    <xf numFmtId="166" fontId="10" fillId="0" borderId="20" xfId="2" applyFont="1" applyBorder="1" applyAlignment="1">
      <alignment horizontal="right"/>
    </xf>
    <xf numFmtId="168" fontId="10" fillId="0" borderId="7" xfId="2" applyNumberFormat="1" applyFont="1" applyFill="1" applyBorder="1" applyAlignment="1">
      <alignment horizontal="center"/>
    </xf>
    <xf numFmtId="166" fontId="12" fillId="0" borderId="33" xfId="2" applyFont="1" applyBorder="1" applyAlignment="1">
      <alignment horizontal="left"/>
    </xf>
    <xf numFmtId="166" fontId="13" fillId="0" borderId="40" xfId="2" applyFont="1" applyFill="1" applyBorder="1" applyAlignment="1">
      <alignment horizontal="left"/>
    </xf>
    <xf numFmtId="166" fontId="19" fillId="0" borderId="56" xfId="2" applyFont="1" applyFill="1" applyBorder="1" applyAlignment="1">
      <alignment horizontal="left"/>
    </xf>
    <xf numFmtId="166" fontId="19" fillId="0" borderId="40" xfId="2" applyFont="1" applyFill="1" applyBorder="1" applyAlignment="1">
      <alignment horizontal="left"/>
    </xf>
    <xf numFmtId="166" fontId="19" fillId="0" borderId="40" xfId="2" applyFont="1" applyBorder="1" applyAlignment="1">
      <alignment horizontal="left"/>
    </xf>
    <xf numFmtId="166" fontId="19" fillId="0" borderId="39" xfId="2" applyFont="1" applyBorder="1" applyAlignment="1">
      <alignment horizontal="left"/>
    </xf>
    <xf numFmtId="166" fontId="10" fillId="0" borderId="32" xfId="2" applyFont="1" applyBorder="1" applyAlignment="1">
      <alignment horizontal="left"/>
    </xf>
    <xf numFmtId="166" fontId="10" fillId="3" borderId="0" xfId="2" applyFont="1" applyFill="1" applyAlignment="1">
      <alignment horizontal="left"/>
    </xf>
    <xf numFmtId="166" fontId="29" fillId="3" borderId="8" xfId="3" applyFont="1" applyFill="1" applyBorder="1" applyAlignment="1">
      <alignment horizontal="left"/>
    </xf>
    <xf numFmtId="166" fontId="29" fillId="3" borderId="1" xfId="3" applyFont="1" applyFill="1" applyBorder="1" applyAlignment="1">
      <alignment horizontal="left"/>
    </xf>
    <xf numFmtId="166" fontId="29" fillId="17" borderId="1" xfId="3" applyFont="1" applyFill="1" applyBorder="1" applyAlignment="1">
      <alignment horizontal="left"/>
    </xf>
    <xf numFmtId="166" fontId="10" fillId="3" borderId="7" xfId="2" applyFont="1" applyFill="1" applyBorder="1" applyAlignment="1">
      <alignment horizontal="left"/>
    </xf>
    <xf numFmtId="166" fontId="10" fillId="0" borderId="26" xfId="2" applyFont="1" applyBorder="1"/>
    <xf numFmtId="172" fontId="10" fillId="0" borderId="26" xfId="2" applyNumberFormat="1" applyFont="1" applyBorder="1" applyAlignment="1">
      <alignment horizontal="center"/>
    </xf>
    <xf numFmtId="166" fontId="10" fillId="0" borderId="26" xfId="2" applyFont="1" applyBorder="1" applyAlignment="1">
      <alignment horizontal="left"/>
    </xf>
    <xf numFmtId="164" fontId="10" fillId="0" borderId="26" xfId="2" applyNumberFormat="1" applyFont="1" applyBorder="1" applyAlignment="1">
      <alignment horizontal="center"/>
    </xf>
    <xf numFmtId="0" fontId="18" fillId="31" borderId="78" xfId="14" applyFont="1" applyFill="1" applyBorder="1" applyAlignment="1">
      <alignment vertical="center"/>
    </xf>
    <xf numFmtId="166" fontId="12" fillId="4" borderId="17" xfId="2" applyFont="1" applyFill="1" applyBorder="1" applyAlignment="1">
      <alignment vertical="center"/>
    </xf>
    <xf numFmtId="0" fontId="10" fillId="0" borderId="0" xfId="15" applyFont="1" applyBorder="1" applyAlignment="1">
      <alignment horizontal="left"/>
    </xf>
    <xf numFmtId="166" fontId="18" fillId="0" borderId="0" xfId="2" applyFont="1" applyBorder="1" applyAlignment="1">
      <alignment horizontal="left"/>
    </xf>
    <xf numFmtId="166" fontId="10" fillId="0" borderId="11" xfId="2" applyFont="1" applyBorder="1" applyAlignment="1">
      <alignment horizontal="left"/>
    </xf>
    <xf numFmtId="166" fontId="13" fillId="14" borderId="0" xfId="2" applyFont="1" applyFill="1" applyAlignment="1">
      <alignment horizontal="left"/>
    </xf>
    <xf numFmtId="166" fontId="13" fillId="0" borderId="0" xfId="2" applyFont="1" applyAlignment="1">
      <alignment horizontal="left"/>
    </xf>
    <xf numFmtId="166" fontId="11" fillId="4" borderId="27" xfId="2" applyFont="1" applyFill="1" applyBorder="1" applyAlignment="1">
      <alignment horizontal="left" vertical="center"/>
    </xf>
    <xf numFmtId="166" fontId="12" fillId="4" borderId="30" xfId="2" applyFont="1" applyFill="1" applyBorder="1" applyAlignment="1">
      <alignment horizontal="left"/>
    </xf>
    <xf numFmtId="166" fontId="10" fillId="0" borderId="40" xfId="2" applyFont="1" applyBorder="1" applyAlignment="1">
      <alignment horizontal="left"/>
    </xf>
    <xf numFmtId="166" fontId="10" fillId="0" borderId="6" xfId="2" applyFont="1" applyFill="1" applyBorder="1" applyAlignment="1">
      <alignment horizontal="left"/>
    </xf>
    <xf numFmtId="14" fontId="34" fillId="14" borderId="40" xfId="14" applyNumberFormat="1" applyFont="1" applyFill="1" applyBorder="1" applyAlignment="1">
      <alignment vertical="center"/>
    </xf>
    <xf numFmtId="165" fontId="12" fillId="4" borderId="6" xfId="3" applyNumberFormat="1" applyFont="1" applyFill="1" applyBorder="1" applyAlignment="1">
      <alignment horizontal="center"/>
    </xf>
    <xf numFmtId="49" fontId="34" fillId="0" borderId="18" xfId="0" applyNumberFormat="1" applyFont="1" applyFill="1" applyBorder="1" applyAlignment="1">
      <alignment vertical="center"/>
    </xf>
    <xf numFmtId="166" fontId="19" fillId="0" borderId="58" xfId="2" applyFont="1" applyFill="1" applyBorder="1" applyAlignment="1">
      <alignment horizontal="center"/>
    </xf>
    <xf numFmtId="49" fontId="26" fillId="0" borderId="35" xfId="2" applyNumberFormat="1" applyFont="1" applyFill="1" applyBorder="1" applyAlignment="1">
      <alignment horizontal="center"/>
    </xf>
    <xf numFmtId="14" fontId="34" fillId="14" borderId="40" xfId="14" applyNumberFormat="1" applyFont="1" applyFill="1" applyBorder="1" applyAlignment="1">
      <alignment vertical="center"/>
    </xf>
    <xf numFmtId="14" fontId="34" fillId="14" borderId="40" xfId="14" applyNumberFormat="1" applyFont="1" applyFill="1" applyBorder="1" applyAlignment="1">
      <alignment vertical="center"/>
    </xf>
    <xf numFmtId="0" fontId="34" fillId="0" borderId="39" xfId="0" applyFont="1" applyFill="1" applyBorder="1" applyAlignment="1">
      <alignment horizontal="center" vertical="center"/>
    </xf>
    <xf numFmtId="166" fontId="14" fillId="11" borderId="0" xfId="3" applyFont="1" applyFill="1" applyBorder="1" applyAlignment="1" applyProtection="1">
      <protection locked="0"/>
    </xf>
    <xf numFmtId="167" fontId="12" fillId="0" borderId="0" xfId="3" applyNumberFormat="1" applyFont="1" applyBorder="1" applyAlignment="1" applyProtection="1">
      <alignment horizontal="center" vertical="center"/>
      <protection locked="0"/>
    </xf>
    <xf numFmtId="167" fontId="12" fillId="0" borderId="0" xfId="3" applyNumberFormat="1" applyFont="1" applyBorder="1" applyAlignment="1">
      <alignment horizontal="center"/>
    </xf>
    <xf numFmtId="167" fontId="18" fillId="0" borderId="0" xfId="3" applyNumberFormat="1" applyFont="1" applyBorder="1" applyAlignment="1">
      <alignment horizontal="center"/>
    </xf>
    <xf numFmtId="167" fontId="18" fillId="0" borderId="17" xfId="3" applyNumberFormat="1" applyFont="1" applyBorder="1" applyAlignment="1">
      <alignment horizontal="center"/>
    </xf>
    <xf numFmtId="167" fontId="18" fillId="0" borderId="43" xfId="3" applyNumberFormat="1" applyFont="1" applyBorder="1" applyAlignment="1">
      <alignment horizontal="center"/>
    </xf>
    <xf numFmtId="165" fontId="12" fillId="3" borderId="20" xfId="3" applyNumberFormat="1" applyFont="1" applyFill="1" applyBorder="1" applyAlignment="1" applyProtection="1">
      <alignment vertical="center"/>
      <protection locked="0"/>
    </xf>
    <xf numFmtId="164" fontId="12" fillId="3" borderId="24" xfId="3" applyNumberFormat="1" applyFont="1" applyFill="1" applyBorder="1" applyAlignment="1" applyProtection="1">
      <alignment vertical="center"/>
      <protection locked="0"/>
    </xf>
    <xf numFmtId="167" fontId="17" fillId="4" borderId="24" xfId="3" applyNumberFormat="1" applyFont="1" applyFill="1" applyBorder="1" applyAlignment="1" applyProtection="1">
      <alignment horizontal="center" vertical="center"/>
      <protection locked="0"/>
    </xf>
    <xf numFmtId="167" fontId="17" fillId="4" borderId="17" xfId="3" applyNumberFormat="1" applyFont="1" applyFill="1" applyBorder="1" applyAlignment="1" applyProtection="1">
      <alignment horizontal="center" vertical="center"/>
      <protection locked="0"/>
    </xf>
    <xf numFmtId="167" fontId="17" fillId="3" borderId="30" xfId="3" applyNumberFormat="1" applyFont="1" applyFill="1" applyBorder="1" applyAlignment="1" applyProtection="1">
      <alignment horizontal="center" vertical="center"/>
      <protection locked="0"/>
    </xf>
    <xf numFmtId="167" fontId="17" fillId="4" borderId="25" xfId="3" applyNumberFormat="1" applyFont="1" applyFill="1" applyBorder="1" applyAlignment="1" applyProtection="1">
      <alignment horizontal="center" vertical="center"/>
      <protection locked="0"/>
    </xf>
    <xf numFmtId="167" fontId="12" fillId="0" borderId="24" xfId="3" applyNumberFormat="1" applyFont="1" applyBorder="1" applyAlignment="1" applyProtection="1">
      <alignment horizontal="center" vertical="center"/>
      <protection locked="0"/>
    </xf>
    <xf numFmtId="167" fontId="12" fillId="0" borderId="20" xfId="3" applyNumberFormat="1" applyFont="1" applyBorder="1" applyAlignment="1" applyProtection="1">
      <alignment horizontal="center" vertical="center"/>
      <protection locked="0"/>
    </xf>
    <xf numFmtId="167" fontId="12" fillId="0" borderId="17" xfId="3" applyNumberFormat="1" applyFont="1" applyBorder="1" applyAlignment="1" applyProtection="1">
      <alignment horizontal="center" vertical="center"/>
      <protection locked="0"/>
    </xf>
    <xf numFmtId="166" fontId="10" fillId="4" borderId="6" xfId="3" applyFont="1" applyFill="1" applyBorder="1" applyAlignment="1">
      <alignment horizontal="center"/>
    </xf>
    <xf numFmtId="165" fontId="12" fillId="3" borderId="16" xfId="3" applyNumberFormat="1" applyFont="1" applyFill="1" applyBorder="1" applyAlignment="1" applyProtection="1">
      <alignment horizontal="center" vertical="center"/>
      <protection locked="0"/>
    </xf>
    <xf numFmtId="165" fontId="12" fillId="4" borderId="16" xfId="3" applyNumberFormat="1" applyFont="1" applyFill="1" applyBorder="1" applyAlignment="1">
      <alignment horizontal="center"/>
    </xf>
    <xf numFmtId="14" fontId="34" fillId="14" borderId="40" xfId="14" applyNumberFormat="1" applyFont="1" applyFill="1" applyBorder="1" applyAlignment="1">
      <alignment vertical="center"/>
    </xf>
    <xf numFmtId="0" fontId="34" fillId="0" borderId="39" xfId="0" applyFont="1" applyFill="1" applyBorder="1" applyAlignment="1">
      <alignment horizontal="center" vertical="center"/>
    </xf>
    <xf numFmtId="166" fontId="10" fillId="0" borderId="35" xfId="2" applyFont="1" applyBorder="1" applyAlignment="1">
      <alignment horizontal="left"/>
    </xf>
    <xf numFmtId="164" fontId="10" fillId="0" borderId="35" xfId="2" applyNumberFormat="1" applyFont="1" applyBorder="1" applyAlignment="1">
      <alignment horizontal="center"/>
    </xf>
    <xf numFmtId="166" fontId="10" fillId="0" borderId="40" xfId="2" applyFont="1" applyBorder="1"/>
    <xf numFmtId="0" fontId="34" fillId="0" borderId="80" xfId="14" applyFont="1" applyBorder="1" applyAlignment="1">
      <alignment vertical="center"/>
    </xf>
    <xf numFmtId="14" fontId="34" fillId="14" borderId="40" xfId="14" applyNumberFormat="1" applyFont="1" applyFill="1" applyBorder="1" applyAlignment="1">
      <alignment vertical="center"/>
    </xf>
    <xf numFmtId="166" fontId="10" fillId="0" borderId="0" xfId="2" applyFont="1" applyFill="1" applyBorder="1" applyAlignment="1">
      <alignment horizontal="left"/>
    </xf>
    <xf numFmtId="0" fontId="37" fillId="16" borderId="85" xfId="16" applyFont="1" applyFill="1" applyBorder="1" applyAlignment="1">
      <alignment vertical="center"/>
    </xf>
    <xf numFmtId="0" fontId="34" fillId="16" borderId="69" xfId="16" applyFont="1" applyFill="1" applyBorder="1" applyAlignment="1">
      <alignment vertical="center"/>
    </xf>
    <xf numFmtId="49" fontId="34" fillId="16" borderId="69" xfId="16" applyNumberFormat="1" applyFont="1" applyFill="1" applyBorder="1" applyAlignment="1">
      <alignment horizontal="center" vertical="center"/>
    </xf>
    <xf numFmtId="166" fontId="10" fillId="16" borderId="88" xfId="2" applyFont="1" applyFill="1" applyBorder="1" applyAlignment="1">
      <alignment horizontal="center"/>
    </xf>
    <xf numFmtId="49" fontId="34" fillId="0" borderId="0" xfId="16" applyNumberFormat="1" applyFont="1" applyFill="1" applyBorder="1" applyAlignment="1">
      <alignment horizontal="center" vertical="center"/>
    </xf>
    <xf numFmtId="0" fontId="34" fillId="0" borderId="87" xfId="16" applyFont="1" applyFill="1" applyBorder="1" applyAlignment="1">
      <alignment vertical="center"/>
    </xf>
    <xf numFmtId="49" fontId="37" fillId="0" borderId="90" xfId="16" applyNumberFormat="1" applyFont="1" applyFill="1" applyBorder="1" applyAlignment="1">
      <alignment horizontal="center" vertical="center"/>
    </xf>
    <xf numFmtId="166" fontId="12" fillId="26" borderId="92" xfId="2" applyFont="1" applyFill="1" applyBorder="1" applyAlignment="1">
      <alignment horizontal="center" vertical="center"/>
    </xf>
    <xf numFmtId="166" fontId="12" fillId="26" borderId="83" xfId="2" applyFont="1" applyFill="1" applyBorder="1" applyAlignment="1">
      <alignment horizontal="center" vertical="center"/>
    </xf>
    <xf numFmtId="14" fontId="12" fillId="26" borderId="83" xfId="2" applyNumberFormat="1" applyFont="1" applyFill="1" applyBorder="1" applyAlignment="1">
      <alignment horizontal="center" vertical="center"/>
    </xf>
    <xf numFmtId="166" fontId="18" fillId="0" borderId="26" xfId="2" applyFont="1" applyBorder="1"/>
    <xf numFmtId="166" fontId="18" fillId="0" borderId="26" xfId="2" applyFont="1" applyBorder="1" applyAlignment="1">
      <alignment horizontal="left"/>
    </xf>
    <xf numFmtId="172" fontId="18" fillId="0" borderId="26" xfId="2" applyNumberFormat="1" applyFont="1" applyBorder="1" applyAlignment="1">
      <alignment horizontal="center"/>
    </xf>
    <xf numFmtId="0" fontId="40" fillId="0" borderId="56" xfId="0" applyFont="1" applyBorder="1"/>
    <xf numFmtId="14" fontId="34" fillId="0" borderId="40" xfId="14" applyNumberFormat="1" applyFont="1" applyFill="1" applyBorder="1" applyAlignment="1">
      <alignment vertical="center"/>
    </xf>
    <xf numFmtId="0" fontId="0" fillId="0" borderId="40" xfId="0" applyFill="1" applyBorder="1" applyAlignment="1">
      <alignment vertical="center"/>
    </xf>
    <xf numFmtId="172" fontId="34" fillId="0" borderId="40" xfId="14" applyNumberFormat="1" applyFont="1" applyFill="1" applyBorder="1" applyAlignment="1">
      <alignment horizontal="center" vertical="center"/>
    </xf>
    <xf numFmtId="172" fontId="34" fillId="0" borderId="42" xfId="14" applyNumberFormat="1" applyFont="1" applyFill="1" applyBorder="1" applyAlignment="1">
      <alignment horizontal="center" vertical="center"/>
    </xf>
    <xf numFmtId="14" fontId="34" fillId="14" borderId="40" xfId="14" applyNumberFormat="1" applyFont="1" applyFill="1" applyBorder="1" applyAlignment="1">
      <alignment vertical="center"/>
    </xf>
    <xf numFmtId="0" fontId="34" fillId="0" borderId="42" xfId="14" applyFont="1" applyFill="1" applyBorder="1" applyAlignment="1">
      <alignment horizontal="center" vertical="center"/>
    </xf>
    <xf numFmtId="166" fontId="10" fillId="0" borderId="0" xfId="2" applyFont="1" applyBorder="1"/>
    <xf numFmtId="172" fontId="10" fillId="0" borderId="0" xfId="2" applyNumberFormat="1" applyFont="1" applyBorder="1" applyAlignment="1">
      <alignment horizontal="center"/>
    </xf>
    <xf numFmtId="172" fontId="10" fillId="0" borderId="40" xfId="2" applyNumberFormat="1" applyFont="1" applyBorder="1" applyAlignment="1">
      <alignment horizontal="center"/>
    </xf>
    <xf numFmtId="0" fontId="18" fillId="33" borderId="80" xfId="14" applyFont="1" applyFill="1" applyBorder="1" applyAlignment="1">
      <alignment vertical="center"/>
    </xf>
    <xf numFmtId="166" fontId="19" fillId="0" borderId="57" xfId="2" applyFont="1" applyBorder="1"/>
    <xf numFmtId="0" fontId="34" fillId="0" borderId="25" xfId="14" applyFont="1" applyFill="1" applyBorder="1" applyAlignment="1">
      <alignment horizontal="center" vertical="center"/>
    </xf>
    <xf numFmtId="0" fontId="34" fillId="14" borderId="80" xfId="14" applyFont="1" applyFill="1" applyBorder="1" applyAlignment="1">
      <alignment vertical="center"/>
    </xf>
    <xf numFmtId="0" fontId="34" fillId="0" borderId="26" xfId="14" applyFont="1" applyFill="1" applyBorder="1" applyAlignment="1">
      <alignment horizontal="center" vertical="center"/>
    </xf>
    <xf numFmtId="14" fontId="34" fillId="0" borderId="17" xfId="14" applyNumberFormat="1" applyFont="1" applyFill="1" applyBorder="1" applyAlignment="1">
      <alignment vertical="center"/>
    </xf>
    <xf numFmtId="14" fontId="34" fillId="0" borderId="30" xfId="14" applyNumberFormat="1" applyFont="1" applyFill="1" applyBorder="1" applyAlignment="1">
      <alignment horizontal="center" vertical="center"/>
    </xf>
    <xf numFmtId="172" fontId="34" fillId="0" borderId="25" xfId="14" applyNumberFormat="1" applyFont="1" applyFill="1" applyBorder="1" applyAlignment="1">
      <alignment horizontal="center" vertical="center"/>
    </xf>
    <xf numFmtId="0" fontId="34" fillId="0" borderId="30" xfId="14" applyFont="1" applyFill="1" applyBorder="1" applyAlignment="1">
      <alignment vertical="center"/>
    </xf>
    <xf numFmtId="172" fontId="18" fillId="0" borderId="18" xfId="0" applyNumberFormat="1" applyFont="1" applyFill="1" applyBorder="1" applyAlignment="1">
      <alignment horizontal="center" vertical="center"/>
    </xf>
    <xf numFmtId="14" fontId="34" fillId="0" borderId="35" xfId="14" applyNumberFormat="1" applyFont="1" applyFill="1" applyBorder="1" applyAlignment="1">
      <alignment horizontal="center" vertical="center"/>
    </xf>
    <xf numFmtId="14" fontId="34" fillId="0" borderId="27" xfId="14" applyNumberFormat="1" applyFont="1" applyFill="1" applyBorder="1" applyAlignment="1">
      <alignment horizontal="center" vertical="center"/>
    </xf>
    <xf numFmtId="0" fontId="34" fillId="0" borderId="29" xfId="14" applyFont="1" applyFill="1" applyBorder="1" applyAlignment="1">
      <alignment horizontal="center" vertical="center"/>
    </xf>
    <xf numFmtId="166" fontId="18" fillId="31" borderId="78" xfId="2" applyFont="1" applyFill="1" applyBorder="1" applyAlignment="1">
      <alignment horizontal="left"/>
    </xf>
    <xf numFmtId="0" fontId="34" fillId="14" borderId="78" xfId="14" applyFont="1" applyFill="1" applyBorder="1" applyAlignment="1">
      <alignment vertical="center"/>
    </xf>
    <xf numFmtId="166" fontId="19" fillId="0" borderId="55" xfId="2" applyFont="1" applyBorder="1"/>
    <xf numFmtId="166" fontId="19" fillId="0" borderId="56" xfId="2" applyFont="1" applyBorder="1"/>
    <xf numFmtId="166" fontId="10" fillId="0" borderId="51" xfId="2" applyFont="1" applyBorder="1" applyAlignment="1">
      <alignment horizontal="center"/>
    </xf>
    <xf numFmtId="173" fontId="24" fillId="14" borderId="0" xfId="13" applyNumberFormat="1" applyFont="1" applyFill="1" applyAlignment="1">
      <alignment horizontal="right"/>
    </xf>
    <xf numFmtId="14" fontId="34" fillId="14" borderId="40" xfId="14" applyNumberFormat="1" applyFont="1" applyFill="1" applyBorder="1" applyAlignment="1">
      <alignment vertical="center"/>
    </xf>
    <xf numFmtId="14" fontId="34" fillId="0" borderId="40" xfId="14" applyNumberFormat="1" applyFont="1" applyFill="1" applyBorder="1" applyAlignment="1">
      <alignment vertical="center"/>
    </xf>
    <xf numFmtId="0" fontId="0" fillId="0" borderId="40" xfId="0" applyFill="1" applyBorder="1" applyAlignment="1">
      <alignment vertical="center"/>
    </xf>
    <xf numFmtId="0" fontId="34" fillId="0" borderId="39" xfId="0" applyFont="1" applyFill="1" applyBorder="1" applyAlignment="1">
      <alignment horizontal="center" vertical="center"/>
    </xf>
    <xf numFmtId="0" fontId="13" fillId="14" borderId="0" xfId="14" applyFont="1" applyFill="1" applyAlignment="1">
      <alignment vertical="center"/>
    </xf>
    <xf numFmtId="0" fontId="13" fillId="0" borderId="76" xfId="14" applyFont="1" applyBorder="1" applyAlignment="1">
      <alignment vertical="center"/>
    </xf>
    <xf numFmtId="1" fontId="13" fillId="14" borderId="0" xfId="14" applyNumberFormat="1" applyFont="1" applyFill="1" applyAlignment="1">
      <alignment vertical="center"/>
    </xf>
    <xf numFmtId="0" fontId="34" fillId="0" borderId="76" xfId="14" applyFont="1" applyFill="1" applyBorder="1" applyAlignment="1">
      <alignment vertical="center"/>
    </xf>
    <xf numFmtId="0" fontId="18" fillId="0" borderId="80" xfId="14" applyFont="1" applyFill="1" applyBorder="1" applyAlignment="1">
      <alignment vertical="center"/>
    </xf>
    <xf numFmtId="164" fontId="10" fillId="0" borderId="40" xfId="2" applyNumberFormat="1" applyFont="1" applyBorder="1" applyAlignment="1">
      <alignment horizontal="center"/>
    </xf>
    <xf numFmtId="0" fontId="13" fillId="14" borderId="0" xfId="14" applyFont="1" applyFill="1" applyAlignment="1">
      <alignment horizontal="center" vertical="center"/>
    </xf>
    <xf numFmtId="1" fontId="13" fillId="14" borderId="0" xfId="14" applyNumberFormat="1" applyFont="1" applyFill="1" applyAlignment="1">
      <alignment horizontal="center" vertical="center"/>
    </xf>
    <xf numFmtId="14" fontId="24" fillId="0" borderId="0" xfId="14" applyNumberFormat="1" applyFont="1" applyFill="1" applyAlignment="1">
      <alignment vertical="center"/>
    </xf>
    <xf numFmtId="49" fontId="13" fillId="14" borderId="0" xfId="14" applyNumberFormat="1" applyFont="1" applyFill="1" applyAlignment="1">
      <alignment horizontal="center" vertical="center"/>
    </xf>
    <xf numFmtId="0" fontId="18" fillId="33" borderId="78" xfId="14" applyFont="1" applyFill="1" applyBorder="1" applyAlignment="1">
      <alignment vertical="center"/>
    </xf>
    <xf numFmtId="166" fontId="18" fillId="41" borderId="40" xfId="2" applyFont="1" applyFill="1" applyBorder="1" applyAlignment="1">
      <alignment horizontal="center"/>
    </xf>
    <xf numFmtId="166" fontId="18" fillId="41" borderId="0" xfId="2" applyFont="1" applyFill="1" applyBorder="1" applyAlignment="1">
      <alignment horizontal="center"/>
    </xf>
    <xf numFmtId="166" fontId="18" fillId="41" borderId="7" xfId="2" applyFont="1" applyFill="1" applyBorder="1" applyAlignment="1">
      <alignment horizontal="center"/>
    </xf>
    <xf numFmtId="166" fontId="13" fillId="41" borderId="40" xfId="2" applyFont="1" applyFill="1" applyBorder="1" applyAlignment="1">
      <alignment horizontal="center"/>
    </xf>
    <xf numFmtId="166" fontId="12" fillId="42" borderId="40" xfId="2" applyFont="1" applyFill="1" applyBorder="1" applyAlignment="1">
      <alignment horizontal="center"/>
    </xf>
    <xf numFmtId="166" fontId="18" fillId="43" borderId="19" xfId="2" applyFont="1" applyFill="1" applyBorder="1" applyAlignment="1">
      <alignment horizontal="center"/>
    </xf>
    <xf numFmtId="166" fontId="18" fillId="43" borderId="13" xfId="2" applyFont="1" applyFill="1" applyBorder="1" applyAlignment="1">
      <alignment horizontal="center"/>
    </xf>
    <xf numFmtId="166" fontId="18" fillId="43" borderId="7" xfId="2" applyFont="1" applyFill="1" applyBorder="1" applyAlignment="1">
      <alignment horizontal="center"/>
    </xf>
    <xf numFmtId="166" fontId="18" fillId="43" borderId="0" xfId="2" applyFont="1" applyFill="1" applyBorder="1" applyAlignment="1">
      <alignment horizontal="center"/>
    </xf>
    <xf numFmtId="166" fontId="18" fillId="43" borderId="40" xfId="2" applyFont="1" applyFill="1" applyBorder="1" applyAlignment="1">
      <alignment horizontal="center"/>
    </xf>
    <xf numFmtId="166" fontId="12" fillId="44" borderId="40" xfId="2" applyFont="1" applyFill="1" applyBorder="1" applyAlignment="1">
      <alignment horizontal="center"/>
    </xf>
    <xf numFmtId="166" fontId="18" fillId="45" borderId="19" xfId="2" applyFont="1" applyFill="1" applyBorder="1" applyAlignment="1">
      <alignment horizontal="center"/>
    </xf>
    <xf numFmtId="166" fontId="18" fillId="45" borderId="13" xfId="2" applyFont="1" applyFill="1" applyBorder="1" applyAlignment="1">
      <alignment horizontal="center"/>
    </xf>
    <xf numFmtId="166" fontId="18" fillId="45" borderId="7" xfId="2" applyFont="1" applyFill="1" applyBorder="1" applyAlignment="1">
      <alignment horizontal="center"/>
    </xf>
    <xf numFmtId="166" fontId="18" fillId="45" borderId="0" xfId="2" applyFont="1" applyFill="1" applyBorder="1" applyAlignment="1">
      <alignment horizontal="center"/>
    </xf>
    <xf numFmtId="166" fontId="18" fillId="45" borderId="40" xfId="2" applyFont="1" applyFill="1" applyBorder="1" applyAlignment="1">
      <alignment horizontal="center"/>
    </xf>
    <xf numFmtId="166" fontId="19" fillId="0" borderId="68" xfId="2" applyFont="1" applyBorder="1"/>
    <xf numFmtId="166" fontId="19" fillId="0" borderId="66" xfId="2" applyFont="1" applyBorder="1"/>
    <xf numFmtId="0" fontId="45" fillId="0" borderId="0" xfId="14" applyFont="1" applyFill="1" applyAlignment="1">
      <alignment horizontal="right" vertical="center"/>
    </xf>
    <xf numFmtId="0" fontId="34" fillId="0" borderId="18" xfId="0" applyFont="1" applyBorder="1"/>
    <xf numFmtId="0" fontId="37" fillId="26" borderId="40" xfId="0" applyFont="1" applyFill="1" applyBorder="1" applyAlignment="1">
      <alignment horizontal="center" vertical="center"/>
    </xf>
    <xf numFmtId="0" fontId="37" fillId="34" borderId="40" xfId="0" applyFont="1" applyFill="1" applyBorder="1" applyAlignment="1">
      <alignment horizontal="center" vertical="center"/>
    </xf>
    <xf numFmtId="0" fontId="37" fillId="26" borderId="18" xfId="0" applyFont="1" applyFill="1" applyBorder="1" applyAlignment="1">
      <alignment horizontal="center" vertical="center"/>
    </xf>
    <xf numFmtId="0" fontId="37" fillId="34" borderId="18" xfId="0" applyFont="1" applyFill="1" applyBorder="1" applyAlignment="1">
      <alignment horizontal="center" vertical="center"/>
    </xf>
    <xf numFmtId="166" fontId="19" fillId="0" borderId="57" xfId="2" applyFont="1" applyFill="1" applyBorder="1"/>
    <xf numFmtId="166" fontId="19" fillId="0" borderId="58" xfId="2" applyFont="1" applyBorder="1"/>
    <xf numFmtId="1" fontId="13" fillId="14" borderId="0" xfId="14" quotePrefix="1" applyNumberFormat="1" applyFont="1" applyFill="1" applyAlignment="1">
      <alignment horizontal="center" vertical="center"/>
    </xf>
    <xf numFmtId="166" fontId="34" fillId="0" borderId="40" xfId="2" applyFont="1" applyFill="1" applyBorder="1" applyAlignment="1">
      <alignment horizontal="center"/>
    </xf>
    <xf numFmtId="166" fontId="18" fillId="0" borderId="6" xfId="2" applyFont="1" applyBorder="1" applyAlignment="1" applyProtection="1">
      <alignment horizontal="center"/>
      <protection locked="0"/>
    </xf>
    <xf numFmtId="168" fontId="10" fillId="0" borderId="13" xfId="2" applyNumberFormat="1" applyFont="1" applyBorder="1" applyAlignment="1" applyProtection="1">
      <alignment horizontal="center"/>
      <protection locked="0"/>
    </xf>
    <xf numFmtId="166" fontId="46" fillId="3" borderId="0" xfId="2" applyFont="1" applyFill="1" applyAlignment="1">
      <alignment horizontal="center"/>
    </xf>
    <xf numFmtId="166" fontId="12" fillId="4" borderId="6" xfId="2" applyFont="1" applyFill="1" applyBorder="1" applyAlignment="1">
      <alignment vertical="center"/>
    </xf>
    <xf numFmtId="166" fontId="10" fillId="0" borderId="26" xfId="2" applyFont="1" applyFill="1" applyBorder="1" applyAlignment="1">
      <alignment horizontal="center"/>
    </xf>
    <xf numFmtId="14" fontId="34" fillId="14" borderId="40" xfId="14" applyNumberFormat="1" applyFont="1" applyFill="1" applyBorder="1" applyAlignment="1">
      <alignment vertical="center"/>
    </xf>
    <xf numFmtId="164" fontId="18" fillId="0" borderId="40" xfId="2" applyNumberFormat="1" applyFont="1" applyBorder="1" applyAlignment="1">
      <alignment horizontal="center"/>
    </xf>
    <xf numFmtId="164" fontId="10" fillId="0" borderId="4" xfId="2" applyNumberFormat="1" applyFont="1" applyBorder="1" applyAlignment="1">
      <alignment horizontal="center"/>
    </xf>
    <xf numFmtId="166" fontId="10" fillId="0" borderId="4" xfId="2" applyFont="1" applyBorder="1" applyAlignment="1">
      <alignment horizontal="center"/>
    </xf>
    <xf numFmtId="172" fontId="10" fillId="0" borderId="4" xfId="2" applyNumberFormat="1" applyFont="1" applyBorder="1" applyAlignment="1">
      <alignment horizontal="center"/>
    </xf>
    <xf numFmtId="14" fontId="34" fillId="14" borderId="40" xfId="14" applyNumberFormat="1" applyFont="1" applyFill="1" applyBorder="1" applyAlignment="1">
      <alignment vertical="center"/>
    </xf>
    <xf numFmtId="49" fontId="28" fillId="0" borderId="7" xfId="12" applyNumberFormat="1" applyBorder="1"/>
    <xf numFmtId="14" fontId="13" fillId="0" borderId="0" xfId="14" applyNumberFormat="1" applyFont="1" applyFill="1" applyAlignment="1">
      <alignment vertical="center"/>
    </xf>
    <xf numFmtId="49" fontId="12" fillId="16" borderId="94" xfId="2" applyNumberFormat="1" applyFont="1" applyFill="1" applyBorder="1" applyAlignment="1">
      <alignment horizontal="center" vertical="center"/>
    </xf>
    <xf numFmtId="164" fontId="10" fillId="0" borderId="38" xfId="2" applyNumberFormat="1" applyFont="1" applyFill="1" applyBorder="1" applyAlignment="1">
      <alignment horizontal="center"/>
    </xf>
    <xf numFmtId="164" fontId="10" fillId="0" borderId="68" xfId="2" applyNumberFormat="1" applyFont="1" applyFill="1" applyBorder="1" applyAlignment="1">
      <alignment horizontal="center"/>
    </xf>
    <xf numFmtId="164" fontId="10" fillId="40" borderId="73" xfId="2" applyNumberFormat="1" applyFont="1" applyFill="1" applyBorder="1" applyAlignment="1">
      <alignment horizontal="center"/>
    </xf>
    <xf numFmtId="164" fontId="10" fillId="39" borderId="73" xfId="2" applyNumberFormat="1" applyFont="1" applyFill="1" applyBorder="1" applyAlignment="1">
      <alignment horizontal="center"/>
    </xf>
    <xf numFmtId="164" fontId="10" fillId="16" borderId="73" xfId="2" applyNumberFormat="1" applyFont="1" applyFill="1" applyBorder="1" applyAlignment="1">
      <alignment horizontal="center"/>
    </xf>
    <xf numFmtId="49" fontId="37" fillId="0" borderId="95" xfId="16" applyNumberFormat="1" applyFont="1" applyFill="1" applyBorder="1" applyAlignment="1">
      <alignment horizontal="center" vertical="center"/>
    </xf>
    <xf numFmtId="49" fontId="37" fillId="40" borderId="96" xfId="16" applyNumberFormat="1" applyFont="1" applyFill="1" applyBorder="1" applyAlignment="1">
      <alignment horizontal="center" vertical="center"/>
    </xf>
    <xf numFmtId="49" fontId="37" fillId="39" borderId="96" xfId="16" applyNumberFormat="1" applyFont="1" applyFill="1" applyBorder="1" applyAlignment="1">
      <alignment horizontal="center" vertical="center"/>
    </xf>
    <xf numFmtId="49" fontId="37" fillId="16" borderId="96" xfId="16" applyNumberFormat="1" applyFont="1" applyFill="1" applyBorder="1" applyAlignment="1">
      <alignment horizontal="center" vertical="center"/>
    </xf>
    <xf numFmtId="164" fontId="10" fillId="0" borderId="40" xfId="2" applyNumberFormat="1" applyFont="1" applyFill="1" applyBorder="1" applyAlignment="1">
      <alignment horizontal="center"/>
    </xf>
    <xf numFmtId="164" fontId="10" fillId="0" borderId="56" xfId="2" applyNumberFormat="1" applyFont="1" applyFill="1" applyBorder="1" applyAlignment="1">
      <alignment horizontal="center"/>
    </xf>
    <xf numFmtId="164" fontId="10" fillId="40" borderId="69" xfId="2" applyNumberFormat="1" applyFont="1" applyFill="1" applyBorder="1" applyAlignment="1">
      <alignment horizontal="center"/>
    </xf>
    <xf numFmtId="49" fontId="47" fillId="0" borderId="40" xfId="16" applyNumberFormat="1" applyFont="1" applyFill="1" applyBorder="1" applyAlignment="1">
      <alignment horizontal="center" vertical="center"/>
    </xf>
    <xf numFmtId="49" fontId="47" fillId="0" borderId="56" xfId="16" applyNumberFormat="1" applyFont="1" applyFill="1" applyBorder="1" applyAlignment="1">
      <alignment horizontal="center" vertical="center"/>
    </xf>
    <xf numFmtId="164" fontId="10" fillId="39" borderId="69" xfId="2" applyNumberFormat="1" applyFont="1" applyFill="1" applyBorder="1" applyAlignment="1">
      <alignment horizontal="center"/>
    </xf>
    <xf numFmtId="164" fontId="10" fillId="16" borderId="69" xfId="2" applyNumberFormat="1" applyFont="1" applyFill="1" applyBorder="1" applyAlignment="1">
      <alignment horizontal="center"/>
    </xf>
    <xf numFmtId="49" fontId="12" fillId="16" borderId="83" xfId="2" applyNumberFormat="1" applyFont="1" applyFill="1" applyBorder="1" applyAlignment="1">
      <alignment horizontal="center" vertical="center"/>
    </xf>
    <xf numFmtId="164" fontId="10" fillId="0" borderId="38" xfId="2" applyNumberFormat="1" applyFont="1" applyBorder="1" applyAlignment="1">
      <alignment horizontal="center"/>
    </xf>
    <xf numFmtId="166" fontId="18" fillId="41" borderId="0" xfId="2" applyFont="1" applyFill="1" applyAlignment="1">
      <alignment horizontal="center"/>
    </xf>
    <xf numFmtId="166" fontId="18" fillId="0" borderId="0" xfId="2" applyFont="1" applyAlignment="1">
      <alignment horizontal="center"/>
    </xf>
    <xf numFmtId="166" fontId="18" fillId="43" borderId="0" xfId="2" applyFont="1" applyFill="1" applyAlignment="1">
      <alignment horizontal="center"/>
    </xf>
    <xf numFmtId="0" fontId="34" fillId="0" borderId="19" xfId="0" applyFont="1" applyBorder="1"/>
    <xf numFmtId="172" fontId="10" fillId="0" borderId="26" xfId="15" applyNumberFormat="1" applyFont="1" applyBorder="1" applyAlignment="1">
      <alignment horizontal="center"/>
    </xf>
    <xf numFmtId="166" fontId="10" fillId="3" borderId="0" xfId="2" applyFont="1" applyFill="1" applyBorder="1" applyAlignment="1">
      <alignment horizontal="right"/>
    </xf>
    <xf numFmtId="166" fontId="10" fillId="3" borderId="0" xfId="2" applyFont="1" applyFill="1" applyBorder="1"/>
    <xf numFmtId="166" fontId="10" fillId="3" borderId="35" xfId="2" applyFont="1" applyFill="1" applyBorder="1"/>
    <xf numFmtId="166" fontId="11" fillId="0" borderId="22" xfId="2" applyFont="1" applyFill="1" applyBorder="1" applyAlignment="1">
      <alignment vertical="center"/>
    </xf>
    <xf numFmtId="166" fontId="11" fillId="0" borderId="23" xfId="2" applyFont="1" applyFill="1" applyBorder="1" applyAlignment="1">
      <alignment vertical="center"/>
    </xf>
    <xf numFmtId="166" fontId="11" fillId="0" borderId="22" xfId="2" applyFont="1" applyFill="1" applyBorder="1" applyAlignment="1">
      <alignment horizontal="center" vertical="center"/>
    </xf>
    <xf numFmtId="166" fontId="11" fillId="0" borderId="23" xfId="2" applyFont="1" applyFill="1" applyBorder="1" applyAlignment="1">
      <alignment horizontal="center" vertical="center"/>
    </xf>
    <xf numFmtId="166" fontId="10" fillId="21" borderId="30" xfId="2" applyFont="1" applyFill="1" applyBorder="1" applyAlignment="1">
      <alignment vertical="center"/>
    </xf>
    <xf numFmtId="166" fontId="10" fillId="21" borderId="17" xfId="2" applyFont="1" applyFill="1" applyBorder="1" applyAlignment="1">
      <alignment horizontal="right" vertical="center"/>
    </xf>
    <xf numFmtId="166" fontId="10" fillId="21" borderId="17" xfId="2" applyFont="1" applyFill="1" applyBorder="1" applyAlignment="1">
      <alignment vertical="center"/>
    </xf>
    <xf numFmtId="166" fontId="10" fillId="21" borderId="25" xfId="2" applyFont="1" applyFill="1" applyBorder="1" applyAlignment="1">
      <alignment vertical="center"/>
    </xf>
    <xf numFmtId="166" fontId="12" fillId="0" borderId="40" xfId="2" applyFont="1" applyFill="1" applyBorder="1" applyAlignment="1">
      <alignment horizontal="center"/>
    </xf>
    <xf numFmtId="166" fontId="10" fillId="0" borderId="40" xfId="2" applyFont="1" applyBorder="1" applyAlignment="1" applyProtection="1">
      <alignment horizontal="center"/>
      <protection locked="0"/>
    </xf>
    <xf numFmtId="166" fontId="10" fillId="0" borderId="19" xfId="2" applyFont="1" applyFill="1" applyBorder="1" applyAlignment="1">
      <alignment horizontal="center"/>
    </xf>
    <xf numFmtId="166" fontId="18" fillId="0" borderId="39" xfId="2" applyFont="1" applyFill="1" applyBorder="1" applyAlignment="1">
      <alignment horizontal="center"/>
    </xf>
    <xf numFmtId="166" fontId="18" fillId="0" borderId="43" xfId="2" applyFont="1" applyFill="1" applyBorder="1" applyAlignment="1">
      <alignment horizontal="center"/>
    </xf>
    <xf numFmtId="166" fontId="18" fillId="0" borderId="24" xfId="2" applyFont="1" applyFill="1" applyBorder="1" applyAlignment="1">
      <alignment horizontal="center"/>
    </xf>
    <xf numFmtId="166" fontId="18" fillId="0" borderId="20" xfId="2" applyFont="1" applyFill="1" applyBorder="1" applyAlignment="1">
      <alignment horizontal="center"/>
    </xf>
    <xf numFmtId="166" fontId="18" fillId="0" borderId="17" xfId="2" applyFont="1" applyFill="1" applyBorder="1" applyAlignment="1">
      <alignment horizontal="center"/>
    </xf>
    <xf numFmtId="166" fontId="18" fillId="0" borderId="35" xfId="2" applyFont="1" applyBorder="1" applyAlignment="1">
      <alignment horizontal="left"/>
    </xf>
    <xf numFmtId="164" fontId="10" fillId="0" borderId="6" xfId="2" applyNumberFormat="1" applyFont="1" applyBorder="1" applyAlignment="1">
      <alignment horizontal="center" vertical="center"/>
    </xf>
    <xf numFmtId="166" fontId="10" fillId="0" borderId="7" xfId="2" applyFont="1" applyBorder="1" applyAlignment="1">
      <alignment horizontal="left" vertical="center"/>
    </xf>
    <xf numFmtId="0" fontId="10" fillId="0" borderId="26" xfId="15" applyFont="1" applyBorder="1" applyAlignment="1">
      <alignment horizontal="center"/>
    </xf>
    <xf numFmtId="172" fontId="10" fillId="0" borderId="6" xfId="2" applyNumberFormat="1" applyFont="1" applyBorder="1" applyAlignment="1">
      <alignment horizontal="left"/>
    </xf>
    <xf numFmtId="0" fontId="13" fillId="14" borderId="0" xfId="16" applyFont="1" applyFill="1" applyAlignment="1">
      <alignment vertical="center"/>
    </xf>
    <xf numFmtId="0" fontId="34" fillId="0" borderId="42" xfId="0" applyFont="1" applyFill="1" applyBorder="1" applyAlignment="1">
      <alignment horizontal="center" vertical="center"/>
    </xf>
    <xf numFmtId="14" fontId="34" fillId="14" borderId="40" xfId="14" applyNumberFormat="1" applyFont="1" applyFill="1" applyBorder="1" applyAlignment="1">
      <alignment vertical="center"/>
    </xf>
    <xf numFmtId="166" fontId="19" fillId="0" borderId="0" xfId="2" applyFont="1" applyFill="1" applyBorder="1" applyAlignment="1">
      <alignment horizontal="center"/>
    </xf>
    <xf numFmtId="0" fontId="34" fillId="0" borderId="42" xfId="0" applyFont="1" applyFill="1" applyBorder="1" applyAlignment="1">
      <alignment horizontal="center" vertical="center"/>
    </xf>
    <xf numFmtId="14" fontId="34" fillId="14" borderId="40" xfId="14" applyNumberFormat="1" applyFont="1" applyFill="1" applyBorder="1" applyAlignment="1">
      <alignment vertical="center"/>
    </xf>
    <xf numFmtId="166" fontId="13" fillId="0" borderId="40" xfId="2" applyFont="1" applyBorder="1"/>
    <xf numFmtId="0" fontId="34" fillId="0" borderId="42" xfId="0" applyFont="1" applyFill="1" applyBorder="1" applyAlignment="1">
      <alignment horizontal="center" vertical="center"/>
    </xf>
    <xf numFmtId="14" fontId="34" fillId="14" borderId="40" xfId="14" applyNumberFormat="1" applyFont="1" applyFill="1" applyBorder="1" applyAlignment="1">
      <alignment vertical="center"/>
    </xf>
    <xf numFmtId="0" fontId="48" fillId="14" borderId="0" xfId="16" applyFont="1" applyFill="1" applyAlignment="1">
      <alignment vertical="center"/>
    </xf>
    <xf numFmtId="0" fontId="34" fillId="0" borderId="18" xfId="0" applyFont="1" applyFill="1" applyBorder="1" applyAlignment="1">
      <alignment horizontal="left" vertical="center"/>
    </xf>
    <xf numFmtId="49" fontId="37" fillId="0" borderId="0" xfId="17" applyNumberFormat="1" applyFont="1" applyAlignment="1">
      <alignment horizontal="left"/>
    </xf>
    <xf numFmtId="172" fontId="37" fillId="0" borderId="0" xfId="0" applyNumberFormat="1" applyFont="1" applyAlignment="1">
      <alignment horizontal="left"/>
    </xf>
    <xf numFmtId="172" fontId="34" fillId="0" borderId="0" xfId="0" applyNumberFormat="1" applyFont="1" applyAlignment="1">
      <alignment horizontal="left"/>
    </xf>
    <xf numFmtId="0" fontId="34" fillId="0" borderId="0" xfId="0" applyFont="1" applyAlignment="1">
      <alignment horizontal="left"/>
    </xf>
    <xf numFmtId="49" fontId="34" fillId="0" borderId="0" xfId="17" applyNumberFormat="1" applyFont="1" applyAlignment="1">
      <alignment horizontal="left"/>
    </xf>
    <xf numFmtId="49" fontId="37" fillId="0" borderId="17" xfId="17" applyNumberFormat="1" applyFont="1" applyBorder="1" applyAlignment="1">
      <alignment horizontal="left"/>
    </xf>
    <xf numFmtId="172" fontId="37" fillId="0" borderId="17" xfId="0" applyNumberFormat="1" applyFont="1" applyBorder="1" applyAlignment="1">
      <alignment horizontal="left"/>
    </xf>
    <xf numFmtId="0" fontId="37" fillId="0" borderId="17" xfId="0" applyFont="1" applyBorder="1" applyAlignment="1">
      <alignment horizontal="left"/>
    </xf>
    <xf numFmtId="49" fontId="34" fillId="0" borderId="17" xfId="17" applyNumberFormat="1" applyFont="1" applyBorder="1" applyAlignment="1">
      <alignment horizontal="left"/>
    </xf>
    <xf numFmtId="172" fontId="34" fillId="0" borderId="17" xfId="0" applyNumberFormat="1" applyFont="1" applyBorder="1" applyAlignment="1">
      <alignment horizontal="left"/>
    </xf>
    <xf numFmtId="0" fontId="34" fillId="0" borderId="17" xfId="0" applyFont="1" applyBorder="1" applyAlignment="1">
      <alignment horizontal="left"/>
    </xf>
    <xf numFmtId="172" fontId="37" fillId="0" borderId="0" xfId="17" applyNumberFormat="1" applyFont="1" applyAlignment="1"/>
    <xf numFmtId="0" fontId="37" fillId="0" borderId="0" xfId="17" applyNumberFormat="1" applyFont="1" applyAlignment="1"/>
    <xf numFmtId="14" fontId="34" fillId="14" borderId="40" xfId="14" applyNumberFormat="1" applyFont="1" applyFill="1" applyBorder="1" applyAlignment="1">
      <alignment vertical="center"/>
    </xf>
    <xf numFmtId="49" fontId="26" fillId="0" borderId="90" xfId="16" applyNumberFormat="1" applyFont="1" applyFill="1" applyBorder="1" applyAlignment="1">
      <alignment horizontal="center" vertical="center"/>
    </xf>
    <xf numFmtId="166" fontId="18" fillId="0" borderId="40" xfId="2" applyFont="1" applyFill="1" applyBorder="1" applyAlignment="1">
      <alignment horizontal="left"/>
    </xf>
    <xf numFmtId="166" fontId="13" fillId="0" borderId="35" xfId="2" applyFont="1" applyFill="1" applyBorder="1" applyAlignment="1">
      <alignment horizontal="center"/>
    </xf>
    <xf numFmtId="166" fontId="11" fillId="4" borderId="8" xfId="2" applyFont="1" applyFill="1" applyBorder="1" applyAlignment="1">
      <alignment horizontal="center" vertical="center"/>
    </xf>
    <xf numFmtId="166" fontId="11" fillId="4" borderId="9" xfId="2" applyFont="1" applyFill="1" applyBorder="1" applyAlignment="1">
      <alignment horizontal="center" vertical="center"/>
    </xf>
    <xf numFmtId="166" fontId="11" fillId="4" borderId="10" xfId="2" applyFont="1" applyFill="1" applyBorder="1" applyAlignment="1">
      <alignment horizontal="center" vertical="center"/>
    </xf>
    <xf numFmtId="166" fontId="11" fillId="4" borderId="21" xfId="2" applyFont="1" applyFill="1" applyBorder="1" applyAlignment="1">
      <alignment horizontal="center" vertical="center"/>
    </xf>
    <xf numFmtId="166" fontId="11" fillId="4" borderId="41" xfId="2" applyFont="1" applyFill="1" applyBorder="1" applyAlignment="1">
      <alignment horizontal="center" vertical="center"/>
    </xf>
    <xf numFmtId="166" fontId="11" fillId="4" borderId="34" xfId="2" applyFont="1" applyFill="1" applyBorder="1" applyAlignment="1">
      <alignment horizontal="center" vertical="center"/>
    </xf>
    <xf numFmtId="166" fontId="11" fillId="4" borderId="28" xfId="2" applyFont="1" applyFill="1" applyBorder="1" applyAlignment="1">
      <alignment horizontal="center" vertical="center"/>
    </xf>
    <xf numFmtId="166" fontId="11" fillId="4" borderId="29" xfId="2" applyFont="1" applyFill="1" applyBorder="1" applyAlignment="1">
      <alignment horizontal="center" vertical="center"/>
    </xf>
    <xf numFmtId="166" fontId="12" fillId="4" borderId="21" xfId="2" applyFont="1" applyFill="1" applyBorder="1" applyAlignment="1">
      <alignment horizontal="center" vertical="center"/>
    </xf>
    <xf numFmtId="166" fontId="12" fillId="4" borderId="22" xfId="2" applyFont="1" applyFill="1" applyBorder="1" applyAlignment="1">
      <alignment horizontal="center" vertical="center"/>
    </xf>
    <xf numFmtId="166" fontId="12" fillId="4" borderId="23" xfId="2" applyFont="1" applyFill="1" applyBorder="1" applyAlignment="1">
      <alignment horizontal="center" vertical="center"/>
    </xf>
    <xf numFmtId="164" fontId="12" fillId="4" borderId="27" xfId="2" applyNumberFormat="1" applyFont="1" applyFill="1" applyBorder="1" applyAlignment="1">
      <alignment horizontal="center" vertical="center"/>
    </xf>
    <xf numFmtId="164" fontId="12" fillId="4" borderId="28" xfId="2" applyNumberFormat="1" applyFont="1" applyFill="1" applyBorder="1" applyAlignment="1">
      <alignment horizontal="center" vertical="center"/>
    </xf>
    <xf numFmtId="164" fontId="12" fillId="4" borderId="30" xfId="2" applyNumberFormat="1" applyFont="1" applyFill="1" applyBorder="1" applyAlignment="1">
      <alignment horizontal="center" vertical="center"/>
    </xf>
    <xf numFmtId="164" fontId="12" fillId="4" borderId="17" xfId="2" applyNumberFormat="1" applyFont="1" applyFill="1" applyBorder="1" applyAlignment="1">
      <alignment horizontal="center" vertical="center"/>
    </xf>
    <xf numFmtId="172" fontId="12" fillId="4" borderId="27" xfId="2" applyNumberFormat="1" applyFont="1" applyFill="1" applyBorder="1" applyAlignment="1">
      <alignment horizontal="center" vertical="center"/>
    </xf>
    <xf numFmtId="172" fontId="12" fillId="4" borderId="28" xfId="2" applyNumberFormat="1" applyFont="1" applyFill="1" applyBorder="1" applyAlignment="1">
      <alignment horizontal="center" vertical="center"/>
    </xf>
    <xf numFmtId="172" fontId="12" fillId="4" borderId="30" xfId="2" applyNumberFormat="1" applyFont="1" applyFill="1" applyBorder="1" applyAlignment="1">
      <alignment horizontal="center" vertical="center"/>
    </xf>
    <xf numFmtId="172" fontId="12" fillId="4" borderId="17" xfId="2" applyNumberFormat="1" applyFont="1" applyFill="1" applyBorder="1" applyAlignment="1">
      <alignment horizontal="center" vertical="center"/>
    </xf>
    <xf numFmtId="166" fontId="12" fillId="4" borderId="27" xfId="2" applyFont="1" applyFill="1" applyBorder="1" applyAlignment="1">
      <alignment horizontal="center" vertical="center"/>
    </xf>
    <xf numFmtId="166" fontId="12" fillId="4" borderId="28" xfId="2" applyFont="1" applyFill="1" applyBorder="1" applyAlignment="1">
      <alignment horizontal="center" vertical="center"/>
    </xf>
    <xf numFmtId="166" fontId="12" fillId="4" borderId="29" xfId="2" applyFont="1" applyFill="1" applyBorder="1" applyAlignment="1">
      <alignment horizontal="center" vertical="center"/>
    </xf>
    <xf numFmtId="166" fontId="12" fillId="4" borderId="30" xfId="2" applyFont="1" applyFill="1" applyBorder="1" applyAlignment="1">
      <alignment horizontal="center" vertical="center"/>
    </xf>
    <xf numFmtId="166" fontId="12" fillId="4" borderId="17" xfId="2" applyFont="1" applyFill="1" applyBorder="1" applyAlignment="1">
      <alignment horizontal="center" vertical="center"/>
    </xf>
    <xf numFmtId="166" fontId="12" fillId="4" borderId="25" xfId="2" applyFont="1" applyFill="1" applyBorder="1" applyAlignment="1">
      <alignment horizontal="center" vertical="center"/>
    </xf>
    <xf numFmtId="166" fontId="29" fillId="7" borderId="21" xfId="3" applyFont="1" applyFill="1" applyBorder="1" applyAlignment="1">
      <alignment horizontal="center" vertical="center"/>
    </xf>
    <xf numFmtId="166" fontId="29" fillId="7" borderId="22" xfId="3" applyFont="1" applyFill="1" applyBorder="1" applyAlignment="1">
      <alignment horizontal="center" vertical="center"/>
    </xf>
    <xf numFmtId="166" fontId="29" fillId="7" borderId="23" xfId="3" applyFont="1" applyFill="1" applyBorder="1" applyAlignment="1">
      <alignment horizontal="center" vertical="center"/>
    </xf>
    <xf numFmtId="166" fontId="29" fillId="28" borderId="21" xfId="3" applyFont="1" applyFill="1" applyBorder="1" applyAlignment="1">
      <alignment horizontal="center" vertical="center"/>
    </xf>
    <xf numFmtId="166" fontId="29" fillId="28" borderId="22" xfId="3" applyFont="1" applyFill="1" applyBorder="1" applyAlignment="1">
      <alignment horizontal="center" vertical="center"/>
    </xf>
    <xf numFmtId="166" fontId="29" fillId="28" borderId="23" xfId="3" applyFont="1" applyFill="1" applyBorder="1" applyAlignment="1">
      <alignment horizontal="center" vertical="center"/>
    </xf>
    <xf numFmtId="166" fontId="41" fillId="30" borderId="21" xfId="3" applyFont="1" applyFill="1" applyBorder="1" applyAlignment="1">
      <alignment horizontal="center" vertical="center"/>
    </xf>
    <xf numFmtId="166" fontId="41" fillId="30" borderId="22" xfId="3" applyFont="1" applyFill="1" applyBorder="1" applyAlignment="1">
      <alignment horizontal="center" vertical="center"/>
    </xf>
    <xf numFmtId="166" fontId="41" fillId="30" borderId="23" xfId="3" applyFont="1" applyFill="1" applyBorder="1" applyAlignment="1">
      <alignment horizontal="center" vertical="center"/>
    </xf>
    <xf numFmtId="166" fontId="42" fillId="38" borderId="8" xfId="3" applyFont="1" applyFill="1" applyBorder="1" applyAlignment="1">
      <alignment horizontal="center" vertical="center"/>
    </xf>
    <xf numFmtId="166" fontId="42" fillId="38" borderId="9" xfId="3" applyFont="1" applyFill="1" applyBorder="1" applyAlignment="1">
      <alignment horizontal="center" vertical="center"/>
    </xf>
    <xf numFmtId="166" fontId="42" fillId="38" borderId="10" xfId="3" applyFont="1" applyFill="1" applyBorder="1" applyAlignment="1">
      <alignment horizontal="center" vertical="center"/>
    </xf>
    <xf numFmtId="166" fontId="29" fillId="36" borderId="21" xfId="3" applyFont="1" applyFill="1" applyBorder="1" applyAlignment="1">
      <alignment horizontal="center" vertical="center"/>
    </xf>
    <xf numFmtId="166" fontId="29" fillId="36" borderId="22" xfId="3" applyFont="1" applyFill="1" applyBorder="1" applyAlignment="1">
      <alignment horizontal="center" vertical="center"/>
    </xf>
    <xf numFmtId="166" fontId="29" fillId="36" borderId="23" xfId="3" applyFont="1" applyFill="1" applyBorder="1" applyAlignment="1">
      <alignment horizontal="center" vertical="center"/>
    </xf>
    <xf numFmtId="166" fontId="29" fillId="35" borderId="21" xfId="3" applyFont="1" applyFill="1" applyBorder="1" applyAlignment="1">
      <alignment horizontal="center" vertical="center"/>
    </xf>
    <xf numFmtId="166" fontId="29" fillId="35" borderId="22" xfId="3" applyFont="1" applyFill="1" applyBorder="1" applyAlignment="1">
      <alignment horizontal="center" vertical="center"/>
    </xf>
    <xf numFmtId="166" fontId="29" fillId="35" borderId="23" xfId="3" applyFont="1" applyFill="1" applyBorder="1" applyAlignment="1">
      <alignment horizontal="center" vertical="center"/>
    </xf>
    <xf numFmtId="166" fontId="29" fillId="13" borderId="21" xfId="3" applyFont="1" applyFill="1" applyBorder="1" applyAlignment="1">
      <alignment horizontal="center" vertical="center"/>
    </xf>
    <xf numFmtId="166" fontId="29" fillId="13" borderId="22" xfId="3" applyFont="1" applyFill="1" applyBorder="1" applyAlignment="1">
      <alignment horizontal="center" vertical="center"/>
    </xf>
    <xf numFmtId="166" fontId="29" fillId="13" borderId="23" xfId="3" applyFont="1" applyFill="1" applyBorder="1" applyAlignment="1">
      <alignment horizontal="center" vertical="center"/>
    </xf>
    <xf numFmtId="166" fontId="41" fillId="37" borderId="21" xfId="3" applyFont="1" applyFill="1" applyBorder="1" applyAlignment="1">
      <alignment horizontal="center" vertical="center"/>
    </xf>
    <xf numFmtId="166" fontId="41" fillId="37" borderId="22" xfId="3" applyFont="1" applyFill="1" applyBorder="1" applyAlignment="1">
      <alignment horizontal="center" vertical="center"/>
    </xf>
    <xf numFmtId="166" fontId="41" fillId="37" borderId="23" xfId="3" applyFont="1" applyFill="1" applyBorder="1" applyAlignment="1">
      <alignment horizontal="center" vertical="center"/>
    </xf>
    <xf numFmtId="0" fontId="43" fillId="14" borderId="0" xfId="16" applyFont="1" applyFill="1" applyBorder="1" applyAlignment="1">
      <alignment horizontal="center" vertical="center"/>
    </xf>
    <xf numFmtId="0" fontId="37" fillId="26" borderId="91" xfId="16" applyFont="1" applyFill="1" applyBorder="1" applyAlignment="1">
      <alignment horizontal="center" vertical="center"/>
    </xf>
    <xf numFmtId="0" fontId="37" fillId="26" borderId="85" xfId="16" applyFont="1" applyFill="1" applyBorder="1" applyAlignment="1">
      <alignment horizontal="center" vertical="center"/>
    </xf>
    <xf numFmtId="0" fontId="37" fillId="26" borderId="89" xfId="16" applyFont="1" applyFill="1" applyBorder="1" applyAlignment="1">
      <alignment horizontal="center" vertical="center"/>
    </xf>
    <xf numFmtId="49" fontId="12" fillId="16" borderId="91" xfId="2" applyNumberFormat="1" applyFont="1" applyFill="1" applyBorder="1" applyAlignment="1">
      <alignment horizontal="center" vertical="center"/>
    </xf>
    <xf numFmtId="49" fontId="12" fillId="16" borderId="93" xfId="2" applyNumberFormat="1" applyFont="1" applyFill="1" applyBorder="1" applyAlignment="1">
      <alignment horizontal="center" vertical="center"/>
    </xf>
    <xf numFmtId="14" fontId="34" fillId="14" borderId="40" xfId="14" applyNumberFormat="1" applyFont="1" applyFill="1" applyBorder="1" applyAlignment="1">
      <alignment vertical="center"/>
    </xf>
    <xf numFmtId="0" fontId="0" fillId="0" borderId="40" xfId="0" applyBorder="1" applyAlignment="1">
      <alignment vertical="center"/>
    </xf>
    <xf numFmtId="0" fontId="34" fillId="0" borderId="42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34" fillId="0" borderId="42" xfId="14" applyFont="1" applyFill="1" applyBorder="1" applyAlignment="1">
      <alignment horizontal="center" vertical="center"/>
    </xf>
    <xf numFmtId="14" fontId="34" fillId="0" borderId="40" xfId="14" applyNumberFormat="1" applyFont="1" applyFill="1" applyBorder="1" applyAlignment="1">
      <alignment vertical="center"/>
    </xf>
    <xf numFmtId="0" fontId="0" fillId="0" borderId="40" xfId="0" applyFill="1" applyBorder="1" applyAlignment="1">
      <alignment vertical="center"/>
    </xf>
    <xf numFmtId="0" fontId="0" fillId="0" borderId="40" xfId="0" applyFill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4" fontId="34" fillId="0" borderId="40" xfId="14" applyNumberFormat="1" applyFont="1" applyBorder="1" applyAlignment="1">
      <alignment vertical="center"/>
    </xf>
    <xf numFmtId="0" fontId="18" fillId="0" borderId="29" xfId="0" applyFont="1" applyFill="1" applyBorder="1" applyAlignment="1">
      <alignment vertical="center"/>
    </xf>
    <xf numFmtId="0" fontId="40" fillId="0" borderId="25" xfId="0" applyFont="1" applyFill="1" applyBorder="1" applyAlignment="1">
      <alignment vertical="center"/>
    </xf>
    <xf numFmtId="0" fontId="26" fillId="25" borderId="52" xfId="14" applyFont="1" applyFill="1" applyBorder="1" applyAlignment="1">
      <alignment horizontal="center" vertical="center"/>
    </xf>
    <xf numFmtId="0" fontId="26" fillId="25" borderId="53" xfId="14" applyFont="1" applyFill="1" applyBorder="1" applyAlignment="1">
      <alignment horizontal="center" vertical="center"/>
    </xf>
    <xf numFmtId="0" fontId="26" fillId="25" borderId="54" xfId="14" applyFont="1" applyFill="1" applyBorder="1" applyAlignment="1">
      <alignment horizontal="center" vertical="center"/>
    </xf>
    <xf numFmtId="166" fontId="12" fillId="16" borderId="85" xfId="2" applyFont="1" applyFill="1" applyBorder="1" applyAlignment="1">
      <alignment horizontal="center" vertical="center"/>
    </xf>
    <xf numFmtId="166" fontId="12" fillId="16" borderId="80" xfId="2" applyFont="1" applyFill="1" applyBorder="1" applyAlignment="1">
      <alignment horizontal="center" vertical="center"/>
    </xf>
    <xf numFmtId="14" fontId="12" fillId="16" borderId="71" xfId="2" applyNumberFormat="1" applyFont="1" applyFill="1" applyBorder="1" applyAlignment="1">
      <alignment horizontal="center" vertical="center"/>
    </xf>
    <xf numFmtId="14" fontId="12" fillId="16" borderId="70" xfId="2" applyNumberFormat="1" applyFont="1" applyFill="1" applyBorder="1" applyAlignment="1">
      <alignment horizontal="center" vertical="center"/>
    </xf>
    <xf numFmtId="14" fontId="12" fillId="16" borderId="69" xfId="2" applyNumberFormat="1" applyFont="1" applyFill="1" applyBorder="1" applyAlignment="1">
      <alignment horizontal="center" vertical="center"/>
    </xf>
    <xf numFmtId="14" fontId="12" fillId="16" borderId="39" xfId="2" applyNumberFormat="1" applyFont="1" applyFill="1" applyBorder="1" applyAlignment="1">
      <alignment horizontal="center" vertical="center"/>
    </xf>
    <xf numFmtId="166" fontId="12" fillId="16" borderId="69" xfId="2" applyFont="1" applyFill="1" applyBorder="1" applyAlignment="1">
      <alignment horizontal="center" vertical="center"/>
    </xf>
    <xf numFmtId="166" fontId="12" fillId="16" borderId="39" xfId="2" applyFont="1" applyFill="1" applyBorder="1" applyAlignment="1">
      <alignment horizontal="center" vertical="center"/>
    </xf>
    <xf numFmtId="166" fontId="12" fillId="16" borderId="69" xfId="2" applyFont="1" applyFill="1" applyBorder="1" applyAlignment="1">
      <alignment horizontal="center" vertical="center" wrapText="1"/>
    </xf>
    <xf numFmtId="166" fontId="12" fillId="16" borderId="39" xfId="2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34" fillId="0" borderId="78" xfId="0" applyFont="1" applyFill="1" applyBorder="1" applyAlignment="1">
      <alignment vertical="center"/>
    </xf>
    <xf numFmtId="0" fontId="0" fillId="0" borderId="74" xfId="0" applyBorder="1" applyAlignment="1">
      <alignment vertical="center"/>
    </xf>
    <xf numFmtId="0" fontId="0" fillId="0" borderId="80" xfId="0" applyBorder="1" applyAlignment="1">
      <alignment vertical="center"/>
    </xf>
    <xf numFmtId="0" fontId="34" fillId="0" borderId="29" xfId="0" applyFont="1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0" fillId="0" borderId="25" xfId="0" applyFill="1" applyBorder="1" applyAlignment="1">
      <alignment vertical="center"/>
    </xf>
    <xf numFmtId="166" fontId="12" fillId="16" borderId="85" xfId="2" applyFont="1" applyFill="1" applyBorder="1" applyAlignment="1">
      <alignment horizontal="center" vertical="center" wrapText="1"/>
    </xf>
    <xf numFmtId="166" fontId="12" fillId="16" borderId="80" xfId="2" applyFont="1" applyFill="1" applyBorder="1" applyAlignment="1">
      <alignment horizontal="center" vertical="center" wrapText="1"/>
    </xf>
    <xf numFmtId="166" fontId="12" fillId="16" borderId="86" xfId="2" applyFont="1" applyFill="1" applyBorder="1" applyAlignment="1">
      <alignment horizontal="center" vertical="center"/>
    </xf>
    <xf numFmtId="166" fontId="12" fillId="16" borderId="81" xfId="2" applyFont="1" applyFill="1" applyBorder="1" applyAlignment="1">
      <alignment horizontal="center" vertical="center"/>
    </xf>
    <xf numFmtId="0" fontId="37" fillId="26" borderId="52" xfId="14" applyFont="1" applyFill="1" applyBorder="1" applyAlignment="1">
      <alignment horizontal="center" vertical="center"/>
    </xf>
    <xf numFmtId="0" fontId="37" fillId="26" borderId="53" xfId="14" applyFont="1" applyFill="1" applyBorder="1" applyAlignment="1">
      <alignment horizontal="center" vertical="center"/>
    </xf>
    <xf numFmtId="0" fontId="37" fillId="26" borderId="54" xfId="14" applyFont="1" applyFill="1" applyBorder="1" applyAlignment="1">
      <alignment horizontal="center" vertical="center"/>
    </xf>
    <xf numFmtId="0" fontId="34" fillId="0" borderId="29" xfId="14" applyFont="1" applyFill="1" applyBorder="1" applyAlignment="1">
      <alignment vertical="center"/>
    </xf>
    <xf numFmtId="0" fontId="18" fillId="0" borderId="29" xfId="14" applyFont="1" applyFill="1" applyBorder="1" applyAlignment="1">
      <alignment vertical="center"/>
    </xf>
    <xf numFmtId="0" fontId="34" fillId="0" borderId="42" xfId="14" applyFont="1" applyFill="1" applyBorder="1" applyAlignment="1">
      <alignment vertical="center"/>
    </xf>
    <xf numFmtId="0" fontId="0" fillId="0" borderId="39" xfId="0" applyFill="1" applyBorder="1" applyAlignment="1">
      <alignment vertical="center"/>
    </xf>
    <xf numFmtId="14" fontId="34" fillId="0" borderId="42" xfId="14" applyNumberFormat="1" applyFont="1" applyFill="1" applyBorder="1" applyAlignment="1">
      <alignment horizontal="center" vertical="center"/>
    </xf>
    <xf numFmtId="0" fontId="40" fillId="0" borderId="26" xfId="0" applyFont="1" applyFill="1" applyBorder="1" applyAlignment="1">
      <alignment vertical="center"/>
    </xf>
    <xf numFmtId="0" fontId="34" fillId="0" borderId="40" xfId="0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18" fillId="0" borderId="78" xfId="0" applyFont="1" applyFill="1" applyBorder="1" applyAlignment="1">
      <alignment vertical="center"/>
    </xf>
    <xf numFmtId="0" fontId="18" fillId="0" borderId="74" xfId="0" applyFont="1" applyFill="1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7" xfId="0" applyBorder="1" applyAlignment="1">
      <alignment horizontal="center" vertical="center"/>
    </xf>
    <xf numFmtId="0" fontId="34" fillId="0" borderId="40" xfId="0" applyFont="1" applyBorder="1" applyAlignment="1">
      <alignment vertical="center"/>
    </xf>
    <xf numFmtId="166" fontId="30" fillId="22" borderId="8" xfId="3" applyFont="1" applyFill="1" applyBorder="1" applyAlignment="1">
      <alignment horizontal="center" vertical="center"/>
    </xf>
    <xf numFmtId="166" fontId="30" fillId="22" borderId="9" xfId="3" applyFont="1" applyFill="1" applyBorder="1" applyAlignment="1">
      <alignment horizontal="center" vertical="center"/>
    </xf>
    <xf numFmtId="166" fontId="30" fillId="22" borderId="10" xfId="3" applyFont="1" applyFill="1" applyBorder="1" applyAlignment="1">
      <alignment horizontal="center" vertical="center"/>
    </xf>
    <xf numFmtId="166" fontId="11" fillId="21" borderId="6" xfId="2" applyFont="1" applyFill="1" applyBorder="1" applyAlignment="1">
      <alignment horizontal="center" vertical="center"/>
    </xf>
    <xf numFmtId="166" fontId="11" fillId="21" borderId="0" xfId="2" applyFont="1" applyFill="1" applyAlignment="1">
      <alignment horizontal="center" vertical="center"/>
    </xf>
    <xf numFmtId="166" fontId="12" fillId="18" borderId="48" xfId="2" applyFont="1" applyFill="1" applyBorder="1" applyAlignment="1">
      <alignment horizontal="center"/>
    </xf>
    <xf numFmtId="166" fontId="12" fillId="18" borderId="45" xfId="2" applyFont="1" applyFill="1" applyBorder="1" applyAlignment="1">
      <alignment horizontal="center"/>
    </xf>
    <xf numFmtId="166" fontId="12" fillId="18" borderId="47" xfId="2" applyFont="1" applyFill="1" applyBorder="1" applyAlignment="1">
      <alignment horizontal="center"/>
    </xf>
    <xf numFmtId="166" fontId="12" fillId="19" borderId="21" xfId="2" applyFont="1" applyFill="1" applyBorder="1" applyAlignment="1">
      <alignment horizontal="center"/>
    </xf>
    <xf numFmtId="166" fontId="12" fillId="19" borderId="22" xfId="2" applyFont="1" applyFill="1" applyBorder="1" applyAlignment="1">
      <alignment horizontal="center"/>
    </xf>
    <xf numFmtId="166" fontId="12" fillId="19" borderId="23" xfId="2" applyFont="1" applyFill="1" applyBorder="1" applyAlignment="1">
      <alignment horizontal="center"/>
    </xf>
    <xf numFmtId="166" fontId="12" fillId="19" borderId="48" xfId="2" applyFont="1" applyFill="1" applyBorder="1" applyAlignment="1">
      <alignment horizontal="center"/>
    </xf>
    <xf numFmtId="166" fontId="12" fillId="19" borderId="45" xfId="2" applyFont="1" applyFill="1" applyBorder="1" applyAlignment="1">
      <alignment horizontal="center"/>
    </xf>
    <xf numFmtId="166" fontId="12" fillId="19" borderId="47" xfId="2" applyFont="1" applyFill="1" applyBorder="1" applyAlignment="1">
      <alignment horizontal="center"/>
    </xf>
    <xf numFmtId="166" fontId="12" fillId="18" borderId="44" xfId="2" applyFont="1" applyFill="1" applyBorder="1" applyAlignment="1">
      <alignment horizontal="center"/>
    </xf>
    <xf numFmtId="166" fontId="12" fillId="18" borderId="46" xfId="2" applyFont="1" applyFill="1" applyBorder="1" applyAlignment="1">
      <alignment horizontal="center"/>
    </xf>
    <xf numFmtId="166" fontId="12" fillId="20" borderId="48" xfId="2" applyFont="1" applyFill="1" applyBorder="1" applyAlignment="1">
      <alignment horizontal="center"/>
    </xf>
    <xf numFmtId="166" fontId="12" fillId="20" borderId="45" xfId="2" applyFont="1" applyFill="1" applyBorder="1" applyAlignment="1">
      <alignment horizontal="center"/>
    </xf>
    <xf numFmtId="166" fontId="12" fillId="20" borderId="47" xfId="2" applyFont="1" applyFill="1" applyBorder="1" applyAlignment="1">
      <alignment horizontal="center"/>
    </xf>
    <xf numFmtId="166" fontId="11" fillId="5" borderId="5" xfId="3" applyFont="1" applyFill="1" applyBorder="1" applyAlignment="1">
      <alignment horizontal="center"/>
    </xf>
    <xf numFmtId="166" fontId="11" fillId="6" borderId="5" xfId="3" applyFont="1" applyFill="1" applyBorder="1" applyAlignment="1">
      <alignment horizontal="center"/>
    </xf>
    <xf numFmtId="166" fontId="17" fillId="4" borderId="1" xfId="3" applyFont="1" applyFill="1" applyBorder="1" applyAlignment="1">
      <alignment horizontal="center" vertical="center"/>
    </xf>
    <xf numFmtId="166" fontId="25" fillId="4" borderId="1" xfId="3" applyFont="1" applyFill="1" applyBorder="1" applyAlignment="1">
      <alignment horizontal="center" vertical="center"/>
    </xf>
    <xf numFmtId="166" fontId="16" fillId="8" borderId="8" xfId="2" applyFont="1" applyFill="1" applyBorder="1" applyAlignment="1">
      <alignment horizontal="center" vertical="center"/>
    </xf>
    <xf numFmtId="167" fontId="12" fillId="4" borderId="5" xfId="3" applyNumberFormat="1" applyFont="1" applyFill="1" applyBorder="1" applyAlignment="1">
      <alignment horizontal="center" vertical="center"/>
    </xf>
    <xf numFmtId="166" fontId="11" fillId="24" borderId="8" xfId="3" applyFont="1" applyFill="1" applyBorder="1" applyAlignment="1">
      <alignment horizontal="center"/>
    </xf>
    <xf numFmtId="166" fontId="11" fillId="24" borderId="9" xfId="3" applyFont="1" applyFill="1" applyBorder="1" applyAlignment="1">
      <alignment horizontal="center"/>
    </xf>
    <xf numFmtId="166" fontId="11" fillId="24" borderId="10" xfId="3" applyFont="1" applyFill="1" applyBorder="1" applyAlignment="1">
      <alignment horizontal="center"/>
    </xf>
    <xf numFmtId="166" fontId="11" fillId="7" borderId="0" xfId="2" applyFont="1" applyFill="1" applyBorder="1" applyAlignment="1">
      <alignment horizontal="center" vertical="center"/>
    </xf>
    <xf numFmtId="166" fontId="12" fillId="4" borderId="6" xfId="2" applyFont="1" applyFill="1" applyBorder="1" applyAlignment="1">
      <alignment horizontal="center"/>
    </xf>
    <xf numFmtId="166" fontId="12" fillId="4" borderId="0" xfId="2" applyFont="1" applyFill="1" applyBorder="1" applyAlignment="1">
      <alignment horizontal="center"/>
    </xf>
    <xf numFmtId="166" fontId="12" fillId="4" borderId="13" xfId="2" applyFont="1" applyFill="1" applyBorder="1" applyAlignment="1">
      <alignment horizontal="center"/>
    </xf>
    <xf numFmtId="166" fontId="12" fillId="4" borderId="26" xfId="2" applyFont="1" applyFill="1" applyBorder="1" applyAlignment="1">
      <alignment horizontal="center"/>
    </xf>
    <xf numFmtId="166" fontId="17" fillId="4" borderId="8" xfId="3" applyFont="1" applyFill="1" applyBorder="1" applyAlignment="1">
      <alignment horizontal="center" vertical="center"/>
    </xf>
    <xf numFmtId="166" fontId="11" fillId="10" borderId="5" xfId="3" applyFont="1" applyFill="1" applyBorder="1" applyAlignment="1">
      <alignment horizontal="center" vertical="center"/>
    </xf>
    <xf numFmtId="166" fontId="11" fillId="10" borderId="4" xfId="3" applyFont="1" applyFill="1" applyBorder="1" applyAlignment="1">
      <alignment horizontal="center" vertical="center"/>
    </xf>
    <xf numFmtId="166" fontId="17" fillId="4" borderId="9" xfId="3" applyFont="1" applyFill="1" applyBorder="1" applyAlignment="1">
      <alignment horizontal="center" vertical="center"/>
    </xf>
    <xf numFmtId="166" fontId="11" fillId="10" borderId="1" xfId="3" applyFont="1" applyFill="1" applyBorder="1" applyAlignment="1">
      <alignment horizontal="center" vertical="center"/>
    </xf>
    <xf numFmtId="166" fontId="16" fillId="9" borderId="1" xfId="2" applyFont="1" applyFill="1" applyBorder="1" applyAlignment="1">
      <alignment horizontal="center" vertical="center"/>
    </xf>
    <xf numFmtId="168" fontId="12" fillId="4" borderId="1" xfId="3" applyNumberFormat="1" applyFont="1" applyFill="1" applyBorder="1" applyAlignment="1">
      <alignment horizontal="center" vertical="center" wrapText="1"/>
    </xf>
    <xf numFmtId="166" fontId="11" fillId="10" borderId="12" xfId="3" applyFont="1" applyFill="1" applyBorder="1" applyAlignment="1">
      <alignment horizontal="center" vertical="center"/>
    </xf>
    <xf numFmtId="166" fontId="11" fillId="10" borderId="8" xfId="3" applyFont="1" applyFill="1" applyBorder="1" applyAlignment="1">
      <alignment horizontal="center" vertical="center"/>
    </xf>
    <xf numFmtId="166" fontId="11" fillId="10" borderId="9" xfId="3" applyFont="1" applyFill="1" applyBorder="1" applyAlignment="1">
      <alignment horizontal="center" vertical="center"/>
    </xf>
    <xf numFmtId="166" fontId="11" fillId="10" borderId="10" xfId="3" applyFont="1" applyFill="1" applyBorder="1" applyAlignment="1">
      <alignment horizontal="center" vertical="center"/>
    </xf>
    <xf numFmtId="166" fontId="17" fillId="4" borderId="10" xfId="3" applyFont="1" applyFill="1" applyBorder="1" applyAlignment="1">
      <alignment horizontal="center" vertical="center"/>
    </xf>
    <xf numFmtId="166" fontId="11" fillId="21" borderId="42" xfId="2" applyFont="1" applyFill="1" applyBorder="1" applyAlignment="1">
      <alignment horizontal="center" vertical="center"/>
    </xf>
    <xf numFmtId="166" fontId="10" fillId="21" borderId="35" xfId="2" applyFont="1" applyFill="1" applyBorder="1" applyAlignment="1">
      <alignment horizontal="center" vertical="center"/>
    </xf>
    <xf numFmtId="166" fontId="10" fillId="21" borderId="0" xfId="2" applyFont="1" applyFill="1" applyBorder="1" applyAlignment="1">
      <alignment horizontal="center" vertical="center"/>
    </xf>
    <xf numFmtId="166" fontId="10" fillId="21" borderId="26" xfId="2" applyFont="1" applyFill="1" applyBorder="1" applyAlignment="1">
      <alignment horizontal="center" vertical="center"/>
    </xf>
    <xf numFmtId="166" fontId="12" fillId="0" borderId="27" xfId="3" applyFont="1" applyBorder="1" applyAlignment="1" applyProtection="1">
      <alignment horizontal="center" vertical="center" wrapText="1"/>
      <protection locked="0"/>
    </xf>
    <xf numFmtId="166" fontId="12" fillId="0" borderId="28" xfId="3" applyFont="1" applyBorder="1" applyAlignment="1" applyProtection="1">
      <alignment horizontal="center" vertical="center" wrapText="1"/>
      <protection locked="0"/>
    </xf>
    <xf numFmtId="166" fontId="12" fillId="0" borderId="29" xfId="3" applyFont="1" applyBorder="1" applyAlignment="1" applyProtection="1">
      <alignment horizontal="center" vertical="center" wrapText="1"/>
      <protection locked="0"/>
    </xf>
    <xf numFmtId="166" fontId="12" fillId="0" borderId="30" xfId="3" applyFont="1" applyBorder="1" applyAlignment="1" applyProtection="1">
      <alignment horizontal="center" vertical="center" wrapText="1"/>
      <protection locked="0"/>
    </xf>
    <xf numFmtId="166" fontId="12" fillId="0" borderId="17" xfId="3" applyFont="1" applyBorder="1" applyAlignment="1" applyProtection="1">
      <alignment horizontal="center" vertical="center" wrapText="1"/>
      <protection locked="0"/>
    </xf>
    <xf numFmtId="166" fontId="12" fillId="0" borderId="25" xfId="3" applyFont="1" applyBorder="1" applyAlignment="1" applyProtection="1">
      <alignment horizontal="center" vertical="center" wrapText="1"/>
      <protection locked="0"/>
    </xf>
    <xf numFmtId="167" fontId="12" fillId="7" borderId="9" xfId="3" applyNumberFormat="1" applyFont="1" applyFill="1" applyBorder="1" applyAlignment="1" applyProtection="1">
      <alignment horizontal="center"/>
      <protection locked="0"/>
    </xf>
    <xf numFmtId="167" fontId="12" fillId="7" borderId="10" xfId="3" applyNumberFormat="1" applyFont="1" applyFill="1" applyBorder="1" applyAlignment="1" applyProtection="1">
      <alignment horizontal="center"/>
      <protection locked="0"/>
    </xf>
    <xf numFmtId="167" fontId="17" fillId="3" borderId="36" xfId="3" applyNumberFormat="1" applyFont="1" applyFill="1" applyBorder="1" applyAlignment="1" applyProtection="1">
      <alignment horizontal="center" vertical="center"/>
      <protection locked="0"/>
    </xf>
    <xf numFmtId="167" fontId="17" fillId="3" borderId="37" xfId="3" applyNumberFormat="1" applyFont="1" applyFill="1" applyBorder="1" applyAlignment="1" applyProtection="1">
      <alignment horizontal="center" vertical="center"/>
      <protection locked="0"/>
    </xf>
    <xf numFmtId="167" fontId="17" fillId="3" borderId="11" xfId="3" applyNumberFormat="1" applyFont="1" applyFill="1" applyBorder="1" applyAlignment="1" applyProtection="1">
      <alignment horizontal="center" vertical="center"/>
      <protection locked="0"/>
    </xf>
    <xf numFmtId="166" fontId="14" fillId="11" borderId="8" xfId="3" applyFont="1" applyFill="1" applyBorder="1" applyAlignment="1" applyProtection="1">
      <alignment horizontal="center"/>
      <protection locked="0"/>
    </xf>
    <xf numFmtId="166" fontId="14" fillId="11" borderId="9" xfId="3" applyFont="1" applyFill="1" applyBorder="1" applyAlignment="1" applyProtection="1">
      <alignment horizontal="center"/>
      <protection locked="0"/>
    </xf>
    <xf numFmtId="166" fontId="14" fillId="11" borderId="10" xfId="3" applyFont="1" applyFill="1" applyBorder="1" applyAlignment="1" applyProtection="1">
      <alignment horizontal="center"/>
      <protection locked="0"/>
    </xf>
    <xf numFmtId="167" fontId="17" fillId="3" borderId="41" xfId="3" applyNumberFormat="1" applyFont="1" applyFill="1" applyBorder="1" applyAlignment="1" applyProtection="1">
      <alignment horizontal="center" vertical="center"/>
      <protection locked="0"/>
    </xf>
    <xf numFmtId="167" fontId="17" fillId="3" borderId="22" xfId="3" applyNumberFormat="1" applyFont="1" applyFill="1" applyBorder="1" applyAlignment="1" applyProtection="1">
      <alignment horizontal="center" vertical="center"/>
      <protection locked="0"/>
    </xf>
    <xf numFmtId="167" fontId="17" fillId="3" borderId="23" xfId="3" applyNumberFormat="1" applyFont="1" applyFill="1" applyBorder="1" applyAlignment="1" applyProtection="1">
      <alignment horizontal="center" vertical="center"/>
      <protection locked="0"/>
    </xf>
    <xf numFmtId="167" fontId="17" fillId="3" borderId="21" xfId="3" applyNumberFormat="1" applyFont="1" applyFill="1" applyBorder="1" applyAlignment="1" applyProtection="1">
      <alignment horizontal="center" vertical="center"/>
      <protection locked="0"/>
    </xf>
    <xf numFmtId="167" fontId="12" fillId="5" borderId="21" xfId="3" applyNumberFormat="1" applyFont="1" applyFill="1" applyBorder="1" applyAlignment="1" applyProtection="1">
      <alignment horizontal="center"/>
      <protection locked="0"/>
    </xf>
    <xf numFmtId="167" fontId="12" fillId="5" borderId="22" xfId="3" applyNumberFormat="1" applyFont="1" applyFill="1" applyBorder="1" applyAlignment="1" applyProtection="1">
      <alignment horizontal="center"/>
      <protection locked="0"/>
    </xf>
    <xf numFmtId="167" fontId="12" fillId="5" borderId="23" xfId="3" applyNumberFormat="1" applyFont="1" applyFill="1" applyBorder="1" applyAlignment="1" applyProtection="1">
      <alignment horizontal="center"/>
      <protection locked="0"/>
    </xf>
    <xf numFmtId="167" fontId="12" fillId="12" borderId="14" xfId="3" applyNumberFormat="1" applyFont="1" applyFill="1" applyBorder="1" applyAlignment="1" applyProtection="1">
      <alignment horizontal="center"/>
      <protection locked="0"/>
    </xf>
    <xf numFmtId="167" fontId="12" fillId="12" borderId="3" xfId="3" applyNumberFormat="1" applyFont="1" applyFill="1" applyBorder="1" applyAlignment="1" applyProtection="1">
      <alignment horizontal="center"/>
      <protection locked="0"/>
    </xf>
    <xf numFmtId="167" fontId="26" fillId="29" borderId="2" xfId="3" applyNumberFormat="1" applyFont="1" applyFill="1" applyBorder="1" applyAlignment="1" applyProtection="1">
      <alignment horizontal="center"/>
      <protection locked="0"/>
    </xf>
    <xf numFmtId="167" fontId="26" fillId="29" borderId="14" xfId="3" applyNumberFormat="1" applyFont="1" applyFill="1" applyBorder="1" applyAlignment="1" applyProtection="1">
      <alignment horizontal="center"/>
      <protection locked="0"/>
    </xf>
    <xf numFmtId="167" fontId="17" fillId="3" borderId="4" xfId="3" applyNumberFormat="1" applyFont="1" applyFill="1" applyBorder="1" applyAlignment="1" applyProtection="1">
      <alignment horizontal="center" vertical="center"/>
      <protection locked="0"/>
    </xf>
    <xf numFmtId="0" fontId="37" fillId="46" borderId="21" xfId="0" applyFont="1" applyFill="1" applyBorder="1" applyAlignment="1">
      <alignment horizontal="center"/>
    </xf>
    <xf numFmtId="0" fontId="37" fillId="46" borderId="22" xfId="0" applyFont="1" applyFill="1" applyBorder="1" applyAlignment="1">
      <alignment horizontal="center"/>
    </xf>
    <xf numFmtId="0" fontId="37" fillId="46" borderId="23" xfId="0" applyFont="1" applyFill="1" applyBorder="1" applyAlignment="1">
      <alignment horizontal="center"/>
    </xf>
    <xf numFmtId="0" fontId="37" fillId="16" borderId="21" xfId="0" applyFont="1" applyFill="1" applyBorder="1" applyAlignment="1">
      <alignment horizontal="center" vertical="center"/>
    </xf>
    <xf numFmtId="0" fontId="37" fillId="16" borderId="22" xfId="0" applyFont="1" applyFill="1" applyBorder="1" applyAlignment="1">
      <alignment horizontal="center" vertical="center"/>
    </xf>
    <xf numFmtId="0" fontId="37" fillId="16" borderId="23" xfId="0" applyFont="1" applyFill="1" applyBorder="1" applyAlignment="1">
      <alignment horizontal="center" vertical="center"/>
    </xf>
    <xf numFmtId="0" fontId="37" fillId="0" borderId="18" xfId="0" applyFont="1" applyBorder="1" applyAlignment="1">
      <alignment horizontal="center" vertical="center"/>
    </xf>
    <xf numFmtId="49" fontId="37" fillId="46" borderId="21" xfId="17" applyNumberFormat="1" applyFont="1" applyFill="1" applyBorder="1" applyAlignment="1">
      <alignment horizontal="center"/>
    </xf>
    <xf numFmtId="49" fontId="37" fillId="46" borderId="22" xfId="17" applyNumberFormat="1" applyFont="1" applyFill="1" applyBorder="1" applyAlignment="1">
      <alignment horizontal="center"/>
    </xf>
    <xf numFmtId="49" fontId="37" fillId="46" borderId="23" xfId="17" applyNumberFormat="1" applyFont="1" applyFill="1" applyBorder="1" applyAlignment="1">
      <alignment horizontal="center"/>
    </xf>
    <xf numFmtId="166" fontId="16" fillId="8" borderId="6" xfId="2" applyFont="1" applyFill="1" applyBorder="1" applyAlignment="1">
      <alignment horizontal="center" vertical="center"/>
    </xf>
    <xf numFmtId="166" fontId="11" fillId="20" borderId="27" xfId="3" applyFont="1" applyFill="1" applyBorder="1" applyAlignment="1">
      <alignment horizontal="center" vertical="center"/>
    </xf>
    <xf numFmtId="166" fontId="12" fillId="20" borderId="28" xfId="3" applyFont="1" applyFill="1" applyBorder="1" applyAlignment="1">
      <alignment horizontal="center" vertical="center"/>
    </xf>
    <xf numFmtId="166" fontId="12" fillId="20" borderId="29" xfId="3" applyFont="1" applyFill="1" applyBorder="1" applyAlignment="1">
      <alignment horizontal="center" vertical="center"/>
    </xf>
    <xf numFmtId="166" fontId="12" fillId="20" borderId="30" xfId="3" applyFont="1" applyFill="1" applyBorder="1" applyAlignment="1">
      <alignment horizontal="center" vertical="center"/>
    </xf>
    <xf numFmtId="166" fontId="12" fillId="20" borderId="17" xfId="3" applyFont="1" applyFill="1" applyBorder="1" applyAlignment="1">
      <alignment horizontal="center" vertical="center"/>
    </xf>
    <xf numFmtId="166" fontId="12" fillId="20" borderId="25" xfId="3" applyFont="1" applyFill="1" applyBorder="1" applyAlignment="1">
      <alignment horizontal="center" vertical="center"/>
    </xf>
  </cellXfs>
  <cellStyles count="18">
    <cellStyle name="Collegamento ipertestuale" xfId="12" builtinId="8"/>
    <cellStyle name="ConditionalStyle_1" xfId="1" xr:uid="{00000000-0005-0000-0000-000001000000}"/>
    <cellStyle name="Excel Built-in Normal" xfId="2" xr:uid="{00000000-0005-0000-0000-000002000000}"/>
    <cellStyle name="Excel Built-in Normal 1" xfId="3" xr:uid="{00000000-0005-0000-0000-000003000000}"/>
    <cellStyle name="Excel Built-in Normal 2" xfId="15" xr:uid="{00000000-0005-0000-0000-000004000000}"/>
    <cellStyle name="Heading" xfId="4" xr:uid="{00000000-0005-0000-0000-000005000000}"/>
    <cellStyle name="Heading 1" xfId="5" xr:uid="{00000000-0005-0000-0000-000006000000}"/>
    <cellStyle name="Heading1" xfId="6" xr:uid="{00000000-0005-0000-0000-000007000000}"/>
    <cellStyle name="Heading1 1" xfId="7" xr:uid="{00000000-0005-0000-0000-000008000000}"/>
    <cellStyle name="Migliaia" xfId="13" builtinId="3"/>
    <cellStyle name="Normale" xfId="0" builtinId="0" customBuiltin="1"/>
    <cellStyle name="Normale 2" xfId="14" xr:uid="{00000000-0005-0000-0000-00000B000000}"/>
    <cellStyle name="Normale 3" xfId="16" xr:uid="{00000000-0005-0000-0000-00000C000000}"/>
    <cellStyle name="Percentuale" xfId="17" builtinId="5"/>
    <cellStyle name="Result" xfId="8" xr:uid="{00000000-0005-0000-0000-00000E000000}"/>
    <cellStyle name="Result 1" xfId="9" xr:uid="{00000000-0005-0000-0000-00000F000000}"/>
    <cellStyle name="Result2" xfId="10" xr:uid="{00000000-0005-0000-0000-000010000000}"/>
    <cellStyle name="Result2 1" xfId="11" xr:uid="{00000000-0005-0000-0000-000011000000}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border diagonalUp="0" diagonalDown="0">
        <left style="thin">
          <color rgb="FF000000"/>
        </left>
        <right style="thin">
          <color indexed="64"/>
        </right>
        <vertical/>
      </border>
    </dxf>
  </dxfs>
  <tableStyles count="0" defaultTableStyle="TableStyleMedium2" defaultPivotStyle="PivotStyleLight16"/>
  <colors>
    <mruColors>
      <color rgb="FFE737CE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ra Mastromei" id="{0028F8A2-726B-41C7-B30F-CB26EFD4EBE5}" userId="0d6cddfd33a7561e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__xlnm._FilterDatabase_1" displayName="__xlnm._FilterDatabase_1" ref="B2:H43" totalsRowShown="0">
  <autoFilter ref="B2:H43" xr:uid="{00000000-0009-0000-0100-000002000000}"/>
  <tableColumns count="7">
    <tableColumn id="1" xr3:uid="{00000000-0010-0000-0000-000001000000}" name="DENOMINAZIONE"/>
    <tableColumn id="2" xr3:uid="{00000000-0010-0000-0000-000002000000}" name="INDIRIZZO"/>
    <tableColumn id="3" xr3:uid="{00000000-0010-0000-0000-000003000000}" name="CAP"/>
    <tableColumn id="4" xr3:uid="{00000000-0010-0000-0000-000004000000}" name="CITTA'"/>
    <tableColumn id="5" xr3:uid="{00000000-0010-0000-0000-000005000000}" name="PROV."/>
    <tableColumn id="6" xr3:uid="{00000000-0010-0000-0000-000006000000}" name="P.IVA/C.F"/>
    <tableColumn id="7" xr3:uid="{00000000-0010-0000-0000-000007000000}" name="TIPO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9" dT="2019-10-30T17:21:24.93" personId="{0028F8A2-726B-41C7-B30F-CB26EFD4EBE5}" id="{DA46E3E2-ACD7-4ECE-91F4-0BF65294E012}">
    <text>controllo ICEA 18/05/2019 chiuso ma mancavano 30 vasi</text>
  </threadedComment>
  <threadedComment ref="N9" dT="2019-10-30T17:21:48.47" personId="{0028F8A2-726B-41C7-B30F-CB26EFD4EBE5}" id="{02A0A908-CE0A-40E4-AAAE-24DF0A018505}">
    <text>controllo ICEA 18/05/2019 chiuso ma mancavano 16 vasi</text>
  </threadedComment>
  <threadedComment ref="AJ10" dT="2019-08-30T09:23:48.91" personId="{0028F8A2-726B-41C7-B30F-CB26EFD4EBE5}" id="{2A3D89EB-CBC4-48DF-9561-792C3AC6505A}">
    <text>UNA PARTE DEL LOTTO è 7.25</text>
  </threadedComment>
  <threadedComment ref="L11" dT="2019-08-30T09:23:20.22" personId="{0028F8A2-726B-41C7-B30F-CB26EFD4EBE5}" id="{7C2A6BFE-8E10-4E2F-BC3B-DA7182EF9A69}">
    <text>UNA PARTE DEL LOTTO è 7.51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E247" dT="2020-08-06T08:51:08.58" personId="{0028F8A2-726B-41C7-B30F-CB26EFD4EBE5}" id="{480016E3-6DF3-4548-9D83-11FBD988FFCE}">
    <text>INIZIA IL CASTAGNO NUOVO , INCLUSA LA FATT. 259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nino.scacchi@libero.it" TargetMode="External"/><Relationship Id="rId2" Type="http://schemas.openxmlformats.org/officeDocument/2006/relationships/hyperlink" Target="mailto:info@scatolificiorinascente.it" TargetMode="External"/><Relationship Id="rId1" Type="http://schemas.openxmlformats.org/officeDocument/2006/relationships/hyperlink" Target="mailto:apicolturasegnani@gmail.co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apicolturadanne@hotmail.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18"/>
  <sheetViews>
    <sheetView topLeftCell="D1" workbookViewId="0">
      <pane ySplit="3" topLeftCell="A4" activePane="bottomLeft" state="frozen"/>
      <selection pane="bottomLeft" activeCell="D14" sqref="D14"/>
    </sheetView>
  </sheetViews>
  <sheetFormatPr defaultRowHeight="14.25" x14ac:dyDescent="0.2"/>
  <cols>
    <col min="1" max="1" width="4.75" style="1" customWidth="1"/>
    <col min="2" max="2" width="40.25" style="11" bestFit="1" customWidth="1"/>
    <col min="3" max="3" width="14.125" style="11" bestFit="1" customWidth="1"/>
    <col min="4" max="4" width="47.375" style="11" bestFit="1" customWidth="1"/>
    <col min="5" max="5" width="18.875" style="11" bestFit="1" customWidth="1"/>
    <col min="6" max="6" width="11.875" style="12" bestFit="1" customWidth="1"/>
    <col min="7" max="7" width="11.375" style="12" customWidth="1"/>
    <col min="8" max="8" width="18.375" style="12" bestFit="1" customWidth="1"/>
    <col min="9" max="9" width="12.25" style="12" bestFit="1" customWidth="1"/>
    <col min="10" max="10" width="26" style="12" bestFit="1" customWidth="1"/>
    <col min="11" max="11" width="34.625" style="12" bestFit="1" customWidth="1"/>
    <col min="12" max="12" width="11.25" style="14" bestFit="1" customWidth="1"/>
    <col min="13" max="1025" width="7.375" style="1" customWidth="1"/>
  </cols>
  <sheetData>
    <row r="1" spans="2:12" s="1" customFormat="1" ht="30" customHeight="1" x14ac:dyDescent="0.2">
      <c r="B1" s="1027" t="s">
        <v>0</v>
      </c>
      <c r="C1" s="1028"/>
      <c r="D1" s="1028"/>
      <c r="E1" s="1028"/>
      <c r="F1" s="1028"/>
      <c r="G1" s="1028"/>
      <c r="H1" s="1028"/>
      <c r="I1" s="1028"/>
      <c r="J1" s="1028"/>
      <c r="K1" s="1028"/>
      <c r="L1" s="1029"/>
    </row>
    <row r="2" spans="2:12" s="2" customFormat="1" x14ac:dyDescent="0.2">
      <c r="B2" s="3" t="s">
        <v>1</v>
      </c>
      <c r="C2" s="3" t="s">
        <v>2</v>
      </c>
      <c r="D2" s="3" t="s">
        <v>3</v>
      </c>
      <c r="E2" s="3" t="s">
        <v>4</v>
      </c>
      <c r="F2" s="4" t="s">
        <v>5</v>
      </c>
      <c r="G2" s="5" t="s">
        <v>6</v>
      </c>
      <c r="H2" s="6" t="s">
        <v>7</v>
      </c>
      <c r="I2" s="5" t="s">
        <v>8</v>
      </c>
      <c r="J2" s="5" t="s">
        <v>389</v>
      </c>
      <c r="K2" s="6" t="s">
        <v>9</v>
      </c>
      <c r="L2" s="6" t="s">
        <v>10</v>
      </c>
    </row>
    <row r="3" spans="2:12" s="2" customFormat="1" x14ac:dyDescent="0.2">
      <c r="B3" s="7"/>
      <c r="C3" s="7"/>
      <c r="D3" s="7"/>
      <c r="E3" s="7"/>
      <c r="F3" s="8"/>
      <c r="G3" s="9"/>
      <c r="H3" s="10"/>
      <c r="I3" s="9"/>
      <c r="J3" s="9"/>
      <c r="K3" s="10"/>
      <c r="L3" s="10"/>
    </row>
    <row r="4" spans="2:12" x14ac:dyDescent="0.2">
      <c r="B4" s="11" t="s">
        <v>11</v>
      </c>
      <c r="C4" s="11" t="s">
        <v>12</v>
      </c>
      <c r="D4" s="11" t="s">
        <v>13</v>
      </c>
      <c r="E4" s="12" t="s">
        <v>14</v>
      </c>
      <c r="F4" s="12" t="s">
        <v>15</v>
      </c>
      <c r="G4" s="13" t="s">
        <v>16</v>
      </c>
      <c r="H4" s="14" t="s">
        <v>17</v>
      </c>
      <c r="I4" s="13" t="s">
        <v>18</v>
      </c>
      <c r="J4" s="949" t="s">
        <v>894</v>
      </c>
      <c r="K4" s="14" t="s">
        <v>19</v>
      </c>
    </row>
    <row r="5" spans="2:12" x14ac:dyDescent="0.2">
      <c r="B5" s="11" t="s">
        <v>20</v>
      </c>
      <c r="C5" s="11" t="s">
        <v>12</v>
      </c>
      <c r="D5" s="11" t="s">
        <v>21</v>
      </c>
      <c r="E5" s="11" t="s">
        <v>22</v>
      </c>
      <c r="F5" s="12" t="s">
        <v>23</v>
      </c>
      <c r="H5" s="14" t="s">
        <v>20</v>
      </c>
      <c r="I5" s="12" t="s">
        <v>24</v>
      </c>
      <c r="K5" s="14"/>
    </row>
    <row r="6" spans="2:12" x14ac:dyDescent="0.2">
      <c r="B6" s="11" t="s">
        <v>25</v>
      </c>
      <c r="C6" s="11" t="s">
        <v>12</v>
      </c>
      <c r="D6" s="11" t="s">
        <v>26</v>
      </c>
      <c r="E6" s="11" t="s">
        <v>27</v>
      </c>
      <c r="F6" s="12" t="s">
        <v>28</v>
      </c>
      <c r="G6" s="12" t="s">
        <v>29</v>
      </c>
      <c r="H6" s="14" t="s">
        <v>25</v>
      </c>
      <c r="I6" s="12" t="s">
        <v>29</v>
      </c>
      <c r="K6" s="14" t="s">
        <v>30</v>
      </c>
    </row>
    <row r="7" spans="2:12" x14ac:dyDescent="0.2">
      <c r="B7" s="11" t="s">
        <v>31</v>
      </c>
      <c r="C7" s="11" t="s">
        <v>12</v>
      </c>
      <c r="D7" s="11" t="s">
        <v>32</v>
      </c>
      <c r="E7" s="11" t="s">
        <v>33</v>
      </c>
      <c r="F7" s="12" t="s">
        <v>34</v>
      </c>
      <c r="H7" s="14" t="s">
        <v>31</v>
      </c>
      <c r="I7" s="12" t="s">
        <v>35</v>
      </c>
      <c r="K7" s="14" t="s">
        <v>36</v>
      </c>
    </row>
    <row r="8" spans="2:12" x14ac:dyDescent="0.2">
      <c r="B8" s="11" t="s">
        <v>37</v>
      </c>
      <c r="C8" s="11" t="s">
        <v>12</v>
      </c>
      <c r="D8" s="11" t="s">
        <v>38</v>
      </c>
      <c r="E8" s="12" t="s">
        <v>39</v>
      </c>
      <c r="F8" s="12" t="s">
        <v>40</v>
      </c>
      <c r="G8" s="12" t="s">
        <v>41</v>
      </c>
      <c r="H8" s="14" t="s">
        <v>37</v>
      </c>
      <c r="I8" s="12" t="s">
        <v>42</v>
      </c>
      <c r="K8" s="14" t="s">
        <v>43</v>
      </c>
    </row>
    <row r="9" spans="2:12" x14ac:dyDescent="0.2">
      <c r="B9" s="11" t="s">
        <v>44</v>
      </c>
      <c r="C9" s="11" t="s">
        <v>45</v>
      </c>
      <c r="D9" s="11" t="s">
        <v>46</v>
      </c>
      <c r="F9" s="12" t="s">
        <v>47</v>
      </c>
      <c r="G9" s="12" t="s">
        <v>48</v>
      </c>
      <c r="H9" s="14" t="s">
        <v>49</v>
      </c>
      <c r="K9" s="14"/>
    </row>
    <row r="10" spans="2:12" x14ac:dyDescent="0.2">
      <c r="B10" s="11" t="s">
        <v>50</v>
      </c>
      <c r="C10" s="11" t="s">
        <v>12</v>
      </c>
      <c r="D10" s="11" t="s">
        <v>51</v>
      </c>
      <c r="E10" s="12" t="s">
        <v>52</v>
      </c>
      <c r="F10" s="12" t="s">
        <v>53</v>
      </c>
      <c r="G10" s="12" t="s">
        <v>54</v>
      </c>
      <c r="H10" s="14" t="s">
        <v>55</v>
      </c>
      <c r="I10" s="12" t="s">
        <v>56</v>
      </c>
      <c r="K10" s="14" t="s">
        <v>57</v>
      </c>
      <c r="L10" s="14" t="s">
        <v>58</v>
      </c>
    </row>
    <row r="11" spans="2:12" x14ac:dyDescent="0.2">
      <c r="B11" s="743" t="s">
        <v>50</v>
      </c>
      <c r="C11" s="11" t="s">
        <v>12</v>
      </c>
      <c r="D11" s="11" t="s">
        <v>59</v>
      </c>
      <c r="E11" s="12" t="s">
        <v>52</v>
      </c>
      <c r="F11" s="12" t="s">
        <v>53</v>
      </c>
      <c r="G11" s="12" t="s">
        <v>54</v>
      </c>
      <c r="H11" s="14" t="s">
        <v>60</v>
      </c>
      <c r="I11" s="12" t="s">
        <v>61</v>
      </c>
      <c r="K11" s="14" t="s">
        <v>57</v>
      </c>
      <c r="L11" s="14" t="s">
        <v>62</v>
      </c>
    </row>
    <row r="12" spans="2:12" x14ac:dyDescent="0.2">
      <c r="B12" s="11" t="s">
        <v>63</v>
      </c>
      <c r="C12" s="11" t="s">
        <v>12</v>
      </c>
      <c r="D12" s="11" t="s">
        <v>64</v>
      </c>
      <c r="F12" s="12" t="s">
        <v>65</v>
      </c>
      <c r="G12" s="12" t="s">
        <v>66</v>
      </c>
      <c r="H12" s="14" t="s">
        <v>67</v>
      </c>
      <c r="I12" s="12" t="s">
        <v>68</v>
      </c>
      <c r="K12" s="14" t="s">
        <v>69</v>
      </c>
    </row>
    <row r="13" spans="2:12" x14ac:dyDescent="0.2">
      <c r="B13" s="11" t="s">
        <v>70</v>
      </c>
      <c r="C13" s="11" t="s">
        <v>12</v>
      </c>
      <c r="D13" s="11" t="s">
        <v>71</v>
      </c>
      <c r="E13" s="11" t="s">
        <v>72</v>
      </c>
      <c r="F13" s="12" t="s">
        <v>73</v>
      </c>
      <c r="G13" s="12" t="s">
        <v>74</v>
      </c>
      <c r="H13" s="14" t="s">
        <v>75</v>
      </c>
      <c r="I13" s="12" t="s">
        <v>76</v>
      </c>
      <c r="K13" s="14"/>
    </row>
    <row r="14" spans="2:12" x14ac:dyDescent="0.2">
      <c r="B14" s="11" t="s">
        <v>77</v>
      </c>
      <c r="C14" s="11" t="s">
        <v>12</v>
      </c>
      <c r="D14" s="11" t="s">
        <v>949</v>
      </c>
      <c r="E14" s="11" t="s">
        <v>78</v>
      </c>
      <c r="F14" s="12" t="s">
        <v>79</v>
      </c>
      <c r="G14" s="12" t="s">
        <v>80</v>
      </c>
      <c r="H14" s="12" t="s">
        <v>77</v>
      </c>
      <c r="I14" s="12" t="s">
        <v>17</v>
      </c>
      <c r="J14" s="161" t="s">
        <v>950</v>
      </c>
    </row>
    <row r="15" spans="2:12" x14ac:dyDescent="0.2">
      <c r="B15" s="11" t="s">
        <v>274</v>
      </c>
      <c r="C15" s="11" t="s">
        <v>12</v>
      </c>
      <c r="D15" s="11" t="s">
        <v>275</v>
      </c>
      <c r="E15" s="973"/>
      <c r="F15" s="12" t="s">
        <v>276</v>
      </c>
      <c r="G15" s="12" t="s">
        <v>277</v>
      </c>
      <c r="H15" s="12" t="s">
        <v>278</v>
      </c>
      <c r="I15" s="12" t="s">
        <v>279</v>
      </c>
      <c r="K15" s="12" t="s">
        <v>280</v>
      </c>
    </row>
    <row r="16" spans="2:12" x14ac:dyDescent="0.2">
      <c r="B16" s="11" t="s">
        <v>674</v>
      </c>
      <c r="C16" s="11" t="s">
        <v>45</v>
      </c>
      <c r="D16" s="11" t="s">
        <v>676</v>
      </c>
      <c r="F16" s="12" t="s">
        <v>675</v>
      </c>
      <c r="G16" s="12" t="s">
        <v>677</v>
      </c>
      <c r="J16" s="161" t="s">
        <v>678</v>
      </c>
    </row>
    <row r="17" spans="2:10" x14ac:dyDescent="0.2">
      <c r="B17" s="11" t="s">
        <v>382</v>
      </c>
      <c r="C17" s="11" t="s">
        <v>12</v>
      </c>
      <c r="D17" s="11" t="s">
        <v>383</v>
      </c>
      <c r="E17" s="11" t="s">
        <v>384</v>
      </c>
      <c r="F17" s="12" t="s">
        <v>385</v>
      </c>
      <c r="G17" s="12" t="s">
        <v>386</v>
      </c>
      <c r="H17" s="12" t="s">
        <v>388</v>
      </c>
      <c r="I17" s="12" t="s">
        <v>387</v>
      </c>
      <c r="J17" s="161" t="s">
        <v>390</v>
      </c>
    </row>
    <row r="18" spans="2:10" x14ac:dyDescent="0.2">
      <c r="B18" s="11" t="s">
        <v>694</v>
      </c>
      <c r="C18" s="11" t="s">
        <v>45</v>
      </c>
      <c r="D18" s="11" t="s">
        <v>697</v>
      </c>
      <c r="F18" s="12" t="s">
        <v>696</v>
      </c>
      <c r="G18" s="12" t="s">
        <v>695</v>
      </c>
    </row>
  </sheetData>
  <mergeCells count="1">
    <mergeCell ref="B1:L1"/>
  </mergeCells>
  <hyperlinks>
    <hyperlink ref="J17" r:id="rId1" xr:uid="{00000000-0004-0000-0000-000000000000}"/>
    <hyperlink ref="J16" r:id="rId2" xr:uid="{00000000-0004-0000-0000-000001000000}"/>
    <hyperlink ref="J4" r:id="rId3" xr:uid="{00000000-0004-0000-0000-000002000000}"/>
    <hyperlink ref="J14" r:id="rId4" xr:uid="{00000000-0004-0000-0000-000003000000}"/>
  </hyperlinks>
  <pageMargins left="0.70000000000000007" right="0.70000000000000007" top="1.1437007874015745" bottom="1.1437007874015745" header="0.74999999999999989" footer="0.74999999999999989"/>
  <pageSetup paperSize="9" fitToWidth="0" fitToHeight="0" orientation="portrait" horizontalDpi="4294967293" verticalDpi="0" r:id="rId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J43"/>
  <sheetViews>
    <sheetView zoomScaleNormal="100" workbookViewId="0">
      <pane ySplit="2" topLeftCell="A9" activePane="bottomLeft" state="frozen"/>
      <selection pane="bottomLeft" activeCell="B1" sqref="B1:H1"/>
    </sheetView>
  </sheetViews>
  <sheetFormatPr defaultRowHeight="14.25" x14ac:dyDescent="0.2"/>
  <cols>
    <col min="1" max="1" width="4.75" style="1" customWidth="1"/>
    <col min="2" max="2" width="40.25" style="15" bestFit="1" customWidth="1"/>
    <col min="3" max="3" width="22.25" style="15" customWidth="1"/>
    <col min="4" max="4" width="8.125" style="16" bestFit="1" customWidth="1"/>
    <col min="5" max="5" width="17.75" style="17" bestFit="1" customWidth="1"/>
    <col min="6" max="6" width="9.75" style="17" bestFit="1" customWidth="1"/>
    <col min="7" max="7" width="13.75" style="19" bestFit="1" customWidth="1"/>
    <col min="8" max="8" width="12.75" style="722" customWidth="1"/>
    <col min="9" max="1024" width="7.375" style="1" customWidth="1"/>
  </cols>
  <sheetData>
    <row r="1" spans="2:8" s="1" customFormat="1" ht="30" customHeight="1" x14ac:dyDescent="0.2">
      <c r="B1" s="1030" t="s">
        <v>81</v>
      </c>
      <c r="C1" s="1031"/>
      <c r="D1" s="1031"/>
      <c r="E1" s="1031"/>
      <c r="F1" s="1031"/>
      <c r="G1" s="1031"/>
      <c r="H1" s="1032"/>
    </row>
    <row r="2" spans="2:8" s="2" customFormat="1" x14ac:dyDescent="0.2">
      <c r="B2" s="23" t="s">
        <v>1</v>
      </c>
      <c r="C2" s="23" t="s">
        <v>3</v>
      </c>
      <c r="D2" s="23" t="s">
        <v>82</v>
      </c>
      <c r="E2" s="23" t="s">
        <v>83</v>
      </c>
      <c r="F2" s="23" t="s">
        <v>84</v>
      </c>
      <c r="G2" s="723" t="s">
        <v>85</v>
      </c>
      <c r="H2" s="625" t="s">
        <v>86</v>
      </c>
    </row>
    <row r="3" spans="2:8" x14ac:dyDescent="0.2">
      <c r="B3" s="15" t="s">
        <v>87</v>
      </c>
      <c r="C3" s="15" t="s">
        <v>88</v>
      </c>
      <c r="D3" s="16">
        <v>55046</v>
      </c>
      <c r="E3" s="17" t="s">
        <v>89</v>
      </c>
      <c r="F3" s="17" t="s">
        <v>90</v>
      </c>
      <c r="G3" s="18" t="s">
        <v>91</v>
      </c>
      <c r="H3" s="722" t="s">
        <v>92</v>
      </c>
    </row>
    <row r="4" spans="2:8" x14ac:dyDescent="0.2">
      <c r="B4" s="15" t="s">
        <v>93</v>
      </c>
      <c r="C4" s="15" t="s">
        <v>94</v>
      </c>
      <c r="D4" s="16">
        <v>55041</v>
      </c>
      <c r="E4" s="17" t="s">
        <v>95</v>
      </c>
      <c r="F4" s="17" t="s">
        <v>90</v>
      </c>
      <c r="G4" s="18" t="s">
        <v>96</v>
      </c>
      <c r="H4" s="722" t="s">
        <v>92</v>
      </c>
    </row>
    <row r="5" spans="2:8" x14ac:dyDescent="0.2">
      <c r="B5" s="15" t="s">
        <v>97</v>
      </c>
      <c r="C5" s="15" t="s">
        <v>98</v>
      </c>
      <c r="D5" s="16">
        <v>55045</v>
      </c>
      <c r="E5" s="17" t="s">
        <v>99</v>
      </c>
      <c r="F5" s="17" t="s">
        <v>90</v>
      </c>
      <c r="G5" s="18" t="s">
        <v>100</v>
      </c>
      <c r="H5" s="722" t="s">
        <v>92</v>
      </c>
    </row>
    <row r="6" spans="2:8" x14ac:dyDescent="0.2">
      <c r="B6" s="15" t="s">
        <v>101</v>
      </c>
      <c r="C6" s="15" t="s">
        <v>102</v>
      </c>
      <c r="D6" s="16">
        <v>50129</v>
      </c>
      <c r="E6" s="17" t="s">
        <v>103</v>
      </c>
      <c r="F6" s="17" t="s">
        <v>104</v>
      </c>
      <c r="G6" s="18" t="s">
        <v>105</v>
      </c>
      <c r="H6" s="722" t="s">
        <v>92</v>
      </c>
    </row>
    <row r="7" spans="2:8" x14ac:dyDescent="0.2">
      <c r="B7" s="15" t="s">
        <v>106</v>
      </c>
      <c r="C7" s="15" t="s">
        <v>107</v>
      </c>
      <c r="D7" s="16">
        <v>55049</v>
      </c>
      <c r="E7" s="17" t="s">
        <v>108</v>
      </c>
      <c r="F7" s="17" t="s">
        <v>90</v>
      </c>
      <c r="G7" s="18" t="s">
        <v>109</v>
      </c>
      <c r="H7" s="722" t="s">
        <v>92</v>
      </c>
    </row>
    <row r="8" spans="2:8" x14ac:dyDescent="0.2">
      <c r="B8" s="15" t="s">
        <v>110</v>
      </c>
      <c r="C8" s="15" t="s">
        <v>111</v>
      </c>
      <c r="D8" s="16">
        <v>55054</v>
      </c>
      <c r="E8" s="17" t="s">
        <v>112</v>
      </c>
      <c r="F8" s="17" t="s">
        <v>90</v>
      </c>
      <c r="G8" s="19" t="s">
        <v>113</v>
      </c>
      <c r="H8" s="722" t="s">
        <v>92</v>
      </c>
    </row>
    <row r="10" spans="2:8" x14ac:dyDescent="0.2">
      <c r="B10" s="15" t="s">
        <v>114</v>
      </c>
      <c r="C10" s="15" t="s">
        <v>115</v>
      </c>
      <c r="D10" s="16">
        <v>55049</v>
      </c>
      <c r="E10" s="17" t="s">
        <v>108</v>
      </c>
      <c r="F10" s="17" t="s">
        <v>90</v>
      </c>
      <c r="G10" s="18" t="s">
        <v>116</v>
      </c>
    </row>
    <row r="11" spans="2:8" x14ac:dyDescent="0.2">
      <c r="B11" s="15" t="s">
        <v>117</v>
      </c>
      <c r="C11" s="15" t="s">
        <v>118</v>
      </c>
      <c r="D11" s="16">
        <v>55040</v>
      </c>
      <c r="E11" s="17" t="s">
        <v>119</v>
      </c>
      <c r="F11" s="17" t="s">
        <v>90</v>
      </c>
      <c r="G11" s="18" t="s">
        <v>120</v>
      </c>
    </row>
    <row r="12" spans="2:8" x14ac:dyDescent="0.2">
      <c r="B12" s="15" t="s">
        <v>122</v>
      </c>
      <c r="C12" s="15" t="s">
        <v>123</v>
      </c>
      <c r="D12" s="16">
        <v>55049</v>
      </c>
      <c r="E12" s="17" t="s">
        <v>108</v>
      </c>
      <c r="F12" s="17" t="s">
        <v>90</v>
      </c>
      <c r="G12" s="18" t="s">
        <v>124</v>
      </c>
    </row>
    <row r="13" spans="2:8" x14ac:dyDescent="0.2">
      <c r="B13" s="15" t="s">
        <v>125</v>
      </c>
      <c r="C13" s="15" t="s">
        <v>126</v>
      </c>
      <c r="D13" s="16">
        <v>56100</v>
      </c>
      <c r="E13" s="17" t="s">
        <v>127</v>
      </c>
      <c r="F13" s="17" t="s">
        <v>90</v>
      </c>
      <c r="G13" s="18" t="s">
        <v>128</v>
      </c>
    </row>
    <row r="14" spans="2:8" x14ac:dyDescent="0.2">
      <c r="B14" s="103" t="s">
        <v>129</v>
      </c>
      <c r="C14" s="15" t="s">
        <v>130</v>
      </c>
      <c r="D14" s="16">
        <v>55045</v>
      </c>
      <c r="E14" s="17" t="s">
        <v>99</v>
      </c>
      <c r="F14" s="17" t="s">
        <v>90</v>
      </c>
      <c r="G14" s="18" t="s">
        <v>131</v>
      </c>
    </row>
    <row r="15" spans="2:8" x14ac:dyDescent="0.2">
      <c r="B15" s="15" t="s">
        <v>133</v>
      </c>
      <c r="C15" s="15" t="s">
        <v>134</v>
      </c>
      <c r="D15" s="16">
        <v>20851</v>
      </c>
      <c r="E15" s="17" t="s">
        <v>135</v>
      </c>
      <c r="F15" s="17" t="s">
        <v>136</v>
      </c>
      <c r="G15" s="19" t="s">
        <v>137</v>
      </c>
    </row>
    <row r="16" spans="2:8" x14ac:dyDescent="0.2">
      <c r="B16" s="15" t="s">
        <v>138</v>
      </c>
      <c r="C16" s="15" t="s">
        <v>139</v>
      </c>
      <c r="D16" s="16">
        <v>55049</v>
      </c>
      <c r="E16" s="17" t="s">
        <v>108</v>
      </c>
      <c r="F16" s="17" t="s">
        <v>90</v>
      </c>
      <c r="G16" s="19" t="s">
        <v>140</v>
      </c>
    </row>
    <row r="17" spans="2:7" x14ac:dyDescent="0.2">
      <c r="B17" s="15" t="s">
        <v>141</v>
      </c>
      <c r="C17" s="15" t="s">
        <v>142</v>
      </c>
      <c r="D17" s="16">
        <v>55042</v>
      </c>
      <c r="E17" s="17" t="s">
        <v>143</v>
      </c>
      <c r="F17" s="17" t="s">
        <v>90</v>
      </c>
      <c r="G17" s="104" t="s">
        <v>283</v>
      </c>
    </row>
    <row r="18" spans="2:7" x14ac:dyDescent="0.2">
      <c r="B18" s="15" t="s">
        <v>144</v>
      </c>
      <c r="C18" s="15" t="s">
        <v>145</v>
      </c>
      <c r="D18" s="16">
        <v>55041</v>
      </c>
      <c r="E18" s="17" t="s">
        <v>121</v>
      </c>
      <c r="F18" s="17" t="s">
        <v>90</v>
      </c>
      <c r="G18" s="104" t="s">
        <v>282</v>
      </c>
    </row>
    <row r="19" spans="2:7" x14ac:dyDescent="0.2">
      <c r="B19" s="15" t="s">
        <v>146</v>
      </c>
      <c r="C19" s="15" t="s">
        <v>147</v>
      </c>
      <c r="D19" s="16">
        <v>55054</v>
      </c>
      <c r="E19" s="17" t="s">
        <v>148</v>
      </c>
      <c r="F19" s="17" t="s">
        <v>90</v>
      </c>
      <c r="G19" s="19" t="s">
        <v>149</v>
      </c>
    </row>
    <row r="20" spans="2:7" x14ac:dyDescent="0.2">
      <c r="B20" s="15" t="s">
        <v>151</v>
      </c>
      <c r="C20" s="15" t="s">
        <v>152</v>
      </c>
      <c r="D20" s="16">
        <v>55042</v>
      </c>
      <c r="E20" s="17" t="s">
        <v>143</v>
      </c>
      <c r="F20" s="17" t="s">
        <v>90</v>
      </c>
      <c r="G20" s="19" t="s">
        <v>153</v>
      </c>
    </row>
    <row r="21" spans="2:7" x14ac:dyDescent="0.2">
      <c r="B21" s="15" t="s">
        <v>288</v>
      </c>
      <c r="C21" s="15" t="s">
        <v>289</v>
      </c>
      <c r="D21" s="16">
        <v>55045</v>
      </c>
      <c r="E21" s="17" t="s">
        <v>290</v>
      </c>
      <c r="F21" s="17" t="s">
        <v>90</v>
      </c>
      <c r="G21" s="19" t="s">
        <v>291</v>
      </c>
    </row>
    <row r="22" spans="2:7" x14ac:dyDescent="0.2">
      <c r="B22" s="15" t="s">
        <v>295</v>
      </c>
      <c r="C22" s="15" t="s">
        <v>296</v>
      </c>
      <c r="D22" s="16">
        <v>55040</v>
      </c>
      <c r="E22" s="17" t="s">
        <v>297</v>
      </c>
      <c r="F22" s="17" t="s">
        <v>90</v>
      </c>
      <c r="G22" s="19" t="s">
        <v>298</v>
      </c>
    </row>
    <row r="23" spans="2:7" x14ac:dyDescent="0.2">
      <c r="B23" s="15" t="s">
        <v>300</v>
      </c>
      <c r="C23" s="15" t="s">
        <v>301</v>
      </c>
      <c r="D23" s="16">
        <v>50041</v>
      </c>
      <c r="E23" s="17" t="s">
        <v>302</v>
      </c>
      <c r="F23" s="17" t="s">
        <v>104</v>
      </c>
      <c r="G23" s="19" t="s">
        <v>303</v>
      </c>
    </row>
    <row r="24" spans="2:7" x14ac:dyDescent="0.2">
      <c r="B24" s="15" t="s">
        <v>304</v>
      </c>
      <c r="C24" s="15" t="s">
        <v>305</v>
      </c>
      <c r="D24" s="16">
        <v>55049</v>
      </c>
      <c r="E24" s="17" t="s">
        <v>108</v>
      </c>
      <c r="F24" s="17" t="s">
        <v>90</v>
      </c>
      <c r="G24" s="19" t="s">
        <v>306</v>
      </c>
    </row>
    <row r="25" spans="2:7" x14ac:dyDescent="0.2">
      <c r="B25" s="15" t="s">
        <v>332</v>
      </c>
      <c r="C25" s="15" t="s">
        <v>333</v>
      </c>
      <c r="D25" s="16">
        <v>55049</v>
      </c>
      <c r="E25" s="17" t="s">
        <v>108</v>
      </c>
      <c r="F25" s="17" t="s">
        <v>90</v>
      </c>
      <c r="G25" s="19" t="s">
        <v>334</v>
      </c>
    </row>
    <row r="26" spans="2:7" x14ac:dyDescent="0.2">
      <c r="B26" s="15" t="s">
        <v>347</v>
      </c>
      <c r="C26" s="15" t="s">
        <v>348</v>
      </c>
      <c r="D26" s="16">
        <v>55042</v>
      </c>
      <c r="E26" s="17" t="s">
        <v>143</v>
      </c>
      <c r="F26" s="17" t="s">
        <v>90</v>
      </c>
      <c r="G26" s="19" t="s">
        <v>349</v>
      </c>
    </row>
    <row r="27" spans="2:7" x14ac:dyDescent="0.2">
      <c r="B27" s="15" t="s">
        <v>350</v>
      </c>
      <c r="C27" s="15" t="s">
        <v>351</v>
      </c>
      <c r="D27" s="16">
        <v>55041</v>
      </c>
      <c r="E27" s="17" t="s">
        <v>95</v>
      </c>
      <c r="F27" s="17" t="s">
        <v>90</v>
      </c>
      <c r="G27" s="19" t="s">
        <v>352</v>
      </c>
    </row>
    <row r="28" spans="2:7" x14ac:dyDescent="0.2">
      <c r="B28" s="15" t="s">
        <v>647</v>
      </c>
      <c r="C28" s="15" t="s">
        <v>358</v>
      </c>
      <c r="D28" s="16">
        <v>55040</v>
      </c>
      <c r="E28" s="17" t="s">
        <v>359</v>
      </c>
      <c r="F28" s="17" t="s">
        <v>90</v>
      </c>
      <c r="G28" s="19" t="s">
        <v>360</v>
      </c>
    </row>
    <row r="29" spans="2:7" x14ac:dyDescent="0.2">
      <c r="B29" s="15" t="s">
        <v>408</v>
      </c>
      <c r="C29" s="15" t="s">
        <v>407</v>
      </c>
      <c r="D29" s="16">
        <v>55054</v>
      </c>
      <c r="E29" s="17" t="s">
        <v>112</v>
      </c>
      <c r="F29" s="17" t="s">
        <v>90</v>
      </c>
      <c r="G29" s="19" t="s">
        <v>406</v>
      </c>
    </row>
    <row r="30" spans="2:7" x14ac:dyDescent="0.2">
      <c r="B30" s="15" t="s">
        <v>411</v>
      </c>
      <c r="C30" s="15" t="s">
        <v>412</v>
      </c>
      <c r="D30" s="16">
        <v>55100</v>
      </c>
      <c r="E30" s="17" t="s">
        <v>413</v>
      </c>
      <c r="F30" s="17" t="s">
        <v>90</v>
      </c>
      <c r="G30" s="19" t="s">
        <v>414</v>
      </c>
    </row>
    <row r="31" spans="2:7" x14ac:dyDescent="0.2">
      <c r="B31" s="15" t="s">
        <v>417</v>
      </c>
      <c r="C31" s="15" t="s">
        <v>418</v>
      </c>
      <c r="D31" s="16">
        <v>55049</v>
      </c>
      <c r="E31" s="17" t="s">
        <v>108</v>
      </c>
      <c r="F31" s="17" t="s">
        <v>90</v>
      </c>
      <c r="G31" s="19" t="s">
        <v>419</v>
      </c>
    </row>
    <row r="32" spans="2:7" x14ac:dyDescent="0.2">
      <c r="B32" s="15" t="s">
        <v>538</v>
      </c>
      <c r="C32" s="15" t="s">
        <v>539</v>
      </c>
      <c r="D32" s="16">
        <v>55049</v>
      </c>
      <c r="E32" s="17" t="s">
        <v>108</v>
      </c>
      <c r="F32" s="17" t="s">
        <v>90</v>
      </c>
      <c r="G32" s="19" t="s">
        <v>540</v>
      </c>
    </row>
    <row r="33" spans="2:7" x14ac:dyDescent="0.2">
      <c r="B33" s="15" t="s">
        <v>568</v>
      </c>
      <c r="C33" s="15" t="s">
        <v>569</v>
      </c>
      <c r="D33" s="16">
        <v>55054</v>
      </c>
      <c r="E33" s="17" t="s">
        <v>112</v>
      </c>
      <c r="F33" s="17" t="s">
        <v>90</v>
      </c>
      <c r="G33" s="19" t="s">
        <v>570</v>
      </c>
    </row>
    <row r="34" spans="2:7" x14ac:dyDescent="0.2">
      <c r="B34" s="15" t="s">
        <v>615</v>
      </c>
      <c r="C34" s="15" t="s">
        <v>617</v>
      </c>
      <c r="D34" s="16">
        <v>20831</v>
      </c>
      <c r="E34" s="17" t="s">
        <v>618</v>
      </c>
      <c r="F34" s="17" t="s">
        <v>150</v>
      </c>
      <c r="G34" s="19" t="s">
        <v>619</v>
      </c>
    </row>
    <row r="35" spans="2:7" x14ac:dyDescent="0.2">
      <c r="B35" s="15" t="s">
        <v>640</v>
      </c>
      <c r="C35" s="15" t="s">
        <v>641</v>
      </c>
      <c r="D35" s="16">
        <v>55041</v>
      </c>
      <c r="E35" s="17" t="s">
        <v>297</v>
      </c>
      <c r="F35" s="17" t="s">
        <v>90</v>
      </c>
      <c r="G35" s="19" t="s">
        <v>642</v>
      </c>
    </row>
    <row r="36" spans="2:7" x14ac:dyDescent="0.2">
      <c r="B36" s="15" t="s">
        <v>643</v>
      </c>
      <c r="C36" s="15" t="s">
        <v>644</v>
      </c>
      <c r="D36" s="16">
        <v>55012</v>
      </c>
      <c r="E36" s="17" t="s">
        <v>645</v>
      </c>
      <c r="F36" s="17" t="s">
        <v>90</v>
      </c>
      <c r="G36" s="19" t="s">
        <v>646</v>
      </c>
    </row>
    <row r="37" spans="2:7" x14ac:dyDescent="0.2">
      <c r="B37" s="15" t="s">
        <v>25</v>
      </c>
      <c r="C37" s="15" t="s">
        <v>610</v>
      </c>
      <c r="D37" s="16">
        <v>55041</v>
      </c>
      <c r="E37" s="17" t="s">
        <v>611</v>
      </c>
      <c r="F37" s="17" t="s">
        <v>90</v>
      </c>
      <c r="G37" s="19" t="s">
        <v>612</v>
      </c>
    </row>
    <row r="38" spans="2:7" x14ac:dyDescent="0.2">
      <c r="B38" s="15" t="s">
        <v>814</v>
      </c>
      <c r="C38" s="15" t="s">
        <v>815</v>
      </c>
      <c r="D38" s="16">
        <v>55041</v>
      </c>
      <c r="E38" s="17" t="s">
        <v>121</v>
      </c>
      <c r="F38" s="17" t="s">
        <v>90</v>
      </c>
      <c r="G38" s="19" t="s">
        <v>816</v>
      </c>
    </row>
    <row r="39" spans="2:7" x14ac:dyDescent="0.2">
      <c r="B39" s="15" t="s">
        <v>838</v>
      </c>
      <c r="C39" s="15" t="s">
        <v>839</v>
      </c>
      <c r="D39" s="16">
        <v>55041</v>
      </c>
      <c r="E39" s="17" t="s">
        <v>121</v>
      </c>
      <c r="F39" s="17" t="s">
        <v>90</v>
      </c>
      <c r="G39" s="19" t="s">
        <v>840</v>
      </c>
    </row>
    <row r="40" spans="2:7" x14ac:dyDescent="0.2">
      <c r="B40" s="15" t="s">
        <v>866</v>
      </c>
      <c r="C40" s="15" t="s">
        <v>867</v>
      </c>
      <c r="D40" s="16">
        <v>55049</v>
      </c>
      <c r="E40" s="17" t="s">
        <v>108</v>
      </c>
      <c r="F40" s="17" t="s">
        <v>90</v>
      </c>
      <c r="G40" s="19" t="s">
        <v>868</v>
      </c>
    </row>
    <row r="41" spans="2:7" x14ac:dyDescent="0.2">
      <c r="B41" s="15" t="s">
        <v>869</v>
      </c>
      <c r="C41" s="15" t="s">
        <v>870</v>
      </c>
      <c r="D41" s="16">
        <v>55049</v>
      </c>
      <c r="E41" s="17" t="s">
        <v>108</v>
      </c>
      <c r="F41" s="17" t="s">
        <v>90</v>
      </c>
      <c r="G41" s="19" t="s">
        <v>871</v>
      </c>
    </row>
    <row r="42" spans="2:7" x14ac:dyDescent="0.2">
      <c r="B42" s="15" t="s">
        <v>872</v>
      </c>
      <c r="C42" s="15" t="s">
        <v>873</v>
      </c>
      <c r="D42" s="16">
        <v>21020</v>
      </c>
      <c r="E42" s="17" t="s">
        <v>874</v>
      </c>
      <c r="F42" s="17" t="s">
        <v>875</v>
      </c>
      <c r="G42" s="19" t="s">
        <v>876</v>
      </c>
    </row>
    <row r="43" spans="2:7" x14ac:dyDescent="0.2">
      <c r="B43" s="15" t="s">
        <v>880</v>
      </c>
      <c r="C43" s="15" t="s">
        <v>881</v>
      </c>
      <c r="D43" s="16">
        <v>55049</v>
      </c>
      <c r="E43" s="17" t="s">
        <v>108</v>
      </c>
      <c r="F43" s="17" t="s">
        <v>90</v>
      </c>
      <c r="G43" s="19" t="s">
        <v>882</v>
      </c>
    </row>
  </sheetData>
  <mergeCells count="1">
    <mergeCell ref="B1:H1"/>
  </mergeCells>
  <pageMargins left="0.70000000000000007" right="0.70000000000000007" top="1.1437007874015745" bottom="1.1437007874015745" header="0.74999999999999989" footer="0.74999999999999989"/>
  <pageSetup paperSize="9" scale="72" fitToWidth="0" fitToHeight="0" orientation="portrait" horizontalDpi="4294967293" verticalDpi="0" r:id="rId1"/>
  <headerFooter alignWithMargins="0"/>
  <colBreaks count="1" manualBreakCount="1">
    <brk id="7" max="44" man="1"/>
  </col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MM303"/>
  <sheetViews>
    <sheetView topLeftCell="K1" zoomScale="80" zoomScaleNormal="80" zoomScaleSheetLayoutView="50" workbookViewId="0">
      <pane ySplit="4" topLeftCell="A5" activePane="bottomLeft" state="frozen"/>
      <selection activeCell="E1" sqref="E1"/>
      <selection pane="bottomLeft" activeCell="O7" sqref="O7"/>
    </sheetView>
  </sheetViews>
  <sheetFormatPr defaultRowHeight="14.25" x14ac:dyDescent="0.2"/>
  <cols>
    <col min="1" max="1" width="8.75" style="1" customWidth="1"/>
    <col min="2" max="2" width="12.75" style="15" customWidth="1"/>
    <col min="3" max="3" width="10.875" style="21" bestFit="1" customWidth="1"/>
    <col min="4" max="4" width="39.25" style="14" customWidth="1"/>
    <col min="5" max="5" width="17.25" style="24" bestFit="1" customWidth="1"/>
    <col min="6" max="6" width="17.25" style="24" customWidth="1"/>
    <col min="7" max="7" width="7.125" style="22" bestFit="1" customWidth="1"/>
    <col min="8" max="8" width="8.5" style="22" bestFit="1" customWidth="1"/>
    <col min="9" max="9" width="8.5" style="16" customWidth="1"/>
    <col min="10" max="10" width="8.875" style="16" bestFit="1" customWidth="1"/>
    <col min="11" max="11" width="11.5" style="492" bestFit="1" customWidth="1"/>
    <col min="12" max="12" width="18.75" style="492" bestFit="1" customWidth="1"/>
    <col min="13" max="13" width="14.125" style="22" bestFit="1" customWidth="1"/>
    <col min="14" max="14" width="45.125" style="14" bestFit="1" customWidth="1"/>
    <col min="15" max="15" width="18.125" style="22" bestFit="1" customWidth="1"/>
    <col min="16" max="16" width="11.75" style="22" bestFit="1" customWidth="1"/>
    <col min="17" max="1027" width="7.375" style="1" customWidth="1"/>
  </cols>
  <sheetData>
    <row r="1" spans="1:16" s="1" customFormat="1" ht="30" customHeight="1" x14ac:dyDescent="0.2">
      <c r="B1" s="815"/>
      <c r="C1" s="1033" t="s">
        <v>154</v>
      </c>
      <c r="D1" s="1033"/>
      <c r="E1" s="1033"/>
      <c r="F1" s="1033"/>
      <c r="G1" s="1033"/>
      <c r="H1" s="1033"/>
      <c r="I1" s="1033"/>
      <c r="J1" s="1033"/>
      <c r="K1" s="1033"/>
      <c r="L1" s="1033"/>
      <c r="M1" s="1033"/>
      <c r="N1" s="1033"/>
      <c r="O1" s="1033"/>
      <c r="P1" s="1034"/>
    </row>
    <row r="2" spans="1:16" s="1" customFormat="1" x14ac:dyDescent="0.2">
      <c r="B2" s="1038" t="s">
        <v>759</v>
      </c>
      <c r="C2" s="1039"/>
      <c r="D2" s="1039"/>
      <c r="E2" s="1035" t="s">
        <v>156</v>
      </c>
      <c r="F2" s="1036"/>
      <c r="G2" s="1036"/>
      <c r="H2" s="1036"/>
      <c r="I2" s="1036"/>
      <c r="J2" s="1037"/>
      <c r="K2" s="1042" t="s">
        <v>393</v>
      </c>
      <c r="L2" s="1043"/>
      <c r="M2" s="1046" t="s">
        <v>157</v>
      </c>
      <c r="N2" s="1047"/>
      <c r="O2" s="1047"/>
      <c r="P2" s="1048"/>
    </row>
    <row r="3" spans="1:16" s="1" customFormat="1" x14ac:dyDescent="0.2">
      <c r="B3" s="1040"/>
      <c r="C3" s="1041"/>
      <c r="D3" s="1041"/>
      <c r="E3" s="737" t="s">
        <v>158</v>
      </c>
      <c r="F3" s="739" t="s">
        <v>755</v>
      </c>
      <c r="G3" s="1035" t="s">
        <v>376</v>
      </c>
      <c r="H3" s="1036"/>
      <c r="I3" s="1036"/>
      <c r="J3" s="1037"/>
      <c r="K3" s="1044"/>
      <c r="L3" s="1045"/>
      <c r="M3" s="1049"/>
      <c r="N3" s="1050"/>
      <c r="O3" s="1050"/>
      <c r="P3" s="1051"/>
    </row>
    <row r="4" spans="1:16" s="20" customFormat="1" x14ac:dyDescent="0.2">
      <c r="B4" s="816" t="s">
        <v>760</v>
      </c>
      <c r="C4" s="264" t="s">
        <v>269</v>
      </c>
      <c r="D4" s="941" t="s">
        <v>179</v>
      </c>
      <c r="E4" s="738"/>
      <c r="F4" s="809"/>
      <c r="G4" s="266" t="s">
        <v>753</v>
      </c>
      <c r="H4" s="266" t="s">
        <v>761</v>
      </c>
      <c r="I4" s="266" t="s">
        <v>762</v>
      </c>
      <c r="J4" s="266" t="s">
        <v>751</v>
      </c>
      <c r="K4" s="491" t="s">
        <v>396</v>
      </c>
      <c r="L4" s="491" t="s">
        <v>673</v>
      </c>
      <c r="M4" s="265" t="s">
        <v>159</v>
      </c>
      <c r="N4" s="265" t="s">
        <v>160</v>
      </c>
      <c r="O4" s="265" t="s">
        <v>4</v>
      </c>
      <c r="P4" s="267" t="s">
        <v>161</v>
      </c>
    </row>
    <row r="5" spans="1:16" s="146" customFormat="1" x14ac:dyDescent="0.2">
      <c r="A5" s="583"/>
      <c r="B5" s="15"/>
      <c r="C5" s="848"/>
      <c r="D5" s="849"/>
      <c r="E5" s="806"/>
      <c r="F5" s="730"/>
      <c r="G5" s="16"/>
      <c r="H5" s="16"/>
      <c r="I5" s="16"/>
      <c r="J5" s="179"/>
      <c r="K5" s="805"/>
      <c r="L5" s="805"/>
      <c r="M5" s="22" t="e">
        <f t="shared" ref="M5:M47" si="0">VLOOKUP($D5,MAT_FORNITORI,2,0)</f>
        <v>#N/A</v>
      </c>
      <c r="N5" s="14" t="e">
        <f t="shared" ref="N5:N21" si="1">VLOOKUP($D5,MAT_FORNITORI,3,0)</f>
        <v>#N/A</v>
      </c>
      <c r="O5" s="22" t="e">
        <f t="shared" ref="O5:O47" si="2">VLOOKUP($D5,MAT_FORNITORI,4,0)</f>
        <v>#N/A</v>
      </c>
      <c r="P5" s="22" t="e">
        <f>VLOOKUP($D5,MAT_FORNITORI,5,0)</f>
        <v>#N/A</v>
      </c>
    </row>
    <row r="6" spans="1:16" s="146" customFormat="1" x14ac:dyDescent="0.2">
      <c r="A6" s="583"/>
      <c r="B6" s="15"/>
      <c r="C6" s="848"/>
      <c r="D6" s="849"/>
      <c r="E6" s="806"/>
      <c r="F6" s="730"/>
      <c r="G6" s="16"/>
      <c r="H6" s="16"/>
      <c r="I6" s="16"/>
      <c r="J6" s="179"/>
      <c r="K6" s="805"/>
      <c r="L6" s="805"/>
      <c r="M6" s="22" t="e">
        <f t="shared" si="0"/>
        <v>#N/A</v>
      </c>
      <c r="N6" s="14" t="e">
        <f t="shared" si="1"/>
        <v>#N/A</v>
      </c>
      <c r="O6" s="22" t="e">
        <f t="shared" si="2"/>
        <v>#N/A</v>
      </c>
      <c r="P6" s="22" t="e">
        <f t="shared" ref="P6:P8" si="3">VLOOKUP($D6,MAT_FORNITORI,5,0)</f>
        <v>#N/A</v>
      </c>
    </row>
    <row r="7" spans="1:16" s="146" customFormat="1" x14ac:dyDescent="0.2">
      <c r="A7" s="583"/>
      <c r="B7" s="15" t="s">
        <v>995</v>
      </c>
      <c r="C7" s="848">
        <v>44165</v>
      </c>
      <c r="D7" s="849" t="s">
        <v>674</v>
      </c>
      <c r="E7" s="806" t="s">
        <v>536</v>
      </c>
      <c r="F7" s="730"/>
      <c r="G7" s="16"/>
      <c r="H7" s="16"/>
      <c r="I7" s="16"/>
      <c r="J7" s="179">
        <v>1470</v>
      </c>
      <c r="K7" s="805">
        <v>573</v>
      </c>
      <c r="L7" s="805">
        <v>0.39</v>
      </c>
      <c r="M7" s="22" t="str">
        <f t="shared" si="0"/>
        <v>COMMERCIANTE</v>
      </c>
      <c r="N7" s="14" t="str">
        <f t="shared" si="1"/>
        <v>VIA PROVINCIALE DI MERCATALE 92 - VINCI (FI)</v>
      </c>
      <c r="O7" s="22">
        <f t="shared" si="2"/>
        <v>0</v>
      </c>
      <c r="P7" s="22" t="str">
        <f t="shared" si="3"/>
        <v>00465330488</v>
      </c>
    </row>
    <row r="8" spans="1:16" s="146" customFormat="1" x14ac:dyDescent="0.2">
      <c r="A8" s="583"/>
      <c r="B8" s="15" t="s">
        <v>994</v>
      </c>
      <c r="C8" s="848">
        <v>44159</v>
      </c>
      <c r="D8" s="849" t="s">
        <v>44</v>
      </c>
      <c r="E8" s="806" t="s">
        <v>819</v>
      </c>
      <c r="F8" s="730"/>
      <c r="G8" s="16"/>
      <c r="H8" s="16"/>
      <c r="I8" s="16"/>
      <c r="J8" s="179">
        <v>4760</v>
      </c>
      <c r="K8" s="805">
        <v>290.36</v>
      </c>
      <c r="L8" s="805">
        <v>6.3100000000000003E-2</v>
      </c>
      <c r="M8" s="22" t="str">
        <f t="shared" si="0"/>
        <v>COMMERCIANTE</v>
      </c>
      <c r="N8" s="14" t="str">
        <f t="shared" si="1"/>
        <v>VIA SS LUCCHESE 373/5/7 - ZONE (LU)</v>
      </c>
      <c r="O8" s="22">
        <f t="shared" si="2"/>
        <v>0</v>
      </c>
      <c r="P8" s="22" t="str">
        <f t="shared" si="3"/>
        <v>01500390461</v>
      </c>
    </row>
    <row r="9" spans="1:16" s="146" customFormat="1" x14ac:dyDescent="0.2">
      <c r="A9" s="583"/>
      <c r="B9" s="15" t="s">
        <v>994</v>
      </c>
      <c r="C9" s="848">
        <v>44159</v>
      </c>
      <c r="D9" s="849" t="s">
        <v>44</v>
      </c>
      <c r="E9" s="806" t="s">
        <v>175</v>
      </c>
      <c r="F9" s="730"/>
      <c r="G9" s="16"/>
      <c r="H9" s="16"/>
      <c r="I9" s="16"/>
      <c r="J9" s="179">
        <v>4224</v>
      </c>
      <c r="K9" s="805">
        <v>604.03</v>
      </c>
      <c r="L9" s="805">
        <v>0.14299999999999999</v>
      </c>
      <c r="M9" s="22" t="str">
        <f t="shared" si="0"/>
        <v>COMMERCIANTE</v>
      </c>
      <c r="N9" s="14" t="str">
        <f t="shared" si="1"/>
        <v>VIA SS LUCCHESE 373/5/7 - ZONE (LU)</v>
      </c>
      <c r="O9" s="22">
        <f t="shared" si="2"/>
        <v>0</v>
      </c>
      <c r="P9" s="22" t="str">
        <f t="shared" ref="P9:P14" si="4">VLOOKUP($D9,MAT_FORNITORI,5,0)</f>
        <v>01500390461</v>
      </c>
    </row>
    <row r="10" spans="1:16" s="146" customFormat="1" x14ac:dyDescent="0.2">
      <c r="A10" s="583"/>
      <c r="B10" s="15" t="s">
        <v>948</v>
      </c>
      <c r="C10" s="848">
        <v>44145</v>
      </c>
      <c r="D10" s="849" t="s">
        <v>77</v>
      </c>
      <c r="E10" s="806" t="s">
        <v>319</v>
      </c>
      <c r="F10" s="730" t="s">
        <v>942</v>
      </c>
      <c r="G10" s="16">
        <v>600</v>
      </c>
      <c r="H10" s="16">
        <v>2</v>
      </c>
      <c r="I10" s="16"/>
      <c r="J10" s="179"/>
      <c r="K10" s="805">
        <v>2700</v>
      </c>
      <c r="L10" s="805">
        <v>4.5</v>
      </c>
      <c r="M10" s="22" t="str">
        <f t="shared" si="0"/>
        <v>APICOLTORE</v>
      </c>
      <c r="N10" s="14" t="str">
        <f t="shared" si="1"/>
        <v>VIA GAGGIOLO 105 - OLEGGIO (NO)</v>
      </c>
      <c r="O10" s="22" t="str">
        <f t="shared" si="2"/>
        <v>DNNMRC81C15F351O</v>
      </c>
      <c r="P10" s="22" t="str">
        <f t="shared" si="4"/>
        <v>01378380057</v>
      </c>
    </row>
    <row r="11" spans="1:16" s="146" customFormat="1" x14ac:dyDescent="0.2">
      <c r="A11" s="583"/>
      <c r="B11" s="15" t="s">
        <v>947</v>
      </c>
      <c r="C11" s="848">
        <v>44145</v>
      </c>
      <c r="D11" s="849" t="s">
        <v>11</v>
      </c>
      <c r="E11" s="806" t="s">
        <v>325</v>
      </c>
      <c r="F11" s="730" t="s">
        <v>938</v>
      </c>
      <c r="G11" s="16">
        <v>600</v>
      </c>
      <c r="H11" s="16">
        <v>2</v>
      </c>
      <c r="I11" s="16"/>
      <c r="J11" s="179"/>
      <c r="K11" s="805">
        <v>3600</v>
      </c>
      <c r="L11" s="805">
        <v>6</v>
      </c>
      <c r="M11" s="22" t="str">
        <f t="shared" si="0"/>
        <v>APICOLTORE</v>
      </c>
      <c r="N11" s="14" t="str">
        <f t="shared" si="1"/>
        <v>VIA GALLARATE 33/A - OLEGGIO (NO)</v>
      </c>
      <c r="O11" s="22" t="str">
        <f t="shared" si="2"/>
        <v>PSTCLM58E69G019J</v>
      </c>
      <c r="P11" s="22" t="str">
        <f t="shared" si="4"/>
        <v>01123960039</v>
      </c>
    </row>
    <row r="12" spans="1:16" s="146" customFormat="1" x14ac:dyDescent="0.2">
      <c r="A12" s="583"/>
      <c r="B12" s="15" t="s">
        <v>928</v>
      </c>
      <c r="C12" s="848">
        <v>44144</v>
      </c>
      <c r="D12" s="849" t="s">
        <v>694</v>
      </c>
      <c r="E12" s="806" t="s">
        <v>718</v>
      </c>
      <c r="F12" s="730"/>
      <c r="G12" s="16"/>
      <c r="H12" s="16"/>
      <c r="I12" s="16"/>
      <c r="J12" s="179">
        <v>10000</v>
      </c>
      <c r="K12" s="805">
        <v>270</v>
      </c>
      <c r="L12" s="805">
        <v>2.7E-2</v>
      </c>
      <c r="M12" s="22" t="str">
        <f t="shared" si="0"/>
        <v>COMMERCIANTE</v>
      </c>
      <c r="N12" s="14" t="str">
        <f t="shared" si="1"/>
        <v>VIA BORGO DEI TERRINCHESI 411 - SERAVEZZA (LU)</v>
      </c>
      <c r="O12" s="22">
        <f t="shared" si="2"/>
        <v>0</v>
      </c>
      <c r="P12" s="22" t="str">
        <f t="shared" si="4"/>
        <v>01574620462</v>
      </c>
    </row>
    <row r="13" spans="1:16" s="146" customFormat="1" x14ac:dyDescent="0.2">
      <c r="A13" s="583"/>
      <c r="B13" s="15" t="s">
        <v>928</v>
      </c>
      <c r="C13" s="848">
        <v>44144</v>
      </c>
      <c r="D13" s="849" t="s">
        <v>694</v>
      </c>
      <c r="E13" s="806" t="s">
        <v>698</v>
      </c>
      <c r="F13" s="730"/>
      <c r="G13" s="16"/>
      <c r="H13" s="16"/>
      <c r="I13" s="16"/>
      <c r="J13" s="179">
        <v>2500</v>
      </c>
      <c r="K13" s="805">
        <v>250</v>
      </c>
      <c r="L13" s="805">
        <v>0.1</v>
      </c>
      <c r="M13" s="22" t="str">
        <f t="shared" si="0"/>
        <v>COMMERCIANTE</v>
      </c>
      <c r="N13" s="14" t="str">
        <f t="shared" si="1"/>
        <v>VIA BORGO DEI TERRINCHESI 411 - SERAVEZZA (LU)</v>
      </c>
      <c r="O13" s="22">
        <f t="shared" si="2"/>
        <v>0</v>
      </c>
      <c r="P13" s="22" t="str">
        <f t="shared" si="4"/>
        <v>01574620462</v>
      </c>
    </row>
    <row r="14" spans="1:16" s="146" customFormat="1" x14ac:dyDescent="0.2">
      <c r="A14" s="583"/>
      <c r="B14" s="15" t="s">
        <v>928</v>
      </c>
      <c r="C14" s="848">
        <v>44144</v>
      </c>
      <c r="D14" s="849" t="s">
        <v>694</v>
      </c>
      <c r="E14" s="806" t="s">
        <v>929</v>
      </c>
      <c r="F14" s="730"/>
      <c r="G14" s="16"/>
      <c r="H14" s="16"/>
      <c r="I14" s="16"/>
      <c r="J14" s="179">
        <v>10000</v>
      </c>
      <c r="K14" s="805">
        <v>270</v>
      </c>
      <c r="L14" s="805">
        <v>2.7E-2</v>
      </c>
      <c r="M14" s="22" t="str">
        <f t="shared" si="0"/>
        <v>COMMERCIANTE</v>
      </c>
      <c r="N14" s="14" t="str">
        <f t="shared" si="1"/>
        <v>VIA BORGO DEI TERRINCHESI 411 - SERAVEZZA (LU)</v>
      </c>
      <c r="O14" s="22">
        <f t="shared" si="2"/>
        <v>0</v>
      </c>
      <c r="P14" s="22" t="str">
        <f t="shared" si="4"/>
        <v>01574620462</v>
      </c>
    </row>
    <row r="15" spans="1:16" s="146" customFormat="1" x14ac:dyDescent="0.2">
      <c r="A15" s="583"/>
      <c r="B15" s="15" t="s">
        <v>926</v>
      </c>
      <c r="C15" s="848">
        <v>44139</v>
      </c>
      <c r="D15" s="849" t="s">
        <v>63</v>
      </c>
      <c r="E15" s="806" t="s">
        <v>326</v>
      </c>
      <c r="F15" s="730" t="s">
        <v>927</v>
      </c>
      <c r="G15" s="16"/>
      <c r="H15" s="16"/>
      <c r="I15" s="16">
        <v>1248</v>
      </c>
      <c r="J15" s="179"/>
      <c r="K15" s="805">
        <v>6240</v>
      </c>
      <c r="L15" s="805">
        <v>5</v>
      </c>
      <c r="M15" s="22" t="str">
        <f t="shared" si="0"/>
        <v>APICOLTORE</v>
      </c>
      <c r="N15" s="14" t="str">
        <f t="shared" si="1"/>
        <v>STRADA PROV. 4 KM 12 - SAN SPERATE (CA)</v>
      </c>
      <c r="O15" s="22">
        <f t="shared" si="2"/>
        <v>0</v>
      </c>
      <c r="P15" s="22" t="str">
        <f t="shared" ref="P15:P47" si="5">VLOOKUP($D15,MAT_FORNITORI,5,0)</f>
        <v>03324500929</v>
      </c>
    </row>
    <row r="16" spans="1:16" s="146" customFormat="1" x14ac:dyDescent="0.2">
      <c r="A16" s="583"/>
      <c r="B16" s="15" t="s">
        <v>908</v>
      </c>
      <c r="C16" s="848">
        <v>44110</v>
      </c>
      <c r="D16" s="849" t="s">
        <v>44</v>
      </c>
      <c r="E16" s="806" t="s">
        <v>819</v>
      </c>
      <c r="F16" s="730"/>
      <c r="G16" s="16"/>
      <c r="H16" s="16"/>
      <c r="I16" s="16"/>
      <c r="J16" s="179">
        <v>5500</v>
      </c>
      <c r="K16" s="805">
        <v>335.5</v>
      </c>
      <c r="L16" s="805">
        <v>0.06</v>
      </c>
      <c r="M16" s="22" t="str">
        <f t="shared" si="0"/>
        <v>COMMERCIANTE</v>
      </c>
      <c r="N16" s="14" t="str">
        <f t="shared" si="1"/>
        <v>VIA SS LUCCHESE 373/5/7 - ZONE (LU)</v>
      </c>
      <c r="O16" s="22">
        <f t="shared" si="2"/>
        <v>0</v>
      </c>
      <c r="P16" s="22" t="str">
        <f t="shared" si="5"/>
        <v>01500390461</v>
      </c>
    </row>
    <row r="17" spans="1:16" s="146" customFormat="1" x14ac:dyDescent="0.2">
      <c r="A17" s="583"/>
      <c r="B17" s="15" t="s">
        <v>908</v>
      </c>
      <c r="C17" s="848">
        <v>44110</v>
      </c>
      <c r="D17" s="849" t="s">
        <v>44</v>
      </c>
      <c r="E17" s="806" t="s">
        <v>175</v>
      </c>
      <c r="F17" s="730"/>
      <c r="G17" s="16"/>
      <c r="H17" s="16"/>
      <c r="I17" s="16"/>
      <c r="J17" s="179">
        <v>4576</v>
      </c>
      <c r="K17" s="805">
        <v>654.37</v>
      </c>
      <c r="L17" s="805">
        <v>0.14000000000000001</v>
      </c>
      <c r="M17" s="22" t="str">
        <f t="shared" si="0"/>
        <v>COMMERCIANTE</v>
      </c>
      <c r="N17" s="14" t="str">
        <f t="shared" si="1"/>
        <v>VIA SS LUCCHESE 373/5/7 - ZONE (LU)</v>
      </c>
      <c r="O17" s="22">
        <f t="shared" si="2"/>
        <v>0</v>
      </c>
      <c r="P17" s="22" t="str">
        <f t="shared" si="5"/>
        <v>01500390461</v>
      </c>
    </row>
    <row r="18" spans="1:16" s="146" customFormat="1" x14ac:dyDescent="0.2">
      <c r="A18" s="583"/>
      <c r="B18" s="15" t="s">
        <v>590</v>
      </c>
      <c r="C18" s="848">
        <v>44074</v>
      </c>
      <c r="D18" s="849" t="s">
        <v>77</v>
      </c>
      <c r="E18" s="806" t="s">
        <v>322</v>
      </c>
      <c r="F18" s="730" t="s">
        <v>893</v>
      </c>
      <c r="G18" s="16">
        <v>600</v>
      </c>
      <c r="H18" s="16">
        <v>2</v>
      </c>
      <c r="I18" s="16"/>
      <c r="J18" s="179"/>
      <c r="K18" s="805">
        <v>3300</v>
      </c>
      <c r="L18" s="805">
        <v>5.5</v>
      </c>
      <c r="M18" s="22" t="str">
        <f t="shared" si="0"/>
        <v>APICOLTORE</v>
      </c>
      <c r="N18" s="14" t="str">
        <f t="shared" si="1"/>
        <v>VIA GAGGIOLO 105 - OLEGGIO (NO)</v>
      </c>
      <c r="O18" s="22" t="str">
        <f t="shared" si="2"/>
        <v>DNNMRC81C15F351O</v>
      </c>
      <c r="P18" s="22" t="str">
        <f t="shared" si="5"/>
        <v>01378380057</v>
      </c>
    </row>
    <row r="19" spans="1:16" s="146" customFormat="1" x14ac:dyDescent="0.2">
      <c r="A19" s="583"/>
      <c r="B19" s="15" t="s">
        <v>590</v>
      </c>
      <c r="C19" s="848">
        <v>44074</v>
      </c>
      <c r="D19" s="849" t="s">
        <v>77</v>
      </c>
      <c r="E19" s="806" t="s">
        <v>339</v>
      </c>
      <c r="F19" s="730" t="s">
        <v>892</v>
      </c>
      <c r="G19" s="16">
        <v>1500</v>
      </c>
      <c r="H19" s="16">
        <v>5</v>
      </c>
      <c r="I19" s="16"/>
      <c r="J19" s="179"/>
      <c r="K19" s="805">
        <v>12000</v>
      </c>
      <c r="L19" s="805">
        <v>8</v>
      </c>
      <c r="M19" s="22" t="str">
        <f t="shared" si="0"/>
        <v>APICOLTORE</v>
      </c>
      <c r="N19" s="14" t="str">
        <f t="shared" si="1"/>
        <v>VIA GAGGIOLO 105 - OLEGGIO (NO)</v>
      </c>
      <c r="O19" s="22" t="str">
        <f t="shared" si="2"/>
        <v>DNNMRC81C15F351O</v>
      </c>
      <c r="P19" s="22" t="str">
        <f t="shared" si="5"/>
        <v>01378380057</v>
      </c>
    </row>
    <row r="20" spans="1:16" s="146" customFormat="1" x14ac:dyDescent="0.2">
      <c r="A20" s="583"/>
      <c r="B20" s="15" t="s">
        <v>889</v>
      </c>
      <c r="C20" s="848">
        <v>44074</v>
      </c>
      <c r="D20" s="849" t="s">
        <v>11</v>
      </c>
      <c r="E20" s="806" t="s">
        <v>378</v>
      </c>
      <c r="F20" s="730" t="s">
        <v>891</v>
      </c>
      <c r="G20" s="16">
        <v>900</v>
      </c>
      <c r="H20" s="16">
        <v>3</v>
      </c>
      <c r="I20" s="16"/>
      <c r="J20" s="179"/>
      <c r="K20" s="805">
        <v>5580</v>
      </c>
      <c r="L20" s="805">
        <v>6.2</v>
      </c>
      <c r="M20" s="22" t="str">
        <f t="shared" si="0"/>
        <v>APICOLTORE</v>
      </c>
      <c r="N20" s="14" t="str">
        <f t="shared" si="1"/>
        <v>VIA GALLARATE 33/A - OLEGGIO (NO)</v>
      </c>
      <c r="O20" s="22" t="str">
        <f t="shared" si="2"/>
        <v>PSTCLM58E69G019J</v>
      </c>
      <c r="P20" s="22" t="str">
        <f t="shared" si="5"/>
        <v>01123960039</v>
      </c>
    </row>
    <row r="21" spans="1:16" s="146" customFormat="1" x14ac:dyDescent="0.2">
      <c r="A21" s="583"/>
      <c r="B21" s="15" t="s">
        <v>889</v>
      </c>
      <c r="C21" s="848">
        <v>44074</v>
      </c>
      <c r="D21" s="849" t="s">
        <v>11</v>
      </c>
      <c r="E21" s="806" t="s">
        <v>324</v>
      </c>
      <c r="F21" s="730" t="s">
        <v>890</v>
      </c>
      <c r="G21" s="16">
        <v>2400</v>
      </c>
      <c r="H21" s="16">
        <v>8</v>
      </c>
      <c r="I21" s="16"/>
      <c r="J21" s="179"/>
      <c r="K21" s="805">
        <v>22080</v>
      </c>
      <c r="L21" s="805">
        <v>9.1999999999999993</v>
      </c>
      <c r="M21" s="22" t="str">
        <f t="shared" si="0"/>
        <v>APICOLTORE</v>
      </c>
      <c r="N21" s="14" t="str">
        <f t="shared" si="1"/>
        <v>VIA GALLARATE 33/A - OLEGGIO (NO)</v>
      </c>
      <c r="O21" s="22" t="str">
        <f t="shared" si="2"/>
        <v>PSTCLM58E69G019J</v>
      </c>
      <c r="P21" s="22" t="str">
        <f t="shared" si="5"/>
        <v>01123960039</v>
      </c>
    </row>
    <row r="22" spans="1:16" s="146" customFormat="1" x14ac:dyDescent="0.2">
      <c r="A22" s="583"/>
      <c r="B22" s="15" t="s">
        <v>864</v>
      </c>
      <c r="C22" s="848">
        <v>44046</v>
      </c>
      <c r="D22" s="849" t="s">
        <v>44</v>
      </c>
      <c r="E22" s="806" t="s">
        <v>819</v>
      </c>
      <c r="F22" s="730"/>
      <c r="G22" s="16"/>
      <c r="H22" s="16"/>
      <c r="I22" s="16"/>
      <c r="J22" s="179">
        <v>2380</v>
      </c>
      <c r="K22" s="805">
        <v>145.18</v>
      </c>
      <c r="L22" s="805">
        <v>6.0999999999999999E-2</v>
      </c>
      <c r="M22" s="22" t="str">
        <f t="shared" si="0"/>
        <v>COMMERCIANTE</v>
      </c>
      <c r="N22" s="14" t="str">
        <f>VLOOKUP($D29,MAT_FORNITORI,3,0)</f>
        <v>VIA SS LUCCHESE 373/5/7 - ZONE (LU)</v>
      </c>
      <c r="O22" s="22">
        <f t="shared" si="2"/>
        <v>0</v>
      </c>
      <c r="P22" s="22" t="str">
        <f t="shared" si="5"/>
        <v>01500390461</v>
      </c>
    </row>
    <row r="23" spans="1:16" s="146" customFormat="1" x14ac:dyDescent="0.2">
      <c r="A23" s="583"/>
      <c r="B23" s="15" t="s">
        <v>864</v>
      </c>
      <c r="C23" s="848">
        <v>44046</v>
      </c>
      <c r="D23" s="849" t="s">
        <v>44</v>
      </c>
      <c r="E23" s="806" t="s">
        <v>175</v>
      </c>
      <c r="F23" s="730"/>
      <c r="G23" s="16"/>
      <c r="H23" s="16"/>
      <c r="I23" s="16"/>
      <c r="J23" s="179">
        <v>2112</v>
      </c>
      <c r="K23" s="805">
        <v>302.02</v>
      </c>
      <c r="L23" s="805">
        <v>0.14299999999999999</v>
      </c>
      <c r="M23" s="22" t="str">
        <f t="shared" si="0"/>
        <v>COMMERCIANTE</v>
      </c>
      <c r="N23" s="14" t="str">
        <f t="shared" ref="N23:N54" si="6">VLOOKUP($D23,MAT_FORNITORI,3,0)</f>
        <v>VIA SS LUCCHESE 373/5/7 - ZONE (LU)</v>
      </c>
      <c r="O23" s="22">
        <f t="shared" si="2"/>
        <v>0</v>
      </c>
      <c r="P23" s="22" t="str">
        <f t="shared" si="5"/>
        <v>01500390461</v>
      </c>
    </row>
    <row r="24" spans="1:16" s="146" customFormat="1" x14ac:dyDescent="0.2">
      <c r="A24" s="583"/>
      <c r="B24" s="15" t="s">
        <v>666</v>
      </c>
      <c r="C24" s="848">
        <v>44043</v>
      </c>
      <c r="D24" s="849" t="s">
        <v>31</v>
      </c>
      <c r="E24" s="806" t="s">
        <v>327</v>
      </c>
      <c r="F24" s="730" t="s">
        <v>863</v>
      </c>
      <c r="G24" s="16">
        <v>121</v>
      </c>
      <c r="H24" s="16"/>
      <c r="I24" s="16"/>
      <c r="J24" s="179"/>
      <c r="K24" s="805">
        <v>1512.5</v>
      </c>
      <c r="L24" s="805">
        <v>12.5</v>
      </c>
      <c r="M24" s="22" t="str">
        <f t="shared" si="0"/>
        <v>APICOLTORE</v>
      </c>
      <c r="N24" s="14" t="str">
        <f t="shared" si="6"/>
        <v>VIA CINQUE GIORNATE 11 - MARINA DI PIETRASANTA (LU)</v>
      </c>
      <c r="O24" s="22" t="str">
        <f t="shared" si="2"/>
        <v>BRTNTN64R17F205J</v>
      </c>
      <c r="P24" s="22" t="str">
        <f t="shared" si="5"/>
        <v>01634470460</v>
      </c>
    </row>
    <row r="25" spans="1:16" s="146" customFormat="1" x14ac:dyDescent="0.2">
      <c r="A25" s="583"/>
      <c r="B25" s="15" t="s">
        <v>834</v>
      </c>
      <c r="C25" s="848">
        <v>44007</v>
      </c>
      <c r="D25" s="849" t="s">
        <v>11</v>
      </c>
      <c r="E25" s="806" t="s">
        <v>318</v>
      </c>
      <c r="F25" s="730" t="s">
        <v>835</v>
      </c>
      <c r="G25" s="16">
        <v>1200</v>
      </c>
      <c r="H25" s="16">
        <v>4</v>
      </c>
      <c r="I25" s="16"/>
      <c r="J25" s="179"/>
      <c r="K25" s="805">
        <v>6600</v>
      </c>
      <c r="L25" s="805">
        <v>5.5</v>
      </c>
      <c r="M25" s="22" t="str">
        <f t="shared" si="0"/>
        <v>APICOLTORE</v>
      </c>
      <c r="N25" s="14" t="str">
        <f t="shared" si="6"/>
        <v>VIA GALLARATE 33/A - OLEGGIO (NO)</v>
      </c>
      <c r="O25" s="22" t="str">
        <f t="shared" si="2"/>
        <v>PSTCLM58E69G019J</v>
      </c>
      <c r="P25" s="22" t="str">
        <f t="shared" si="5"/>
        <v>01123960039</v>
      </c>
    </row>
    <row r="26" spans="1:16" s="146" customFormat="1" x14ac:dyDescent="0.2">
      <c r="A26" s="583"/>
      <c r="B26" s="15" t="s">
        <v>590</v>
      </c>
      <c r="C26" s="848">
        <v>44004</v>
      </c>
      <c r="D26" s="849" t="s">
        <v>31</v>
      </c>
      <c r="E26" s="806" t="s">
        <v>318</v>
      </c>
      <c r="F26" s="730" t="s">
        <v>799</v>
      </c>
      <c r="G26" s="16">
        <v>264</v>
      </c>
      <c r="H26" s="16"/>
      <c r="I26" s="16"/>
      <c r="J26" s="179"/>
      <c r="K26" s="805">
        <v>1452</v>
      </c>
      <c r="L26" s="805">
        <v>5.5</v>
      </c>
      <c r="M26" s="22" t="str">
        <f t="shared" si="0"/>
        <v>APICOLTORE</v>
      </c>
      <c r="N26" s="14" t="str">
        <f t="shared" si="6"/>
        <v>VIA CINQUE GIORNATE 11 - MARINA DI PIETRASANTA (LU)</v>
      </c>
      <c r="O26" s="22" t="str">
        <f t="shared" si="2"/>
        <v>BRTNTN64R17F205J</v>
      </c>
      <c r="P26" s="22" t="str">
        <f t="shared" si="5"/>
        <v>01634470460</v>
      </c>
    </row>
    <row r="27" spans="1:16" s="146" customFormat="1" x14ac:dyDescent="0.2">
      <c r="A27" s="583"/>
      <c r="B27" s="15" t="s">
        <v>828</v>
      </c>
      <c r="C27" s="848">
        <v>43985</v>
      </c>
      <c r="D27" s="849" t="s">
        <v>44</v>
      </c>
      <c r="E27" s="806" t="s">
        <v>820</v>
      </c>
      <c r="F27" s="730"/>
      <c r="G27" s="16"/>
      <c r="H27" s="16"/>
      <c r="I27" s="16"/>
      <c r="J27" s="179">
        <v>150</v>
      </c>
      <c r="K27" s="805">
        <v>6.9</v>
      </c>
      <c r="L27" s="805">
        <v>4.5999999999999999E-2</v>
      </c>
      <c r="M27" s="22" t="str">
        <f t="shared" si="0"/>
        <v>COMMERCIANTE</v>
      </c>
      <c r="N27" s="144" t="str">
        <f t="shared" si="6"/>
        <v>VIA SS LUCCHESE 373/5/7 - ZONE (LU)</v>
      </c>
      <c r="O27" s="136">
        <f t="shared" si="2"/>
        <v>0</v>
      </c>
      <c r="P27" s="136" t="str">
        <f t="shared" si="5"/>
        <v>01500390461</v>
      </c>
    </row>
    <row r="28" spans="1:16" s="146" customFormat="1" x14ac:dyDescent="0.2">
      <c r="A28" s="583"/>
      <c r="B28" s="15" t="s">
        <v>828</v>
      </c>
      <c r="C28" s="848">
        <v>43985</v>
      </c>
      <c r="D28" s="849" t="s">
        <v>44</v>
      </c>
      <c r="E28" s="806" t="s">
        <v>314</v>
      </c>
      <c r="F28" s="730"/>
      <c r="G28" s="16"/>
      <c r="H28" s="16"/>
      <c r="I28" s="16"/>
      <c r="J28" s="179">
        <v>150</v>
      </c>
      <c r="K28" s="805">
        <v>16.8</v>
      </c>
      <c r="L28" s="805">
        <v>0.112</v>
      </c>
      <c r="M28" s="22" t="str">
        <f t="shared" si="0"/>
        <v>COMMERCIANTE</v>
      </c>
      <c r="N28" s="144" t="str">
        <f t="shared" si="6"/>
        <v>VIA SS LUCCHESE 373/5/7 - ZONE (LU)</v>
      </c>
      <c r="O28" s="136">
        <f t="shared" si="2"/>
        <v>0</v>
      </c>
      <c r="P28" s="136" t="str">
        <f t="shared" si="5"/>
        <v>01500390461</v>
      </c>
    </row>
    <row r="29" spans="1:16" s="146" customFormat="1" x14ac:dyDescent="0.2">
      <c r="A29" s="583"/>
      <c r="B29" s="15" t="s">
        <v>828</v>
      </c>
      <c r="C29" s="848">
        <v>43985</v>
      </c>
      <c r="D29" s="849" t="s">
        <v>44</v>
      </c>
      <c r="E29" s="806" t="s">
        <v>819</v>
      </c>
      <c r="F29" s="730"/>
      <c r="G29" s="16"/>
      <c r="H29" s="16"/>
      <c r="I29" s="16"/>
      <c r="J29" s="179">
        <v>2380</v>
      </c>
      <c r="K29" s="805">
        <v>145.18</v>
      </c>
      <c r="L29" s="805">
        <v>6.0999999999999999E-2</v>
      </c>
      <c r="M29" s="22" t="str">
        <f t="shared" si="0"/>
        <v>COMMERCIANTE</v>
      </c>
      <c r="N29" s="144" t="str">
        <f t="shared" si="6"/>
        <v>VIA SS LUCCHESE 373/5/7 - ZONE (LU)</v>
      </c>
      <c r="O29" s="136">
        <f t="shared" si="2"/>
        <v>0</v>
      </c>
      <c r="P29" s="136" t="str">
        <f t="shared" si="5"/>
        <v>01500390461</v>
      </c>
    </row>
    <row r="30" spans="1:16" s="146" customFormat="1" x14ac:dyDescent="0.2">
      <c r="A30" s="583"/>
      <c r="B30" s="847" t="s">
        <v>828</v>
      </c>
      <c r="C30" s="904">
        <v>43985</v>
      </c>
      <c r="D30" s="804" t="s">
        <v>44</v>
      </c>
      <c r="E30" s="806" t="s">
        <v>175</v>
      </c>
      <c r="F30" s="730"/>
      <c r="G30" s="16"/>
      <c r="H30" s="16"/>
      <c r="I30" s="16"/>
      <c r="J30" s="179">
        <v>2464</v>
      </c>
      <c r="K30" s="805">
        <v>352.35</v>
      </c>
      <c r="L30" s="805">
        <v>0.14299999999999999</v>
      </c>
      <c r="M30" s="22" t="str">
        <f t="shared" si="0"/>
        <v>COMMERCIANTE</v>
      </c>
      <c r="N30" s="144" t="str">
        <f t="shared" si="6"/>
        <v>VIA SS LUCCHESE 373/5/7 - ZONE (LU)</v>
      </c>
      <c r="O30" s="136">
        <f t="shared" si="2"/>
        <v>0</v>
      </c>
      <c r="P30" s="136" t="str">
        <f t="shared" si="5"/>
        <v>01500390461</v>
      </c>
    </row>
    <row r="31" spans="1:16" s="146" customFormat="1" x14ac:dyDescent="0.2">
      <c r="A31" s="583"/>
      <c r="B31" s="847" t="s">
        <v>501</v>
      </c>
      <c r="C31" s="904">
        <v>43983</v>
      </c>
      <c r="D31" s="804" t="s">
        <v>31</v>
      </c>
      <c r="E31" s="806" t="s">
        <v>318</v>
      </c>
      <c r="F31" s="730" t="s">
        <v>789</v>
      </c>
      <c r="G31" s="16">
        <v>162.5</v>
      </c>
      <c r="H31" s="16"/>
      <c r="I31" s="16"/>
      <c r="J31" s="179"/>
      <c r="K31" s="805">
        <v>893.75</v>
      </c>
      <c r="L31" s="805">
        <v>5.5</v>
      </c>
      <c r="M31" s="22" t="str">
        <f t="shared" si="0"/>
        <v>APICOLTORE</v>
      </c>
      <c r="N31" s="144" t="str">
        <f t="shared" si="6"/>
        <v>VIA CINQUE GIORNATE 11 - MARINA DI PIETRASANTA (LU)</v>
      </c>
      <c r="O31" s="136" t="str">
        <f t="shared" si="2"/>
        <v>BRTNTN64R17F205J</v>
      </c>
      <c r="P31" s="136" t="str">
        <f t="shared" si="5"/>
        <v>01634470460</v>
      </c>
    </row>
    <row r="32" spans="1:16" s="146" customFormat="1" x14ac:dyDescent="0.2">
      <c r="A32" s="583"/>
      <c r="B32" s="994" t="s">
        <v>793</v>
      </c>
      <c r="C32" s="944">
        <v>43966</v>
      </c>
      <c r="D32" s="863" t="s">
        <v>31</v>
      </c>
      <c r="E32" s="864" t="s">
        <v>324</v>
      </c>
      <c r="F32" s="811" t="s">
        <v>773</v>
      </c>
      <c r="G32" s="514">
        <v>268.5</v>
      </c>
      <c r="H32" s="514"/>
      <c r="I32" s="514"/>
      <c r="J32" s="180"/>
      <c r="K32" s="865">
        <v>2685</v>
      </c>
      <c r="L32" s="865">
        <v>10</v>
      </c>
      <c r="M32" s="22" t="str">
        <f t="shared" si="0"/>
        <v>APICOLTORE</v>
      </c>
      <c r="N32" s="144" t="str">
        <f t="shared" si="6"/>
        <v>VIA CINQUE GIORNATE 11 - MARINA DI PIETRASANTA (LU)</v>
      </c>
      <c r="O32" s="136" t="str">
        <f t="shared" si="2"/>
        <v>BRTNTN64R17F205J</v>
      </c>
      <c r="P32" s="136" t="str">
        <f t="shared" si="5"/>
        <v>01634470460</v>
      </c>
    </row>
    <row r="33" spans="1:16" s="146" customFormat="1" x14ac:dyDescent="0.2">
      <c r="A33" s="583"/>
      <c r="B33" s="847" t="s">
        <v>794</v>
      </c>
      <c r="C33" s="904">
        <v>43962</v>
      </c>
      <c r="D33" s="804" t="s">
        <v>63</v>
      </c>
      <c r="E33" s="806" t="s">
        <v>326</v>
      </c>
      <c r="F33" s="852" t="s">
        <v>797</v>
      </c>
      <c r="G33" s="16"/>
      <c r="H33" s="16"/>
      <c r="I33" s="16">
        <v>1188</v>
      </c>
      <c r="J33" s="179"/>
      <c r="K33" s="805">
        <v>5940</v>
      </c>
      <c r="L33" s="805">
        <v>5</v>
      </c>
      <c r="M33" s="22" t="str">
        <f t="shared" si="0"/>
        <v>APICOLTORE</v>
      </c>
      <c r="N33" s="14" t="str">
        <f t="shared" si="6"/>
        <v>STRADA PROV. 4 KM 12 - SAN SPERATE (CA)</v>
      </c>
      <c r="O33" s="22">
        <f t="shared" si="2"/>
        <v>0</v>
      </c>
      <c r="P33" s="22" t="str">
        <f t="shared" si="5"/>
        <v>03324500929</v>
      </c>
    </row>
    <row r="34" spans="1:16" s="146" customFormat="1" x14ac:dyDescent="0.2">
      <c r="A34" s="583"/>
      <c r="B34" s="847" t="s">
        <v>793</v>
      </c>
      <c r="C34" s="904">
        <v>43951</v>
      </c>
      <c r="D34" s="804" t="s">
        <v>77</v>
      </c>
      <c r="E34" s="806" t="s">
        <v>322</v>
      </c>
      <c r="F34" s="730" t="s">
        <v>664</v>
      </c>
      <c r="G34" s="16">
        <v>300</v>
      </c>
      <c r="H34" s="16">
        <v>1</v>
      </c>
      <c r="I34" s="16"/>
      <c r="J34" s="179"/>
      <c r="K34" s="805">
        <v>1500</v>
      </c>
      <c r="L34" s="805">
        <v>5</v>
      </c>
      <c r="M34" s="22" t="str">
        <f t="shared" si="0"/>
        <v>APICOLTORE</v>
      </c>
      <c r="N34" s="14" t="str">
        <f t="shared" si="6"/>
        <v>VIA GAGGIOLO 105 - OLEGGIO (NO)</v>
      </c>
      <c r="O34" s="22" t="str">
        <f t="shared" si="2"/>
        <v>DNNMRC81C15F351O</v>
      </c>
      <c r="P34" s="22" t="str">
        <f t="shared" si="5"/>
        <v>01378380057</v>
      </c>
    </row>
    <row r="35" spans="1:16" s="146" customFormat="1" x14ac:dyDescent="0.2">
      <c r="A35" s="583"/>
      <c r="B35" s="817" t="s">
        <v>793</v>
      </c>
      <c r="C35" s="807">
        <v>43951</v>
      </c>
      <c r="D35" s="804" t="s">
        <v>77</v>
      </c>
      <c r="E35" s="806" t="s">
        <v>319</v>
      </c>
      <c r="F35" s="730" t="s">
        <v>622</v>
      </c>
      <c r="G35" s="16">
        <v>900</v>
      </c>
      <c r="H35" s="16">
        <v>3</v>
      </c>
      <c r="I35" s="16"/>
      <c r="J35" s="179"/>
      <c r="K35" s="805">
        <v>4050</v>
      </c>
      <c r="L35" s="805">
        <v>4.5</v>
      </c>
      <c r="M35" s="22" t="str">
        <f t="shared" si="0"/>
        <v>APICOLTORE</v>
      </c>
      <c r="N35" s="14" t="str">
        <f t="shared" si="6"/>
        <v>VIA GAGGIOLO 105 - OLEGGIO (NO)</v>
      </c>
      <c r="O35" s="22" t="str">
        <f t="shared" si="2"/>
        <v>DNNMRC81C15F351O</v>
      </c>
      <c r="P35" s="22" t="str">
        <f t="shared" si="5"/>
        <v>01378380057</v>
      </c>
    </row>
    <row r="36" spans="1:16" s="146" customFormat="1" x14ac:dyDescent="0.2">
      <c r="A36" s="583"/>
      <c r="B36" s="847" t="s">
        <v>662</v>
      </c>
      <c r="C36" s="848">
        <v>43941</v>
      </c>
      <c r="D36" s="804" t="s">
        <v>11</v>
      </c>
      <c r="E36" s="806" t="s">
        <v>325</v>
      </c>
      <c r="F36" s="730" t="s">
        <v>624</v>
      </c>
      <c r="G36" s="16">
        <v>464</v>
      </c>
      <c r="H36" s="16">
        <v>2</v>
      </c>
      <c r="I36" s="16"/>
      <c r="J36" s="179"/>
      <c r="K36" s="805">
        <v>2784</v>
      </c>
      <c r="L36" s="805">
        <v>6</v>
      </c>
      <c r="M36" s="22" t="str">
        <f t="shared" si="0"/>
        <v>APICOLTORE</v>
      </c>
      <c r="N36" s="14" t="str">
        <f t="shared" si="6"/>
        <v>VIA GALLARATE 33/A - OLEGGIO (NO)</v>
      </c>
      <c r="O36" s="22" t="str">
        <f t="shared" si="2"/>
        <v>PSTCLM58E69G019J</v>
      </c>
      <c r="P36" s="22" t="str">
        <f t="shared" si="5"/>
        <v>01123960039</v>
      </c>
    </row>
    <row r="37" spans="1:16" s="146" customFormat="1" x14ac:dyDescent="0.2">
      <c r="A37" s="583"/>
      <c r="B37" s="847" t="s">
        <v>662</v>
      </c>
      <c r="C37" s="848">
        <v>43941</v>
      </c>
      <c r="D37" s="849" t="s">
        <v>11</v>
      </c>
      <c r="E37" s="806" t="s">
        <v>378</v>
      </c>
      <c r="F37" s="730" t="s">
        <v>665</v>
      </c>
      <c r="G37" s="16">
        <v>600</v>
      </c>
      <c r="H37" s="16">
        <v>2</v>
      </c>
      <c r="I37" s="16"/>
      <c r="J37" s="179"/>
      <c r="K37" s="805">
        <v>3600</v>
      </c>
      <c r="L37" s="805">
        <v>6</v>
      </c>
      <c r="M37" s="22" t="str">
        <f t="shared" si="0"/>
        <v>APICOLTORE</v>
      </c>
      <c r="N37" s="14" t="str">
        <f t="shared" si="6"/>
        <v>VIA GALLARATE 33/A - OLEGGIO (NO)</v>
      </c>
      <c r="O37" s="22" t="str">
        <f t="shared" si="2"/>
        <v>PSTCLM58E69G019J</v>
      </c>
      <c r="P37" s="22" t="str">
        <f t="shared" si="5"/>
        <v>01123960039</v>
      </c>
    </row>
    <row r="38" spans="1:16" s="146" customFormat="1" x14ac:dyDescent="0.2">
      <c r="A38" s="583"/>
      <c r="B38" s="847" t="s">
        <v>772</v>
      </c>
      <c r="C38" s="848">
        <v>43921</v>
      </c>
      <c r="D38" s="849" t="s">
        <v>674</v>
      </c>
      <c r="E38" s="806" t="s">
        <v>536</v>
      </c>
      <c r="F38" s="730"/>
      <c r="G38" s="16"/>
      <c r="H38" s="16"/>
      <c r="I38" s="16"/>
      <c r="J38" s="179">
        <v>1996</v>
      </c>
      <c r="K38" s="805">
        <v>678.64</v>
      </c>
      <c r="L38" s="805">
        <v>0.34</v>
      </c>
      <c r="M38" s="22" t="str">
        <f t="shared" si="0"/>
        <v>COMMERCIANTE</v>
      </c>
      <c r="N38" s="14" t="str">
        <f t="shared" si="6"/>
        <v>VIA PROVINCIALE DI MERCATALE 92 - VINCI (FI)</v>
      </c>
      <c r="O38" s="22">
        <f t="shared" si="2"/>
        <v>0</v>
      </c>
      <c r="P38" s="22" t="str">
        <f t="shared" si="5"/>
        <v>00465330488</v>
      </c>
    </row>
    <row r="39" spans="1:16" s="146" customFormat="1" x14ac:dyDescent="0.2">
      <c r="A39" s="583"/>
      <c r="B39" s="817" t="s">
        <v>818</v>
      </c>
      <c r="C39" s="807">
        <v>43903</v>
      </c>
      <c r="D39" s="804" t="s">
        <v>44</v>
      </c>
      <c r="E39" s="806" t="s">
        <v>175</v>
      </c>
      <c r="F39" s="730"/>
      <c r="G39" s="16"/>
      <c r="H39" s="16"/>
      <c r="I39" s="16"/>
      <c r="J39" s="179">
        <v>4928</v>
      </c>
      <c r="K39" s="805">
        <v>704.7</v>
      </c>
      <c r="L39" s="805">
        <v>0.14299999999999999</v>
      </c>
      <c r="M39" s="22" t="str">
        <f t="shared" si="0"/>
        <v>COMMERCIANTE</v>
      </c>
      <c r="N39" s="14" t="str">
        <f t="shared" si="6"/>
        <v>VIA SS LUCCHESE 373/5/7 - ZONE (LU)</v>
      </c>
      <c r="O39" s="22">
        <f t="shared" si="2"/>
        <v>0</v>
      </c>
      <c r="P39" s="22" t="str">
        <f t="shared" si="5"/>
        <v>01500390461</v>
      </c>
    </row>
    <row r="40" spans="1:16" s="146" customFormat="1" x14ac:dyDescent="0.2">
      <c r="A40" s="583"/>
      <c r="B40" s="817" t="s">
        <v>818</v>
      </c>
      <c r="C40" s="807">
        <v>43903</v>
      </c>
      <c r="D40" s="804" t="s">
        <v>44</v>
      </c>
      <c r="E40" s="806" t="s">
        <v>819</v>
      </c>
      <c r="F40" s="730"/>
      <c r="G40" s="16"/>
      <c r="H40" s="16"/>
      <c r="I40" s="16"/>
      <c r="J40" s="179">
        <v>5950</v>
      </c>
      <c r="K40" s="805">
        <v>362.95</v>
      </c>
      <c r="L40" s="805">
        <v>6.0999999999999999E-2</v>
      </c>
      <c r="M40" s="22" t="str">
        <f t="shared" si="0"/>
        <v>COMMERCIANTE</v>
      </c>
      <c r="N40" s="14" t="str">
        <f t="shared" si="6"/>
        <v>VIA SS LUCCHESE 373/5/7 - ZONE (LU)</v>
      </c>
      <c r="O40" s="22">
        <f t="shared" si="2"/>
        <v>0</v>
      </c>
      <c r="P40" s="22" t="str">
        <f t="shared" si="5"/>
        <v>01500390461</v>
      </c>
    </row>
    <row r="41" spans="1:16" s="814" customFormat="1" x14ac:dyDescent="0.2">
      <c r="A41" s="813"/>
      <c r="B41" s="817" t="s">
        <v>818</v>
      </c>
      <c r="C41" s="807">
        <v>43903</v>
      </c>
      <c r="D41" s="804" t="s">
        <v>44</v>
      </c>
      <c r="E41" s="806" t="s">
        <v>314</v>
      </c>
      <c r="F41" s="730"/>
      <c r="G41" s="16"/>
      <c r="H41" s="16"/>
      <c r="I41" s="16"/>
      <c r="J41" s="179">
        <v>82</v>
      </c>
      <c r="K41" s="805">
        <v>26.08</v>
      </c>
      <c r="L41" s="805">
        <v>0.318</v>
      </c>
      <c r="M41" s="22" t="str">
        <f t="shared" si="0"/>
        <v>COMMERCIANTE</v>
      </c>
      <c r="N41" s="14" t="str">
        <f t="shared" si="6"/>
        <v>VIA SS LUCCHESE 373/5/7 - ZONE (LU)</v>
      </c>
      <c r="O41" s="22">
        <f t="shared" si="2"/>
        <v>0</v>
      </c>
      <c r="P41" s="22" t="str">
        <f t="shared" si="5"/>
        <v>01500390461</v>
      </c>
    </row>
    <row r="42" spans="1:16" s="146" customFormat="1" x14ac:dyDescent="0.2">
      <c r="A42" s="583"/>
      <c r="B42" s="817" t="s">
        <v>818</v>
      </c>
      <c r="C42" s="807">
        <v>43903</v>
      </c>
      <c r="D42" s="873" t="s">
        <v>44</v>
      </c>
      <c r="E42" s="24" t="s">
        <v>820</v>
      </c>
      <c r="F42" s="730"/>
      <c r="G42" s="16"/>
      <c r="H42" s="16"/>
      <c r="I42" s="16"/>
      <c r="J42" s="179">
        <v>90</v>
      </c>
      <c r="K42" s="805">
        <v>4.1399999999999997</v>
      </c>
      <c r="L42" s="805">
        <v>4.5999999999999999E-2</v>
      </c>
      <c r="M42" s="22" t="str">
        <f t="shared" si="0"/>
        <v>COMMERCIANTE</v>
      </c>
      <c r="N42" s="14" t="str">
        <f t="shared" si="6"/>
        <v>VIA SS LUCCHESE 373/5/7 - ZONE (LU)</v>
      </c>
      <c r="O42" s="22">
        <f t="shared" si="2"/>
        <v>0</v>
      </c>
      <c r="P42" s="22" t="str">
        <f t="shared" si="5"/>
        <v>01500390461</v>
      </c>
    </row>
    <row r="43" spans="1:16" s="146" customFormat="1" x14ac:dyDescent="0.2">
      <c r="A43" s="583"/>
      <c r="B43" s="817" t="s">
        <v>716</v>
      </c>
      <c r="C43" s="807">
        <v>43878</v>
      </c>
      <c r="D43" s="873" t="s">
        <v>694</v>
      </c>
      <c r="E43" s="24" t="s">
        <v>717</v>
      </c>
      <c r="F43" s="730"/>
      <c r="G43" s="16"/>
      <c r="H43" s="16"/>
      <c r="I43" s="16"/>
      <c r="J43" s="467">
        <v>20000</v>
      </c>
      <c r="K43" s="875">
        <v>440</v>
      </c>
      <c r="L43" s="874">
        <v>2.1999999999999999E-2</v>
      </c>
      <c r="M43" s="22" t="str">
        <f t="shared" si="0"/>
        <v>COMMERCIANTE</v>
      </c>
      <c r="N43" s="14" t="str">
        <f t="shared" si="6"/>
        <v>VIA BORGO DEI TERRINCHESI 411 - SERAVEZZA (LU)</v>
      </c>
      <c r="O43" s="22">
        <f t="shared" si="2"/>
        <v>0</v>
      </c>
      <c r="P43" s="22" t="str">
        <f t="shared" si="5"/>
        <v>01574620462</v>
      </c>
    </row>
    <row r="44" spans="1:16" s="146" customFormat="1" x14ac:dyDescent="0.2">
      <c r="A44" s="583"/>
      <c r="B44" s="817" t="s">
        <v>716</v>
      </c>
      <c r="C44" s="807">
        <v>43878</v>
      </c>
      <c r="D44" s="873" t="s">
        <v>694</v>
      </c>
      <c r="E44" s="24" t="s">
        <v>719</v>
      </c>
      <c r="F44" s="730"/>
      <c r="G44" s="16"/>
      <c r="H44" s="16"/>
      <c r="I44" s="16"/>
      <c r="J44" s="467">
        <v>20000</v>
      </c>
      <c r="K44" s="875">
        <v>360</v>
      </c>
      <c r="L44" s="874">
        <v>1.7999999999999999E-2</v>
      </c>
      <c r="M44" s="22" t="str">
        <f t="shared" si="0"/>
        <v>COMMERCIANTE</v>
      </c>
      <c r="N44" s="14" t="str">
        <f t="shared" si="6"/>
        <v>VIA BORGO DEI TERRINCHESI 411 - SERAVEZZA (LU)</v>
      </c>
      <c r="O44" s="22">
        <f t="shared" si="2"/>
        <v>0</v>
      </c>
      <c r="P44" s="22" t="str">
        <f t="shared" si="5"/>
        <v>01574620462</v>
      </c>
    </row>
    <row r="45" spans="1:16" s="146" customFormat="1" x14ac:dyDescent="0.2">
      <c r="A45" s="583"/>
      <c r="B45" s="817" t="s">
        <v>715</v>
      </c>
      <c r="C45" s="807">
        <v>43875</v>
      </c>
      <c r="D45" s="873" t="s">
        <v>63</v>
      </c>
      <c r="E45" s="24" t="s">
        <v>326</v>
      </c>
      <c r="F45" s="730" t="s">
        <v>726</v>
      </c>
      <c r="G45" s="16"/>
      <c r="H45" s="16"/>
      <c r="I45" s="16">
        <v>1188</v>
      </c>
      <c r="J45" s="467"/>
      <c r="K45" s="875">
        <v>5940</v>
      </c>
      <c r="L45" s="874">
        <v>10</v>
      </c>
      <c r="M45" s="22" t="str">
        <f t="shared" si="0"/>
        <v>APICOLTORE</v>
      </c>
      <c r="N45" s="14" t="str">
        <f t="shared" si="6"/>
        <v>STRADA PROV. 4 KM 12 - SAN SPERATE (CA)</v>
      </c>
      <c r="O45" s="22">
        <f t="shared" si="2"/>
        <v>0</v>
      </c>
      <c r="P45" s="22" t="str">
        <f t="shared" si="5"/>
        <v>03324500929</v>
      </c>
    </row>
    <row r="46" spans="1:16" s="146" customFormat="1" x14ac:dyDescent="0.2">
      <c r="A46" s="583"/>
      <c r="B46" s="15" t="s">
        <v>713</v>
      </c>
      <c r="C46" s="21">
        <v>43866</v>
      </c>
      <c r="D46" s="14" t="s">
        <v>44</v>
      </c>
      <c r="E46" s="24" t="s">
        <v>714</v>
      </c>
      <c r="F46" s="15"/>
      <c r="G46" s="16"/>
      <c r="H46" s="16"/>
      <c r="I46" s="16"/>
      <c r="J46" s="16">
        <v>105</v>
      </c>
      <c r="K46" s="492">
        <v>22.89</v>
      </c>
      <c r="L46" s="492">
        <v>0.218</v>
      </c>
      <c r="M46" s="22" t="str">
        <f t="shared" si="0"/>
        <v>COMMERCIANTE</v>
      </c>
      <c r="N46" s="14" t="str">
        <f t="shared" si="6"/>
        <v>VIA SS LUCCHESE 373/5/7 - ZONE (LU)</v>
      </c>
      <c r="O46" s="22">
        <f t="shared" si="2"/>
        <v>0</v>
      </c>
      <c r="P46" s="22" t="str">
        <f t="shared" si="5"/>
        <v>01500390461</v>
      </c>
    </row>
    <row r="47" spans="1:16" s="146" customFormat="1" x14ac:dyDescent="0.2">
      <c r="B47" s="15" t="s">
        <v>713</v>
      </c>
      <c r="C47" s="21">
        <v>43866</v>
      </c>
      <c r="D47" s="14" t="s">
        <v>44</v>
      </c>
      <c r="E47" s="24" t="s">
        <v>314</v>
      </c>
      <c r="F47" s="15"/>
      <c r="G47" s="16"/>
      <c r="H47" s="16"/>
      <c r="I47" s="16"/>
      <c r="J47" s="16">
        <v>90</v>
      </c>
      <c r="K47" s="492">
        <v>10.08</v>
      </c>
      <c r="L47" s="492">
        <v>0.112</v>
      </c>
      <c r="M47" s="22" t="str">
        <f t="shared" si="0"/>
        <v>COMMERCIANTE</v>
      </c>
      <c r="N47" s="14" t="str">
        <f t="shared" si="6"/>
        <v>VIA SS LUCCHESE 373/5/7 - ZONE (LU)</v>
      </c>
      <c r="O47" s="22">
        <f t="shared" si="2"/>
        <v>0</v>
      </c>
      <c r="P47" s="22" t="str">
        <f t="shared" si="5"/>
        <v>01500390461</v>
      </c>
    </row>
    <row r="48" spans="1:16" x14ac:dyDescent="0.2">
      <c r="B48" s="15" t="s">
        <v>713</v>
      </c>
      <c r="C48" s="21">
        <v>43866</v>
      </c>
      <c r="D48" s="14" t="s">
        <v>44</v>
      </c>
      <c r="E48" s="24" t="s">
        <v>176</v>
      </c>
      <c r="F48" s="15"/>
      <c r="G48" s="16"/>
      <c r="H48" s="16"/>
      <c r="J48" s="16">
        <v>3570</v>
      </c>
      <c r="K48" s="492">
        <v>217.77</v>
      </c>
      <c r="L48" s="492">
        <v>6.0999999999999999E-2</v>
      </c>
      <c r="M48" s="22" t="str">
        <f t="shared" ref="M48:M79" si="7">VLOOKUP($D48,MAT_FORNITORI,2,0)</f>
        <v>COMMERCIANTE</v>
      </c>
      <c r="N48" s="14" t="str">
        <f t="shared" si="6"/>
        <v>VIA SS LUCCHESE 373/5/7 - ZONE (LU)</v>
      </c>
      <c r="O48" s="22">
        <f t="shared" ref="O48:O72" si="8">VLOOKUP($D48,MAT_FORNITORI,4,0)</f>
        <v>0</v>
      </c>
      <c r="P48" s="22" t="str">
        <f t="shared" ref="P48:P79" si="9">VLOOKUP($D48,MAT_FORNITORI,5,0)</f>
        <v>01500390461</v>
      </c>
    </row>
    <row r="49" spans="1:16" x14ac:dyDescent="0.2">
      <c r="B49" s="15" t="s">
        <v>590</v>
      </c>
      <c r="C49" s="21">
        <v>43861</v>
      </c>
      <c r="D49" s="14" t="s">
        <v>11</v>
      </c>
      <c r="E49" s="24" t="s">
        <v>322</v>
      </c>
      <c r="F49" s="15" t="s">
        <v>664</v>
      </c>
      <c r="G49" s="16">
        <v>600</v>
      </c>
      <c r="H49" s="22">
        <v>2</v>
      </c>
      <c r="K49" s="492">
        <v>3000</v>
      </c>
      <c r="L49" s="492">
        <v>5</v>
      </c>
      <c r="M49" s="22" t="str">
        <f t="shared" si="7"/>
        <v>APICOLTORE</v>
      </c>
      <c r="N49" s="14" t="str">
        <f t="shared" si="6"/>
        <v>VIA GALLARATE 33/A - OLEGGIO (NO)</v>
      </c>
      <c r="O49" s="22" t="str">
        <f t="shared" si="8"/>
        <v>PSTCLM58E69G019J</v>
      </c>
      <c r="P49" s="22" t="str">
        <f t="shared" si="9"/>
        <v>01123960039</v>
      </c>
    </row>
    <row r="50" spans="1:16" x14ac:dyDescent="0.2">
      <c r="B50" s="15" t="s">
        <v>666</v>
      </c>
      <c r="C50" s="21">
        <v>43861</v>
      </c>
      <c r="D50" s="14" t="s">
        <v>11</v>
      </c>
      <c r="E50" s="24" t="s">
        <v>378</v>
      </c>
      <c r="F50" s="15" t="s">
        <v>665</v>
      </c>
      <c r="G50" s="16">
        <v>600</v>
      </c>
      <c r="H50" s="22">
        <v>2</v>
      </c>
      <c r="K50" s="492">
        <v>3600</v>
      </c>
      <c r="L50" s="492">
        <v>6</v>
      </c>
      <c r="M50" s="22" t="str">
        <f t="shared" si="7"/>
        <v>APICOLTORE</v>
      </c>
      <c r="N50" s="14" t="str">
        <f t="shared" si="6"/>
        <v>VIA GALLARATE 33/A - OLEGGIO (NO)</v>
      </c>
      <c r="O50" s="22" t="str">
        <f t="shared" si="8"/>
        <v>PSTCLM58E69G019J</v>
      </c>
      <c r="P50" s="22" t="str">
        <f t="shared" si="9"/>
        <v>01123960039</v>
      </c>
    </row>
    <row r="51" spans="1:16" x14ac:dyDescent="0.2">
      <c r="B51" s="15" t="s">
        <v>712</v>
      </c>
      <c r="C51" s="21">
        <v>43861</v>
      </c>
      <c r="D51" s="14" t="s">
        <v>694</v>
      </c>
      <c r="E51" s="24" t="s">
        <v>718</v>
      </c>
      <c r="F51" s="15"/>
      <c r="G51" s="16"/>
      <c r="J51" s="16">
        <v>10000</v>
      </c>
      <c r="K51" s="492">
        <v>300</v>
      </c>
      <c r="L51" s="492">
        <v>0.03</v>
      </c>
      <c r="M51" s="22" t="str">
        <f t="shared" si="7"/>
        <v>COMMERCIANTE</v>
      </c>
      <c r="N51" s="14" t="str">
        <f t="shared" si="6"/>
        <v>VIA BORGO DEI TERRINCHESI 411 - SERAVEZZA (LU)</v>
      </c>
      <c r="O51" s="22">
        <f t="shared" si="8"/>
        <v>0</v>
      </c>
      <c r="P51" s="22" t="str">
        <f t="shared" si="9"/>
        <v>01574620462</v>
      </c>
    </row>
    <row r="52" spans="1:16" x14ac:dyDescent="0.2">
      <c r="B52" s="15" t="s">
        <v>667</v>
      </c>
      <c r="C52" s="21">
        <v>43859</v>
      </c>
      <c r="D52" s="14" t="s">
        <v>44</v>
      </c>
      <c r="E52" s="24" t="s">
        <v>175</v>
      </c>
      <c r="F52" s="15"/>
      <c r="G52" s="16"/>
      <c r="J52" s="16">
        <v>4928</v>
      </c>
      <c r="K52" s="492">
        <v>704.7</v>
      </c>
      <c r="L52" s="492">
        <v>0.14299999999999999</v>
      </c>
      <c r="M52" s="22" t="str">
        <f t="shared" si="7"/>
        <v>COMMERCIANTE</v>
      </c>
      <c r="N52" s="14" t="str">
        <f t="shared" si="6"/>
        <v>VIA SS LUCCHESE 373/5/7 - ZONE (LU)</v>
      </c>
      <c r="O52" s="22">
        <f t="shared" si="8"/>
        <v>0</v>
      </c>
      <c r="P52" s="22" t="str">
        <f t="shared" si="9"/>
        <v>01500390461</v>
      </c>
    </row>
    <row r="53" spans="1:16" x14ac:dyDescent="0.2">
      <c r="B53" s="15" t="s">
        <v>668</v>
      </c>
      <c r="C53" s="21">
        <v>43859</v>
      </c>
      <c r="D53" s="14" t="s">
        <v>44</v>
      </c>
      <c r="E53" s="24" t="s">
        <v>176</v>
      </c>
      <c r="F53" s="15"/>
      <c r="J53" s="16">
        <v>520</v>
      </c>
      <c r="K53" s="492">
        <v>31.72</v>
      </c>
      <c r="L53" s="492">
        <v>6.0999999999999999E-2</v>
      </c>
      <c r="M53" s="22" t="str">
        <f t="shared" si="7"/>
        <v>COMMERCIANTE</v>
      </c>
      <c r="N53" s="14" t="str">
        <f t="shared" si="6"/>
        <v>VIA SS LUCCHESE 373/5/7 - ZONE (LU)</v>
      </c>
      <c r="O53" s="22">
        <f t="shared" si="8"/>
        <v>0</v>
      </c>
      <c r="P53" s="22" t="str">
        <f t="shared" si="9"/>
        <v>01500390461</v>
      </c>
    </row>
    <row r="54" spans="1:16" x14ac:dyDescent="0.2">
      <c r="B54" s="15" t="s">
        <v>699</v>
      </c>
      <c r="C54" s="21">
        <v>43802</v>
      </c>
      <c r="D54" s="14" t="s">
        <v>44</v>
      </c>
      <c r="E54" s="24" t="s">
        <v>175</v>
      </c>
      <c r="F54" s="15"/>
      <c r="J54" s="16">
        <v>2464</v>
      </c>
      <c r="K54" s="492">
        <v>332.64</v>
      </c>
      <c r="L54" s="492">
        <v>0.13500000000000001</v>
      </c>
      <c r="M54" s="22" t="str">
        <f t="shared" si="7"/>
        <v>COMMERCIANTE</v>
      </c>
      <c r="N54" s="14" t="str">
        <f t="shared" si="6"/>
        <v>VIA SS LUCCHESE 373/5/7 - ZONE (LU)</v>
      </c>
      <c r="O54" s="22">
        <f t="shared" si="8"/>
        <v>0</v>
      </c>
      <c r="P54" s="22" t="str">
        <f t="shared" si="9"/>
        <v>01500390461</v>
      </c>
    </row>
    <row r="55" spans="1:16" x14ac:dyDescent="0.2">
      <c r="B55" s="15" t="s">
        <v>699</v>
      </c>
      <c r="C55" s="21">
        <v>43802</v>
      </c>
      <c r="D55" s="14" t="s">
        <v>44</v>
      </c>
      <c r="E55" s="24" t="s">
        <v>176</v>
      </c>
      <c r="F55" s="15"/>
      <c r="J55" s="16">
        <v>3300</v>
      </c>
      <c r="K55" s="492">
        <v>201.3</v>
      </c>
      <c r="L55" s="492">
        <v>6.0999999999999999E-2</v>
      </c>
      <c r="M55" s="22" t="str">
        <f t="shared" si="7"/>
        <v>COMMERCIANTE</v>
      </c>
      <c r="N55" s="14" t="str">
        <f t="shared" ref="N55:N72" si="10">VLOOKUP($D55,MAT_FORNITORI,3,0)</f>
        <v>VIA SS LUCCHESE 373/5/7 - ZONE (LU)</v>
      </c>
      <c r="O55" s="22">
        <f t="shared" si="8"/>
        <v>0</v>
      </c>
      <c r="P55" s="22" t="str">
        <f t="shared" si="9"/>
        <v>01500390461</v>
      </c>
    </row>
    <row r="56" spans="1:16" x14ac:dyDescent="0.2">
      <c r="B56" s="15" t="s">
        <v>693</v>
      </c>
      <c r="C56" s="21">
        <v>43796</v>
      </c>
      <c r="D56" s="14" t="s">
        <v>694</v>
      </c>
      <c r="E56" s="24" t="s">
        <v>698</v>
      </c>
      <c r="F56" s="15"/>
      <c r="J56" s="16">
        <v>2500</v>
      </c>
      <c r="K56" s="492">
        <v>250</v>
      </c>
      <c r="L56" s="492">
        <v>0.1</v>
      </c>
      <c r="M56" s="22" t="str">
        <f t="shared" si="7"/>
        <v>COMMERCIANTE</v>
      </c>
      <c r="N56" s="14" t="str">
        <f t="shared" si="10"/>
        <v>VIA BORGO DEI TERRINCHESI 411 - SERAVEZZA (LU)</v>
      </c>
      <c r="O56" s="22">
        <f t="shared" si="8"/>
        <v>0</v>
      </c>
      <c r="P56" s="22" t="str">
        <f t="shared" si="9"/>
        <v>01574620462</v>
      </c>
    </row>
    <row r="57" spans="1:16" x14ac:dyDescent="0.2">
      <c r="A57" s="975"/>
      <c r="B57" s="817" t="s">
        <v>672</v>
      </c>
      <c r="C57" s="807">
        <v>43769</v>
      </c>
      <c r="D57" s="804" t="s">
        <v>674</v>
      </c>
      <c r="E57" s="806" t="s">
        <v>536</v>
      </c>
      <c r="F57" s="806"/>
      <c r="G57" s="382"/>
      <c r="H57" s="382"/>
      <c r="I57" s="382"/>
      <c r="J57" s="382">
        <v>1218</v>
      </c>
      <c r="K57" s="805">
        <v>475</v>
      </c>
      <c r="L57" s="805">
        <v>0.39</v>
      </c>
      <c r="M57" s="382" t="str">
        <f t="shared" si="7"/>
        <v>COMMERCIANTE</v>
      </c>
      <c r="N57" s="804" t="str">
        <f t="shared" si="10"/>
        <v>VIA PROVINCIALE DI MERCATALE 92 - VINCI (FI)</v>
      </c>
      <c r="O57" s="382">
        <f t="shared" si="8"/>
        <v>0</v>
      </c>
      <c r="P57" s="382" t="str">
        <f t="shared" si="9"/>
        <v>00465330488</v>
      </c>
    </row>
    <row r="58" spans="1:16" x14ac:dyDescent="0.2">
      <c r="B58" s="15" t="s">
        <v>440</v>
      </c>
      <c r="C58" s="21">
        <v>43760</v>
      </c>
      <c r="D58" s="14" t="s">
        <v>77</v>
      </c>
      <c r="E58" s="24" t="s">
        <v>319</v>
      </c>
      <c r="F58" s="15" t="s">
        <v>622</v>
      </c>
      <c r="G58" s="22">
        <v>600</v>
      </c>
      <c r="H58" s="22">
        <v>2</v>
      </c>
      <c r="K58" s="492">
        <v>2700</v>
      </c>
      <c r="L58" s="492">
        <v>4.5</v>
      </c>
      <c r="M58" s="22" t="str">
        <f t="shared" si="7"/>
        <v>APICOLTORE</v>
      </c>
      <c r="N58" s="14" t="str">
        <f t="shared" si="10"/>
        <v>VIA GAGGIOLO 105 - OLEGGIO (NO)</v>
      </c>
      <c r="O58" s="22" t="str">
        <f t="shared" si="8"/>
        <v>DNNMRC81C15F351O</v>
      </c>
      <c r="P58" s="22" t="str">
        <f t="shared" si="9"/>
        <v>01378380057</v>
      </c>
    </row>
    <row r="59" spans="1:16" x14ac:dyDescent="0.2">
      <c r="B59" s="15" t="s">
        <v>623</v>
      </c>
      <c r="C59" s="21">
        <v>43760</v>
      </c>
      <c r="D59" s="14" t="s">
        <v>11</v>
      </c>
      <c r="E59" s="24" t="s">
        <v>325</v>
      </c>
      <c r="F59" s="15" t="s">
        <v>624</v>
      </c>
      <c r="G59" s="22">
        <v>600</v>
      </c>
      <c r="H59" s="22">
        <v>2</v>
      </c>
      <c r="K59" s="492">
        <v>3600</v>
      </c>
      <c r="L59" s="492">
        <v>6</v>
      </c>
      <c r="M59" s="22" t="str">
        <f t="shared" si="7"/>
        <v>APICOLTORE</v>
      </c>
      <c r="N59" s="14" t="str">
        <f t="shared" si="10"/>
        <v>VIA GALLARATE 33/A - OLEGGIO (NO)</v>
      </c>
      <c r="O59" s="22" t="str">
        <f t="shared" si="8"/>
        <v>PSTCLM58E69G019J</v>
      </c>
      <c r="P59" s="22" t="str">
        <f t="shared" si="9"/>
        <v>01123960039</v>
      </c>
    </row>
    <row r="60" spans="1:16" x14ac:dyDescent="0.2">
      <c r="B60" s="15" t="s">
        <v>621</v>
      </c>
      <c r="C60" s="21">
        <v>43747</v>
      </c>
      <c r="D60" s="14" t="s">
        <v>44</v>
      </c>
      <c r="E60" s="24" t="s">
        <v>175</v>
      </c>
      <c r="F60" s="15"/>
      <c r="J60" s="16">
        <v>2464</v>
      </c>
      <c r="K60" s="492">
        <v>333.64</v>
      </c>
      <c r="L60" s="492">
        <v>0.13500000000000001</v>
      </c>
      <c r="M60" s="22" t="str">
        <f t="shared" si="7"/>
        <v>COMMERCIANTE</v>
      </c>
      <c r="N60" s="14" t="str">
        <f t="shared" si="10"/>
        <v>VIA SS LUCCHESE 373/5/7 - ZONE (LU)</v>
      </c>
      <c r="O60" s="22">
        <f t="shared" si="8"/>
        <v>0</v>
      </c>
      <c r="P60" s="22" t="str">
        <f t="shared" si="9"/>
        <v>01500390461</v>
      </c>
    </row>
    <row r="61" spans="1:16" x14ac:dyDescent="0.2">
      <c r="B61" s="15" t="s">
        <v>621</v>
      </c>
      <c r="C61" s="21">
        <v>43747</v>
      </c>
      <c r="D61" s="14" t="s">
        <v>44</v>
      </c>
      <c r="E61" s="24" t="s">
        <v>176</v>
      </c>
      <c r="F61" s="15"/>
      <c r="J61" s="16">
        <v>2400</v>
      </c>
      <c r="K61" s="492">
        <v>146.4</v>
      </c>
      <c r="L61" s="492">
        <v>6.0999999999999999E-2</v>
      </c>
      <c r="M61" s="22" t="str">
        <f t="shared" si="7"/>
        <v>COMMERCIANTE</v>
      </c>
      <c r="N61" s="14" t="str">
        <f t="shared" si="10"/>
        <v>VIA SS LUCCHESE 373/5/7 - ZONE (LU)</v>
      </c>
      <c r="O61" s="22">
        <f t="shared" si="8"/>
        <v>0</v>
      </c>
      <c r="P61" s="22" t="str">
        <f t="shared" si="9"/>
        <v>01500390461</v>
      </c>
    </row>
    <row r="62" spans="1:16" x14ac:dyDescent="0.2">
      <c r="B62" s="15" t="s">
        <v>621</v>
      </c>
      <c r="C62" s="21">
        <v>43747</v>
      </c>
      <c r="D62" s="14" t="s">
        <v>44</v>
      </c>
      <c r="E62" s="24" t="s">
        <v>314</v>
      </c>
      <c r="F62" s="15"/>
      <c r="J62" s="16">
        <v>150</v>
      </c>
      <c r="K62" s="492">
        <v>15.75</v>
      </c>
      <c r="L62" s="492">
        <v>0.105</v>
      </c>
      <c r="M62" s="22" t="str">
        <f t="shared" si="7"/>
        <v>COMMERCIANTE</v>
      </c>
      <c r="N62" s="14" t="str">
        <f t="shared" si="10"/>
        <v>VIA SS LUCCHESE 373/5/7 - ZONE (LU)</v>
      </c>
      <c r="O62" s="22">
        <f t="shared" si="8"/>
        <v>0</v>
      </c>
      <c r="P62" s="22" t="str">
        <f t="shared" si="9"/>
        <v>01500390461</v>
      </c>
    </row>
    <row r="63" spans="1:16" x14ac:dyDescent="0.2">
      <c r="B63" s="15" t="s">
        <v>621</v>
      </c>
      <c r="C63" s="21">
        <v>43747</v>
      </c>
      <c r="D63" s="14" t="s">
        <v>44</v>
      </c>
      <c r="E63" s="24" t="s">
        <v>176</v>
      </c>
      <c r="F63" s="15"/>
      <c r="J63" s="16">
        <v>200</v>
      </c>
      <c r="K63" s="492">
        <v>9.6</v>
      </c>
      <c r="L63" s="492">
        <v>4.8000000000000001E-2</v>
      </c>
      <c r="M63" s="22" t="str">
        <f t="shared" si="7"/>
        <v>COMMERCIANTE</v>
      </c>
      <c r="N63" s="14" t="str">
        <f t="shared" si="10"/>
        <v>VIA SS LUCCHESE 373/5/7 - ZONE (LU)</v>
      </c>
      <c r="O63" s="22">
        <f t="shared" si="8"/>
        <v>0</v>
      </c>
      <c r="P63" s="22" t="str">
        <f t="shared" si="9"/>
        <v>01500390461</v>
      </c>
    </row>
    <row r="64" spans="1:16" x14ac:dyDescent="0.2">
      <c r="B64" s="15" t="s">
        <v>588</v>
      </c>
      <c r="C64" s="21">
        <v>43739</v>
      </c>
      <c r="D64" s="14" t="s">
        <v>63</v>
      </c>
      <c r="E64" s="24" t="s">
        <v>326</v>
      </c>
      <c r="F64" s="15"/>
      <c r="I64" s="16">
        <v>1252</v>
      </c>
      <c r="K64" s="492">
        <v>6260</v>
      </c>
      <c r="L64" s="492">
        <v>10</v>
      </c>
      <c r="M64" s="22" t="str">
        <f t="shared" si="7"/>
        <v>APICOLTORE</v>
      </c>
      <c r="N64" s="14" t="str">
        <f t="shared" si="10"/>
        <v>STRADA PROV. 4 KM 12 - SAN SPERATE (CA)</v>
      </c>
      <c r="O64" s="22">
        <f t="shared" si="8"/>
        <v>0</v>
      </c>
      <c r="P64" s="22" t="str">
        <f t="shared" si="9"/>
        <v>03324500929</v>
      </c>
    </row>
    <row r="65" spans="2:16" x14ac:dyDescent="0.2">
      <c r="B65" s="15" t="s">
        <v>589</v>
      </c>
      <c r="C65" s="21">
        <v>43708</v>
      </c>
      <c r="D65" s="14" t="s">
        <v>50</v>
      </c>
      <c r="E65" s="24" t="s">
        <v>318</v>
      </c>
      <c r="F65" s="15"/>
      <c r="G65" s="22">
        <v>1200</v>
      </c>
      <c r="H65" s="22">
        <v>4</v>
      </c>
      <c r="K65" s="492">
        <v>4560</v>
      </c>
      <c r="L65" s="492">
        <v>7.6</v>
      </c>
      <c r="M65" s="22" t="str">
        <f t="shared" si="7"/>
        <v>APICOLTORE</v>
      </c>
      <c r="N65" s="14" t="str">
        <f t="shared" si="10"/>
        <v>CONTR. BAGLIO - GAGLIANO CASTELFERRATO (EN)</v>
      </c>
      <c r="O65" s="22" t="str">
        <f t="shared" si="8"/>
        <v>LFRLDA69T30D849U</v>
      </c>
      <c r="P65" s="22" t="str">
        <f t="shared" si="9"/>
        <v>00626110860</v>
      </c>
    </row>
    <row r="66" spans="2:16" x14ac:dyDescent="0.2">
      <c r="B66" s="15" t="s">
        <v>590</v>
      </c>
      <c r="C66" s="21">
        <v>43665</v>
      </c>
      <c r="D66" s="14" t="s">
        <v>31</v>
      </c>
      <c r="E66" s="24" t="s">
        <v>327</v>
      </c>
      <c r="F66" s="15" t="s">
        <v>591</v>
      </c>
      <c r="G66" s="22">
        <v>28</v>
      </c>
      <c r="K66" s="492">
        <v>350</v>
      </c>
      <c r="L66" s="492">
        <v>12.5</v>
      </c>
      <c r="M66" s="22" t="str">
        <f t="shared" si="7"/>
        <v>APICOLTORE</v>
      </c>
      <c r="N66" s="14" t="str">
        <f t="shared" si="10"/>
        <v>VIA CINQUE GIORNATE 11 - MARINA DI PIETRASANTA (LU)</v>
      </c>
      <c r="O66" s="22" t="str">
        <f t="shared" si="8"/>
        <v>BRTNTN64R17F205J</v>
      </c>
      <c r="P66" s="22" t="str">
        <f t="shared" si="9"/>
        <v>01634470460</v>
      </c>
    </row>
    <row r="67" spans="2:16" x14ac:dyDescent="0.2">
      <c r="B67" s="103" t="s">
        <v>662</v>
      </c>
      <c r="C67" s="515">
        <v>43616</v>
      </c>
      <c r="D67" s="144" t="s">
        <v>11</v>
      </c>
      <c r="E67" s="735" t="s">
        <v>324</v>
      </c>
      <c r="F67" s="103" t="s">
        <v>323</v>
      </c>
      <c r="G67" s="136">
        <v>1500</v>
      </c>
      <c r="H67" s="136">
        <v>5</v>
      </c>
      <c r="I67" s="514"/>
      <c r="J67" s="514"/>
      <c r="K67" s="516">
        <v>13800</v>
      </c>
      <c r="L67" s="516">
        <v>9.1999999999999993</v>
      </c>
      <c r="M67" s="22" t="str">
        <f t="shared" si="7"/>
        <v>APICOLTORE</v>
      </c>
      <c r="N67" s="14" t="str">
        <f t="shared" si="10"/>
        <v>VIA GALLARATE 33/A - OLEGGIO (NO)</v>
      </c>
      <c r="O67" s="22" t="str">
        <f t="shared" si="8"/>
        <v>PSTCLM58E69G019J</v>
      </c>
      <c r="P67" s="22" t="str">
        <f t="shared" si="9"/>
        <v>01123960039</v>
      </c>
    </row>
    <row r="68" spans="2:16" x14ac:dyDescent="0.2">
      <c r="B68" s="103" t="s">
        <v>662</v>
      </c>
      <c r="C68" s="515">
        <v>43616</v>
      </c>
      <c r="D68" s="144" t="s">
        <v>11</v>
      </c>
      <c r="E68" s="735" t="s">
        <v>378</v>
      </c>
      <c r="F68" s="103" t="s">
        <v>576</v>
      </c>
      <c r="G68" s="136">
        <v>600</v>
      </c>
      <c r="H68" s="136">
        <v>2</v>
      </c>
      <c r="I68" s="514"/>
      <c r="J68" s="514"/>
      <c r="K68" s="516">
        <v>3900</v>
      </c>
      <c r="L68" s="516">
        <v>6.5</v>
      </c>
      <c r="M68" s="22" t="str">
        <f t="shared" si="7"/>
        <v>APICOLTORE</v>
      </c>
      <c r="N68" s="14" t="str">
        <f t="shared" si="10"/>
        <v>VIA GALLARATE 33/A - OLEGGIO (NO)</v>
      </c>
      <c r="O68" s="22" t="str">
        <f t="shared" si="8"/>
        <v>PSTCLM58E69G019J</v>
      </c>
      <c r="P68" s="22" t="str">
        <f t="shared" si="9"/>
        <v>01123960039</v>
      </c>
    </row>
    <row r="69" spans="2:16" x14ac:dyDescent="0.2">
      <c r="B69" s="103" t="s">
        <v>662</v>
      </c>
      <c r="C69" s="515">
        <v>43616</v>
      </c>
      <c r="D69" s="144" t="s">
        <v>11</v>
      </c>
      <c r="E69" s="735" t="s">
        <v>325</v>
      </c>
      <c r="F69" s="103" t="s">
        <v>380</v>
      </c>
      <c r="G69" s="136">
        <v>300</v>
      </c>
      <c r="H69" s="136">
        <v>1</v>
      </c>
      <c r="I69" s="514"/>
      <c r="J69" s="514"/>
      <c r="K69" s="516">
        <v>1800</v>
      </c>
      <c r="L69" s="516">
        <v>6</v>
      </c>
      <c r="M69" s="22" t="str">
        <f t="shared" si="7"/>
        <v>APICOLTORE</v>
      </c>
      <c r="N69" s="14" t="str">
        <f t="shared" si="10"/>
        <v>VIA GALLARATE 33/A - OLEGGIO (NO)</v>
      </c>
      <c r="O69" s="22" t="str">
        <f t="shared" si="8"/>
        <v>PSTCLM58E69G019J</v>
      </c>
      <c r="P69" s="22" t="str">
        <f t="shared" si="9"/>
        <v>01123960039</v>
      </c>
    </row>
    <row r="70" spans="2:16" x14ac:dyDescent="0.2">
      <c r="B70" s="15" t="s">
        <v>562</v>
      </c>
      <c r="C70" s="21">
        <v>43595</v>
      </c>
      <c r="D70" s="14" t="s">
        <v>44</v>
      </c>
      <c r="E70" s="24" t="s">
        <v>175</v>
      </c>
      <c r="F70" s="15"/>
      <c r="J70" s="16">
        <v>4576</v>
      </c>
      <c r="K70" s="492">
        <v>617.76</v>
      </c>
      <c r="L70" s="492">
        <v>0.13500000000000001</v>
      </c>
      <c r="M70" s="22" t="str">
        <f t="shared" si="7"/>
        <v>COMMERCIANTE</v>
      </c>
      <c r="N70" s="14" t="str">
        <f t="shared" si="10"/>
        <v>VIA SS LUCCHESE 373/5/7 - ZONE (LU)</v>
      </c>
      <c r="O70" s="22">
        <f t="shared" si="8"/>
        <v>0</v>
      </c>
      <c r="P70" s="22" t="str">
        <f t="shared" si="9"/>
        <v>01500390461</v>
      </c>
    </row>
    <row r="71" spans="2:16" x14ac:dyDescent="0.2">
      <c r="B71" s="15" t="s">
        <v>562</v>
      </c>
      <c r="C71" s="21">
        <v>43595</v>
      </c>
      <c r="D71" s="14" t="s">
        <v>44</v>
      </c>
      <c r="E71" s="24" t="s">
        <v>176</v>
      </c>
      <c r="F71" s="15"/>
      <c r="J71" s="16">
        <v>4210</v>
      </c>
      <c r="K71" s="492">
        <v>256.81</v>
      </c>
      <c r="L71" s="492">
        <v>6.0999999999999999E-2</v>
      </c>
      <c r="M71" s="22" t="str">
        <f t="shared" si="7"/>
        <v>COMMERCIANTE</v>
      </c>
      <c r="N71" s="14" t="str">
        <f t="shared" si="10"/>
        <v>VIA SS LUCCHESE 373/5/7 - ZONE (LU)</v>
      </c>
      <c r="O71" s="22">
        <f t="shared" si="8"/>
        <v>0</v>
      </c>
      <c r="P71" s="22" t="str">
        <f t="shared" si="9"/>
        <v>01500390461</v>
      </c>
    </row>
    <row r="72" spans="2:16" x14ac:dyDescent="0.2">
      <c r="B72" s="262" t="s">
        <v>507</v>
      </c>
      <c r="C72" s="259">
        <v>43552</v>
      </c>
      <c r="D72" s="260" t="s">
        <v>11</v>
      </c>
      <c r="E72" s="736" t="s">
        <v>318</v>
      </c>
      <c r="F72" s="262" t="s">
        <v>497</v>
      </c>
      <c r="G72" s="261">
        <v>1200</v>
      </c>
      <c r="H72" s="22">
        <v>4</v>
      </c>
      <c r="J72" s="258"/>
      <c r="K72" s="493">
        <v>6000</v>
      </c>
      <c r="L72" s="493">
        <v>5</v>
      </c>
      <c r="M72" s="22" t="str">
        <f t="shared" si="7"/>
        <v>APICOLTORE</v>
      </c>
      <c r="N72" s="14" t="str">
        <f t="shared" si="10"/>
        <v>VIA GALLARATE 33/A - OLEGGIO (NO)</v>
      </c>
      <c r="O72" s="22" t="str">
        <f t="shared" si="8"/>
        <v>PSTCLM58E69G019J</v>
      </c>
      <c r="P72" s="22" t="str">
        <f t="shared" si="9"/>
        <v>01123960039</v>
      </c>
    </row>
    <row r="73" spans="2:16" x14ac:dyDescent="0.2">
      <c r="B73" s="262" t="s">
        <v>506</v>
      </c>
      <c r="C73" s="259">
        <v>43544</v>
      </c>
      <c r="D73" s="260" t="s">
        <v>44</v>
      </c>
      <c r="E73" s="736" t="s">
        <v>175</v>
      </c>
      <c r="F73" s="262"/>
      <c r="G73" s="261"/>
      <c r="J73" s="258">
        <v>2288</v>
      </c>
      <c r="K73" s="493">
        <v>308.88</v>
      </c>
      <c r="L73" s="493">
        <v>0.13500000000000001</v>
      </c>
      <c r="M73" s="22" t="str">
        <f t="shared" si="7"/>
        <v>COMMERCIANTE</v>
      </c>
      <c r="N73" s="14" t="s">
        <v>46</v>
      </c>
      <c r="O73" s="22">
        <v>0</v>
      </c>
      <c r="P73" s="22" t="str">
        <f t="shared" si="9"/>
        <v>01500390461</v>
      </c>
    </row>
    <row r="74" spans="2:16" x14ac:dyDescent="0.2">
      <c r="B74" s="262" t="s">
        <v>506</v>
      </c>
      <c r="C74" s="259">
        <v>43544</v>
      </c>
      <c r="D74" s="260" t="s">
        <v>44</v>
      </c>
      <c r="E74" s="736" t="s">
        <v>176</v>
      </c>
      <c r="F74" s="262"/>
      <c r="G74" s="261"/>
      <c r="J74" s="258">
        <v>3300</v>
      </c>
      <c r="K74" s="493">
        <v>201.3</v>
      </c>
      <c r="L74" s="493">
        <v>6.0999999999999999E-2</v>
      </c>
      <c r="M74" s="22" t="str">
        <f t="shared" si="7"/>
        <v>COMMERCIANTE</v>
      </c>
      <c r="N74" s="14" t="s">
        <v>46</v>
      </c>
      <c r="O74" s="22">
        <v>0</v>
      </c>
      <c r="P74" s="22" t="str">
        <f t="shared" si="9"/>
        <v>01500390461</v>
      </c>
    </row>
    <row r="75" spans="2:16" x14ac:dyDescent="0.2">
      <c r="B75" s="262" t="s">
        <v>504</v>
      </c>
      <c r="C75" s="259">
        <v>43542</v>
      </c>
      <c r="D75" s="260" t="s">
        <v>63</v>
      </c>
      <c r="E75" s="736" t="s">
        <v>326</v>
      </c>
      <c r="F75" s="262"/>
      <c r="G75" s="261"/>
      <c r="I75" s="16">
        <v>1248</v>
      </c>
      <c r="J75" s="258"/>
      <c r="K75" s="493">
        <v>6240</v>
      </c>
      <c r="L75" s="493">
        <v>5</v>
      </c>
      <c r="M75" s="22" t="str">
        <f t="shared" si="7"/>
        <v>APICOLTORE</v>
      </c>
      <c r="N75" s="14" t="str">
        <f t="shared" ref="N75:N106" si="11">VLOOKUP($D75,MAT_FORNITORI,3,0)</f>
        <v>STRADA PROV. 4 KM 12 - SAN SPERATE (CA)</v>
      </c>
      <c r="O75" s="22">
        <f t="shared" ref="O75:O106" si="12">VLOOKUP($D75,MAT_FORNITORI,4,0)</f>
        <v>0</v>
      </c>
      <c r="P75" s="22" t="str">
        <f t="shared" si="9"/>
        <v>03324500929</v>
      </c>
    </row>
    <row r="76" spans="2:16" x14ac:dyDescent="0.2">
      <c r="B76" s="262" t="s">
        <v>431</v>
      </c>
      <c r="C76" s="259">
        <v>43509</v>
      </c>
      <c r="D76" s="260" t="s">
        <v>31</v>
      </c>
      <c r="E76" s="736" t="s">
        <v>318</v>
      </c>
      <c r="F76" s="262" t="s">
        <v>494</v>
      </c>
      <c r="G76" s="261">
        <v>379.5</v>
      </c>
      <c r="J76" s="258"/>
      <c r="K76" s="493">
        <v>2239.0500000000002</v>
      </c>
      <c r="L76" s="493">
        <v>5.9</v>
      </c>
      <c r="M76" s="22" t="str">
        <f t="shared" si="7"/>
        <v>APICOLTORE</v>
      </c>
      <c r="N76" s="14" t="str">
        <f t="shared" si="11"/>
        <v>VIA CINQUE GIORNATE 11 - MARINA DI PIETRASANTA (LU)</v>
      </c>
      <c r="O76" s="22" t="str">
        <f t="shared" si="12"/>
        <v>BRTNTN64R17F205J</v>
      </c>
      <c r="P76" s="22" t="str">
        <f t="shared" si="9"/>
        <v>01634470460</v>
      </c>
    </row>
    <row r="77" spans="2:16" x14ac:dyDescent="0.2">
      <c r="B77" s="262" t="s">
        <v>503</v>
      </c>
      <c r="C77" s="259">
        <v>43507</v>
      </c>
      <c r="D77" s="260" t="s">
        <v>44</v>
      </c>
      <c r="E77" s="736" t="s">
        <v>175</v>
      </c>
      <c r="F77" s="262"/>
      <c r="G77" s="261"/>
      <c r="J77" s="258">
        <v>2464</v>
      </c>
      <c r="K77" s="493">
        <v>332.64</v>
      </c>
      <c r="L77" s="493">
        <v>0.13500000000000001</v>
      </c>
      <c r="M77" s="22" t="str">
        <f t="shared" si="7"/>
        <v>COMMERCIANTE</v>
      </c>
      <c r="N77" s="14" t="str">
        <f t="shared" si="11"/>
        <v>VIA SS LUCCHESE 373/5/7 - ZONE (LU)</v>
      </c>
      <c r="O77" s="22">
        <f t="shared" si="12"/>
        <v>0</v>
      </c>
      <c r="P77" s="22" t="str">
        <f t="shared" si="9"/>
        <v>01500390461</v>
      </c>
    </row>
    <row r="78" spans="2:16" x14ac:dyDescent="0.2">
      <c r="B78" s="262" t="s">
        <v>503</v>
      </c>
      <c r="C78" s="259">
        <v>43507</v>
      </c>
      <c r="D78" s="260" t="s">
        <v>44</v>
      </c>
      <c r="E78" s="736" t="s">
        <v>176</v>
      </c>
      <c r="F78" s="262"/>
      <c r="G78" s="261"/>
      <c r="J78" s="258">
        <v>3300</v>
      </c>
      <c r="K78" s="493">
        <v>201.3</v>
      </c>
      <c r="L78" s="493">
        <v>6.0999999999999999E-2</v>
      </c>
      <c r="M78" s="22" t="str">
        <f t="shared" si="7"/>
        <v>COMMERCIANTE</v>
      </c>
      <c r="N78" s="14" t="str">
        <f t="shared" si="11"/>
        <v>VIA SS LUCCHESE 373/5/7 - ZONE (LU)</v>
      </c>
      <c r="O78" s="22">
        <f t="shared" si="12"/>
        <v>0</v>
      </c>
      <c r="P78" s="22" t="str">
        <f t="shared" si="9"/>
        <v>01500390461</v>
      </c>
    </row>
    <row r="79" spans="2:16" x14ac:dyDescent="0.2">
      <c r="B79" s="262" t="s">
        <v>502</v>
      </c>
      <c r="C79" s="259">
        <v>43496</v>
      </c>
      <c r="D79" s="260" t="s">
        <v>31</v>
      </c>
      <c r="E79" s="736" t="s">
        <v>318</v>
      </c>
      <c r="F79" s="262" t="s">
        <v>492</v>
      </c>
      <c r="G79" s="261">
        <v>242</v>
      </c>
      <c r="J79" s="258"/>
      <c r="K79" s="493">
        <v>1427.8</v>
      </c>
      <c r="L79" s="493">
        <v>5.9</v>
      </c>
      <c r="M79" s="22" t="str">
        <f t="shared" si="7"/>
        <v>APICOLTORE</v>
      </c>
      <c r="N79" s="14" t="str">
        <f t="shared" si="11"/>
        <v>VIA CINQUE GIORNATE 11 - MARINA DI PIETRASANTA (LU)</v>
      </c>
      <c r="O79" s="22" t="str">
        <f t="shared" si="12"/>
        <v>BRTNTN64R17F205J</v>
      </c>
      <c r="P79" s="22" t="str">
        <f t="shared" si="9"/>
        <v>01634470460</v>
      </c>
    </row>
    <row r="80" spans="2:16" x14ac:dyDescent="0.2">
      <c r="B80" s="262" t="s">
        <v>501</v>
      </c>
      <c r="C80" s="259">
        <v>43488</v>
      </c>
      <c r="D80" s="260" t="s">
        <v>11</v>
      </c>
      <c r="E80" s="736" t="s">
        <v>324</v>
      </c>
      <c r="F80" s="262" t="s">
        <v>323</v>
      </c>
      <c r="G80" s="261">
        <v>600</v>
      </c>
      <c r="H80" s="22">
        <v>2</v>
      </c>
      <c r="J80" s="258"/>
      <c r="K80" s="493">
        <v>5520</v>
      </c>
      <c r="L80" s="493">
        <v>9.1999999999999993</v>
      </c>
      <c r="M80" s="22" t="str">
        <f t="shared" ref="M80:M111" si="13">VLOOKUP($D80,MAT_FORNITORI,2,0)</f>
        <v>APICOLTORE</v>
      </c>
      <c r="N80" s="14" t="str">
        <f t="shared" si="11"/>
        <v>VIA GALLARATE 33/A - OLEGGIO (NO)</v>
      </c>
      <c r="O80" s="22" t="str">
        <f t="shared" si="12"/>
        <v>PSTCLM58E69G019J</v>
      </c>
      <c r="P80" s="22" t="str">
        <f t="shared" ref="P80:P111" si="14">VLOOKUP($D80,MAT_FORNITORI,5,0)</f>
        <v>01123960039</v>
      </c>
    </row>
    <row r="81" spans="1:16" x14ac:dyDescent="0.2">
      <c r="B81" s="262" t="s">
        <v>501</v>
      </c>
      <c r="C81" s="259">
        <v>43488</v>
      </c>
      <c r="D81" s="260" t="s">
        <v>11</v>
      </c>
      <c r="E81" s="736" t="s">
        <v>325</v>
      </c>
      <c r="F81" s="262" t="s">
        <v>380</v>
      </c>
      <c r="G81" s="261">
        <v>600</v>
      </c>
      <c r="H81" s="22">
        <v>2</v>
      </c>
      <c r="J81" s="258"/>
      <c r="K81" s="493">
        <v>3600</v>
      </c>
      <c r="L81" s="493">
        <v>6</v>
      </c>
      <c r="M81" s="22" t="str">
        <f t="shared" si="13"/>
        <v>APICOLTORE</v>
      </c>
      <c r="N81" s="14" t="str">
        <f t="shared" si="11"/>
        <v>VIA GALLARATE 33/A - OLEGGIO (NO)</v>
      </c>
      <c r="O81" s="22" t="str">
        <f t="shared" si="12"/>
        <v>PSTCLM58E69G019J</v>
      </c>
      <c r="P81" s="22" t="str">
        <f t="shared" si="14"/>
        <v>01123960039</v>
      </c>
    </row>
    <row r="82" spans="1:16" x14ac:dyDescent="0.2">
      <c r="B82" s="262" t="s">
        <v>524</v>
      </c>
      <c r="C82" s="259">
        <v>43444</v>
      </c>
      <c r="D82" s="260" t="s">
        <v>31</v>
      </c>
      <c r="E82" s="736" t="s">
        <v>318</v>
      </c>
      <c r="F82" s="262" t="s">
        <v>479</v>
      </c>
      <c r="G82" s="261">
        <v>176</v>
      </c>
      <c r="J82" s="258"/>
      <c r="K82" s="493"/>
      <c r="L82" s="493"/>
      <c r="M82" s="22" t="str">
        <f t="shared" si="13"/>
        <v>APICOLTORE</v>
      </c>
      <c r="N82" s="14" t="str">
        <f t="shared" si="11"/>
        <v>VIA CINQUE GIORNATE 11 - MARINA DI PIETRASANTA (LU)</v>
      </c>
      <c r="O82" s="22" t="str">
        <f t="shared" si="12"/>
        <v>BRTNTN64R17F205J</v>
      </c>
      <c r="P82" s="22" t="str">
        <f t="shared" si="14"/>
        <v>01634470460</v>
      </c>
    </row>
    <row r="83" spans="1:16" x14ac:dyDescent="0.2">
      <c r="B83" s="15" t="s">
        <v>440</v>
      </c>
      <c r="C83" s="21">
        <v>43434</v>
      </c>
      <c r="D83" s="14" t="s">
        <v>31</v>
      </c>
      <c r="E83" s="24" t="s">
        <v>318</v>
      </c>
      <c r="F83" s="15" t="s">
        <v>441</v>
      </c>
      <c r="G83" s="22">
        <v>188.5</v>
      </c>
      <c r="J83" s="258"/>
      <c r="K83" s="493"/>
      <c r="L83" s="493"/>
      <c r="M83" s="22" t="str">
        <f t="shared" si="13"/>
        <v>APICOLTORE</v>
      </c>
      <c r="N83" s="14" t="str">
        <f t="shared" si="11"/>
        <v>VIA CINQUE GIORNATE 11 - MARINA DI PIETRASANTA (LU)</v>
      </c>
      <c r="O83" s="22" t="str">
        <f t="shared" si="12"/>
        <v>BRTNTN64R17F205J</v>
      </c>
      <c r="P83" s="22" t="str">
        <f t="shared" si="14"/>
        <v>01634470460</v>
      </c>
    </row>
    <row r="84" spans="1:16" x14ac:dyDescent="0.2">
      <c r="B84" s="15" t="s">
        <v>340</v>
      </c>
      <c r="C84" s="21">
        <v>43396</v>
      </c>
      <c r="D84" s="14" t="s">
        <v>20</v>
      </c>
      <c r="E84" s="24" t="s">
        <v>322</v>
      </c>
      <c r="F84" s="15" t="s">
        <v>249</v>
      </c>
      <c r="G84" s="22">
        <v>570</v>
      </c>
      <c r="M84" s="22" t="str">
        <f t="shared" si="13"/>
        <v>APICOLTORE</v>
      </c>
      <c r="N84" s="14" t="str">
        <f t="shared" si="11"/>
        <v>LOC. PIEGAIO ALTO - PESCAGLIA (LU)</v>
      </c>
      <c r="O84" s="22" t="str">
        <f t="shared" si="12"/>
        <v>BRTRRT59H10E715V</v>
      </c>
      <c r="P84" s="22" t="str">
        <f t="shared" si="14"/>
        <v>02152430464</v>
      </c>
    </row>
    <row r="85" spans="1:16" x14ac:dyDescent="0.2">
      <c r="B85" s="15" t="s">
        <v>340</v>
      </c>
      <c r="C85" s="21">
        <v>43396</v>
      </c>
      <c r="D85" s="14" t="s">
        <v>20</v>
      </c>
      <c r="E85" s="24" t="s">
        <v>339</v>
      </c>
      <c r="F85" s="15" t="s">
        <v>250</v>
      </c>
      <c r="G85" s="22">
        <v>290</v>
      </c>
      <c r="M85" s="22" t="str">
        <f t="shared" si="13"/>
        <v>APICOLTORE</v>
      </c>
      <c r="N85" s="14" t="str">
        <f t="shared" si="11"/>
        <v>LOC. PIEGAIO ALTO - PESCAGLIA (LU)</v>
      </c>
      <c r="O85" s="22" t="str">
        <f t="shared" si="12"/>
        <v>BRTRRT59H10E715V</v>
      </c>
      <c r="P85" s="22" t="str">
        <f t="shared" si="14"/>
        <v>02152430464</v>
      </c>
    </row>
    <row r="86" spans="1:16" x14ac:dyDescent="0.2">
      <c r="A86" s="976"/>
      <c r="B86" s="806" t="s">
        <v>428</v>
      </c>
      <c r="C86" s="904">
        <v>43396</v>
      </c>
      <c r="D86" s="804" t="s">
        <v>11</v>
      </c>
      <c r="E86" s="806" t="s">
        <v>325</v>
      </c>
      <c r="F86" s="806" t="s">
        <v>380</v>
      </c>
      <c r="G86" s="382">
        <v>300</v>
      </c>
      <c r="H86" s="382">
        <v>1</v>
      </c>
      <c r="I86" s="382"/>
      <c r="J86" s="997"/>
      <c r="K86" s="974"/>
      <c r="L86" s="974"/>
      <c r="M86" s="382" t="str">
        <f t="shared" si="13"/>
        <v>APICOLTORE</v>
      </c>
      <c r="N86" s="804" t="str">
        <f t="shared" si="11"/>
        <v>VIA GALLARATE 33/A - OLEGGIO (NO)</v>
      </c>
      <c r="O86" s="382" t="str">
        <f t="shared" si="12"/>
        <v>PSTCLM58E69G019J</v>
      </c>
      <c r="P86" s="382" t="str">
        <f t="shared" si="14"/>
        <v>01123960039</v>
      </c>
    </row>
    <row r="87" spans="1:16" x14ac:dyDescent="0.2">
      <c r="B87" s="15" t="s">
        <v>381</v>
      </c>
      <c r="C87" s="21">
        <v>43395</v>
      </c>
      <c r="D87" s="14" t="s">
        <v>77</v>
      </c>
      <c r="E87" s="24" t="s">
        <v>339</v>
      </c>
      <c r="F87" s="15" t="s">
        <v>371</v>
      </c>
      <c r="G87" s="22">
        <v>900</v>
      </c>
      <c r="H87" s="22">
        <v>3</v>
      </c>
      <c r="M87" s="22" t="str">
        <f t="shared" si="13"/>
        <v>APICOLTORE</v>
      </c>
      <c r="N87" s="14" t="str">
        <f t="shared" si="11"/>
        <v>VIA GAGGIOLO 105 - OLEGGIO (NO)</v>
      </c>
      <c r="O87" s="22" t="str">
        <f t="shared" si="12"/>
        <v>DNNMRC81C15F351O</v>
      </c>
      <c r="P87" s="22" t="str">
        <f t="shared" si="14"/>
        <v>01378380057</v>
      </c>
    </row>
    <row r="88" spans="1:16" x14ac:dyDescent="0.2">
      <c r="B88" s="15" t="s">
        <v>434</v>
      </c>
      <c r="C88" s="21">
        <v>43393</v>
      </c>
      <c r="D88" s="14" t="s">
        <v>31</v>
      </c>
      <c r="E88" s="24" t="s">
        <v>325</v>
      </c>
      <c r="F88" s="15" t="s">
        <v>422</v>
      </c>
      <c r="G88" s="22">
        <v>310</v>
      </c>
      <c r="M88" s="22" t="str">
        <f t="shared" si="13"/>
        <v>APICOLTORE</v>
      </c>
      <c r="N88" s="14" t="str">
        <f t="shared" si="11"/>
        <v>VIA CINQUE GIORNATE 11 - MARINA DI PIETRASANTA (LU)</v>
      </c>
      <c r="O88" s="22" t="str">
        <f t="shared" si="12"/>
        <v>BRTNTN64R17F205J</v>
      </c>
      <c r="P88" s="22" t="str">
        <f t="shared" si="14"/>
        <v>01634470460</v>
      </c>
    </row>
    <row r="89" spans="1:16" x14ac:dyDescent="0.2">
      <c r="B89" s="15" t="s">
        <v>434</v>
      </c>
      <c r="C89" s="21">
        <v>43393</v>
      </c>
      <c r="D89" s="14" t="s">
        <v>31</v>
      </c>
      <c r="E89" s="24" t="s">
        <v>318</v>
      </c>
      <c r="F89" s="15" t="s">
        <v>423</v>
      </c>
      <c r="G89" s="22">
        <v>353.5</v>
      </c>
      <c r="M89" s="22" t="str">
        <f t="shared" si="13"/>
        <v>APICOLTORE</v>
      </c>
      <c r="N89" s="14" t="str">
        <f t="shared" si="11"/>
        <v>VIA CINQUE GIORNATE 11 - MARINA DI PIETRASANTA (LU)</v>
      </c>
      <c r="O89" s="22" t="str">
        <f t="shared" si="12"/>
        <v>BRTNTN64R17F205J</v>
      </c>
      <c r="P89" s="22" t="str">
        <f t="shared" si="14"/>
        <v>01634470460</v>
      </c>
    </row>
    <row r="90" spans="1:16" x14ac:dyDescent="0.2">
      <c r="B90" s="818" t="s">
        <v>392</v>
      </c>
      <c r="C90" s="21">
        <v>43385</v>
      </c>
      <c r="D90" s="14" t="s">
        <v>382</v>
      </c>
      <c r="E90" s="24" t="s">
        <v>339</v>
      </c>
      <c r="F90" s="15" t="s">
        <v>391</v>
      </c>
      <c r="G90" s="22">
        <v>379.5</v>
      </c>
      <c r="M90" s="22" t="str">
        <f t="shared" si="13"/>
        <v>APICOLTORE</v>
      </c>
      <c r="N90" s="14" t="str">
        <f t="shared" si="11"/>
        <v>VIA ALTA NUOVA 75 - SARZANA (SP)</v>
      </c>
      <c r="O90" s="22" t="str">
        <f t="shared" si="12"/>
        <v>DLLNCL98H14G628T</v>
      </c>
      <c r="P90" s="22" t="str">
        <f t="shared" si="14"/>
        <v>01454430115</v>
      </c>
    </row>
    <row r="91" spans="1:16" x14ac:dyDescent="0.2">
      <c r="B91" s="15" t="s">
        <v>377</v>
      </c>
      <c r="C91" s="21">
        <v>43371</v>
      </c>
      <c r="D91" s="14" t="s">
        <v>11</v>
      </c>
      <c r="E91" s="24" t="s">
        <v>324</v>
      </c>
      <c r="F91" s="15" t="s">
        <v>323</v>
      </c>
      <c r="G91" s="22">
        <v>300</v>
      </c>
      <c r="H91" s="22">
        <v>1</v>
      </c>
      <c r="M91" s="22" t="str">
        <f t="shared" si="13"/>
        <v>APICOLTORE</v>
      </c>
      <c r="N91" s="14" t="str">
        <f t="shared" si="11"/>
        <v>VIA GALLARATE 33/A - OLEGGIO (NO)</v>
      </c>
      <c r="O91" s="22" t="str">
        <f t="shared" si="12"/>
        <v>PSTCLM58E69G019J</v>
      </c>
      <c r="P91" s="22" t="str">
        <f t="shared" si="14"/>
        <v>01123960039</v>
      </c>
    </row>
    <row r="92" spans="1:16" x14ac:dyDescent="0.2">
      <c r="B92" s="15" t="s">
        <v>377</v>
      </c>
      <c r="C92" s="21">
        <v>43371</v>
      </c>
      <c r="D92" s="14" t="s">
        <v>11</v>
      </c>
      <c r="E92" s="24" t="s">
        <v>378</v>
      </c>
      <c r="F92" s="15" t="s">
        <v>379</v>
      </c>
      <c r="G92" s="22">
        <v>900</v>
      </c>
      <c r="H92" s="22">
        <v>3</v>
      </c>
      <c r="M92" s="22" t="str">
        <f t="shared" si="13"/>
        <v>APICOLTORE</v>
      </c>
      <c r="N92" s="14" t="str">
        <f t="shared" si="11"/>
        <v>VIA GALLARATE 33/A - OLEGGIO (NO)</v>
      </c>
      <c r="O92" s="22" t="str">
        <f t="shared" si="12"/>
        <v>PSTCLM58E69G019J</v>
      </c>
      <c r="P92" s="22" t="str">
        <f t="shared" si="14"/>
        <v>01123960039</v>
      </c>
    </row>
    <row r="93" spans="1:16" x14ac:dyDescent="0.2">
      <c r="B93" s="15" t="s">
        <v>375</v>
      </c>
      <c r="C93" s="21">
        <v>43370</v>
      </c>
      <c r="D93" s="14" t="s">
        <v>44</v>
      </c>
      <c r="E93" s="24" t="s">
        <v>175</v>
      </c>
      <c r="F93" s="15"/>
      <c r="J93" s="16">
        <v>4576</v>
      </c>
      <c r="M93" s="22" t="str">
        <f t="shared" si="13"/>
        <v>COMMERCIANTE</v>
      </c>
      <c r="N93" s="14" t="str">
        <f t="shared" si="11"/>
        <v>VIA SS LUCCHESE 373/5/7 - ZONE (LU)</v>
      </c>
      <c r="O93" s="22">
        <f t="shared" si="12"/>
        <v>0</v>
      </c>
      <c r="P93" s="22" t="str">
        <f t="shared" si="14"/>
        <v>01500390461</v>
      </c>
    </row>
    <row r="94" spans="1:16" x14ac:dyDescent="0.2">
      <c r="B94" s="15" t="s">
        <v>375</v>
      </c>
      <c r="C94" s="21">
        <v>43370</v>
      </c>
      <c r="D94" s="14" t="s">
        <v>44</v>
      </c>
      <c r="E94" s="24" t="s">
        <v>176</v>
      </c>
      <c r="F94" s="15"/>
      <c r="J94" s="16">
        <v>4400</v>
      </c>
      <c r="M94" s="22" t="str">
        <f t="shared" si="13"/>
        <v>COMMERCIANTE</v>
      </c>
      <c r="N94" s="14" t="str">
        <f t="shared" si="11"/>
        <v>VIA SS LUCCHESE 373/5/7 - ZONE (LU)</v>
      </c>
      <c r="O94" s="22">
        <f t="shared" si="12"/>
        <v>0</v>
      </c>
      <c r="P94" s="22" t="str">
        <f t="shared" si="14"/>
        <v>01500390461</v>
      </c>
    </row>
    <row r="95" spans="1:16" x14ac:dyDescent="0.2">
      <c r="B95" s="15" t="s">
        <v>372</v>
      </c>
      <c r="C95" s="21">
        <v>43344</v>
      </c>
      <c r="D95" s="14" t="s">
        <v>20</v>
      </c>
      <c r="E95" s="24" t="s">
        <v>319</v>
      </c>
      <c r="F95" s="15" t="s">
        <v>249</v>
      </c>
      <c r="G95" s="22">
        <v>285.8</v>
      </c>
      <c r="M95" s="22" t="str">
        <f t="shared" si="13"/>
        <v>APICOLTORE</v>
      </c>
      <c r="N95" s="14" t="str">
        <f t="shared" si="11"/>
        <v>LOC. PIEGAIO ALTO - PESCAGLIA (LU)</v>
      </c>
      <c r="O95" s="22" t="str">
        <f t="shared" si="12"/>
        <v>BRTRRT59H10E715V</v>
      </c>
      <c r="P95" s="22" t="str">
        <f t="shared" si="14"/>
        <v>02152430464</v>
      </c>
    </row>
    <row r="96" spans="1:16" x14ac:dyDescent="0.2">
      <c r="B96" s="15" t="s">
        <v>372</v>
      </c>
      <c r="C96" s="21">
        <v>43344</v>
      </c>
      <c r="D96" s="14" t="s">
        <v>20</v>
      </c>
      <c r="E96" s="24" t="s">
        <v>339</v>
      </c>
      <c r="F96" s="15" t="s">
        <v>249</v>
      </c>
      <c r="G96" s="22">
        <v>576.6</v>
      </c>
      <c r="H96" s="22">
        <v>2</v>
      </c>
      <c r="M96" s="22" t="str">
        <f t="shared" si="13"/>
        <v>APICOLTORE</v>
      </c>
      <c r="N96" s="14" t="str">
        <f t="shared" si="11"/>
        <v>LOC. PIEGAIO ALTO - PESCAGLIA (LU)</v>
      </c>
      <c r="O96" s="22" t="str">
        <f t="shared" si="12"/>
        <v>BRTRRT59H10E715V</v>
      </c>
      <c r="P96" s="22" t="str">
        <f t="shared" si="14"/>
        <v>02152430464</v>
      </c>
    </row>
    <row r="97" spans="2:16" x14ac:dyDescent="0.2">
      <c r="B97" s="15" t="s">
        <v>410</v>
      </c>
      <c r="C97" s="21">
        <v>43343</v>
      </c>
      <c r="D97" s="14" t="s">
        <v>31</v>
      </c>
      <c r="E97" s="24" t="s">
        <v>318</v>
      </c>
      <c r="F97" s="15" t="s">
        <v>363</v>
      </c>
      <c r="G97" s="22">
        <v>218</v>
      </c>
      <c r="M97" s="22" t="str">
        <f t="shared" si="13"/>
        <v>APICOLTORE</v>
      </c>
      <c r="N97" s="14" t="str">
        <f t="shared" si="11"/>
        <v>VIA CINQUE GIORNATE 11 - MARINA DI PIETRASANTA (LU)</v>
      </c>
      <c r="O97" s="22" t="str">
        <f t="shared" si="12"/>
        <v>BRTNTN64R17F205J</v>
      </c>
      <c r="P97" s="22" t="str">
        <f t="shared" si="14"/>
        <v>01634470460</v>
      </c>
    </row>
    <row r="98" spans="2:16" x14ac:dyDescent="0.2">
      <c r="B98" s="15" t="s">
        <v>410</v>
      </c>
      <c r="C98" s="21">
        <v>43343</v>
      </c>
      <c r="D98" s="14" t="s">
        <v>31</v>
      </c>
      <c r="E98" s="24" t="s">
        <v>326</v>
      </c>
      <c r="F98" s="15" t="s">
        <v>364</v>
      </c>
      <c r="G98" s="22">
        <v>350</v>
      </c>
      <c r="M98" s="22" t="str">
        <f t="shared" si="13"/>
        <v>APICOLTORE</v>
      </c>
      <c r="N98" s="14" t="str">
        <f t="shared" si="11"/>
        <v>VIA CINQUE GIORNATE 11 - MARINA DI PIETRASANTA (LU)</v>
      </c>
      <c r="O98" s="22" t="str">
        <f t="shared" si="12"/>
        <v>BRTNTN64R17F205J</v>
      </c>
      <c r="P98" s="22" t="str">
        <f t="shared" si="14"/>
        <v>01634470460</v>
      </c>
    </row>
    <row r="99" spans="2:16" x14ac:dyDescent="0.2">
      <c r="B99" s="15" t="s">
        <v>410</v>
      </c>
      <c r="C99" s="21">
        <v>43343</v>
      </c>
      <c r="D99" s="14" t="s">
        <v>31</v>
      </c>
      <c r="E99" s="24" t="s">
        <v>318</v>
      </c>
      <c r="F99" s="15" t="s">
        <v>366</v>
      </c>
      <c r="G99" s="22">
        <v>275</v>
      </c>
      <c r="M99" s="22" t="str">
        <f t="shared" si="13"/>
        <v>APICOLTORE</v>
      </c>
      <c r="N99" s="14" t="str">
        <f t="shared" si="11"/>
        <v>VIA CINQUE GIORNATE 11 - MARINA DI PIETRASANTA (LU)</v>
      </c>
      <c r="O99" s="22" t="str">
        <f t="shared" si="12"/>
        <v>BRTNTN64R17F205J</v>
      </c>
      <c r="P99" s="22" t="str">
        <f t="shared" si="14"/>
        <v>01634470460</v>
      </c>
    </row>
    <row r="100" spans="2:16" x14ac:dyDescent="0.2">
      <c r="B100" s="15" t="s">
        <v>373</v>
      </c>
      <c r="C100" s="21">
        <v>43315</v>
      </c>
      <c r="D100" s="14" t="s">
        <v>44</v>
      </c>
      <c r="E100" s="24" t="s">
        <v>374</v>
      </c>
      <c r="F100" s="15"/>
      <c r="J100" s="16">
        <v>312</v>
      </c>
      <c r="M100" s="22" t="str">
        <f t="shared" si="13"/>
        <v>COMMERCIANTE</v>
      </c>
      <c r="N100" s="14" t="str">
        <f t="shared" si="11"/>
        <v>VIA SS LUCCHESE 373/5/7 - ZONE (LU)</v>
      </c>
      <c r="O100" s="22">
        <f t="shared" si="12"/>
        <v>0</v>
      </c>
      <c r="P100" s="22" t="str">
        <f t="shared" si="14"/>
        <v>01500390461</v>
      </c>
    </row>
    <row r="101" spans="2:16" x14ac:dyDescent="0.2">
      <c r="B101" s="15" t="s">
        <v>372</v>
      </c>
      <c r="C101" s="21">
        <v>43309</v>
      </c>
      <c r="D101" s="14" t="s">
        <v>31</v>
      </c>
      <c r="E101" s="24" t="s">
        <v>318</v>
      </c>
      <c r="F101" s="15" t="s">
        <v>357</v>
      </c>
      <c r="G101" s="22">
        <v>55</v>
      </c>
      <c r="M101" s="22" t="str">
        <f t="shared" si="13"/>
        <v>APICOLTORE</v>
      </c>
      <c r="N101" s="14" t="str">
        <f t="shared" si="11"/>
        <v>VIA CINQUE GIORNATE 11 - MARINA DI PIETRASANTA (LU)</v>
      </c>
      <c r="O101" s="22" t="str">
        <f t="shared" si="12"/>
        <v>BRTNTN64R17F205J</v>
      </c>
      <c r="P101" s="22" t="str">
        <f t="shared" si="14"/>
        <v>01634470460</v>
      </c>
    </row>
    <row r="102" spans="2:16" x14ac:dyDescent="0.2">
      <c r="B102" s="15" t="s">
        <v>311</v>
      </c>
      <c r="C102" s="21">
        <v>43297</v>
      </c>
      <c r="D102" s="14" t="s">
        <v>77</v>
      </c>
      <c r="E102" s="24" t="s">
        <v>339</v>
      </c>
      <c r="F102" s="15" t="s">
        <v>371</v>
      </c>
      <c r="G102" s="22">
        <v>1200</v>
      </c>
      <c r="H102" s="22">
        <v>4</v>
      </c>
      <c r="M102" s="22" t="str">
        <f t="shared" si="13"/>
        <v>APICOLTORE</v>
      </c>
      <c r="N102" s="14" t="str">
        <f t="shared" si="11"/>
        <v>VIA GAGGIOLO 105 - OLEGGIO (NO)</v>
      </c>
      <c r="O102" s="22" t="str">
        <f t="shared" si="12"/>
        <v>DNNMRC81C15F351O</v>
      </c>
      <c r="P102" s="22" t="str">
        <f t="shared" si="14"/>
        <v>01378380057</v>
      </c>
    </row>
    <row r="103" spans="2:16" x14ac:dyDescent="0.2">
      <c r="B103" s="15" t="s">
        <v>370</v>
      </c>
      <c r="C103" s="21">
        <v>43290</v>
      </c>
      <c r="D103" s="14" t="s">
        <v>63</v>
      </c>
      <c r="E103" s="24" t="s">
        <v>318</v>
      </c>
      <c r="F103" s="15" t="s">
        <v>368</v>
      </c>
      <c r="I103" s="16">
        <v>540</v>
      </c>
      <c r="M103" s="22" t="str">
        <f t="shared" si="13"/>
        <v>APICOLTORE</v>
      </c>
      <c r="N103" s="14" t="str">
        <f t="shared" si="11"/>
        <v>STRADA PROV. 4 KM 12 - SAN SPERATE (CA)</v>
      </c>
      <c r="O103" s="22">
        <f t="shared" si="12"/>
        <v>0</v>
      </c>
      <c r="P103" s="22" t="str">
        <f t="shared" si="14"/>
        <v>03324500929</v>
      </c>
    </row>
    <row r="104" spans="2:16" x14ac:dyDescent="0.2">
      <c r="B104" s="15" t="s">
        <v>370</v>
      </c>
      <c r="C104" s="21">
        <v>43290</v>
      </c>
      <c r="D104" s="14" t="s">
        <v>63</v>
      </c>
      <c r="E104" s="24" t="s">
        <v>319</v>
      </c>
      <c r="F104" s="730" t="s">
        <v>368</v>
      </c>
      <c r="I104" s="16">
        <v>492</v>
      </c>
      <c r="M104" s="22" t="str">
        <f t="shared" si="13"/>
        <v>APICOLTORE</v>
      </c>
      <c r="N104" s="14" t="str">
        <f t="shared" si="11"/>
        <v>STRADA PROV. 4 KM 12 - SAN SPERATE (CA)</v>
      </c>
      <c r="O104" s="22">
        <f t="shared" si="12"/>
        <v>0</v>
      </c>
      <c r="P104" s="22" t="str">
        <f t="shared" si="14"/>
        <v>03324500929</v>
      </c>
    </row>
    <row r="105" spans="2:16" x14ac:dyDescent="0.2">
      <c r="B105" s="15" t="s">
        <v>370</v>
      </c>
      <c r="C105" s="21">
        <v>43290</v>
      </c>
      <c r="D105" s="14" t="s">
        <v>63</v>
      </c>
      <c r="E105" s="24" t="s">
        <v>326</v>
      </c>
      <c r="F105" s="730" t="s">
        <v>369</v>
      </c>
      <c r="I105" s="16">
        <v>756</v>
      </c>
      <c r="M105" s="22" t="str">
        <f t="shared" si="13"/>
        <v>APICOLTORE</v>
      </c>
      <c r="N105" s="14" t="str">
        <f t="shared" si="11"/>
        <v>STRADA PROV. 4 KM 12 - SAN SPERATE (CA)</v>
      </c>
      <c r="O105" s="22">
        <f t="shared" si="12"/>
        <v>0</v>
      </c>
      <c r="P105" s="22" t="str">
        <f t="shared" si="14"/>
        <v>03324500929</v>
      </c>
    </row>
    <row r="106" spans="2:16" x14ac:dyDescent="0.2">
      <c r="B106" s="15" t="s">
        <v>367</v>
      </c>
      <c r="C106" s="21">
        <v>43288</v>
      </c>
      <c r="D106" s="14" t="s">
        <v>44</v>
      </c>
      <c r="E106" s="24" t="s">
        <v>176</v>
      </c>
      <c r="F106" s="15"/>
      <c r="J106" s="16">
        <v>3300</v>
      </c>
      <c r="M106" s="22" t="str">
        <f t="shared" si="13"/>
        <v>COMMERCIANTE</v>
      </c>
      <c r="N106" s="14" t="str">
        <f t="shared" si="11"/>
        <v>VIA SS LUCCHESE 373/5/7 - ZONE (LU)</v>
      </c>
      <c r="O106" s="22">
        <f t="shared" si="12"/>
        <v>0</v>
      </c>
      <c r="P106" s="22" t="str">
        <f t="shared" si="14"/>
        <v>01500390461</v>
      </c>
    </row>
    <row r="107" spans="2:16" x14ac:dyDescent="0.2">
      <c r="B107" s="15" t="s">
        <v>367</v>
      </c>
      <c r="C107" s="21">
        <v>43287</v>
      </c>
      <c r="D107" s="14" t="s">
        <v>44</v>
      </c>
      <c r="E107" s="24" t="s">
        <v>175</v>
      </c>
      <c r="J107" s="16">
        <v>4356</v>
      </c>
      <c r="M107" s="22" t="str">
        <f t="shared" si="13"/>
        <v>COMMERCIANTE</v>
      </c>
      <c r="N107" s="14" t="str">
        <f t="shared" ref="N107:N138" si="15">VLOOKUP($D107,MAT_FORNITORI,3,0)</f>
        <v>VIA SS LUCCHESE 373/5/7 - ZONE (LU)</v>
      </c>
      <c r="O107" s="22">
        <f t="shared" ref="O107:O138" si="16">VLOOKUP($D107,MAT_FORNITORI,4,0)</f>
        <v>0</v>
      </c>
      <c r="P107" s="22" t="str">
        <f t="shared" si="14"/>
        <v>01500390461</v>
      </c>
    </row>
    <row r="108" spans="2:16" x14ac:dyDescent="0.2">
      <c r="B108" s="15" t="s">
        <v>429</v>
      </c>
      <c r="C108" s="21">
        <v>43278</v>
      </c>
      <c r="D108" s="14" t="s">
        <v>11</v>
      </c>
      <c r="E108" s="24" t="s">
        <v>324</v>
      </c>
      <c r="F108" s="15" t="s">
        <v>323</v>
      </c>
      <c r="G108" s="22">
        <v>1200</v>
      </c>
      <c r="H108" s="22">
        <v>4</v>
      </c>
      <c r="M108" s="22" t="str">
        <f t="shared" si="13"/>
        <v>APICOLTORE</v>
      </c>
      <c r="N108" s="14" t="str">
        <f t="shared" si="15"/>
        <v>VIA GALLARATE 33/A - OLEGGIO (NO)</v>
      </c>
      <c r="O108" s="22" t="str">
        <f t="shared" si="16"/>
        <v>PSTCLM58E69G019J</v>
      </c>
      <c r="P108" s="22" t="str">
        <f t="shared" si="14"/>
        <v>01123960039</v>
      </c>
    </row>
    <row r="109" spans="2:16" x14ac:dyDescent="0.2">
      <c r="B109" s="15" t="s">
        <v>311</v>
      </c>
      <c r="C109" s="21">
        <v>43225</v>
      </c>
      <c r="D109" s="14" t="s">
        <v>20</v>
      </c>
      <c r="E109" s="24" t="s">
        <v>322</v>
      </c>
      <c r="F109" s="730" t="s">
        <v>320</v>
      </c>
      <c r="G109" s="22">
        <v>315</v>
      </c>
      <c r="M109" s="22" t="str">
        <f t="shared" si="13"/>
        <v>APICOLTORE</v>
      </c>
      <c r="N109" s="14" t="str">
        <f t="shared" si="15"/>
        <v>LOC. PIEGAIO ALTO - PESCAGLIA (LU)</v>
      </c>
      <c r="O109" s="22" t="str">
        <f t="shared" si="16"/>
        <v>BRTRRT59H10E715V</v>
      </c>
      <c r="P109" s="22" t="str">
        <f t="shared" si="14"/>
        <v>02152430464</v>
      </c>
    </row>
    <row r="110" spans="2:16" x14ac:dyDescent="0.2">
      <c r="B110" s="15" t="s">
        <v>311</v>
      </c>
      <c r="C110" s="21">
        <v>43225</v>
      </c>
      <c r="D110" s="14" t="s">
        <v>20</v>
      </c>
      <c r="E110" s="24" t="s">
        <v>322</v>
      </c>
      <c r="F110" s="730" t="s">
        <v>321</v>
      </c>
      <c r="G110" s="22">
        <v>530</v>
      </c>
      <c r="M110" s="22" t="str">
        <f t="shared" si="13"/>
        <v>APICOLTORE</v>
      </c>
      <c r="N110" s="14" t="str">
        <f t="shared" si="15"/>
        <v>LOC. PIEGAIO ALTO - PESCAGLIA (LU)</v>
      </c>
      <c r="O110" s="22" t="str">
        <f t="shared" si="16"/>
        <v>BRTRRT59H10E715V</v>
      </c>
      <c r="P110" s="22" t="str">
        <f t="shared" si="14"/>
        <v>02152430464</v>
      </c>
    </row>
    <row r="111" spans="2:16" x14ac:dyDescent="0.2">
      <c r="B111" s="15" t="s">
        <v>315</v>
      </c>
      <c r="C111" s="21">
        <v>43223</v>
      </c>
      <c r="D111" s="14" t="s">
        <v>63</v>
      </c>
      <c r="E111" s="24" t="s">
        <v>319</v>
      </c>
      <c r="F111" s="730" t="s">
        <v>316</v>
      </c>
      <c r="I111" s="16">
        <v>372</v>
      </c>
      <c r="M111" s="22" t="str">
        <f t="shared" si="13"/>
        <v>APICOLTORE</v>
      </c>
      <c r="N111" s="14" t="str">
        <f t="shared" si="15"/>
        <v>STRADA PROV. 4 KM 12 - SAN SPERATE (CA)</v>
      </c>
      <c r="O111" s="22">
        <f t="shared" si="16"/>
        <v>0</v>
      </c>
      <c r="P111" s="22" t="str">
        <f t="shared" si="14"/>
        <v>03324500929</v>
      </c>
    </row>
    <row r="112" spans="2:16" x14ac:dyDescent="0.2">
      <c r="B112" s="15" t="s">
        <v>315</v>
      </c>
      <c r="C112" s="21">
        <v>43223</v>
      </c>
      <c r="D112" s="14" t="s">
        <v>63</v>
      </c>
      <c r="E112" s="24" t="s">
        <v>317</v>
      </c>
      <c r="F112" s="730" t="s">
        <v>316</v>
      </c>
      <c r="I112" s="16">
        <v>540</v>
      </c>
      <c r="M112" s="22" t="str">
        <f t="shared" ref="M112:M138" si="17">VLOOKUP($D112,MAT_FORNITORI,2,0)</f>
        <v>APICOLTORE</v>
      </c>
      <c r="N112" s="14" t="str">
        <f t="shared" si="15"/>
        <v>STRADA PROV. 4 KM 12 - SAN SPERATE (CA)</v>
      </c>
      <c r="O112" s="22">
        <f t="shared" si="16"/>
        <v>0</v>
      </c>
      <c r="P112" s="22" t="str">
        <f t="shared" ref="P112:P138" si="18">VLOOKUP($D112,MAT_FORNITORI,5,0)</f>
        <v>03324500929</v>
      </c>
    </row>
    <row r="113" spans="2:16" x14ac:dyDescent="0.2">
      <c r="B113" s="15" t="s">
        <v>311</v>
      </c>
      <c r="C113" s="21">
        <v>43199</v>
      </c>
      <c r="D113" s="14" t="s">
        <v>31</v>
      </c>
      <c r="E113" s="24" t="s">
        <v>327</v>
      </c>
      <c r="F113" s="730" t="s">
        <v>310</v>
      </c>
      <c r="G113" s="22">
        <v>249.5</v>
      </c>
      <c r="M113" s="22" t="str">
        <f t="shared" si="17"/>
        <v>APICOLTORE</v>
      </c>
      <c r="N113" s="14" t="str">
        <f t="shared" si="15"/>
        <v>VIA CINQUE GIORNATE 11 - MARINA DI PIETRASANTA (LU)</v>
      </c>
      <c r="O113" s="22" t="str">
        <f t="shared" si="16"/>
        <v>BRTNTN64R17F205J</v>
      </c>
      <c r="P113" s="22" t="str">
        <f t="shared" si="18"/>
        <v>01634470460</v>
      </c>
    </row>
    <row r="114" spans="2:16" x14ac:dyDescent="0.2">
      <c r="B114" s="15" t="s">
        <v>311</v>
      </c>
      <c r="C114" s="21">
        <v>43199</v>
      </c>
      <c r="D114" s="14" t="s">
        <v>31</v>
      </c>
      <c r="E114" s="24" t="s">
        <v>325</v>
      </c>
      <c r="F114" s="730" t="s">
        <v>312</v>
      </c>
      <c r="G114" s="22">
        <v>52.5</v>
      </c>
      <c r="M114" s="22" t="str">
        <f t="shared" si="17"/>
        <v>APICOLTORE</v>
      </c>
      <c r="N114" s="14" t="str">
        <f t="shared" si="15"/>
        <v>VIA CINQUE GIORNATE 11 - MARINA DI PIETRASANTA (LU)</v>
      </c>
      <c r="O114" s="22" t="str">
        <f t="shared" si="16"/>
        <v>BRTNTN64R17F205J</v>
      </c>
      <c r="P114" s="22" t="str">
        <f t="shared" si="18"/>
        <v>01634470460</v>
      </c>
    </row>
    <row r="115" spans="2:16" x14ac:dyDescent="0.2">
      <c r="B115" s="15" t="s">
        <v>313</v>
      </c>
      <c r="C115" s="21">
        <v>43196</v>
      </c>
      <c r="D115" s="14" t="s">
        <v>44</v>
      </c>
      <c r="E115" s="24" t="s">
        <v>175</v>
      </c>
      <c r="F115" s="730"/>
      <c r="J115" s="16">
        <v>2464</v>
      </c>
      <c r="M115" s="22" t="str">
        <f t="shared" si="17"/>
        <v>COMMERCIANTE</v>
      </c>
      <c r="N115" s="14" t="str">
        <f t="shared" si="15"/>
        <v>VIA SS LUCCHESE 373/5/7 - ZONE (LU)</v>
      </c>
      <c r="O115" s="22">
        <f t="shared" si="16"/>
        <v>0</v>
      </c>
      <c r="P115" s="22" t="str">
        <f t="shared" si="18"/>
        <v>01500390461</v>
      </c>
    </row>
    <row r="116" spans="2:16" x14ac:dyDescent="0.2">
      <c r="B116" s="15" t="s">
        <v>313</v>
      </c>
      <c r="C116" s="21">
        <v>43196</v>
      </c>
      <c r="D116" s="14" t="s">
        <v>44</v>
      </c>
      <c r="E116" s="24" t="s">
        <v>314</v>
      </c>
      <c r="F116" s="730"/>
      <c r="J116" s="16">
        <v>694</v>
      </c>
      <c r="M116" s="22" t="str">
        <f t="shared" si="17"/>
        <v>COMMERCIANTE</v>
      </c>
      <c r="N116" s="14" t="str">
        <f t="shared" si="15"/>
        <v>VIA SS LUCCHESE 373/5/7 - ZONE (LU)</v>
      </c>
      <c r="O116" s="22">
        <f t="shared" si="16"/>
        <v>0</v>
      </c>
      <c r="P116" s="22" t="str">
        <f t="shared" si="18"/>
        <v>01500390461</v>
      </c>
    </row>
    <row r="117" spans="2:16" x14ac:dyDescent="0.2">
      <c r="B117" s="15" t="s">
        <v>313</v>
      </c>
      <c r="C117" s="21">
        <v>43196</v>
      </c>
      <c r="D117" s="14" t="s">
        <v>44</v>
      </c>
      <c r="E117" s="24" t="s">
        <v>176</v>
      </c>
      <c r="F117" s="730"/>
      <c r="J117" s="16">
        <v>1830</v>
      </c>
      <c r="M117" s="22" t="str">
        <f t="shared" si="17"/>
        <v>COMMERCIANTE</v>
      </c>
      <c r="N117" s="14" t="str">
        <f t="shared" si="15"/>
        <v>VIA SS LUCCHESE 373/5/7 - ZONE (LU)</v>
      </c>
      <c r="O117" s="22">
        <f t="shared" si="16"/>
        <v>0</v>
      </c>
      <c r="P117" s="22" t="str">
        <f t="shared" si="18"/>
        <v>01500390461</v>
      </c>
    </row>
    <row r="118" spans="2:16" x14ac:dyDescent="0.2">
      <c r="B118" s="15" t="s">
        <v>313</v>
      </c>
      <c r="C118" s="21">
        <v>43196</v>
      </c>
      <c r="D118" s="14" t="s">
        <v>44</v>
      </c>
      <c r="E118" s="24" t="s">
        <v>176</v>
      </c>
      <c r="F118" s="730"/>
      <c r="J118" s="16">
        <v>700</v>
      </c>
      <c r="M118" s="22" t="str">
        <f t="shared" si="17"/>
        <v>COMMERCIANTE</v>
      </c>
      <c r="N118" s="14" t="str">
        <f t="shared" si="15"/>
        <v>VIA SS LUCCHESE 373/5/7 - ZONE (LU)</v>
      </c>
      <c r="O118" s="22">
        <f t="shared" si="16"/>
        <v>0</v>
      </c>
      <c r="P118" s="22" t="str">
        <f t="shared" si="18"/>
        <v>01500390461</v>
      </c>
    </row>
    <row r="119" spans="2:16" x14ac:dyDescent="0.2">
      <c r="B119" s="262" t="s">
        <v>505</v>
      </c>
      <c r="C119" s="259">
        <v>43179</v>
      </c>
      <c r="D119" s="260" t="s">
        <v>44</v>
      </c>
      <c r="E119" s="736" t="s">
        <v>175</v>
      </c>
      <c r="F119" s="810"/>
      <c r="G119" s="261"/>
      <c r="J119" s="258">
        <v>2288</v>
      </c>
      <c r="K119" s="493"/>
      <c r="L119" s="493"/>
      <c r="M119" s="22" t="str">
        <f t="shared" si="17"/>
        <v>COMMERCIANTE</v>
      </c>
      <c r="N119" s="14" t="str">
        <f t="shared" si="15"/>
        <v>VIA SS LUCCHESE 373/5/7 - ZONE (LU)</v>
      </c>
      <c r="O119" s="22">
        <f t="shared" si="16"/>
        <v>0</v>
      </c>
      <c r="P119" s="22" t="str">
        <f t="shared" si="18"/>
        <v>01500390461</v>
      </c>
    </row>
    <row r="120" spans="2:16" x14ac:dyDescent="0.2">
      <c r="B120" s="262" t="s">
        <v>506</v>
      </c>
      <c r="C120" s="259">
        <v>43179</v>
      </c>
      <c r="D120" s="260" t="s">
        <v>44</v>
      </c>
      <c r="E120" s="736" t="s">
        <v>176</v>
      </c>
      <c r="F120" s="810"/>
      <c r="G120" s="261"/>
      <c r="J120" s="258">
        <v>3300</v>
      </c>
      <c r="K120" s="493"/>
      <c r="L120" s="493"/>
      <c r="M120" s="22" t="str">
        <f t="shared" si="17"/>
        <v>COMMERCIANTE</v>
      </c>
      <c r="N120" s="14" t="str">
        <f t="shared" si="15"/>
        <v>VIA SS LUCCHESE 373/5/7 - ZONE (LU)</v>
      </c>
      <c r="O120" s="22">
        <f t="shared" si="16"/>
        <v>0</v>
      </c>
      <c r="P120" s="22" t="str">
        <f t="shared" si="18"/>
        <v>01500390461</v>
      </c>
    </row>
    <row r="121" spans="2:16" x14ac:dyDescent="0.2">
      <c r="B121" s="15" t="s">
        <v>281</v>
      </c>
      <c r="C121" s="21">
        <v>43152</v>
      </c>
      <c r="D121" s="14" t="s">
        <v>274</v>
      </c>
      <c r="E121" s="24" t="s">
        <v>325</v>
      </c>
      <c r="F121" s="730" t="s">
        <v>273</v>
      </c>
      <c r="G121" s="22">
        <v>113</v>
      </c>
      <c r="M121" s="22" t="str">
        <f t="shared" si="17"/>
        <v>APICOLTORE</v>
      </c>
      <c r="N121" s="14" t="str">
        <f t="shared" si="15"/>
        <v>LOC. PARIANA - VILLA BASILICA (LU)</v>
      </c>
      <c r="O121" s="22">
        <f t="shared" si="16"/>
        <v>0</v>
      </c>
      <c r="P121" s="22" t="str">
        <f t="shared" si="18"/>
        <v>01484470461</v>
      </c>
    </row>
    <row r="122" spans="2:16" x14ac:dyDescent="0.2">
      <c r="B122" s="15" t="s">
        <v>178</v>
      </c>
      <c r="C122" s="21">
        <v>43147</v>
      </c>
      <c r="D122" s="14" t="s">
        <v>63</v>
      </c>
      <c r="E122" s="24" t="s">
        <v>326</v>
      </c>
      <c r="F122" s="730" t="s">
        <v>177</v>
      </c>
      <c r="I122" s="16">
        <v>1080</v>
      </c>
      <c r="M122" s="22" t="str">
        <f t="shared" si="17"/>
        <v>APICOLTORE</v>
      </c>
      <c r="N122" s="14" t="str">
        <f t="shared" si="15"/>
        <v>STRADA PROV. 4 KM 12 - SAN SPERATE (CA)</v>
      </c>
      <c r="O122" s="22">
        <f t="shared" si="16"/>
        <v>0</v>
      </c>
      <c r="P122" s="22" t="str">
        <f t="shared" si="18"/>
        <v>03324500929</v>
      </c>
    </row>
    <row r="123" spans="2:16" x14ac:dyDescent="0.2">
      <c r="B123" s="15" t="s">
        <v>174</v>
      </c>
      <c r="C123" s="21">
        <v>43133</v>
      </c>
      <c r="D123" s="14" t="s">
        <v>44</v>
      </c>
      <c r="E123" s="24" t="s">
        <v>175</v>
      </c>
      <c r="F123" s="730"/>
      <c r="J123" s="16">
        <v>4928</v>
      </c>
      <c r="M123" s="22" t="str">
        <f t="shared" si="17"/>
        <v>COMMERCIANTE</v>
      </c>
      <c r="N123" s="14" t="str">
        <f t="shared" si="15"/>
        <v>VIA SS LUCCHESE 373/5/7 - ZONE (LU)</v>
      </c>
      <c r="O123" s="22">
        <f t="shared" si="16"/>
        <v>0</v>
      </c>
      <c r="P123" s="22" t="str">
        <f t="shared" si="18"/>
        <v>01500390461</v>
      </c>
    </row>
    <row r="124" spans="2:16" x14ac:dyDescent="0.2">
      <c r="B124" s="15" t="s">
        <v>174</v>
      </c>
      <c r="C124" s="21">
        <v>43133</v>
      </c>
      <c r="D124" s="14" t="s">
        <v>44</v>
      </c>
      <c r="E124" s="24" t="s">
        <v>176</v>
      </c>
      <c r="F124" s="730"/>
      <c r="J124" s="16">
        <v>5500</v>
      </c>
      <c r="M124" s="22" t="str">
        <f t="shared" si="17"/>
        <v>COMMERCIANTE</v>
      </c>
      <c r="N124" s="14" t="str">
        <f t="shared" si="15"/>
        <v>VIA SS LUCCHESE 373/5/7 - ZONE (LU)</v>
      </c>
      <c r="O124" s="22">
        <f t="shared" si="16"/>
        <v>0</v>
      </c>
      <c r="P124" s="22" t="str">
        <f t="shared" si="18"/>
        <v>01500390461</v>
      </c>
    </row>
    <row r="125" spans="2:16" x14ac:dyDescent="0.2">
      <c r="B125" s="15" t="s">
        <v>173</v>
      </c>
      <c r="C125" s="21">
        <v>43126</v>
      </c>
      <c r="D125" s="14" t="s">
        <v>63</v>
      </c>
      <c r="E125" s="735" t="s">
        <v>318</v>
      </c>
      <c r="F125" s="811" t="s">
        <v>172</v>
      </c>
      <c r="I125" s="16">
        <v>972</v>
      </c>
      <c r="M125" s="22" t="str">
        <f t="shared" si="17"/>
        <v>APICOLTORE</v>
      </c>
      <c r="N125" s="14" t="str">
        <f t="shared" si="15"/>
        <v>STRADA PROV. 4 KM 12 - SAN SPERATE (CA)</v>
      </c>
      <c r="O125" s="22">
        <f t="shared" si="16"/>
        <v>0</v>
      </c>
      <c r="P125" s="22" t="str">
        <f t="shared" si="18"/>
        <v>03324500929</v>
      </c>
    </row>
    <row r="126" spans="2:16" x14ac:dyDescent="0.2">
      <c r="B126" s="15" t="s">
        <v>173</v>
      </c>
      <c r="C126" s="21">
        <v>43126</v>
      </c>
      <c r="D126" s="14" t="s">
        <v>63</v>
      </c>
      <c r="E126" s="735" t="s">
        <v>319</v>
      </c>
      <c r="F126" s="811" t="s">
        <v>172</v>
      </c>
      <c r="I126" s="16">
        <v>1032</v>
      </c>
      <c r="M126" s="22" t="str">
        <f t="shared" si="17"/>
        <v>APICOLTORE</v>
      </c>
      <c r="N126" s="14" t="str">
        <f t="shared" si="15"/>
        <v>STRADA PROV. 4 KM 12 - SAN SPERATE (CA)</v>
      </c>
      <c r="O126" s="22">
        <f t="shared" si="16"/>
        <v>0</v>
      </c>
      <c r="P126" s="22" t="str">
        <f t="shared" si="18"/>
        <v>03324500929</v>
      </c>
    </row>
    <row r="127" spans="2:16" x14ac:dyDescent="0.2">
      <c r="B127" s="15" t="s">
        <v>171</v>
      </c>
      <c r="C127" s="21">
        <v>43081</v>
      </c>
      <c r="D127" s="14" t="s">
        <v>31</v>
      </c>
      <c r="E127" s="735" t="s">
        <v>318</v>
      </c>
      <c r="F127" s="811" t="s">
        <v>170</v>
      </c>
      <c r="G127" s="22">
        <v>155</v>
      </c>
      <c r="M127" s="22" t="str">
        <f t="shared" si="17"/>
        <v>APICOLTORE</v>
      </c>
      <c r="N127" s="14" t="str">
        <f t="shared" si="15"/>
        <v>VIA CINQUE GIORNATE 11 - MARINA DI PIETRASANTA (LU)</v>
      </c>
      <c r="O127" s="22" t="str">
        <f t="shared" si="16"/>
        <v>BRTNTN64R17F205J</v>
      </c>
      <c r="P127" s="22" t="str">
        <f t="shared" si="18"/>
        <v>01634470460</v>
      </c>
    </row>
    <row r="128" spans="2:16" x14ac:dyDescent="0.2">
      <c r="B128" s="15" t="s">
        <v>433</v>
      </c>
      <c r="C128" s="21">
        <v>43060</v>
      </c>
      <c r="D128" s="14" t="s">
        <v>63</v>
      </c>
      <c r="E128" s="24" t="s">
        <v>326</v>
      </c>
      <c r="F128" s="730" t="s">
        <v>162</v>
      </c>
      <c r="G128" s="22">
        <v>540</v>
      </c>
      <c r="H128" s="160"/>
      <c r="I128" s="514">
        <v>1080</v>
      </c>
      <c r="M128" s="22" t="str">
        <f t="shared" si="17"/>
        <v>APICOLTORE</v>
      </c>
      <c r="N128" s="14" t="str">
        <f t="shared" si="15"/>
        <v>STRADA PROV. 4 KM 12 - SAN SPERATE (CA)</v>
      </c>
      <c r="O128" s="22">
        <f t="shared" si="16"/>
        <v>0</v>
      </c>
      <c r="P128" s="22" t="str">
        <f t="shared" si="18"/>
        <v>03324500929</v>
      </c>
    </row>
    <row r="129" spans="1:16" x14ac:dyDescent="0.2">
      <c r="B129" s="15" t="s">
        <v>168</v>
      </c>
      <c r="C129" s="21">
        <v>43011</v>
      </c>
      <c r="D129" s="14" t="s">
        <v>31</v>
      </c>
      <c r="E129" s="735" t="s">
        <v>318</v>
      </c>
      <c r="F129" s="811" t="s">
        <v>167</v>
      </c>
      <c r="G129" s="22">
        <v>184</v>
      </c>
      <c r="M129" s="22" t="str">
        <f t="shared" si="17"/>
        <v>APICOLTORE</v>
      </c>
      <c r="N129" s="14" t="str">
        <f t="shared" si="15"/>
        <v>VIA CINQUE GIORNATE 11 - MARINA DI PIETRASANTA (LU)</v>
      </c>
      <c r="O129" s="22" t="str">
        <f t="shared" si="16"/>
        <v>BRTNTN64R17F205J</v>
      </c>
      <c r="P129" s="22" t="str">
        <f t="shared" si="18"/>
        <v>01634470460</v>
      </c>
    </row>
    <row r="130" spans="1:16" x14ac:dyDescent="0.2">
      <c r="B130" s="15" t="s">
        <v>340</v>
      </c>
      <c r="C130" s="21">
        <v>43007</v>
      </c>
      <c r="D130" s="14" t="s">
        <v>20</v>
      </c>
      <c r="E130" s="24" t="s">
        <v>322</v>
      </c>
      <c r="F130" s="730" t="s">
        <v>249</v>
      </c>
      <c r="G130" s="22">
        <v>590</v>
      </c>
      <c r="I130" s="16">
        <v>1180</v>
      </c>
      <c r="M130" s="22" t="str">
        <f t="shared" si="17"/>
        <v>APICOLTORE</v>
      </c>
      <c r="N130" s="14" t="str">
        <f t="shared" si="15"/>
        <v>LOC. PIEGAIO ALTO - PESCAGLIA (LU)</v>
      </c>
      <c r="O130" s="22" t="str">
        <f t="shared" si="16"/>
        <v>BRTRRT59H10E715V</v>
      </c>
      <c r="P130" s="22" t="str">
        <f t="shared" si="18"/>
        <v>02152430464</v>
      </c>
    </row>
    <row r="131" spans="1:16" x14ac:dyDescent="0.2">
      <c r="B131" s="15" t="s">
        <v>311</v>
      </c>
      <c r="C131" s="21">
        <v>42983</v>
      </c>
      <c r="D131" s="14" t="s">
        <v>77</v>
      </c>
      <c r="E131" s="24" t="s">
        <v>339</v>
      </c>
      <c r="F131" s="730" t="s">
        <v>338</v>
      </c>
      <c r="G131" s="22">
        <v>1189.5</v>
      </c>
      <c r="M131" s="22" t="str">
        <f t="shared" si="17"/>
        <v>APICOLTORE</v>
      </c>
      <c r="N131" s="14" t="str">
        <f t="shared" si="15"/>
        <v>VIA GAGGIOLO 105 - OLEGGIO (NO)</v>
      </c>
      <c r="O131" s="22" t="str">
        <f t="shared" si="16"/>
        <v>DNNMRC81C15F351O</v>
      </c>
      <c r="P131" s="22" t="str">
        <f t="shared" si="18"/>
        <v>01378380057</v>
      </c>
    </row>
    <row r="132" spans="1:16" x14ac:dyDescent="0.2">
      <c r="A132" s="977"/>
      <c r="B132" s="817" t="s">
        <v>340</v>
      </c>
      <c r="C132" s="807">
        <v>42967</v>
      </c>
      <c r="D132" s="804" t="s">
        <v>31</v>
      </c>
      <c r="E132" s="806" t="s">
        <v>378</v>
      </c>
      <c r="F132" s="806" t="s">
        <v>420</v>
      </c>
      <c r="G132" s="382">
        <v>850</v>
      </c>
      <c r="H132" s="382"/>
      <c r="I132" s="382"/>
      <c r="J132" s="382"/>
      <c r="K132" s="805"/>
      <c r="L132" s="805"/>
      <c r="M132" s="382" t="str">
        <f t="shared" si="17"/>
        <v>APICOLTORE</v>
      </c>
      <c r="N132" s="804" t="str">
        <f t="shared" si="15"/>
        <v>VIA CINQUE GIORNATE 11 - MARINA DI PIETRASANTA (LU)</v>
      </c>
      <c r="O132" s="382" t="str">
        <f t="shared" si="16"/>
        <v>BRTNTN64R17F205J</v>
      </c>
      <c r="P132" s="382" t="str">
        <f t="shared" si="18"/>
        <v>01634470460</v>
      </c>
    </row>
    <row r="133" spans="1:16" x14ac:dyDescent="0.2">
      <c r="B133" s="15" t="s">
        <v>432</v>
      </c>
      <c r="C133" s="21">
        <v>42951</v>
      </c>
      <c r="D133" s="14" t="s">
        <v>20</v>
      </c>
      <c r="E133" s="24" t="s">
        <v>339</v>
      </c>
      <c r="F133" s="730" t="s">
        <v>249</v>
      </c>
      <c r="G133" s="22">
        <v>888</v>
      </c>
      <c r="M133" s="22" t="str">
        <f t="shared" si="17"/>
        <v>APICOLTORE</v>
      </c>
      <c r="N133" s="14" t="str">
        <f t="shared" si="15"/>
        <v>LOC. PIEGAIO ALTO - PESCAGLIA (LU)</v>
      </c>
      <c r="O133" s="22" t="str">
        <f t="shared" si="16"/>
        <v>BRTRRT59H10E715V</v>
      </c>
      <c r="P133" s="22" t="str">
        <f t="shared" si="18"/>
        <v>02152430464</v>
      </c>
    </row>
    <row r="134" spans="1:16" x14ac:dyDescent="0.2">
      <c r="B134" s="15" t="s">
        <v>165</v>
      </c>
      <c r="C134" s="21">
        <v>42768</v>
      </c>
      <c r="D134" s="14" t="s">
        <v>11</v>
      </c>
      <c r="E134" s="24" t="s">
        <v>324</v>
      </c>
      <c r="F134" s="730" t="s">
        <v>164</v>
      </c>
      <c r="G134" s="22">
        <v>600</v>
      </c>
      <c r="H134" s="22">
        <v>2</v>
      </c>
      <c r="M134" s="22" t="str">
        <f t="shared" si="17"/>
        <v>APICOLTORE</v>
      </c>
      <c r="N134" s="14" t="str">
        <f t="shared" si="15"/>
        <v>VIA GALLARATE 33/A - OLEGGIO (NO)</v>
      </c>
      <c r="O134" s="22" t="str">
        <f t="shared" si="16"/>
        <v>PSTCLM58E69G019J</v>
      </c>
      <c r="P134" s="22" t="str">
        <f t="shared" si="18"/>
        <v>01123960039</v>
      </c>
    </row>
    <row r="135" spans="1:16" x14ac:dyDescent="0.2">
      <c r="B135" s="15" t="s">
        <v>337</v>
      </c>
      <c r="C135" s="21">
        <v>42768</v>
      </c>
      <c r="D135" s="14" t="s">
        <v>11</v>
      </c>
      <c r="E135" s="24" t="s">
        <v>325</v>
      </c>
      <c r="F135" s="730" t="s">
        <v>336</v>
      </c>
      <c r="G135" s="22">
        <v>300</v>
      </c>
      <c r="H135" s="22">
        <v>1</v>
      </c>
      <c r="M135" s="22" t="str">
        <f t="shared" si="17"/>
        <v>APICOLTORE</v>
      </c>
      <c r="N135" s="14" t="str">
        <f t="shared" si="15"/>
        <v>VIA GALLARATE 33/A - OLEGGIO (NO)</v>
      </c>
      <c r="O135" s="22" t="str">
        <f t="shared" si="16"/>
        <v>PSTCLM58E69G019J</v>
      </c>
      <c r="P135" s="22" t="str">
        <f t="shared" si="18"/>
        <v>01123960039</v>
      </c>
    </row>
    <row r="136" spans="1:16" x14ac:dyDescent="0.2">
      <c r="B136" s="15" t="s">
        <v>341</v>
      </c>
      <c r="C136" s="21">
        <v>42768</v>
      </c>
      <c r="D136" s="14" t="s">
        <v>11</v>
      </c>
      <c r="E136" s="24" t="s">
        <v>325</v>
      </c>
      <c r="F136" s="730" t="s">
        <v>336</v>
      </c>
      <c r="G136" s="22">
        <v>300</v>
      </c>
      <c r="H136" s="22">
        <v>1</v>
      </c>
      <c r="J136" s="16">
        <v>600</v>
      </c>
      <c r="M136" s="22" t="str">
        <f t="shared" si="17"/>
        <v>APICOLTORE</v>
      </c>
      <c r="N136" s="14" t="str">
        <f t="shared" si="15"/>
        <v>VIA GALLARATE 33/A - OLEGGIO (NO)</v>
      </c>
      <c r="O136" s="22" t="str">
        <f t="shared" si="16"/>
        <v>PSTCLM58E69G019J</v>
      </c>
      <c r="P136" s="22" t="str">
        <f t="shared" si="18"/>
        <v>01123960039</v>
      </c>
    </row>
    <row r="137" spans="1:16" x14ac:dyDescent="0.2">
      <c r="B137" s="15" t="s">
        <v>430</v>
      </c>
      <c r="C137" s="995">
        <v>42499</v>
      </c>
      <c r="D137" s="996" t="s">
        <v>11</v>
      </c>
      <c r="E137" s="24" t="s">
        <v>378</v>
      </c>
      <c r="F137" s="730" t="s">
        <v>259</v>
      </c>
      <c r="G137" s="22">
        <v>300</v>
      </c>
      <c r="H137" s="22">
        <v>1</v>
      </c>
      <c r="I137" s="15"/>
      <c r="J137" s="15"/>
      <c r="K137" s="998"/>
      <c r="L137" s="998"/>
      <c r="M137" s="22" t="str">
        <f t="shared" si="17"/>
        <v>APICOLTORE</v>
      </c>
      <c r="N137" s="14" t="str">
        <f t="shared" si="15"/>
        <v>VIA GALLARATE 33/A - OLEGGIO (NO)</v>
      </c>
      <c r="O137" s="22" t="str">
        <f t="shared" si="16"/>
        <v>PSTCLM58E69G019J</v>
      </c>
      <c r="P137" s="22" t="str">
        <f t="shared" si="18"/>
        <v>01123960039</v>
      </c>
    </row>
    <row r="138" spans="1:16" x14ac:dyDescent="0.2">
      <c r="B138" s="15" t="s">
        <v>421</v>
      </c>
      <c r="C138" s="995">
        <v>42304</v>
      </c>
      <c r="D138" s="996" t="s">
        <v>11</v>
      </c>
      <c r="E138" s="24" t="s">
        <v>378</v>
      </c>
      <c r="F138" s="730" t="s">
        <v>259</v>
      </c>
      <c r="G138" s="22">
        <v>300</v>
      </c>
      <c r="H138" s="22">
        <v>1</v>
      </c>
      <c r="I138" s="15"/>
      <c r="J138" s="15"/>
      <c r="K138" s="998"/>
      <c r="L138" s="998"/>
      <c r="M138" s="22" t="str">
        <f t="shared" si="17"/>
        <v>APICOLTORE</v>
      </c>
      <c r="N138" s="14" t="str">
        <f t="shared" si="15"/>
        <v>VIA GALLARATE 33/A - OLEGGIO (NO)</v>
      </c>
      <c r="O138" s="22" t="str">
        <f t="shared" si="16"/>
        <v>PSTCLM58E69G019J</v>
      </c>
      <c r="P138" s="22" t="str">
        <f t="shared" si="18"/>
        <v>01123960039</v>
      </c>
    </row>
    <row r="139" spans="1:16" x14ac:dyDescent="0.2">
      <c r="F139" s="730"/>
    </row>
    <row r="140" spans="1:16" x14ac:dyDescent="0.2">
      <c r="B140" s="262"/>
      <c r="C140" s="259"/>
      <c r="D140" s="260"/>
      <c r="E140" s="736"/>
      <c r="F140" s="810"/>
      <c r="G140" s="261"/>
      <c r="J140" s="258"/>
      <c r="K140" s="493"/>
      <c r="L140" s="493"/>
    </row>
    <row r="141" spans="1:16" x14ac:dyDescent="0.2">
      <c r="E141" s="735"/>
      <c r="F141" s="811"/>
    </row>
    <row r="142" spans="1:16" x14ac:dyDescent="0.2">
      <c r="F142" s="730"/>
      <c r="M142" s="22" t="e">
        <f>VLOOKUP($D142,MAT_FORNITORI,2,0)</f>
        <v>#N/A</v>
      </c>
      <c r="N142" s="14" t="e">
        <f>VLOOKUP($D142,MAT_FORNITORI,3,0)</f>
        <v>#N/A</v>
      </c>
      <c r="O142" s="22" t="e">
        <f>VLOOKUP($D142,MAT_FORNITORI,4,0)</f>
        <v>#N/A</v>
      </c>
      <c r="P142" s="22" t="e">
        <f>VLOOKUP($D142,MAT_FORNITORI,5,0)</f>
        <v>#N/A</v>
      </c>
    </row>
    <row r="143" spans="1:16" x14ac:dyDescent="0.2">
      <c r="F143" s="730"/>
    </row>
    <row r="144" spans="1:16" x14ac:dyDescent="0.2">
      <c r="B144" s="733"/>
      <c r="C144" s="945"/>
      <c r="D144" s="734"/>
      <c r="E144" s="732"/>
      <c r="F144" s="812"/>
      <c r="G144" s="731"/>
      <c r="H144" s="731"/>
      <c r="I144" s="946"/>
      <c r="J144" s="946"/>
      <c r="K144" s="947"/>
      <c r="L144" s="947"/>
      <c r="N144" s="734"/>
      <c r="O144" s="731"/>
      <c r="P144" s="731"/>
    </row>
    <row r="145" spans="6:16" x14ac:dyDescent="0.2">
      <c r="F145" s="15"/>
      <c r="M145" s="22" t="e">
        <f t="shared" ref="M145:M176" si="19">VLOOKUP($D145,MAT_FORNITORI,2,0)</f>
        <v>#N/A</v>
      </c>
      <c r="N145" s="14" t="e">
        <f t="shared" ref="N145:N176" si="20">VLOOKUP($D145,MAT_FORNITORI,3,0)</f>
        <v>#N/A</v>
      </c>
      <c r="O145" s="22" t="e">
        <f t="shared" ref="O145:O176" si="21">VLOOKUP($D145,MAT_FORNITORI,4,0)</f>
        <v>#N/A</v>
      </c>
      <c r="P145" s="22" t="e">
        <f t="shared" ref="P145:P176" si="22">VLOOKUP($D145,MAT_FORNITORI,5,0)</f>
        <v>#N/A</v>
      </c>
    </row>
    <row r="146" spans="6:16" x14ac:dyDescent="0.2">
      <c r="F146" s="15"/>
      <c r="M146" s="22" t="e">
        <f t="shared" si="19"/>
        <v>#N/A</v>
      </c>
      <c r="N146" s="14" t="e">
        <f t="shared" si="20"/>
        <v>#N/A</v>
      </c>
      <c r="O146" s="22" t="e">
        <f t="shared" si="21"/>
        <v>#N/A</v>
      </c>
      <c r="P146" s="22" t="e">
        <f t="shared" si="22"/>
        <v>#N/A</v>
      </c>
    </row>
    <row r="147" spans="6:16" x14ac:dyDescent="0.2">
      <c r="F147" s="15"/>
      <c r="M147" s="22" t="e">
        <f t="shared" si="19"/>
        <v>#N/A</v>
      </c>
      <c r="N147" s="14" t="e">
        <f t="shared" si="20"/>
        <v>#N/A</v>
      </c>
      <c r="O147" s="22" t="e">
        <f t="shared" si="21"/>
        <v>#N/A</v>
      </c>
      <c r="P147" s="22" t="e">
        <f t="shared" si="22"/>
        <v>#N/A</v>
      </c>
    </row>
    <row r="148" spans="6:16" x14ac:dyDescent="0.2">
      <c r="F148" s="15"/>
      <c r="M148" s="22" t="e">
        <f t="shared" si="19"/>
        <v>#N/A</v>
      </c>
      <c r="N148" s="14" t="e">
        <f t="shared" si="20"/>
        <v>#N/A</v>
      </c>
      <c r="O148" s="22" t="e">
        <f t="shared" si="21"/>
        <v>#N/A</v>
      </c>
      <c r="P148" s="22" t="e">
        <f t="shared" si="22"/>
        <v>#N/A</v>
      </c>
    </row>
    <row r="149" spans="6:16" x14ac:dyDescent="0.2">
      <c r="F149" s="15"/>
      <c r="M149" s="22" t="e">
        <f t="shared" si="19"/>
        <v>#N/A</v>
      </c>
      <c r="N149" s="14" t="e">
        <f t="shared" si="20"/>
        <v>#N/A</v>
      </c>
      <c r="O149" s="22" t="e">
        <f t="shared" si="21"/>
        <v>#N/A</v>
      </c>
      <c r="P149" s="22" t="e">
        <f t="shared" si="22"/>
        <v>#N/A</v>
      </c>
    </row>
    <row r="150" spans="6:16" x14ac:dyDescent="0.2">
      <c r="F150" s="15"/>
      <c r="M150" s="22" t="e">
        <f t="shared" si="19"/>
        <v>#N/A</v>
      </c>
      <c r="N150" s="14" t="e">
        <f t="shared" si="20"/>
        <v>#N/A</v>
      </c>
      <c r="O150" s="22" t="e">
        <f t="shared" si="21"/>
        <v>#N/A</v>
      </c>
      <c r="P150" s="22" t="e">
        <f t="shared" si="22"/>
        <v>#N/A</v>
      </c>
    </row>
    <row r="151" spans="6:16" x14ac:dyDescent="0.2">
      <c r="F151" s="15"/>
      <c r="M151" s="22" t="e">
        <f t="shared" si="19"/>
        <v>#N/A</v>
      </c>
      <c r="N151" s="14" t="e">
        <f t="shared" si="20"/>
        <v>#N/A</v>
      </c>
      <c r="O151" s="22" t="e">
        <f t="shared" si="21"/>
        <v>#N/A</v>
      </c>
      <c r="P151" s="22" t="e">
        <f t="shared" si="22"/>
        <v>#N/A</v>
      </c>
    </row>
    <row r="152" spans="6:16" x14ac:dyDescent="0.2">
      <c r="F152" s="15"/>
      <c r="M152" s="22" t="e">
        <f t="shared" si="19"/>
        <v>#N/A</v>
      </c>
      <c r="N152" s="14" t="e">
        <f t="shared" si="20"/>
        <v>#N/A</v>
      </c>
      <c r="O152" s="22" t="e">
        <f t="shared" si="21"/>
        <v>#N/A</v>
      </c>
      <c r="P152" s="22" t="e">
        <f t="shared" si="22"/>
        <v>#N/A</v>
      </c>
    </row>
    <row r="153" spans="6:16" x14ac:dyDescent="0.2">
      <c r="F153" s="15"/>
      <c r="M153" s="22" t="e">
        <f t="shared" si="19"/>
        <v>#N/A</v>
      </c>
      <c r="N153" s="14" t="e">
        <f t="shared" si="20"/>
        <v>#N/A</v>
      </c>
      <c r="O153" s="22" t="e">
        <f t="shared" si="21"/>
        <v>#N/A</v>
      </c>
      <c r="P153" s="22" t="e">
        <f t="shared" si="22"/>
        <v>#N/A</v>
      </c>
    </row>
    <row r="154" spans="6:16" x14ac:dyDescent="0.2">
      <c r="F154" s="15"/>
      <c r="M154" s="22" t="e">
        <f t="shared" si="19"/>
        <v>#N/A</v>
      </c>
      <c r="N154" s="14" t="e">
        <f t="shared" si="20"/>
        <v>#N/A</v>
      </c>
      <c r="O154" s="22" t="e">
        <f t="shared" si="21"/>
        <v>#N/A</v>
      </c>
      <c r="P154" s="22" t="e">
        <f t="shared" si="22"/>
        <v>#N/A</v>
      </c>
    </row>
    <row r="155" spans="6:16" x14ac:dyDescent="0.2">
      <c r="F155" s="15"/>
      <c r="M155" s="22" t="e">
        <f t="shared" si="19"/>
        <v>#N/A</v>
      </c>
      <c r="N155" s="14" t="e">
        <f t="shared" si="20"/>
        <v>#N/A</v>
      </c>
      <c r="O155" s="22" t="e">
        <f t="shared" si="21"/>
        <v>#N/A</v>
      </c>
      <c r="P155" s="22" t="e">
        <f t="shared" si="22"/>
        <v>#N/A</v>
      </c>
    </row>
    <row r="156" spans="6:16" x14ac:dyDescent="0.2">
      <c r="F156" s="15"/>
      <c r="M156" s="22" t="e">
        <f t="shared" si="19"/>
        <v>#N/A</v>
      </c>
      <c r="N156" s="14" t="e">
        <f t="shared" si="20"/>
        <v>#N/A</v>
      </c>
      <c r="O156" s="22" t="e">
        <f t="shared" si="21"/>
        <v>#N/A</v>
      </c>
      <c r="P156" s="22" t="e">
        <f t="shared" si="22"/>
        <v>#N/A</v>
      </c>
    </row>
    <row r="157" spans="6:16" x14ac:dyDescent="0.2">
      <c r="F157" s="15"/>
      <c r="M157" s="22" t="e">
        <f t="shared" si="19"/>
        <v>#N/A</v>
      </c>
      <c r="N157" s="14" t="e">
        <f t="shared" si="20"/>
        <v>#N/A</v>
      </c>
      <c r="O157" s="22" t="e">
        <f t="shared" si="21"/>
        <v>#N/A</v>
      </c>
      <c r="P157" s="22" t="e">
        <f t="shared" si="22"/>
        <v>#N/A</v>
      </c>
    </row>
    <row r="158" spans="6:16" x14ac:dyDescent="0.2">
      <c r="F158" s="15"/>
      <c r="M158" s="22" t="e">
        <f t="shared" si="19"/>
        <v>#N/A</v>
      </c>
      <c r="N158" s="14" t="e">
        <f t="shared" si="20"/>
        <v>#N/A</v>
      </c>
      <c r="O158" s="22" t="e">
        <f t="shared" si="21"/>
        <v>#N/A</v>
      </c>
      <c r="P158" s="22" t="e">
        <f t="shared" si="22"/>
        <v>#N/A</v>
      </c>
    </row>
    <row r="159" spans="6:16" x14ac:dyDescent="0.2">
      <c r="F159" s="15"/>
      <c r="M159" s="22" t="e">
        <f t="shared" si="19"/>
        <v>#N/A</v>
      </c>
      <c r="N159" s="14" t="e">
        <f t="shared" si="20"/>
        <v>#N/A</v>
      </c>
      <c r="O159" s="22" t="e">
        <f t="shared" si="21"/>
        <v>#N/A</v>
      </c>
      <c r="P159" s="22" t="e">
        <f t="shared" si="22"/>
        <v>#N/A</v>
      </c>
    </row>
    <row r="160" spans="6:16" x14ac:dyDescent="0.2">
      <c r="F160" s="15"/>
      <c r="M160" s="22" t="e">
        <f t="shared" si="19"/>
        <v>#N/A</v>
      </c>
      <c r="N160" s="14" t="e">
        <f t="shared" si="20"/>
        <v>#N/A</v>
      </c>
      <c r="O160" s="22" t="e">
        <f t="shared" si="21"/>
        <v>#N/A</v>
      </c>
      <c r="P160" s="22" t="e">
        <f t="shared" si="22"/>
        <v>#N/A</v>
      </c>
    </row>
    <row r="161" spans="6:16" x14ac:dyDescent="0.2">
      <c r="F161" s="15"/>
      <c r="M161" s="22" t="e">
        <f t="shared" si="19"/>
        <v>#N/A</v>
      </c>
      <c r="N161" s="14" t="e">
        <f t="shared" si="20"/>
        <v>#N/A</v>
      </c>
      <c r="O161" s="22" t="e">
        <f t="shared" si="21"/>
        <v>#N/A</v>
      </c>
      <c r="P161" s="22" t="e">
        <f t="shared" si="22"/>
        <v>#N/A</v>
      </c>
    </row>
    <row r="162" spans="6:16" x14ac:dyDescent="0.2">
      <c r="F162" s="15"/>
      <c r="M162" s="22" t="e">
        <f t="shared" si="19"/>
        <v>#N/A</v>
      </c>
      <c r="N162" s="14" t="e">
        <f t="shared" si="20"/>
        <v>#N/A</v>
      </c>
      <c r="O162" s="22" t="e">
        <f t="shared" si="21"/>
        <v>#N/A</v>
      </c>
      <c r="P162" s="22" t="e">
        <f t="shared" si="22"/>
        <v>#N/A</v>
      </c>
    </row>
    <row r="163" spans="6:16" x14ac:dyDescent="0.2">
      <c r="F163" s="15"/>
      <c r="M163" s="22" t="e">
        <f t="shared" si="19"/>
        <v>#N/A</v>
      </c>
      <c r="N163" s="14" t="e">
        <f t="shared" si="20"/>
        <v>#N/A</v>
      </c>
      <c r="O163" s="22" t="e">
        <f t="shared" si="21"/>
        <v>#N/A</v>
      </c>
      <c r="P163" s="22" t="e">
        <f t="shared" si="22"/>
        <v>#N/A</v>
      </c>
    </row>
    <row r="164" spans="6:16" x14ac:dyDescent="0.2">
      <c r="F164" s="15"/>
      <c r="M164" s="22" t="e">
        <f t="shared" si="19"/>
        <v>#N/A</v>
      </c>
      <c r="N164" s="14" t="e">
        <f t="shared" si="20"/>
        <v>#N/A</v>
      </c>
      <c r="O164" s="22" t="e">
        <f t="shared" si="21"/>
        <v>#N/A</v>
      </c>
      <c r="P164" s="22" t="e">
        <f t="shared" si="22"/>
        <v>#N/A</v>
      </c>
    </row>
    <row r="165" spans="6:16" x14ac:dyDescent="0.2">
      <c r="F165" s="15"/>
      <c r="M165" s="22" t="e">
        <f t="shared" si="19"/>
        <v>#N/A</v>
      </c>
      <c r="N165" s="14" t="e">
        <f t="shared" si="20"/>
        <v>#N/A</v>
      </c>
      <c r="O165" s="22" t="e">
        <f t="shared" si="21"/>
        <v>#N/A</v>
      </c>
      <c r="P165" s="22" t="e">
        <f t="shared" si="22"/>
        <v>#N/A</v>
      </c>
    </row>
    <row r="166" spans="6:16" x14ac:dyDescent="0.2">
      <c r="F166" s="15"/>
      <c r="M166" s="22" t="e">
        <f t="shared" si="19"/>
        <v>#N/A</v>
      </c>
      <c r="N166" s="14" t="e">
        <f t="shared" si="20"/>
        <v>#N/A</v>
      </c>
      <c r="O166" s="22" t="e">
        <f t="shared" si="21"/>
        <v>#N/A</v>
      </c>
      <c r="P166" s="22" t="e">
        <f t="shared" si="22"/>
        <v>#N/A</v>
      </c>
    </row>
    <row r="167" spans="6:16" x14ac:dyDescent="0.2">
      <c r="F167" s="15"/>
      <c r="M167" s="22" t="e">
        <f t="shared" si="19"/>
        <v>#N/A</v>
      </c>
      <c r="N167" s="14" t="e">
        <f t="shared" si="20"/>
        <v>#N/A</v>
      </c>
      <c r="O167" s="22" t="e">
        <f t="shared" si="21"/>
        <v>#N/A</v>
      </c>
      <c r="P167" s="22" t="e">
        <f t="shared" si="22"/>
        <v>#N/A</v>
      </c>
    </row>
    <row r="168" spans="6:16" x14ac:dyDescent="0.2">
      <c r="F168" s="15"/>
      <c r="M168" s="22" t="e">
        <f t="shared" si="19"/>
        <v>#N/A</v>
      </c>
      <c r="N168" s="14" t="e">
        <f t="shared" si="20"/>
        <v>#N/A</v>
      </c>
      <c r="O168" s="22" t="e">
        <f t="shared" si="21"/>
        <v>#N/A</v>
      </c>
      <c r="P168" s="22" t="e">
        <f t="shared" si="22"/>
        <v>#N/A</v>
      </c>
    </row>
    <row r="169" spans="6:16" x14ac:dyDescent="0.2">
      <c r="F169" s="15"/>
      <c r="M169" s="22" t="e">
        <f t="shared" si="19"/>
        <v>#N/A</v>
      </c>
      <c r="N169" s="14" t="e">
        <f t="shared" si="20"/>
        <v>#N/A</v>
      </c>
      <c r="O169" s="22" t="e">
        <f t="shared" si="21"/>
        <v>#N/A</v>
      </c>
      <c r="P169" s="22" t="e">
        <f t="shared" si="22"/>
        <v>#N/A</v>
      </c>
    </row>
    <row r="170" spans="6:16" x14ac:dyDescent="0.2">
      <c r="F170" s="15"/>
      <c r="M170" s="22" t="e">
        <f t="shared" si="19"/>
        <v>#N/A</v>
      </c>
      <c r="N170" s="14" t="e">
        <f t="shared" si="20"/>
        <v>#N/A</v>
      </c>
      <c r="O170" s="22" t="e">
        <f t="shared" si="21"/>
        <v>#N/A</v>
      </c>
      <c r="P170" s="22" t="e">
        <f t="shared" si="22"/>
        <v>#N/A</v>
      </c>
    </row>
    <row r="171" spans="6:16" x14ac:dyDescent="0.2">
      <c r="F171" s="15"/>
      <c r="M171" s="22" t="e">
        <f t="shared" si="19"/>
        <v>#N/A</v>
      </c>
      <c r="N171" s="14" t="e">
        <f t="shared" si="20"/>
        <v>#N/A</v>
      </c>
      <c r="O171" s="22" t="e">
        <f t="shared" si="21"/>
        <v>#N/A</v>
      </c>
      <c r="P171" s="22" t="e">
        <f t="shared" si="22"/>
        <v>#N/A</v>
      </c>
    </row>
    <row r="172" spans="6:16" x14ac:dyDescent="0.2">
      <c r="F172" s="15"/>
      <c r="M172" s="22" t="e">
        <f t="shared" si="19"/>
        <v>#N/A</v>
      </c>
      <c r="N172" s="14" t="e">
        <f t="shared" si="20"/>
        <v>#N/A</v>
      </c>
      <c r="O172" s="22" t="e">
        <f t="shared" si="21"/>
        <v>#N/A</v>
      </c>
      <c r="P172" s="22" t="e">
        <f t="shared" si="22"/>
        <v>#N/A</v>
      </c>
    </row>
    <row r="173" spans="6:16" x14ac:dyDescent="0.2">
      <c r="F173" s="15"/>
      <c r="M173" s="22" t="e">
        <f t="shared" si="19"/>
        <v>#N/A</v>
      </c>
      <c r="N173" s="14" t="e">
        <f t="shared" si="20"/>
        <v>#N/A</v>
      </c>
      <c r="O173" s="22" t="e">
        <f t="shared" si="21"/>
        <v>#N/A</v>
      </c>
      <c r="P173" s="22" t="e">
        <f t="shared" si="22"/>
        <v>#N/A</v>
      </c>
    </row>
    <row r="174" spans="6:16" x14ac:dyDescent="0.2">
      <c r="F174" s="15"/>
      <c r="M174" s="22" t="e">
        <f t="shared" si="19"/>
        <v>#N/A</v>
      </c>
      <c r="N174" s="14" t="e">
        <f t="shared" si="20"/>
        <v>#N/A</v>
      </c>
      <c r="O174" s="22" t="e">
        <f t="shared" si="21"/>
        <v>#N/A</v>
      </c>
      <c r="P174" s="22" t="e">
        <f t="shared" si="22"/>
        <v>#N/A</v>
      </c>
    </row>
    <row r="175" spans="6:16" x14ac:dyDescent="0.2">
      <c r="F175" s="15"/>
      <c r="M175" s="22" t="e">
        <f t="shared" si="19"/>
        <v>#N/A</v>
      </c>
      <c r="N175" s="14" t="e">
        <f t="shared" si="20"/>
        <v>#N/A</v>
      </c>
      <c r="O175" s="22" t="e">
        <f t="shared" si="21"/>
        <v>#N/A</v>
      </c>
      <c r="P175" s="22" t="e">
        <f t="shared" si="22"/>
        <v>#N/A</v>
      </c>
    </row>
    <row r="176" spans="6:16" x14ac:dyDescent="0.2">
      <c r="F176" s="15"/>
      <c r="M176" s="22" t="e">
        <f t="shared" si="19"/>
        <v>#N/A</v>
      </c>
      <c r="N176" s="14" t="e">
        <f t="shared" si="20"/>
        <v>#N/A</v>
      </c>
      <c r="O176" s="22" t="e">
        <f t="shared" si="21"/>
        <v>#N/A</v>
      </c>
      <c r="P176" s="22" t="e">
        <f t="shared" si="22"/>
        <v>#N/A</v>
      </c>
    </row>
    <row r="177" spans="6:16" x14ac:dyDescent="0.2">
      <c r="F177" s="15"/>
      <c r="M177" s="22" t="e">
        <f t="shared" ref="M177:M208" si="23">VLOOKUP($D177,MAT_FORNITORI,2,0)</f>
        <v>#N/A</v>
      </c>
      <c r="N177" s="14" t="e">
        <f t="shared" ref="N177:N208" si="24">VLOOKUP($D177,MAT_FORNITORI,3,0)</f>
        <v>#N/A</v>
      </c>
      <c r="O177" s="22" t="e">
        <f t="shared" ref="O177:O208" si="25">VLOOKUP($D177,MAT_FORNITORI,4,0)</f>
        <v>#N/A</v>
      </c>
      <c r="P177" s="22" t="e">
        <f t="shared" ref="P177:P208" si="26">VLOOKUP($D177,MAT_FORNITORI,5,0)</f>
        <v>#N/A</v>
      </c>
    </row>
    <row r="178" spans="6:16" x14ac:dyDescent="0.2">
      <c r="F178" s="15"/>
      <c r="M178" s="22" t="e">
        <f t="shared" si="23"/>
        <v>#N/A</v>
      </c>
      <c r="N178" s="14" t="e">
        <f t="shared" si="24"/>
        <v>#N/A</v>
      </c>
      <c r="O178" s="22" t="e">
        <f t="shared" si="25"/>
        <v>#N/A</v>
      </c>
      <c r="P178" s="22" t="e">
        <f t="shared" si="26"/>
        <v>#N/A</v>
      </c>
    </row>
    <row r="179" spans="6:16" x14ac:dyDescent="0.2">
      <c r="F179" s="15"/>
      <c r="M179" s="22" t="e">
        <f t="shared" si="23"/>
        <v>#N/A</v>
      </c>
      <c r="N179" s="14" t="e">
        <f t="shared" si="24"/>
        <v>#N/A</v>
      </c>
      <c r="O179" s="22" t="e">
        <f t="shared" si="25"/>
        <v>#N/A</v>
      </c>
      <c r="P179" s="22" t="e">
        <f t="shared" si="26"/>
        <v>#N/A</v>
      </c>
    </row>
    <row r="180" spans="6:16" x14ac:dyDescent="0.2">
      <c r="F180" s="15"/>
      <c r="M180" s="22" t="e">
        <f t="shared" si="23"/>
        <v>#N/A</v>
      </c>
      <c r="N180" s="14" t="e">
        <f t="shared" si="24"/>
        <v>#N/A</v>
      </c>
      <c r="O180" s="22" t="e">
        <f t="shared" si="25"/>
        <v>#N/A</v>
      </c>
      <c r="P180" s="22" t="e">
        <f t="shared" si="26"/>
        <v>#N/A</v>
      </c>
    </row>
    <row r="181" spans="6:16" x14ac:dyDescent="0.2">
      <c r="F181" s="15"/>
      <c r="M181" s="22" t="e">
        <f t="shared" si="23"/>
        <v>#N/A</v>
      </c>
      <c r="N181" s="14" t="e">
        <f t="shared" si="24"/>
        <v>#N/A</v>
      </c>
      <c r="O181" s="22" t="e">
        <f t="shared" si="25"/>
        <v>#N/A</v>
      </c>
      <c r="P181" s="22" t="e">
        <f t="shared" si="26"/>
        <v>#N/A</v>
      </c>
    </row>
    <row r="182" spans="6:16" x14ac:dyDescent="0.2">
      <c r="F182" s="15"/>
      <c r="M182" s="22" t="e">
        <f t="shared" si="23"/>
        <v>#N/A</v>
      </c>
      <c r="N182" s="14" t="e">
        <f t="shared" si="24"/>
        <v>#N/A</v>
      </c>
      <c r="O182" s="22" t="e">
        <f t="shared" si="25"/>
        <v>#N/A</v>
      </c>
      <c r="P182" s="22" t="e">
        <f t="shared" si="26"/>
        <v>#N/A</v>
      </c>
    </row>
    <row r="183" spans="6:16" x14ac:dyDescent="0.2">
      <c r="F183" s="15"/>
      <c r="M183" s="22" t="e">
        <f t="shared" si="23"/>
        <v>#N/A</v>
      </c>
      <c r="N183" s="14" t="e">
        <f t="shared" si="24"/>
        <v>#N/A</v>
      </c>
      <c r="O183" s="22" t="e">
        <f t="shared" si="25"/>
        <v>#N/A</v>
      </c>
      <c r="P183" s="22" t="e">
        <f t="shared" si="26"/>
        <v>#N/A</v>
      </c>
    </row>
    <row r="184" spans="6:16" x14ac:dyDescent="0.2">
      <c r="F184" s="15"/>
      <c r="M184" s="22" t="e">
        <f t="shared" si="23"/>
        <v>#N/A</v>
      </c>
      <c r="N184" s="14" t="e">
        <f t="shared" si="24"/>
        <v>#N/A</v>
      </c>
      <c r="O184" s="22" t="e">
        <f t="shared" si="25"/>
        <v>#N/A</v>
      </c>
      <c r="P184" s="22" t="e">
        <f t="shared" si="26"/>
        <v>#N/A</v>
      </c>
    </row>
    <row r="185" spans="6:16" x14ac:dyDescent="0.2">
      <c r="F185" s="15"/>
      <c r="M185" s="22" t="e">
        <f t="shared" si="23"/>
        <v>#N/A</v>
      </c>
      <c r="N185" s="14" t="e">
        <f t="shared" si="24"/>
        <v>#N/A</v>
      </c>
      <c r="O185" s="22" t="e">
        <f t="shared" si="25"/>
        <v>#N/A</v>
      </c>
      <c r="P185" s="22" t="e">
        <f t="shared" si="26"/>
        <v>#N/A</v>
      </c>
    </row>
    <row r="186" spans="6:16" x14ac:dyDescent="0.2">
      <c r="F186" s="15"/>
      <c r="M186" s="22" t="e">
        <f t="shared" si="23"/>
        <v>#N/A</v>
      </c>
      <c r="N186" s="14" t="e">
        <f t="shared" si="24"/>
        <v>#N/A</v>
      </c>
      <c r="O186" s="22" t="e">
        <f t="shared" si="25"/>
        <v>#N/A</v>
      </c>
      <c r="P186" s="22" t="e">
        <f t="shared" si="26"/>
        <v>#N/A</v>
      </c>
    </row>
    <row r="187" spans="6:16" x14ac:dyDescent="0.2">
      <c r="F187" s="15"/>
      <c r="M187" s="22" t="e">
        <f t="shared" si="23"/>
        <v>#N/A</v>
      </c>
      <c r="N187" s="14" t="e">
        <f t="shared" si="24"/>
        <v>#N/A</v>
      </c>
      <c r="O187" s="22" t="e">
        <f t="shared" si="25"/>
        <v>#N/A</v>
      </c>
      <c r="P187" s="22" t="e">
        <f t="shared" si="26"/>
        <v>#N/A</v>
      </c>
    </row>
    <row r="188" spans="6:16" x14ac:dyDescent="0.2">
      <c r="F188" s="15"/>
      <c r="M188" s="22" t="e">
        <f t="shared" si="23"/>
        <v>#N/A</v>
      </c>
      <c r="N188" s="14" t="e">
        <f t="shared" si="24"/>
        <v>#N/A</v>
      </c>
      <c r="O188" s="22" t="e">
        <f t="shared" si="25"/>
        <v>#N/A</v>
      </c>
      <c r="P188" s="22" t="e">
        <f t="shared" si="26"/>
        <v>#N/A</v>
      </c>
    </row>
    <row r="189" spans="6:16" x14ac:dyDescent="0.2">
      <c r="F189" s="15"/>
      <c r="M189" s="22" t="e">
        <f t="shared" si="23"/>
        <v>#N/A</v>
      </c>
      <c r="N189" s="14" t="e">
        <f t="shared" si="24"/>
        <v>#N/A</v>
      </c>
      <c r="O189" s="22" t="e">
        <f t="shared" si="25"/>
        <v>#N/A</v>
      </c>
      <c r="P189" s="22" t="e">
        <f t="shared" si="26"/>
        <v>#N/A</v>
      </c>
    </row>
    <row r="190" spans="6:16" x14ac:dyDescent="0.2">
      <c r="F190" s="15"/>
      <c r="M190" s="22" t="e">
        <f t="shared" si="23"/>
        <v>#N/A</v>
      </c>
      <c r="N190" s="14" t="e">
        <f t="shared" si="24"/>
        <v>#N/A</v>
      </c>
      <c r="O190" s="22" t="e">
        <f t="shared" si="25"/>
        <v>#N/A</v>
      </c>
      <c r="P190" s="22" t="e">
        <f t="shared" si="26"/>
        <v>#N/A</v>
      </c>
    </row>
    <row r="191" spans="6:16" x14ac:dyDescent="0.2">
      <c r="F191" s="15"/>
      <c r="M191" s="22" t="e">
        <f t="shared" si="23"/>
        <v>#N/A</v>
      </c>
      <c r="N191" s="14" t="e">
        <f t="shared" si="24"/>
        <v>#N/A</v>
      </c>
      <c r="O191" s="22" t="e">
        <f t="shared" si="25"/>
        <v>#N/A</v>
      </c>
      <c r="P191" s="22" t="e">
        <f t="shared" si="26"/>
        <v>#N/A</v>
      </c>
    </row>
    <row r="192" spans="6:16" x14ac:dyDescent="0.2">
      <c r="F192" s="15"/>
      <c r="M192" s="22" t="e">
        <f t="shared" si="23"/>
        <v>#N/A</v>
      </c>
      <c r="N192" s="14" t="e">
        <f t="shared" si="24"/>
        <v>#N/A</v>
      </c>
      <c r="O192" s="22" t="e">
        <f t="shared" si="25"/>
        <v>#N/A</v>
      </c>
      <c r="P192" s="22" t="e">
        <f t="shared" si="26"/>
        <v>#N/A</v>
      </c>
    </row>
    <row r="193" spans="6:16" x14ac:dyDescent="0.2">
      <c r="F193" s="15"/>
      <c r="M193" s="22" t="e">
        <f t="shared" si="23"/>
        <v>#N/A</v>
      </c>
      <c r="N193" s="14" t="e">
        <f t="shared" si="24"/>
        <v>#N/A</v>
      </c>
      <c r="O193" s="22" t="e">
        <f t="shared" si="25"/>
        <v>#N/A</v>
      </c>
      <c r="P193" s="22" t="e">
        <f t="shared" si="26"/>
        <v>#N/A</v>
      </c>
    </row>
    <row r="194" spans="6:16" x14ac:dyDescent="0.2">
      <c r="F194" s="15"/>
      <c r="M194" s="22" t="e">
        <f t="shared" si="23"/>
        <v>#N/A</v>
      </c>
      <c r="N194" s="14" t="e">
        <f t="shared" si="24"/>
        <v>#N/A</v>
      </c>
      <c r="O194" s="22" t="e">
        <f t="shared" si="25"/>
        <v>#N/A</v>
      </c>
      <c r="P194" s="22" t="e">
        <f t="shared" si="26"/>
        <v>#N/A</v>
      </c>
    </row>
    <row r="195" spans="6:16" x14ac:dyDescent="0.2">
      <c r="F195" s="15"/>
      <c r="M195" s="22" t="e">
        <f t="shared" si="23"/>
        <v>#N/A</v>
      </c>
      <c r="N195" s="14" t="e">
        <f t="shared" si="24"/>
        <v>#N/A</v>
      </c>
      <c r="O195" s="22" t="e">
        <f t="shared" si="25"/>
        <v>#N/A</v>
      </c>
      <c r="P195" s="22" t="e">
        <f t="shared" si="26"/>
        <v>#N/A</v>
      </c>
    </row>
    <row r="196" spans="6:16" x14ac:dyDescent="0.2">
      <c r="F196" s="15"/>
      <c r="M196" s="22" t="e">
        <f t="shared" si="23"/>
        <v>#N/A</v>
      </c>
      <c r="N196" s="14" t="e">
        <f t="shared" si="24"/>
        <v>#N/A</v>
      </c>
      <c r="O196" s="22" t="e">
        <f t="shared" si="25"/>
        <v>#N/A</v>
      </c>
      <c r="P196" s="22" t="e">
        <f t="shared" si="26"/>
        <v>#N/A</v>
      </c>
    </row>
    <row r="197" spans="6:16" x14ac:dyDescent="0.2">
      <c r="F197" s="15"/>
      <c r="M197" s="22" t="e">
        <f t="shared" si="23"/>
        <v>#N/A</v>
      </c>
      <c r="N197" s="14" t="e">
        <f t="shared" si="24"/>
        <v>#N/A</v>
      </c>
      <c r="O197" s="22" t="e">
        <f t="shared" si="25"/>
        <v>#N/A</v>
      </c>
      <c r="P197" s="22" t="e">
        <f t="shared" si="26"/>
        <v>#N/A</v>
      </c>
    </row>
    <row r="198" spans="6:16" x14ac:dyDescent="0.2">
      <c r="F198" s="15"/>
      <c r="M198" s="22" t="e">
        <f t="shared" si="23"/>
        <v>#N/A</v>
      </c>
      <c r="N198" s="14" t="e">
        <f t="shared" si="24"/>
        <v>#N/A</v>
      </c>
      <c r="O198" s="22" t="e">
        <f t="shared" si="25"/>
        <v>#N/A</v>
      </c>
      <c r="P198" s="22" t="e">
        <f t="shared" si="26"/>
        <v>#N/A</v>
      </c>
    </row>
    <row r="199" spans="6:16" x14ac:dyDescent="0.2">
      <c r="F199" s="15"/>
      <c r="M199" s="22" t="e">
        <f t="shared" si="23"/>
        <v>#N/A</v>
      </c>
      <c r="N199" s="14" t="e">
        <f t="shared" si="24"/>
        <v>#N/A</v>
      </c>
      <c r="O199" s="22" t="e">
        <f t="shared" si="25"/>
        <v>#N/A</v>
      </c>
      <c r="P199" s="22" t="e">
        <f t="shared" si="26"/>
        <v>#N/A</v>
      </c>
    </row>
    <row r="200" spans="6:16" x14ac:dyDescent="0.2">
      <c r="F200" s="15"/>
      <c r="M200" s="22" t="e">
        <f t="shared" si="23"/>
        <v>#N/A</v>
      </c>
      <c r="N200" s="14" t="e">
        <f t="shared" si="24"/>
        <v>#N/A</v>
      </c>
      <c r="O200" s="22" t="e">
        <f t="shared" si="25"/>
        <v>#N/A</v>
      </c>
      <c r="P200" s="22" t="e">
        <f t="shared" si="26"/>
        <v>#N/A</v>
      </c>
    </row>
    <row r="201" spans="6:16" x14ac:dyDescent="0.2">
      <c r="F201" s="15"/>
      <c r="M201" s="22" t="e">
        <f t="shared" si="23"/>
        <v>#N/A</v>
      </c>
      <c r="N201" s="14" t="e">
        <f t="shared" si="24"/>
        <v>#N/A</v>
      </c>
      <c r="O201" s="22" t="e">
        <f t="shared" si="25"/>
        <v>#N/A</v>
      </c>
      <c r="P201" s="22" t="e">
        <f t="shared" si="26"/>
        <v>#N/A</v>
      </c>
    </row>
    <row r="202" spans="6:16" x14ac:dyDescent="0.2">
      <c r="F202" s="15"/>
      <c r="M202" s="22" t="e">
        <f t="shared" si="23"/>
        <v>#N/A</v>
      </c>
      <c r="N202" s="14" t="e">
        <f t="shared" si="24"/>
        <v>#N/A</v>
      </c>
      <c r="O202" s="22" t="e">
        <f t="shared" si="25"/>
        <v>#N/A</v>
      </c>
      <c r="P202" s="22" t="e">
        <f t="shared" si="26"/>
        <v>#N/A</v>
      </c>
    </row>
    <row r="203" spans="6:16" x14ac:dyDescent="0.2">
      <c r="F203" s="15"/>
      <c r="M203" s="22" t="e">
        <f t="shared" si="23"/>
        <v>#N/A</v>
      </c>
      <c r="N203" s="14" t="e">
        <f t="shared" si="24"/>
        <v>#N/A</v>
      </c>
      <c r="O203" s="22" t="e">
        <f t="shared" si="25"/>
        <v>#N/A</v>
      </c>
      <c r="P203" s="22" t="e">
        <f t="shared" si="26"/>
        <v>#N/A</v>
      </c>
    </row>
    <row r="204" spans="6:16" x14ac:dyDescent="0.2">
      <c r="F204" s="15"/>
      <c r="M204" s="22" t="e">
        <f t="shared" si="23"/>
        <v>#N/A</v>
      </c>
      <c r="N204" s="14" t="e">
        <f t="shared" si="24"/>
        <v>#N/A</v>
      </c>
      <c r="O204" s="22" t="e">
        <f t="shared" si="25"/>
        <v>#N/A</v>
      </c>
      <c r="P204" s="22" t="e">
        <f t="shared" si="26"/>
        <v>#N/A</v>
      </c>
    </row>
    <row r="205" spans="6:16" x14ac:dyDescent="0.2">
      <c r="F205" s="15"/>
      <c r="M205" s="22" t="e">
        <f t="shared" si="23"/>
        <v>#N/A</v>
      </c>
      <c r="N205" s="14" t="e">
        <f t="shared" si="24"/>
        <v>#N/A</v>
      </c>
      <c r="O205" s="22" t="e">
        <f t="shared" si="25"/>
        <v>#N/A</v>
      </c>
      <c r="P205" s="22" t="e">
        <f t="shared" si="26"/>
        <v>#N/A</v>
      </c>
    </row>
    <row r="206" spans="6:16" x14ac:dyDescent="0.2">
      <c r="F206" s="15"/>
      <c r="M206" s="22" t="e">
        <f t="shared" si="23"/>
        <v>#N/A</v>
      </c>
      <c r="N206" s="14" t="e">
        <f t="shared" si="24"/>
        <v>#N/A</v>
      </c>
      <c r="O206" s="22" t="e">
        <f t="shared" si="25"/>
        <v>#N/A</v>
      </c>
      <c r="P206" s="22" t="e">
        <f t="shared" si="26"/>
        <v>#N/A</v>
      </c>
    </row>
    <row r="207" spans="6:16" x14ac:dyDescent="0.2">
      <c r="F207" s="15"/>
      <c r="M207" s="22" t="e">
        <f t="shared" si="23"/>
        <v>#N/A</v>
      </c>
      <c r="N207" s="14" t="e">
        <f t="shared" si="24"/>
        <v>#N/A</v>
      </c>
      <c r="O207" s="22" t="e">
        <f t="shared" si="25"/>
        <v>#N/A</v>
      </c>
      <c r="P207" s="22" t="e">
        <f t="shared" si="26"/>
        <v>#N/A</v>
      </c>
    </row>
    <row r="208" spans="6:16" x14ac:dyDescent="0.2">
      <c r="F208" s="15"/>
      <c r="M208" s="22" t="e">
        <f t="shared" si="23"/>
        <v>#N/A</v>
      </c>
      <c r="N208" s="14" t="e">
        <f t="shared" si="24"/>
        <v>#N/A</v>
      </c>
      <c r="O208" s="22" t="e">
        <f t="shared" si="25"/>
        <v>#N/A</v>
      </c>
      <c r="P208" s="22" t="e">
        <f t="shared" si="26"/>
        <v>#N/A</v>
      </c>
    </row>
    <row r="209" spans="6:16" x14ac:dyDescent="0.2">
      <c r="F209" s="15"/>
      <c r="M209" s="22" t="e">
        <f t="shared" ref="M209:M240" si="27">VLOOKUP($D209,MAT_FORNITORI,2,0)</f>
        <v>#N/A</v>
      </c>
      <c r="N209" s="14" t="e">
        <f t="shared" ref="N209:N240" si="28">VLOOKUP($D209,MAT_FORNITORI,3,0)</f>
        <v>#N/A</v>
      </c>
      <c r="O209" s="22" t="e">
        <f t="shared" ref="O209:O240" si="29">VLOOKUP($D209,MAT_FORNITORI,4,0)</f>
        <v>#N/A</v>
      </c>
      <c r="P209" s="22" t="e">
        <f t="shared" ref="P209:P240" si="30">VLOOKUP($D209,MAT_FORNITORI,5,0)</f>
        <v>#N/A</v>
      </c>
    </row>
    <row r="210" spans="6:16" x14ac:dyDescent="0.2">
      <c r="F210" s="15"/>
      <c r="M210" s="22" t="e">
        <f t="shared" si="27"/>
        <v>#N/A</v>
      </c>
      <c r="N210" s="14" t="e">
        <f t="shared" si="28"/>
        <v>#N/A</v>
      </c>
      <c r="O210" s="22" t="e">
        <f t="shared" si="29"/>
        <v>#N/A</v>
      </c>
      <c r="P210" s="22" t="e">
        <f t="shared" si="30"/>
        <v>#N/A</v>
      </c>
    </row>
    <row r="211" spans="6:16" x14ac:dyDescent="0.2">
      <c r="F211" s="15"/>
      <c r="M211" s="22" t="e">
        <f t="shared" si="27"/>
        <v>#N/A</v>
      </c>
      <c r="N211" s="14" t="e">
        <f t="shared" si="28"/>
        <v>#N/A</v>
      </c>
      <c r="O211" s="22" t="e">
        <f t="shared" si="29"/>
        <v>#N/A</v>
      </c>
      <c r="P211" s="22" t="e">
        <f t="shared" si="30"/>
        <v>#N/A</v>
      </c>
    </row>
    <row r="212" spans="6:16" x14ac:dyDescent="0.2">
      <c r="F212" s="15"/>
      <c r="M212" s="22" t="e">
        <f t="shared" si="27"/>
        <v>#N/A</v>
      </c>
      <c r="N212" s="14" t="e">
        <f t="shared" si="28"/>
        <v>#N/A</v>
      </c>
      <c r="O212" s="22" t="e">
        <f t="shared" si="29"/>
        <v>#N/A</v>
      </c>
      <c r="P212" s="22" t="e">
        <f t="shared" si="30"/>
        <v>#N/A</v>
      </c>
    </row>
    <row r="213" spans="6:16" x14ac:dyDescent="0.2">
      <c r="F213" s="15"/>
      <c r="M213" s="22" t="e">
        <f t="shared" si="27"/>
        <v>#N/A</v>
      </c>
      <c r="N213" s="14" t="e">
        <f t="shared" si="28"/>
        <v>#N/A</v>
      </c>
      <c r="O213" s="22" t="e">
        <f t="shared" si="29"/>
        <v>#N/A</v>
      </c>
      <c r="P213" s="22" t="e">
        <f t="shared" si="30"/>
        <v>#N/A</v>
      </c>
    </row>
    <row r="214" spans="6:16" x14ac:dyDescent="0.2">
      <c r="F214" s="15"/>
      <c r="M214" s="22" t="e">
        <f t="shared" si="27"/>
        <v>#N/A</v>
      </c>
      <c r="N214" s="14" t="e">
        <f t="shared" si="28"/>
        <v>#N/A</v>
      </c>
      <c r="O214" s="22" t="e">
        <f t="shared" si="29"/>
        <v>#N/A</v>
      </c>
      <c r="P214" s="22" t="e">
        <f t="shared" si="30"/>
        <v>#N/A</v>
      </c>
    </row>
    <row r="215" spans="6:16" x14ac:dyDescent="0.2">
      <c r="F215" s="15"/>
      <c r="M215" s="22" t="e">
        <f t="shared" si="27"/>
        <v>#N/A</v>
      </c>
      <c r="N215" s="14" t="e">
        <f t="shared" si="28"/>
        <v>#N/A</v>
      </c>
      <c r="O215" s="22" t="e">
        <f t="shared" si="29"/>
        <v>#N/A</v>
      </c>
      <c r="P215" s="22" t="e">
        <f t="shared" si="30"/>
        <v>#N/A</v>
      </c>
    </row>
    <row r="216" spans="6:16" x14ac:dyDescent="0.2">
      <c r="F216" s="15"/>
      <c r="M216" s="22" t="e">
        <f t="shared" si="27"/>
        <v>#N/A</v>
      </c>
      <c r="N216" s="14" t="e">
        <f t="shared" si="28"/>
        <v>#N/A</v>
      </c>
      <c r="O216" s="22" t="e">
        <f t="shared" si="29"/>
        <v>#N/A</v>
      </c>
      <c r="P216" s="22" t="e">
        <f t="shared" si="30"/>
        <v>#N/A</v>
      </c>
    </row>
    <row r="217" spans="6:16" x14ac:dyDescent="0.2">
      <c r="F217" s="15"/>
      <c r="M217" s="22" t="e">
        <f t="shared" si="27"/>
        <v>#N/A</v>
      </c>
      <c r="N217" s="14" t="e">
        <f t="shared" si="28"/>
        <v>#N/A</v>
      </c>
      <c r="O217" s="22" t="e">
        <f t="shared" si="29"/>
        <v>#N/A</v>
      </c>
      <c r="P217" s="22" t="e">
        <f t="shared" si="30"/>
        <v>#N/A</v>
      </c>
    </row>
    <row r="218" spans="6:16" x14ac:dyDescent="0.2">
      <c r="F218" s="15"/>
      <c r="M218" s="22" t="e">
        <f t="shared" si="27"/>
        <v>#N/A</v>
      </c>
      <c r="N218" s="14" t="e">
        <f t="shared" si="28"/>
        <v>#N/A</v>
      </c>
      <c r="O218" s="22" t="e">
        <f t="shared" si="29"/>
        <v>#N/A</v>
      </c>
      <c r="P218" s="22" t="e">
        <f t="shared" si="30"/>
        <v>#N/A</v>
      </c>
    </row>
    <row r="219" spans="6:16" x14ac:dyDescent="0.2">
      <c r="F219" s="15"/>
      <c r="M219" s="22" t="e">
        <f t="shared" si="27"/>
        <v>#N/A</v>
      </c>
      <c r="N219" s="14" t="e">
        <f t="shared" si="28"/>
        <v>#N/A</v>
      </c>
      <c r="O219" s="22" t="e">
        <f t="shared" si="29"/>
        <v>#N/A</v>
      </c>
      <c r="P219" s="22" t="e">
        <f t="shared" si="30"/>
        <v>#N/A</v>
      </c>
    </row>
    <row r="220" spans="6:16" x14ac:dyDescent="0.2">
      <c r="F220" s="15"/>
      <c r="M220" s="22" t="e">
        <f t="shared" si="27"/>
        <v>#N/A</v>
      </c>
      <c r="N220" s="14" t="e">
        <f t="shared" si="28"/>
        <v>#N/A</v>
      </c>
      <c r="O220" s="22" t="e">
        <f t="shared" si="29"/>
        <v>#N/A</v>
      </c>
      <c r="P220" s="22" t="e">
        <f t="shared" si="30"/>
        <v>#N/A</v>
      </c>
    </row>
    <row r="221" spans="6:16" x14ac:dyDescent="0.2">
      <c r="F221" s="15"/>
      <c r="M221" s="22" t="e">
        <f t="shared" si="27"/>
        <v>#N/A</v>
      </c>
      <c r="N221" s="14" t="e">
        <f t="shared" si="28"/>
        <v>#N/A</v>
      </c>
      <c r="O221" s="22" t="e">
        <f t="shared" si="29"/>
        <v>#N/A</v>
      </c>
      <c r="P221" s="22" t="e">
        <f t="shared" si="30"/>
        <v>#N/A</v>
      </c>
    </row>
    <row r="222" spans="6:16" x14ac:dyDescent="0.2">
      <c r="F222" s="15"/>
      <c r="M222" s="22" t="e">
        <f t="shared" si="27"/>
        <v>#N/A</v>
      </c>
      <c r="N222" s="14" t="e">
        <f t="shared" si="28"/>
        <v>#N/A</v>
      </c>
      <c r="O222" s="22" t="e">
        <f t="shared" si="29"/>
        <v>#N/A</v>
      </c>
      <c r="P222" s="22" t="e">
        <f t="shared" si="30"/>
        <v>#N/A</v>
      </c>
    </row>
    <row r="223" spans="6:16" x14ac:dyDescent="0.2">
      <c r="F223" s="15"/>
      <c r="M223" s="22" t="e">
        <f t="shared" si="27"/>
        <v>#N/A</v>
      </c>
      <c r="N223" s="14" t="e">
        <f t="shared" si="28"/>
        <v>#N/A</v>
      </c>
      <c r="O223" s="22" t="e">
        <f t="shared" si="29"/>
        <v>#N/A</v>
      </c>
      <c r="P223" s="22" t="e">
        <f t="shared" si="30"/>
        <v>#N/A</v>
      </c>
    </row>
    <row r="224" spans="6:16" x14ac:dyDescent="0.2">
      <c r="F224" s="15"/>
      <c r="M224" s="22" t="e">
        <f t="shared" si="27"/>
        <v>#N/A</v>
      </c>
      <c r="N224" s="14" t="e">
        <f t="shared" si="28"/>
        <v>#N/A</v>
      </c>
      <c r="O224" s="22" t="e">
        <f t="shared" si="29"/>
        <v>#N/A</v>
      </c>
      <c r="P224" s="22" t="e">
        <f t="shared" si="30"/>
        <v>#N/A</v>
      </c>
    </row>
    <row r="225" spans="6:16" x14ac:dyDescent="0.2">
      <c r="F225" s="15"/>
      <c r="M225" s="22" t="e">
        <f t="shared" si="27"/>
        <v>#N/A</v>
      </c>
      <c r="N225" s="14" t="e">
        <f t="shared" si="28"/>
        <v>#N/A</v>
      </c>
      <c r="O225" s="22" t="e">
        <f t="shared" si="29"/>
        <v>#N/A</v>
      </c>
      <c r="P225" s="22" t="e">
        <f t="shared" si="30"/>
        <v>#N/A</v>
      </c>
    </row>
    <row r="226" spans="6:16" x14ac:dyDescent="0.2">
      <c r="F226" s="15"/>
      <c r="M226" s="22" t="e">
        <f t="shared" si="27"/>
        <v>#N/A</v>
      </c>
      <c r="N226" s="14" t="e">
        <f t="shared" si="28"/>
        <v>#N/A</v>
      </c>
      <c r="O226" s="22" t="e">
        <f t="shared" si="29"/>
        <v>#N/A</v>
      </c>
      <c r="P226" s="22" t="e">
        <f t="shared" si="30"/>
        <v>#N/A</v>
      </c>
    </row>
    <row r="227" spans="6:16" x14ac:dyDescent="0.2">
      <c r="F227" s="15"/>
      <c r="M227" s="22" t="e">
        <f t="shared" si="27"/>
        <v>#N/A</v>
      </c>
      <c r="N227" s="14" t="e">
        <f t="shared" si="28"/>
        <v>#N/A</v>
      </c>
      <c r="O227" s="22" t="e">
        <f t="shared" si="29"/>
        <v>#N/A</v>
      </c>
      <c r="P227" s="22" t="e">
        <f t="shared" si="30"/>
        <v>#N/A</v>
      </c>
    </row>
    <row r="228" spans="6:16" x14ac:dyDescent="0.2">
      <c r="F228" s="15"/>
      <c r="M228" s="22" t="e">
        <f t="shared" si="27"/>
        <v>#N/A</v>
      </c>
      <c r="N228" s="14" t="e">
        <f t="shared" si="28"/>
        <v>#N/A</v>
      </c>
      <c r="O228" s="22" t="e">
        <f t="shared" si="29"/>
        <v>#N/A</v>
      </c>
      <c r="P228" s="22" t="e">
        <f t="shared" si="30"/>
        <v>#N/A</v>
      </c>
    </row>
    <row r="229" spans="6:16" x14ac:dyDescent="0.2">
      <c r="F229" s="15"/>
      <c r="M229" s="22" t="e">
        <f t="shared" si="27"/>
        <v>#N/A</v>
      </c>
      <c r="N229" s="14" t="e">
        <f t="shared" si="28"/>
        <v>#N/A</v>
      </c>
      <c r="O229" s="22" t="e">
        <f t="shared" si="29"/>
        <v>#N/A</v>
      </c>
      <c r="P229" s="22" t="e">
        <f t="shared" si="30"/>
        <v>#N/A</v>
      </c>
    </row>
    <row r="230" spans="6:16" x14ac:dyDescent="0.2">
      <c r="F230" s="15"/>
      <c r="M230" s="22" t="e">
        <f t="shared" si="27"/>
        <v>#N/A</v>
      </c>
      <c r="N230" s="14" t="e">
        <f t="shared" si="28"/>
        <v>#N/A</v>
      </c>
      <c r="O230" s="22" t="e">
        <f t="shared" si="29"/>
        <v>#N/A</v>
      </c>
      <c r="P230" s="22" t="e">
        <f t="shared" si="30"/>
        <v>#N/A</v>
      </c>
    </row>
    <row r="231" spans="6:16" x14ac:dyDescent="0.2">
      <c r="F231" s="15"/>
      <c r="M231" s="22" t="e">
        <f t="shared" si="27"/>
        <v>#N/A</v>
      </c>
      <c r="N231" s="14" t="e">
        <f t="shared" si="28"/>
        <v>#N/A</v>
      </c>
      <c r="O231" s="22" t="e">
        <f t="shared" si="29"/>
        <v>#N/A</v>
      </c>
      <c r="P231" s="22" t="e">
        <f t="shared" si="30"/>
        <v>#N/A</v>
      </c>
    </row>
    <row r="232" spans="6:16" x14ac:dyDescent="0.2">
      <c r="F232" s="15"/>
      <c r="M232" s="22" t="e">
        <f t="shared" si="27"/>
        <v>#N/A</v>
      </c>
      <c r="N232" s="14" t="e">
        <f t="shared" si="28"/>
        <v>#N/A</v>
      </c>
      <c r="O232" s="22" t="e">
        <f t="shared" si="29"/>
        <v>#N/A</v>
      </c>
      <c r="P232" s="22" t="e">
        <f t="shared" si="30"/>
        <v>#N/A</v>
      </c>
    </row>
    <row r="233" spans="6:16" x14ac:dyDescent="0.2">
      <c r="F233" s="15"/>
      <c r="M233" s="22" t="e">
        <f t="shared" si="27"/>
        <v>#N/A</v>
      </c>
      <c r="N233" s="14" t="e">
        <f t="shared" si="28"/>
        <v>#N/A</v>
      </c>
      <c r="O233" s="22" t="e">
        <f t="shared" si="29"/>
        <v>#N/A</v>
      </c>
      <c r="P233" s="22" t="e">
        <f t="shared" si="30"/>
        <v>#N/A</v>
      </c>
    </row>
    <row r="234" spans="6:16" x14ac:dyDescent="0.2">
      <c r="F234" s="15"/>
      <c r="M234" s="22" t="e">
        <f t="shared" si="27"/>
        <v>#N/A</v>
      </c>
      <c r="N234" s="14" t="e">
        <f t="shared" si="28"/>
        <v>#N/A</v>
      </c>
      <c r="O234" s="22" t="e">
        <f t="shared" si="29"/>
        <v>#N/A</v>
      </c>
      <c r="P234" s="22" t="e">
        <f t="shared" si="30"/>
        <v>#N/A</v>
      </c>
    </row>
    <row r="235" spans="6:16" x14ac:dyDescent="0.2">
      <c r="F235" s="15"/>
      <c r="M235" s="22" t="e">
        <f t="shared" si="27"/>
        <v>#N/A</v>
      </c>
      <c r="N235" s="14" t="e">
        <f t="shared" si="28"/>
        <v>#N/A</v>
      </c>
      <c r="O235" s="22" t="e">
        <f t="shared" si="29"/>
        <v>#N/A</v>
      </c>
      <c r="P235" s="22" t="e">
        <f t="shared" si="30"/>
        <v>#N/A</v>
      </c>
    </row>
    <row r="236" spans="6:16" x14ac:dyDescent="0.2">
      <c r="F236" s="15"/>
      <c r="M236" s="22" t="e">
        <f t="shared" si="27"/>
        <v>#N/A</v>
      </c>
      <c r="N236" s="14" t="e">
        <f t="shared" si="28"/>
        <v>#N/A</v>
      </c>
      <c r="O236" s="22" t="e">
        <f t="shared" si="29"/>
        <v>#N/A</v>
      </c>
      <c r="P236" s="22" t="e">
        <f t="shared" si="30"/>
        <v>#N/A</v>
      </c>
    </row>
    <row r="237" spans="6:16" x14ac:dyDescent="0.2">
      <c r="F237" s="15"/>
      <c r="M237" s="22" t="e">
        <f t="shared" si="27"/>
        <v>#N/A</v>
      </c>
      <c r="N237" s="14" t="e">
        <f t="shared" si="28"/>
        <v>#N/A</v>
      </c>
      <c r="O237" s="22" t="e">
        <f t="shared" si="29"/>
        <v>#N/A</v>
      </c>
      <c r="P237" s="22" t="e">
        <f t="shared" si="30"/>
        <v>#N/A</v>
      </c>
    </row>
    <row r="238" spans="6:16" x14ac:dyDescent="0.2">
      <c r="F238" s="15"/>
      <c r="M238" s="22" t="e">
        <f t="shared" si="27"/>
        <v>#N/A</v>
      </c>
      <c r="N238" s="14" t="e">
        <f t="shared" si="28"/>
        <v>#N/A</v>
      </c>
      <c r="O238" s="22" t="e">
        <f t="shared" si="29"/>
        <v>#N/A</v>
      </c>
      <c r="P238" s="22" t="e">
        <f t="shared" si="30"/>
        <v>#N/A</v>
      </c>
    </row>
    <row r="239" spans="6:16" x14ac:dyDescent="0.2">
      <c r="F239" s="15"/>
      <c r="M239" s="22" t="e">
        <f t="shared" si="27"/>
        <v>#N/A</v>
      </c>
      <c r="N239" s="14" t="e">
        <f t="shared" si="28"/>
        <v>#N/A</v>
      </c>
      <c r="O239" s="22" t="e">
        <f t="shared" si="29"/>
        <v>#N/A</v>
      </c>
      <c r="P239" s="22" t="e">
        <f t="shared" si="30"/>
        <v>#N/A</v>
      </c>
    </row>
    <row r="240" spans="6:16" x14ac:dyDescent="0.2">
      <c r="F240" s="15"/>
      <c r="M240" s="22" t="e">
        <f t="shared" si="27"/>
        <v>#N/A</v>
      </c>
      <c r="N240" s="14" t="e">
        <f t="shared" si="28"/>
        <v>#N/A</v>
      </c>
      <c r="O240" s="22" t="e">
        <f t="shared" si="29"/>
        <v>#N/A</v>
      </c>
      <c r="P240" s="22" t="e">
        <f t="shared" si="30"/>
        <v>#N/A</v>
      </c>
    </row>
    <row r="241" spans="6:16" x14ac:dyDescent="0.2">
      <c r="F241" s="15"/>
      <c r="M241" s="22" t="e">
        <f t="shared" ref="M241:M272" si="31">VLOOKUP($D241,MAT_FORNITORI,2,0)</f>
        <v>#N/A</v>
      </c>
      <c r="N241" s="14" t="e">
        <f t="shared" ref="N241:N272" si="32">VLOOKUP($D241,MAT_FORNITORI,3,0)</f>
        <v>#N/A</v>
      </c>
      <c r="O241" s="22" t="e">
        <f t="shared" ref="O241:O272" si="33">VLOOKUP($D241,MAT_FORNITORI,4,0)</f>
        <v>#N/A</v>
      </c>
      <c r="P241" s="22" t="e">
        <f t="shared" ref="P241:P272" si="34">VLOOKUP($D241,MAT_FORNITORI,5,0)</f>
        <v>#N/A</v>
      </c>
    </row>
    <row r="242" spans="6:16" x14ac:dyDescent="0.2">
      <c r="F242" s="15"/>
      <c r="M242" s="22" t="e">
        <f t="shared" si="31"/>
        <v>#N/A</v>
      </c>
      <c r="N242" s="14" t="e">
        <f t="shared" si="32"/>
        <v>#N/A</v>
      </c>
      <c r="O242" s="22" t="e">
        <f t="shared" si="33"/>
        <v>#N/A</v>
      </c>
      <c r="P242" s="22" t="e">
        <f t="shared" si="34"/>
        <v>#N/A</v>
      </c>
    </row>
    <row r="243" spans="6:16" x14ac:dyDescent="0.2">
      <c r="F243" s="15"/>
      <c r="M243" s="22" t="e">
        <f t="shared" si="31"/>
        <v>#N/A</v>
      </c>
      <c r="N243" s="14" t="e">
        <f t="shared" si="32"/>
        <v>#N/A</v>
      </c>
      <c r="O243" s="22" t="e">
        <f t="shared" si="33"/>
        <v>#N/A</v>
      </c>
      <c r="P243" s="22" t="e">
        <f t="shared" si="34"/>
        <v>#N/A</v>
      </c>
    </row>
    <row r="244" spans="6:16" x14ac:dyDescent="0.2">
      <c r="F244" s="15"/>
      <c r="M244" s="22" t="e">
        <f t="shared" si="31"/>
        <v>#N/A</v>
      </c>
      <c r="N244" s="14" t="e">
        <f t="shared" si="32"/>
        <v>#N/A</v>
      </c>
      <c r="O244" s="22" t="e">
        <f t="shared" si="33"/>
        <v>#N/A</v>
      </c>
      <c r="P244" s="22" t="e">
        <f t="shared" si="34"/>
        <v>#N/A</v>
      </c>
    </row>
    <row r="245" spans="6:16" x14ac:dyDescent="0.2">
      <c r="F245" s="15"/>
      <c r="M245" s="22" t="e">
        <f t="shared" si="31"/>
        <v>#N/A</v>
      </c>
      <c r="N245" s="14" t="e">
        <f t="shared" si="32"/>
        <v>#N/A</v>
      </c>
      <c r="O245" s="22" t="e">
        <f t="shared" si="33"/>
        <v>#N/A</v>
      </c>
      <c r="P245" s="22" t="e">
        <f t="shared" si="34"/>
        <v>#N/A</v>
      </c>
    </row>
    <row r="246" spans="6:16" x14ac:dyDescent="0.2">
      <c r="F246" s="15"/>
      <c r="M246" s="22" t="e">
        <f t="shared" si="31"/>
        <v>#N/A</v>
      </c>
      <c r="N246" s="14" t="e">
        <f t="shared" si="32"/>
        <v>#N/A</v>
      </c>
      <c r="O246" s="22" t="e">
        <f t="shared" si="33"/>
        <v>#N/A</v>
      </c>
      <c r="P246" s="22" t="e">
        <f t="shared" si="34"/>
        <v>#N/A</v>
      </c>
    </row>
    <row r="247" spans="6:16" x14ac:dyDescent="0.2">
      <c r="F247" s="15"/>
      <c r="M247" s="22" t="e">
        <f t="shared" si="31"/>
        <v>#N/A</v>
      </c>
      <c r="N247" s="14" t="e">
        <f t="shared" si="32"/>
        <v>#N/A</v>
      </c>
      <c r="O247" s="22" t="e">
        <f t="shared" si="33"/>
        <v>#N/A</v>
      </c>
      <c r="P247" s="22" t="e">
        <f t="shared" si="34"/>
        <v>#N/A</v>
      </c>
    </row>
    <row r="248" spans="6:16" x14ac:dyDescent="0.2">
      <c r="F248" s="15"/>
      <c r="M248" s="22" t="e">
        <f t="shared" si="31"/>
        <v>#N/A</v>
      </c>
      <c r="N248" s="14" t="e">
        <f t="shared" si="32"/>
        <v>#N/A</v>
      </c>
      <c r="O248" s="22" t="e">
        <f t="shared" si="33"/>
        <v>#N/A</v>
      </c>
      <c r="P248" s="22" t="e">
        <f t="shared" si="34"/>
        <v>#N/A</v>
      </c>
    </row>
    <row r="249" spans="6:16" x14ac:dyDescent="0.2">
      <c r="F249" s="15"/>
      <c r="M249" s="22" t="e">
        <f t="shared" si="31"/>
        <v>#N/A</v>
      </c>
      <c r="N249" s="14" t="e">
        <f t="shared" si="32"/>
        <v>#N/A</v>
      </c>
      <c r="O249" s="22" t="e">
        <f t="shared" si="33"/>
        <v>#N/A</v>
      </c>
      <c r="P249" s="22" t="e">
        <f t="shared" si="34"/>
        <v>#N/A</v>
      </c>
    </row>
    <row r="250" spans="6:16" x14ac:dyDescent="0.2">
      <c r="F250" s="15"/>
      <c r="M250" s="22" t="e">
        <f t="shared" si="31"/>
        <v>#N/A</v>
      </c>
      <c r="N250" s="14" t="e">
        <f t="shared" si="32"/>
        <v>#N/A</v>
      </c>
      <c r="O250" s="22" t="e">
        <f t="shared" si="33"/>
        <v>#N/A</v>
      </c>
      <c r="P250" s="22" t="e">
        <f t="shared" si="34"/>
        <v>#N/A</v>
      </c>
    </row>
    <row r="251" spans="6:16" x14ac:dyDescent="0.2">
      <c r="F251" s="15"/>
      <c r="M251" s="22" t="e">
        <f t="shared" si="31"/>
        <v>#N/A</v>
      </c>
      <c r="N251" s="14" t="e">
        <f t="shared" si="32"/>
        <v>#N/A</v>
      </c>
      <c r="O251" s="22" t="e">
        <f t="shared" si="33"/>
        <v>#N/A</v>
      </c>
      <c r="P251" s="22" t="e">
        <f t="shared" si="34"/>
        <v>#N/A</v>
      </c>
    </row>
    <row r="252" spans="6:16" x14ac:dyDescent="0.2">
      <c r="F252" s="15"/>
      <c r="M252" s="22" t="e">
        <f t="shared" si="31"/>
        <v>#N/A</v>
      </c>
      <c r="N252" s="14" t="e">
        <f t="shared" si="32"/>
        <v>#N/A</v>
      </c>
      <c r="O252" s="22" t="e">
        <f t="shared" si="33"/>
        <v>#N/A</v>
      </c>
      <c r="P252" s="22" t="e">
        <f t="shared" si="34"/>
        <v>#N/A</v>
      </c>
    </row>
    <row r="253" spans="6:16" x14ac:dyDescent="0.2">
      <c r="F253" s="15"/>
      <c r="M253" s="22" t="e">
        <f t="shared" si="31"/>
        <v>#N/A</v>
      </c>
      <c r="N253" s="14" t="e">
        <f t="shared" si="32"/>
        <v>#N/A</v>
      </c>
      <c r="O253" s="22" t="e">
        <f t="shared" si="33"/>
        <v>#N/A</v>
      </c>
      <c r="P253" s="22" t="e">
        <f t="shared" si="34"/>
        <v>#N/A</v>
      </c>
    </row>
    <row r="254" spans="6:16" x14ac:dyDescent="0.2">
      <c r="F254" s="15"/>
      <c r="M254" s="22" t="e">
        <f t="shared" si="31"/>
        <v>#N/A</v>
      </c>
      <c r="N254" s="14" t="e">
        <f t="shared" si="32"/>
        <v>#N/A</v>
      </c>
      <c r="O254" s="22" t="e">
        <f t="shared" si="33"/>
        <v>#N/A</v>
      </c>
      <c r="P254" s="22" t="e">
        <f t="shared" si="34"/>
        <v>#N/A</v>
      </c>
    </row>
    <row r="255" spans="6:16" x14ac:dyDescent="0.2">
      <c r="F255" s="15"/>
      <c r="M255" s="22" t="e">
        <f t="shared" si="31"/>
        <v>#N/A</v>
      </c>
      <c r="N255" s="14" t="e">
        <f t="shared" si="32"/>
        <v>#N/A</v>
      </c>
      <c r="O255" s="22" t="e">
        <f t="shared" si="33"/>
        <v>#N/A</v>
      </c>
      <c r="P255" s="22" t="e">
        <f t="shared" si="34"/>
        <v>#N/A</v>
      </c>
    </row>
    <row r="256" spans="6:16" x14ac:dyDescent="0.2">
      <c r="F256" s="15"/>
      <c r="M256" s="22" t="e">
        <f t="shared" si="31"/>
        <v>#N/A</v>
      </c>
      <c r="N256" s="14" t="e">
        <f t="shared" si="32"/>
        <v>#N/A</v>
      </c>
      <c r="O256" s="22" t="e">
        <f t="shared" si="33"/>
        <v>#N/A</v>
      </c>
      <c r="P256" s="22" t="e">
        <f t="shared" si="34"/>
        <v>#N/A</v>
      </c>
    </row>
    <row r="257" spans="6:16" x14ac:dyDescent="0.2">
      <c r="F257" s="15"/>
      <c r="M257" s="22" t="e">
        <f t="shared" si="31"/>
        <v>#N/A</v>
      </c>
      <c r="N257" s="14" t="e">
        <f t="shared" si="32"/>
        <v>#N/A</v>
      </c>
      <c r="O257" s="22" t="e">
        <f t="shared" si="33"/>
        <v>#N/A</v>
      </c>
      <c r="P257" s="22" t="e">
        <f t="shared" si="34"/>
        <v>#N/A</v>
      </c>
    </row>
    <row r="258" spans="6:16" x14ac:dyDescent="0.2">
      <c r="F258" s="15"/>
      <c r="M258" s="22" t="e">
        <f t="shared" si="31"/>
        <v>#N/A</v>
      </c>
      <c r="N258" s="14" t="e">
        <f t="shared" si="32"/>
        <v>#N/A</v>
      </c>
      <c r="O258" s="22" t="e">
        <f t="shared" si="33"/>
        <v>#N/A</v>
      </c>
      <c r="P258" s="22" t="e">
        <f t="shared" si="34"/>
        <v>#N/A</v>
      </c>
    </row>
    <row r="259" spans="6:16" x14ac:dyDescent="0.2">
      <c r="F259" s="15"/>
      <c r="M259" s="22" t="e">
        <f t="shared" si="31"/>
        <v>#N/A</v>
      </c>
      <c r="N259" s="14" t="e">
        <f t="shared" si="32"/>
        <v>#N/A</v>
      </c>
      <c r="O259" s="22" t="e">
        <f t="shared" si="33"/>
        <v>#N/A</v>
      </c>
      <c r="P259" s="22" t="e">
        <f t="shared" si="34"/>
        <v>#N/A</v>
      </c>
    </row>
    <row r="260" spans="6:16" x14ac:dyDescent="0.2">
      <c r="F260" s="15"/>
      <c r="M260" s="22" t="e">
        <f t="shared" si="31"/>
        <v>#N/A</v>
      </c>
      <c r="N260" s="14" t="e">
        <f t="shared" si="32"/>
        <v>#N/A</v>
      </c>
      <c r="O260" s="22" t="e">
        <f t="shared" si="33"/>
        <v>#N/A</v>
      </c>
      <c r="P260" s="22" t="e">
        <f t="shared" si="34"/>
        <v>#N/A</v>
      </c>
    </row>
    <row r="261" spans="6:16" x14ac:dyDescent="0.2">
      <c r="F261" s="15"/>
      <c r="M261" s="22" t="e">
        <f t="shared" si="31"/>
        <v>#N/A</v>
      </c>
      <c r="N261" s="14" t="e">
        <f t="shared" si="32"/>
        <v>#N/A</v>
      </c>
      <c r="O261" s="22" t="e">
        <f t="shared" si="33"/>
        <v>#N/A</v>
      </c>
      <c r="P261" s="22" t="e">
        <f t="shared" si="34"/>
        <v>#N/A</v>
      </c>
    </row>
    <row r="262" spans="6:16" x14ac:dyDescent="0.2">
      <c r="F262" s="15"/>
      <c r="M262" s="22" t="e">
        <f t="shared" si="31"/>
        <v>#N/A</v>
      </c>
      <c r="N262" s="14" t="e">
        <f t="shared" si="32"/>
        <v>#N/A</v>
      </c>
      <c r="O262" s="22" t="e">
        <f t="shared" si="33"/>
        <v>#N/A</v>
      </c>
      <c r="P262" s="22" t="e">
        <f t="shared" si="34"/>
        <v>#N/A</v>
      </c>
    </row>
    <row r="263" spans="6:16" x14ac:dyDescent="0.2">
      <c r="F263" s="15"/>
      <c r="M263" s="22" t="e">
        <f t="shared" si="31"/>
        <v>#N/A</v>
      </c>
      <c r="N263" s="14" t="e">
        <f t="shared" si="32"/>
        <v>#N/A</v>
      </c>
      <c r="O263" s="22" t="e">
        <f t="shared" si="33"/>
        <v>#N/A</v>
      </c>
      <c r="P263" s="22" t="e">
        <f t="shared" si="34"/>
        <v>#N/A</v>
      </c>
    </row>
    <row r="264" spans="6:16" x14ac:dyDescent="0.2">
      <c r="F264" s="15"/>
      <c r="M264" s="22" t="e">
        <f t="shared" si="31"/>
        <v>#N/A</v>
      </c>
      <c r="N264" s="14" t="e">
        <f t="shared" si="32"/>
        <v>#N/A</v>
      </c>
      <c r="O264" s="22" t="e">
        <f t="shared" si="33"/>
        <v>#N/A</v>
      </c>
      <c r="P264" s="22" t="e">
        <f t="shared" si="34"/>
        <v>#N/A</v>
      </c>
    </row>
    <row r="265" spans="6:16" x14ac:dyDescent="0.2">
      <c r="F265" s="15"/>
      <c r="M265" s="22" t="e">
        <f t="shared" si="31"/>
        <v>#N/A</v>
      </c>
      <c r="N265" s="14" t="e">
        <f t="shared" si="32"/>
        <v>#N/A</v>
      </c>
      <c r="O265" s="22" t="e">
        <f t="shared" si="33"/>
        <v>#N/A</v>
      </c>
      <c r="P265" s="22" t="e">
        <f t="shared" si="34"/>
        <v>#N/A</v>
      </c>
    </row>
    <row r="266" spans="6:16" x14ac:dyDescent="0.2">
      <c r="F266" s="15"/>
      <c r="M266" s="22" t="e">
        <f t="shared" si="31"/>
        <v>#N/A</v>
      </c>
      <c r="N266" s="14" t="e">
        <f t="shared" si="32"/>
        <v>#N/A</v>
      </c>
      <c r="O266" s="22" t="e">
        <f t="shared" si="33"/>
        <v>#N/A</v>
      </c>
      <c r="P266" s="22" t="e">
        <f t="shared" si="34"/>
        <v>#N/A</v>
      </c>
    </row>
    <row r="267" spans="6:16" x14ac:dyDescent="0.2">
      <c r="F267" s="15"/>
      <c r="M267" s="22" t="e">
        <f t="shared" si="31"/>
        <v>#N/A</v>
      </c>
      <c r="N267" s="14" t="e">
        <f t="shared" si="32"/>
        <v>#N/A</v>
      </c>
      <c r="O267" s="22" t="e">
        <f t="shared" si="33"/>
        <v>#N/A</v>
      </c>
      <c r="P267" s="22" t="e">
        <f t="shared" si="34"/>
        <v>#N/A</v>
      </c>
    </row>
    <row r="268" spans="6:16" x14ac:dyDescent="0.2">
      <c r="F268" s="15"/>
      <c r="M268" s="22" t="e">
        <f t="shared" si="31"/>
        <v>#N/A</v>
      </c>
      <c r="N268" s="14" t="e">
        <f t="shared" si="32"/>
        <v>#N/A</v>
      </c>
      <c r="O268" s="22" t="e">
        <f t="shared" si="33"/>
        <v>#N/A</v>
      </c>
      <c r="P268" s="22" t="e">
        <f t="shared" si="34"/>
        <v>#N/A</v>
      </c>
    </row>
    <row r="269" spans="6:16" x14ac:dyDescent="0.2">
      <c r="F269" s="15"/>
      <c r="M269" s="22" t="e">
        <f t="shared" si="31"/>
        <v>#N/A</v>
      </c>
      <c r="N269" s="14" t="e">
        <f t="shared" si="32"/>
        <v>#N/A</v>
      </c>
      <c r="O269" s="22" t="e">
        <f t="shared" si="33"/>
        <v>#N/A</v>
      </c>
      <c r="P269" s="22" t="e">
        <f t="shared" si="34"/>
        <v>#N/A</v>
      </c>
    </row>
    <row r="270" spans="6:16" x14ac:dyDescent="0.2">
      <c r="F270" s="15"/>
      <c r="M270" s="22" t="e">
        <f t="shared" si="31"/>
        <v>#N/A</v>
      </c>
      <c r="N270" s="14" t="e">
        <f t="shared" si="32"/>
        <v>#N/A</v>
      </c>
      <c r="O270" s="22" t="e">
        <f t="shared" si="33"/>
        <v>#N/A</v>
      </c>
      <c r="P270" s="22" t="e">
        <f t="shared" si="34"/>
        <v>#N/A</v>
      </c>
    </row>
    <row r="271" spans="6:16" x14ac:dyDescent="0.2">
      <c r="F271" s="15"/>
      <c r="M271" s="22" t="e">
        <f t="shared" si="31"/>
        <v>#N/A</v>
      </c>
      <c r="N271" s="14" t="e">
        <f t="shared" si="32"/>
        <v>#N/A</v>
      </c>
      <c r="O271" s="22" t="e">
        <f t="shared" si="33"/>
        <v>#N/A</v>
      </c>
      <c r="P271" s="22" t="e">
        <f t="shared" si="34"/>
        <v>#N/A</v>
      </c>
    </row>
    <row r="272" spans="6:16" x14ac:dyDescent="0.2">
      <c r="F272" s="15"/>
      <c r="M272" s="22" t="e">
        <f t="shared" si="31"/>
        <v>#N/A</v>
      </c>
      <c r="N272" s="14" t="e">
        <f t="shared" si="32"/>
        <v>#N/A</v>
      </c>
      <c r="O272" s="22" t="e">
        <f t="shared" si="33"/>
        <v>#N/A</v>
      </c>
      <c r="P272" s="22" t="e">
        <f t="shared" si="34"/>
        <v>#N/A</v>
      </c>
    </row>
    <row r="273" spans="6:16" x14ac:dyDescent="0.2">
      <c r="F273" s="15"/>
      <c r="M273" s="22" t="e">
        <f t="shared" ref="M273:M303" si="35">VLOOKUP($D273,MAT_FORNITORI,2,0)</f>
        <v>#N/A</v>
      </c>
      <c r="N273" s="14" t="e">
        <f t="shared" ref="N273:N303" si="36">VLOOKUP($D273,MAT_FORNITORI,3,0)</f>
        <v>#N/A</v>
      </c>
      <c r="O273" s="22" t="e">
        <f t="shared" ref="O273:O303" si="37">VLOOKUP($D273,MAT_FORNITORI,4,0)</f>
        <v>#N/A</v>
      </c>
      <c r="P273" s="22" t="e">
        <f t="shared" ref="P273:P303" si="38">VLOOKUP($D273,MAT_FORNITORI,5,0)</f>
        <v>#N/A</v>
      </c>
    </row>
    <row r="274" spans="6:16" x14ac:dyDescent="0.2">
      <c r="F274" s="15"/>
      <c r="M274" s="22" t="e">
        <f t="shared" si="35"/>
        <v>#N/A</v>
      </c>
      <c r="N274" s="14" t="e">
        <f t="shared" si="36"/>
        <v>#N/A</v>
      </c>
      <c r="O274" s="22" t="e">
        <f t="shared" si="37"/>
        <v>#N/A</v>
      </c>
      <c r="P274" s="22" t="e">
        <f t="shared" si="38"/>
        <v>#N/A</v>
      </c>
    </row>
    <row r="275" spans="6:16" x14ac:dyDescent="0.2">
      <c r="F275" s="15"/>
      <c r="M275" s="22" t="e">
        <f t="shared" si="35"/>
        <v>#N/A</v>
      </c>
      <c r="N275" s="14" t="e">
        <f t="shared" si="36"/>
        <v>#N/A</v>
      </c>
      <c r="O275" s="22" t="e">
        <f t="shared" si="37"/>
        <v>#N/A</v>
      </c>
      <c r="P275" s="22" t="e">
        <f t="shared" si="38"/>
        <v>#N/A</v>
      </c>
    </row>
    <row r="276" spans="6:16" x14ac:dyDescent="0.2">
      <c r="F276" s="15"/>
      <c r="M276" s="22" t="e">
        <f t="shared" si="35"/>
        <v>#N/A</v>
      </c>
      <c r="N276" s="14" t="e">
        <f t="shared" si="36"/>
        <v>#N/A</v>
      </c>
      <c r="O276" s="22" t="e">
        <f t="shared" si="37"/>
        <v>#N/A</v>
      </c>
      <c r="P276" s="22" t="e">
        <f t="shared" si="38"/>
        <v>#N/A</v>
      </c>
    </row>
    <row r="277" spans="6:16" x14ac:dyDescent="0.2">
      <c r="F277" s="15"/>
      <c r="M277" s="22" t="e">
        <f t="shared" si="35"/>
        <v>#N/A</v>
      </c>
      <c r="N277" s="14" t="e">
        <f t="shared" si="36"/>
        <v>#N/A</v>
      </c>
      <c r="O277" s="22" t="e">
        <f t="shared" si="37"/>
        <v>#N/A</v>
      </c>
      <c r="P277" s="22" t="e">
        <f t="shared" si="38"/>
        <v>#N/A</v>
      </c>
    </row>
    <row r="278" spans="6:16" x14ac:dyDescent="0.2">
      <c r="F278" s="15"/>
      <c r="M278" s="22" t="e">
        <f t="shared" si="35"/>
        <v>#N/A</v>
      </c>
      <c r="N278" s="14" t="e">
        <f t="shared" si="36"/>
        <v>#N/A</v>
      </c>
      <c r="O278" s="22" t="e">
        <f t="shared" si="37"/>
        <v>#N/A</v>
      </c>
      <c r="P278" s="22" t="e">
        <f t="shared" si="38"/>
        <v>#N/A</v>
      </c>
    </row>
    <row r="279" spans="6:16" x14ac:dyDescent="0.2">
      <c r="M279" s="22" t="e">
        <f t="shared" si="35"/>
        <v>#N/A</v>
      </c>
      <c r="N279" s="14" t="e">
        <f t="shared" si="36"/>
        <v>#N/A</v>
      </c>
      <c r="O279" s="22" t="e">
        <f t="shared" si="37"/>
        <v>#N/A</v>
      </c>
      <c r="P279" s="22" t="e">
        <f t="shared" si="38"/>
        <v>#N/A</v>
      </c>
    </row>
    <row r="280" spans="6:16" x14ac:dyDescent="0.2">
      <c r="M280" s="22" t="e">
        <f t="shared" si="35"/>
        <v>#N/A</v>
      </c>
      <c r="N280" s="14" t="e">
        <f t="shared" si="36"/>
        <v>#N/A</v>
      </c>
      <c r="O280" s="22" t="e">
        <f t="shared" si="37"/>
        <v>#N/A</v>
      </c>
      <c r="P280" s="22" t="e">
        <f t="shared" si="38"/>
        <v>#N/A</v>
      </c>
    </row>
    <row r="281" spans="6:16" x14ac:dyDescent="0.2">
      <c r="M281" s="22" t="e">
        <f t="shared" si="35"/>
        <v>#N/A</v>
      </c>
      <c r="N281" s="14" t="e">
        <f t="shared" si="36"/>
        <v>#N/A</v>
      </c>
      <c r="O281" s="22" t="e">
        <f t="shared" si="37"/>
        <v>#N/A</v>
      </c>
      <c r="P281" s="22" t="e">
        <f t="shared" si="38"/>
        <v>#N/A</v>
      </c>
    </row>
    <row r="282" spans="6:16" x14ac:dyDescent="0.2">
      <c r="M282" s="22" t="e">
        <f t="shared" si="35"/>
        <v>#N/A</v>
      </c>
      <c r="N282" s="14" t="e">
        <f t="shared" si="36"/>
        <v>#N/A</v>
      </c>
      <c r="O282" s="22" t="e">
        <f t="shared" si="37"/>
        <v>#N/A</v>
      </c>
      <c r="P282" s="22" t="e">
        <f t="shared" si="38"/>
        <v>#N/A</v>
      </c>
    </row>
    <row r="283" spans="6:16" x14ac:dyDescent="0.2">
      <c r="M283" s="22" t="e">
        <f t="shared" si="35"/>
        <v>#N/A</v>
      </c>
      <c r="N283" s="14" t="e">
        <f t="shared" si="36"/>
        <v>#N/A</v>
      </c>
      <c r="O283" s="22" t="e">
        <f t="shared" si="37"/>
        <v>#N/A</v>
      </c>
      <c r="P283" s="22" t="e">
        <f t="shared" si="38"/>
        <v>#N/A</v>
      </c>
    </row>
    <row r="284" spans="6:16" x14ac:dyDescent="0.2">
      <c r="M284" s="22" t="e">
        <f t="shared" si="35"/>
        <v>#N/A</v>
      </c>
      <c r="N284" s="14" t="e">
        <f t="shared" si="36"/>
        <v>#N/A</v>
      </c>
      <c r="O284" s="22" t="e">
        <f t="shared" si="37"/>
        <v>#N/A</v>
      </c>
      <c r="P284" s="22" t="e">
        <f t="shared" si="38"/>
        <v>#N/A</v>
      </c>
    </row>
    <row r="285" spans="6:16" x14ac:dyDescent="0.2">
      <c r="M285" s="22" t="e">
        <f t="shared" si="35"/>
        <v>#N/A</v>
      </c>
      <c r="N285" s="14" t="e">
        <f t="shared" si="36"/>
        <v>#N/A</v>
      </c>
      <c r="O285" s="22" t="e">
        <f t="shared" si="37"/>
        <v>#N/A</v>
      </c>
      <c r="P285" s="22" t="e">
        <f t="shared" si="38"/>
        <v>#N/A</v>
      </c>
    </row>
    <row r="286" spans="6:16" x14ac:dyDescent="0.2">
      <c r="M286" s="22" t="e">
        <f t="shared" si="35"/>
        <v>#N/A</v>
      </c>
      <c r="N286" s="14" t="e">
        <f t="shared" si="36"/>
        <v>#N/A</v>
      </c>
      <c r="O286" s="22" t="e">
        <f t="shared" si="37"/>
        <v>#N/A</v>
      </c>
      <c r="P286" s="22" t="e">
        <f t="shared" si="38"/>
        <v>#N/A</v>
      </c>
    </row>
    <row r="287" spans="6:16" x14ac:dyDescent="0.2">
      <c r="M287" s="22" t="e">
        <f t="shared" si="35"/>
        <v>#N/A</v>
      </c>
      <c r="N287" s="14" t="e">
        <f t="shared" si="36"/>
        <v>#N/A</v>
      </c>
      <c r="O287" s="22" t="e">
        <f t="shared" si="37"/>
        <v>#N/A</v>
      </c>
      <c r="P287" s="22" t="e">
        <f t="shared" si="38"/>
        <v>#N/A</v>
      </c>
    </row>
    <row r="288" spans="6:16" x14ac:dyDescent="0.2">
      <c r="M288" s="22" t="e">
        <f t="shared" si="35"/>
        <v>#N/A</v>
      </c>
      <c r="N288" s="14" t="e">
        <f t="shared" si="36"/>
        <v>#N/A</v>
      </c>
      <c r="O288" s="22" t="e">
        <f t="shared" si="37"/>
        <v>#N/A</v>
      </c>
      <c r="P288" s="22" t="e">
        <f t="shared" si="38"/>
        <v>#N/A</v>
      </c>
    </row>
    <row r="289" spans="13:16" x14ac:dyDescent="0.2">
      <c r="M289" s="22" t="e">
        <f t="shared" si="35"/>
        <v>#N/A</v>
      </c>
      <c r="N289" s="14" t="e">
        <f t="shared" si="36"/>
        <v>#N/A</v>
      </c>
      <c r="O289" s="22" t="e">
        <f t="shared" si="37"/>
        <v>#N/A</v>
      </c>
      <c r="P289" s="22" t="e">
        <f t="shared" si="38"/>
        <v>#N/A</v>
      </c>
    </row>
    <row r="290" spans="13:16" x14ac:dyDescent="0.2">
      <c r="M290" s="22" t="e">
        <f t="shared" si="35"/>
        <v>#N/A</v>
      </c>
      <c r="N290" s="14" t="e">
        <f t="shared" si="36"/>
        <v>#N/A</v>
      </c>
      <c r="O290" s="22" t="e">
        <f t="shared" si="37"/>
        <v>#N/A</v>
      </c>
      <c r="P290" s="22" t="e">
        <f t="shared" si="38"/>
        <v>#N/A</v>
      </c>
    </row>
    <row r="291" spans="13:16" x14ac:dyDescent="0.2">
      <c r="M291" s="22" t="e">
        <f t="shared" si="35"/>
        <v>#N/A</v>
      </c>
      <c r="N291" s="14" t="e">
        <f t="shared" si="36"/>
        <v>#N/A</v>
      </c>
      <c r="O291" s="22" t="e">
        <f t="shared" si="37"/>
        <v>#N/A</v>
      </c>
      <c r="P291" s="22" t="e">
        <f t="shared" si="38"/>
        <v>#N/A</v>
      </c>
    </row>
    <row r="292" spans="13:16" x14ac:dyDescent="0.2">
      <c r="M292" s="22" t="e">
        <f t="shared" si="35"/>
        <v>#N/A</v>
      </c>
      <c r="N292" s="14" t="e">
        <f t="shared" si="36"/>
        <v>#N/A</v>
      </c>
      <c r="O292" s="22" t="e">
        <f t="shared" si="37"/>
        <v>#N/A</v>
      </c>
      <c r="P292" s="22" t="e">
        <f t="shared" si="38"/>
        <v>#N/A</v>
      </c>
    </row>
    <row r="293" spans="13:16" x14ac:dyDescent="0.2">
      <c r="M293" s="22" t="e">
        <f t="shared" si="35"/>
        <v>#N/A</v>
      </c>
      <c r="N293" s="14" t="e">
        <f t="shared" si="36"/>
        <v>#N/A</v>
      </c>
      <c r="O293" s="22" t="e">
        <f t="shared" si="37"/>
        <v>#N/A</v>
      </c>
      <c r="P293" s="22" t="e">
        <f t="shared" si="38"/>
        <v>#N/A</v>
      </c>
    </row>
    <row r="294" spans="13:16" x14ac:dyDescent="0.2">
      <c r="M294" s="22" t="e">
        <f t="shared" si="35"/>
        <v>#N/A</v>
      </c>
      <c r="N294" s="14" t="e">
        <f t="shared" si="36"/>
        <v>#N/A</v>
      </c>
      <c r="O294" s="22" t="e">
        <f t="shared" si="37"/>
        <v>#N/A</v>
      </c>
      <c r="P294" s="22" t="e">
        <f t="shared" si="38"/>
        <v>#N/A</v>
      </c>
    </row>
    <row r="295" spans="13:16" x14ac:dyDescent="0.2">
      <c r="M295" s="22" t="e">
        <f t="shared" si="35"/>
        <v>#N/A</v>
      </c>
      <c r="N295" s="14" t="e">
        <f t="shared" si="36"/>
        <v>#N/A</v>
      </c>
      <c r="O295" s="22" t="e">
        <f t="shared" si="37"/>
        <v>#N/A</v>
      </c>
      <c r="P295" s="22" t="e">
        <f t="shared" si="38"/>
        <v>#N/A</v>
      </c>
    </row>
    <row r="296" spans="13:16" x14ac:dyDescent="0.2">
      <c r="M296" s="22" t="e">
        <f t="shared" si="35"/>
        <v>#N/A</v>
      </c>
      <c r="N296" s="14" t="e">
        <f t="shared" si="36"/>
        <v>#N/A</v>
      </c>
      <c r="O296" s="22" t="e">
        <f t="shared" si="37"/>
        <v>#N/A</v>
      </c>
      <c r="P296" s="22" t="e">
        <f t="shared" si="38"/>
        <v>#N/A</v>
      </c>
    </row>
    <row r="297" spans="13:16" x14ac:dyDescent="0.2">
      <c r="M297" s="22" t="e">
        <f t="shared" si="35"/>
        <v>#N/A</v>
      </c>
      <c r="N297" s="14" t="e">
        <f t="shared" si="36"/>
        <v>#N/A</v>
      </c>
      <c r="O297" s="22" t="e">
        <f t="shared" si="37"/>
        <v>#N/A</v>
      </c>
      <c r="P297" s="22" t="e">
        <f t="shared" si="38"/>
        <v>#N/A</v>
      </c>
    </row>
    <row r="298" spans="13:16" x14ac:dyDescent="0.2">
      <c r="M298" s="22" t="e">
        <f t="shared" si="35"/>
        <v>#N/A</v>
      </c>
      <c r="N298" s="14" t="e">
        <f t="shared" si="36"/>
        <v>#N/A</v>
      </c>
      <c r="O298" s="22" t="e">
        <f t="shared" si="37"/>
        <v>#N/A</v>
      </c>
      <c r="P298" s="22" t="e">
        <f t="shared" si="38"/>
        <v>#N/A</v>
      </c>
    </row>
    <row r="299" spans="13:16" x14ac:dyDescent="0.2">
      <c r="M299" s="22" t="e">
        <f t="shared" si="35"/>
        <v>#N/A</v>
      </c>
      <c r="N299" s="14" t="e">
        <f t="shared" si="36"/>
        <v>#N/A</v>
      </c>
      <c r="O299" s="22" t="e">
        <f t="shared" si="37"/>
        <v>#N/A</v>
      </c>
      <c r="P299" s="22" t="e">
        <f t="shared" si="38"/>
        <v>#N/A</v>
      </c>
    </row>
    <row r="300" spans="13:16" x14ac:dyDescent="0.2">
      <c r="M300" s="22" t="e">
        <f t="shared" si="35"/>
        <v>#N/A</v>
      </c>
      <c r="N300" s="14" t="e">
        <f t="shared" si="36"/>
        <v>#N/A</v>
      </c>
      <c r="O300" s="22" t="e">
        <f t="shared" si="37"/>
        <v>#N/A</v>
      </c>
      <c r="P300" s="22" t="e">
        <f t="shared" si="38"/>
        <v>#N/A</v>
      </c>
    </row>
    <row r="301" spans="13:16" x14ac:dyDescent="0.2">
      <c r="M301" s="22" t="e">
        <f t="shared" si="35"/>
        <v>#N/A</v>
      </c>
      <c r="N301" s="14" t="e">
        <f t="shared" si="36"/>
        <v>#N/A</v>
      </c>
      <c r="O301" s="22" t="e">
        <f t="shared" si="37"/>
        <v>#N/A</v>
      </c>
      <c r="P301" s="22" t="e">
        <f t="shared" si="38"/>
        <v>#N/A</v>
      </c>
    </row>
    <row r="302" spans="13:16" x14ac:dyDescent="0.2">
      <c r="M302" s="22" t="e">
        <f t="shared" si="35"/>
        <v>#N/A</v>
      </c>
      <c r="N302" s="14" t="e">
        <f t="shared" si="36"/>
        <v>#N/A</v>
      </c>
      <c r="O302" s="22" t="e">
        <f t="shared" si="37"/>
        <v>#N/A</v>
      </c>
      <c r="P302" s="22" t="e">
        <f t="shared" si="38"/>
        <v>#N/A</v>
      </c>
    </row>
    <row r="303" spans="13:16" x14ac:dyDescent="0.2">
      <c r="M303" s="22" t="e">
        <f t="shared" si="35"/>
        <v>#N/A</v>
      </c>
      <c r="N303" s="14" t="e">
        <f t="shared" si="36"/>
        <v>#N/A</v>
      </c>
      <c r="O303" s="22" t="e">
        <f t="shared" si="37"/>
        <v>#N/A</v>
      </c>
      <c r="P303" s="22" t="e">
        <f t="shared" si="38"/>
        <v>#N/A</v>
      </c>
    </row>
  </sheetData>
  <autoFilter ref="B4:P303" xr:uid="{00000000-0009-0000-0000-000002000000}">
    <sortState xmlns:xlrd2="http://schemas.microsoft.com/office/spreadsheetml/2017/richdata2" ref="B5:P303">
      <sortCondition descending="1" ref="C4:C303"/>
    </sortState>
  </autoFilter>
  <mergeCells count="6">
    <mergeCell ref="C1:P1"/>
    <mergeCell ref="E2:J2"/>
    <mergeCell ref="B2:D3"/>
    <mergeCell ref="G3:J3"/>
    <mergeCell ref="K2:L3"/>
    <mergeCell ref="M2:P3"/>
  </mergeCells>
  <phoneticPr fontId="39" type="noConversion"/>
  <dataValidations count="1">
    <dataValidation type="list" allowBlank="1" showInputMessage="1" showErrorMessage="1" sqref="B279:C303 D48:D303" xr:uid="{00000000-0002-0000-0200-000000000000}">
      <formula1>FORNITORI</formula1>
    </dataValidation>
  </dataValidations>
  <printOptions horizontalCentered="1"/>
  <pageMargins left="0.7" right="0.7" top="0.75" bottom="0.75" header="0.3" footer="0.3"/>
  <pageSetup paperSize="9" scale="27" orientation="landscape" horizontalDpi="4294967293" verticalDpi="1200" r:id="rId1"/>
  <headerFooter alignWithMargins="0"/>
  <rowBreaks count="1" manualBreakCount="1">
    <brk id="114" min="1" max="15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ML57"/>
  <sheetViews>
    <sheetView zoomScale="70" zoomScaleNormal="70" zoomScaleSheetLayoutView="85" workbookViewId="0">
      <selection activeCell="H36" sqref="H36"/>
    </sheetView>
  </sheetViews>
  <sheetFormatPr defaultRowHeight="15" x14ac:dyDescent="0.2"/>
  <cols>
    <col min="1" max="1" width="8.25" style="296" customWidth="1"/>
    <col min="2" max="2" width="33.125" style="296" bestFit="1" customWidth="1"/>
    <col min="3" max="3" width="12.25" style="296" bestFit="1" customWidth="1"/>
    <col min="4" max="4" width="5.125" style="296" bestFit="1" customWidth="1"/>
    <col min="5" max="5" width="10.375" style="296" bestFit="1" customWidth="1"/>
    <col min="6" max="6" width="8" style="297" bestFit="1" customWidth="1"/>
    <col min="7" max="7" width="8.25" style="296" customWidth="1"/>
    <col min="8" max="8" width="33.125" style="296" bestFit="1" customWidth="1"/>
    <col min="9" max="9" width="15.875" style="296" bestFit="1" customWidth="1"/>
    <col min="10" max="11" width="21" style="296" customWidth="1"/>
    <col min="12" max="12" width="9.5" style="296" customWidth="1"/>
    <col min="13" max="18" width="8.25" style="296" customWidth="1"/>
    <col min="19" max="19" width="12.375" style="296" customWidth="1"/>
    <col min="20" max="1025" width="8.25" style="296" customWidth="1"/>
  </cols>
  <sheetData>
    <row r="2" spans="2:22" ht="21" x14ac:dyDescent="0.2">
      <c r="B2" s="1064" t="s">
        <v>703</v>
      </c>
      <c r="C2" s="1065"/>
      <c r="D2" s="1065"/>
      <c r="E2" s="1065"/>
      <c r="F2" s="1066"/>
      <c r="H2" s="1061" t="s">
        <v>687</v>
      </c>
      <c r="I2" s="1062"/>
      <c r="J2" s="1062"/>
      <c r="K2" s="1063"/>
    </row>
    <row r="3" spans="2:22" x14ac:dyDescent="0.2">
      <c r="H3" s="200"/>
      <c r="I3" s="200"/>
      <c r="J3" s="200"/>
      <c r="K3" s="200"/>
    </row>
    <row r="4" spans="2:22" x14ac:dyDescent="0.2">
      <c r="B4" s="529"/>
      <c r="C4" s="530">
        <v>500</v>
      </c>
      <c r="D4" s="530">
        <v>250</v>
      </c>
      <c r="E4" s="530" t="s">
        <v>671</v>
      </c>
      <c r="F4" s="531">
        <v>1000</v>
      </c>
      <c r="H4" s="200"/>
      <c r="I4" s="200"/>
      <c r="J4" s="200"/>
      <c r="K4" s="200"/>
    </row>
    <row r="5" spans="2:22" ht="18.75" x14ac:dyDescent="0.2">
      <c r="B5" s="532" t="s">
        <v>536</v>
      </c>
      <c r="C5" s="311">
        <f>AVERAGE(F30:F31)</f>
        <v>4.4583333333333336E-2</v>
      </c>
      <c r="D5" s="311"/>
      <c r="E5" s="311"/>
      <c r="F5" s="533"/>
      <c r="H5" s="1058" t="s">
        <v>706</v>
      </c>
      <c r="I5" s="1059"/>
      <c r="J5" s="1059"/>
      <c r="K5" s="1060"/>
    </row>
    <row r="6" spans="2:22" x14ac:dyDescent="0.2">
      <c r="B6" s="532" t="s">
        <v>533</v>
      </c>
      <c r="C6" s="311">
        <f>F37</f>
        <v>0.21</v>
      </c>
      <c r="D6" s="311"/>
      <c r="E6" s="311"/>
      <c r="F6" s="533"/>
      <c r="H6" s="562"/>
      <c r="I6" s="562"/>
      <c r="J6" s="562"/>
      <c r="K6" s="562"/>
    </row>
    <row r="7" spans="2:22" x14ac:dyDescent="0.2">
      <c r="B7" s="532" t="s">
        <v>532</v>
      </c>
      <c r="C7" s="311">
        <v>4.4999999999999998E-2</v>
      </c>
      <c r="D7" s="311"/>
      <c r="E7" s="311"/>
      <c r="F7" s="533"/>
      <c r="H7" s="545" t="s">
        <v>554</v>
      </c>
      <c r="I7" s="546" t="s">
        <v>442</v>
      </c>
      <c r="J7" s="545" t="s">
        <v>549</v>
      </c>
      <c r="K7" s="547" t="s">
        <v>443</v>
      </c>
    </row>
    <row r="8" spans="2:22" x14ac:dyDescent="0.2">
      <c r="B8" s="532" t="s">
        <v>686</v>
      </c>
      <c r="C8" s="311">
        <v>0.1</v>
      </c>
      <c r="D8" s="311"/>
      <c r="E8" s="311"/>
      <c r="F8" s="533"/>
      <c r="H8" s="555" t="s">
        <v>166</v>
      </c>
      <c r="I8" s="560">
        <v>9.1999999999999993</v>
      </c>
      <c r="J8" s="555">
        <v>7.0000000000000007E-2</v>
      </c>
      <c r="K8" s="561">
        <f t="shared" ref="K8:K14" si="0">I8+J8</f>
        <v>9.27</v>
      </c>
    </row>
    <row r="9" spans="2:22" x14ac:dyDescent="0.2">
      <c r="B9" s="532" t="s">
        <v>508</v>
      </c>
      <c r="C9" s="311">
        <v>0.1</v>
      </c>
      <c r="D9" s="311">
        <v>0.2</v>
      </c>
      <c r="E9" s="311">
        <v>0.2</v>
      </c>
      <c r="F9" s="533">
        <v>0.2</v>
      </c>
      <c r="H9" s="548" t="s">
        <v>169</v>
      </c>
      <c r="I9" s="549">
        <v>5</v>
      </c>
      <c r="J9" s="548"/>
      <c r="K9" s="550">
        <f t="shared" si="0"/>
        <v>5</v>
      </c>
    </row>
    <row r="10" spans="2:22" x14ac:dyDescent="0.2">
      <c r="B10" s="307" t="s">
        <v>685</v>
      </c>
      <c r="C10" s="534">
        <v>0.1</v>
      </c>
      <c r="D10" s="534">
        <v>0.1</v>
      </c>
      <c r="E10" s="534"/>
      <c r="F10" s="535"/>
      <c r="H10" s="548" t="s">
        <v>188</v>
      </c>
      <c r="I10" s="549">
        <v>6</v>
      </c>
      <c r="J10" s="548">
        <v>7.0000000000000007E-2</v>
      </c>
      <c r="K10" s="550">
        <f t="shared" si="0"/>
        <v>6.07</v>
      </c>
      <c r="S10" s="301"/>
      <c r="T10" s="301"/>
      <c r="U10" s="301"/>
      <c r="V10" s="311"/>
    </row>
    <row r="11" spans="2:22" x14ac:dyDescent="0.2">
      <c r="B11" s="530"/>
      <c r="C11" s="537"/>
      <c r="D11" s="311"/>
      <c r="E11" s="311"/>
      <c r="F11" s="311"/>
      <c r="H11" s="548" t="s">
        <v>189</v>
      </c>
      <c r="I11" s="549">
        <v>6</v>
      </c>
      <c r="J11" s="548">
        <v>7.0000000000000007E-2</v>
      </c>
      <c r="K11" s="550">
        <f t="shared" si="0"/>
        <v>6.07</v>
      </c>
      <c r="S11" s="301"/>
      <c r="T11" s="301"/>
      <c r="U11" s="301"/>
      <c r="V11" s="311"/>
    </row>
    <row r="12" spans="2:22" x14ac:dyDescent="0.2">
      <c r="B12" s="519" t="s">
        <v>684</v>
      </c>
      <c r="C12" s="538">
        <f>SUM(C5:C10)</f>
        <v>0.59958333333333325</v>
      </c>
      <c r="D12" s="536"/>
      <c r="E12" s="536"/>
      <c r="F12" s="539"/>
      <c r="H12" s="548" t="s">
        <v>191</v>
      </c>
      <c r="I12" s="549">
        <v>12.5</v>
      </c>
      <c r="J12" s="548">
        <v>1</v>
      </c>
      <c r="K12" s="550">
        <f t="shared" si="0"/>
        <v>13.5</v>
      </c>
    </row>
    <row r="13" spans="2:22" x14ac:dyDescent="0.2">
      <c r="C13" s="502"/>
      <c r="D13" s="502"/>
      <c r="E13" s="502"/>
      <c r="F13" s="502"/>
      <c r="H13" s="548" t="s">
        <v>163</v>
      </c>
      <c r="I13" s="549">
        <v>6.4</v>
      </c>
      <c r="J13" s="548"/>
      <c r="K13" s="550">
        <f t="shared" si="0"/>
        <v>6.4</v>
      </c>
      <c r="N13" s="301"/>
      <c r="O13" s="301"/>
      <c r="P13" s="301"/>
      <c r="Q13" s="311"/>
    </row>
    <row r="14" spans="2:22" x14ac:dyDescent="0.2">
      <c r="B14" s="503" t="s">
        <v>680</v>
      </c>
      <c r="C14" s="540">
        <v>7.0000000000000007E-2</v>
      </c>
      <c r="D14" s="537"/>
      <c r="E14" s="537"/>
      <c r="F14" s="541"/>
      <c r="H14" s="551" t="s">
        <v>199</v>
      </c>
      <c r="I14" s="552">
        <v>28</v>
      </c>
      <c r="J14" s="551"/>
      <c r="K14" s="553">
        <f t="shared" si="0"/>
        <v>28</v>
      </c>
      <c r="N14" s="301"/>
      <c r="O14" s="301"/>
      <c r="P14" s="301"/>
      <c r="Q14" s="311"/>
    </row>
    <row r="15" spans="2:22" x14ac:dyDescent="0.2">
      <c r="B15" s="307" t="s">
        <v>681</v>
      </c>
      <c r="C15" s="542">
        <f>C12+C14</f>
        <v>0.6695833333333332</v>
      </c>
      <c r="D15" s="534"/>
      <c r="E15" s="534"/>
      <c r="F15" s="535"/>
      <c r="H15" s="563"/>
      <c r="I15" s="563"/>
      <c r="J15" s="563"/>
      <c r="K15" s="563"/>
      <c r="N15" s="301"/>
      <c r="O15" s="301"/>
      <c r="P15" s="301"/>
      <c r="Q15" s="311"/>
    </row>
    <row r="16" spans="2:22" x14ac:dyDescent="0.2">
      <c r="F16" s="296"/>
      <c r="H16" s="545" t="s">
        <v>553</v>
      </c>
      <c r="I16" s="546" t="s">
        <v>442</v>
      </c>
      <c r="J16" s="545" t="s">
        <v>549</v>
      </c>
      <c r="K16" s="547" t="s">
        <v>443</v>
      </c>
      <c r="N16" s="301"/>
      <c r="O16" s="301"/>
      <c r="P16" s="301"/>
      <c r="Q16" s="311"/>
    </row>
    <row r="17" spans="2:18 1026:1026" x14ac:dyDescent="0.2">
      <c r="B17" s="503" t="s">
        <v>679</v>
      </c>
      <c r="C17" s="540">
        <v>0.05</v>
      </c>
      <c r="D17" s="309"/>
      <c r="E17" s="309"/>
      <c r="F17" s="308"/>
      <c r="H17" s="548" t="s">
        <v>444</v>
      </c>
      <c r="I17" s="549">
        <v>10</v>
      </c>
      <c r="J17" s="548">
        <v>0.1</v>
      </c>
      <c r="K17" s="550">
        <f>I17+J17</f>
        <v>10.1</v>
      </c>
      <c r="N17" s="301"/>
      <c r="O17" s="301"/>
      <c r="P17" s="301"/>
      <c r="Q17" s="311"/>
    </row>
    <row r="18" spans="2:18 1026:1026" x14ac:dyDescent="0.2">
      <c r="B18" s="307" t="s">
        <v>682</v>
      </c>
      <c r="C18" s="542">
        <f>C5+C7+C9+C17+C10</f>
        <v>0.33958333333333335</v>
      </c>
      <c r="D18" s="303"/>
      <c r="E18" s="303"/>
      <c r="F18" s="302"/>
      <c r="H18" s="551" t="s">
        <v>169</v>
      </c>
      <c r="I18" s="552">
        <v>7.6</v>
      </c>
      <c r="J18" s="551">
        <v>7.0000000000000007E-2</v>
      </c>
      <c r="K18" s="553">
        <f>I18+J18</f>
        <v>7.67</v>
      </c>
      <c r="N18" s="301"/>
      <c r="O18" s="301"/>
      <c r="P18" s="301"/>
      <c r="Q18" s="311"/>
    </row>
    <row r="19" spans="2:18 1026:1026" x14ac:dyDescent="0.2">
      <c r="F19" s="296"/>
      <c r="H19" s="554"/>
      <c r="I19" s="554"/>
      <c r="J19" s="554"/>
      <c r="K19" s="554"/>
      <c r="N19" s="301"/>
      <c r="O19" s="301"/>
      <c r="P19" s="301"/>
      <c r="Q19" s="311"/>
    </row>
    <row r="20" spans="2:18 1026:1026" x14ac:dyDescent="0.2">
      <c r="B20" s="519" t="s">
        <v>683</v>
      </c>
      <c r="C20" s="538">
        <f>C5+C7+C9+C10</f>
        <v>0.2895833333333333</v>
      </c>
      <c r="D20" s="525"/>
      <c r="E20" s="525"/>
      <c r="F20" s="526"/>
      <c r="H20" s="554"/>
      <c r="I20" s="554"/>
      <c r="J20" s="554"/>
      <c r="K20" s="554"/>
      <c r="N20" s="301"/>
      <c r="O20" s="301"/>
      <c r="P20" s="301"/>
      <c r="Q20" s="311"/>
    </row>
    <row r="21" spans="2:18 1026:1026" ht="18.75" x14ac:dyDescent="0.2">
      <c r="H21" s="1073" t="s">
        <v>723</v>
      </c>
      <c r="I21" s="1074"/>
      <c r="J21" s="1074"/>
      <c r="K21" s="1075"/>
      <c r="N21" s="301"/>
      <c r="O21" s="301"/>
      <c r="P21" s="301"/>
      <c r="Q21" s="311"/>
    </row>
    <row r="22" spans="2:18 1026:1026" x14ac:dyDescent="0.2">
      <c r="H22" s="562"/>
      <c r="I22" s="562"/>
      <c r="J22" s="562"/>
      <c r="K22" s="562"/>
      <c r="N22" s="301"/>
      <c r="O22" s="301"/>
      <c r="P22" s="301"/>
      <c r="Q22" s="311"/>
    </row>
    <row r="23" spans="2:18 1026:1026" x14ac:dyDescent="0.2">
      <c r="H23" s="545" t="s">
        <v>554</v>
      </c>
      <c r="I23" s="545" t="s">
        <v>442</v>
      </c>
      <c r="J23" s="545" t="s">
        <v>550</v>
      </c>
      <c r="K23" s="545" t="s">
        <v>443</v>
      </c>
      <c r="N23" s="301"/>
      <c r="O23" s="301"/>
      <c r="P23" s="301"/>
      <c r="Q23" s="311"/>
    </row>
    <row r="24" spans="2:18 1026:1026" x14ac:dyDescent="0.2">
      <c r="B24" s="1064" t="s">
        <v>702</v>
      </c>
      <c r="C24" s="1065"/>
      <c r="D24" s="1065"/>
      <c r="E24" s="1065"/>
      <c r="F24" s="1066"/>
      <c r="H24" s="555" t="s">
        <v>166</v>
      </c>
      <c r="I24" s="555">
        <v>8.5</v>
      </c>
      <c r="J24" s="555">
        <v>7.0000000000000007E-2</v>
      </c>
      <c r="K24" s="555">
        <f>I24+J24</f>
        <v>8.57</v>
      </c>
      <c r="N24" s="301"/>
      <c r="O24" s="301"/>
      <c r="P24" s="301"/>
      <c r="Q24" s="311"/>
    </row>
    <row r="25" spans="2:18 1026:1026" x14ac:dyDescent="0.2">
      <c r="H25" s="548" t="s">
        <v>169</v>
      </c>
      <c r="I25" s="548">
        <v>4.5</v>
      </c>
      <c r="J25" s="548"/>
      <c r="K25" s="548">
        <f>I25+J25</f>
        <v>4.5</v>
      </c>
      <c r="N25" s="301"/>
      <c r="O25" s="301"/>
      <c r="P25" s="301"/>
      <c r="Q25" s="311"/>
    </row>
    <row r="26" spans="2:18 1026:1026" x14ac:dyDescent="0.2">
      <c r="B26" s="1067" t="s">
        <v>536</v>
      </c>
      <c r="C26" s="1068"/>
      <c r="D26" s="1068"/>
      <c r="E26" s="1068"/>
      <c r="F26" s="1069"/>
      <c r="H26" s="551" t="s">
        <v>188</v>
      </c>
      <c r="I26" s="551">
        <v>5</v>
      </c>
      <c r="J26" s="551"/>
      <c r="K26" s="551">
        <f>I26+J26</f>
        <v>5</v>
      </c>
      <c r="N26" s="301"/>
      <c r="O26" s="301"/>
      <c r="P26" s="301"/>
      <c r="Q26" s="311"/>
    </row>
    <row r="27" spans="2:18 1026:1026" x14ac:dyDescent="0.2">
      <c r="B27" s="543" t="s">
        <v>528</v>
      </c>
      <c r="C27" s="528"/>
      <c r="D27" s="528" t="s">
        <v>535</v>
      </c>
      <c r="E27" s="528" t="s">
        <v>705</v>
      </c>
      <c r="F27" s="544" t="s">
        <v>534</v>
      </c>
      <c r="G27" s="297"/>
      <c r="O27" s="301"/>
      <c r="P27" s="301"/>
      <c r="Q27" s="301"/>
      <c r="R27" s="311"/>
      <c r="AML27" s="296"/>
    </row>
    <row r="28" spans="2:18 1026:1026" x14ac:dyDescent="0.2">
      <c r="B28" s="306"/>
      <c r="C28" s="301"/>
      <c r="D28" s="301"/>
      <c r="E28" s="301"/>
      <c r="F28" s="300"/>
      <c r="G28" s="297"/>
      <c r="O28" s="301"/>
      <c r="P28" s="301"/>
      <c r="Q28" s="301"/>
      <c r="R28" s="311"/>
      <c r="AML28" s="296"/>
    </row>
    <row r="29" spans="2:18 1026:1026" x14ac:dyDescent="0.2">
      <c r="B29" s="306">
        <v>250</v>
      </c>
      <c r="C29" s="301"/>
      <c r="D29" s="301">
        <v>12</v>
      </c>
      <c r="E29" s="311">
        <v>0.47</v>
      </c>
      <c r="F29" s="305">
        <f>E29/D29</f>
        <v>3.9166666666666662E-2</v>
      </c>
      <c r="G29" s="297"/>
      <c r="O29" s="301"/>
      <c r="P29" s="301"/>
      <c r="Q29" s="301"/>
      <c r="R29" s="311"/>
      <c r="AML29" s="296"/>
    </row>
    <row r="30" spans="2:18 1026:1026" x14ac:dyDescent="0.2">
      <c r="B30" s="306">
        <v>500</v>
      </c>
      <c r="C30" s="301"/>
      <c r="D30" s="301">
        <v>6</v>
      </c>
      <c r="E30" s="311">
        <v>0.34</v>
      </c>
      <c r="F30" s="305">
        <f>E30/D30</f>
        <v>5.6666666666666671E-2</v>
      </c>
      <c r="G30" s="297"/>
      <c r="O30" s="301"/>
      <c r="P30" s="301"/>
      <c r="Q30" s="301"/>
      <c r="R30" s="311"/>
      <c r="AML30" s="296"/>
    </row>
    <row r="31" spans="2:18 1026:1026" x14ac:dyDescent="0.2">
      <c r="B31" s="306"/>
      <c r="C31" s="301"/>
      <c r="D31" s="301">
        <v>12</v>
      </c>
      <c r="E31" s="311">
        <v>0.39</v>
      </c>
      <c r="F31" s="305">
        <f>E31/D31</f>
        <v>3.2500000000000001E-2</v>
      </c>
      <c r="G31" s="297"/>
      <c r="O31" s="301"/>
      <c r="P31" s="301"/>
      <c r="Q31" s="301"/>
      <c r="R31" s="311"/>
      <c r="AML31" s="296"/>
    </row>
    <row r="32" spans="2:18 1026:1026" x14ac:dyDescent="0.2">
      <c r="B32" s="304">
        <v>1000</v>
      </c>
      <c r="C32" s="299"/>
      <c r="D32" s="299">
        <v>6</v>
      </c>
      <c r="E32" s="313">
        <v>0.63</v>
      </c>
      <c r="F32" s="312">
        <f>E32/D32</f>
        <v>0.105</v>
      </c>
      <c r="G32" s="297"/>
      <c r="O32" s="301"/>
      <c r="P32" s="301"/>
      <c r="Q32" s="301"/>
      <c r="R32" s="311"/>
      <c r="AML32" s="296"/>
    </row>
    <row r="33" spans="2:17 1026:1026" x14ac:dyDescent="0.2">
      <c r="B33" s="1070" t="s">
        <v>669</v>
      </c>
      <c r="C33" s="1071"/>
      <c r="D33" s="1071"/>
      <c r="E33" s="1071"/>
      <c r="F33" s="1072"/>
      <c r="N33" s="301"/>
      <c r="O33" s="301"/>
      <c r="P33" s="301"/>
      <c r="Q33" s="311"/>
    </row>
    <row r="34" spans="2:17 1026:1026" x14ac:dyDescent="0.2">
      <c r="B34" s="543" t="s">
        <v>528</v>
      </c>
      <c r="C34" s="528"/>
      <c r="D34" s="528"/>
      <c r="E34" s="528"/>
      <c r="F34" s="544" t="s">
        <v>400</v>
      </c>
      <c r="G34" s="297"/>
      <c r="AML34" s="296"/>
    </row>
    <row r="35" spans="2:17 1026:1026" x14ac:dyDescent="0.2">
      <c r="B35" s="306"/>
      <c r="C35" s="301"/>
      <c r="D35" s="301"/>
      <c r="E35" s="301"/>
      <c r="F35" s="300"/>
      <c r="G35" s="297"/>
      <c r="AML35" s="296"/>
    </row>
    <row r="36" spans="2:17 1026:1026" x14ac:dyDescent="0.2">
      <c r="B36" s="306">
        <v>250</v>
      </c>
      <c r="C36" s="301"/>
      <c r="D36" s="301"/>
      <c r="E36" s="301"/>
      <c r="F36" s="300">
        <v>0.14799999999999999</v>
      </c>
      <c r="G36" s="297"/>
      <c r="AML36" s="296"/>
    </row>
    <row r="37" spans="2:17 1026:1026" x14ac:dyDescent="0.2">
      <c r="B37" s="306">
        <v>500</v>
      </c>
      <c r="C37" s="301"/>
      <c r="D37" s="301"/>
      <c r="E37" s="301"/>
      <c r="F37" s="498">
        <v>0.21</v>
      </c>
      <c r="G37" s="297"/>
      <c r="AML37" s="296"/>
    </row>
    <row r="38" spans="2:17 1026:1026" x14ac:dyDescent="0.2">
      <c r="B38" s="306">
        <v>1000</v>
      </c>
      <c r="C38" s="301"/>
      <c r="D38" s="301"/>
      <c r="E38" s="301"/>
      <c r="F38" s="300">
        <v>0.254</v>
      </c>
      <c r="G38" s="297"/>
      <c r="AML38" s="296"/>
    </row>
    <row r="39" spans="2:17 1026:1026" x14ac:dyDescent="0.2">
      <c r="B39" s="304" t="s">
        <v>527</v>
      </c>
      <c r="C39" s="299"/>
      <c r="D39" s="299"/>
      <c r="E39" s="299"/>
      <c r="F39" s="298">
        <v>0.36</v>
      </c>
      <c r="G39" s="297"/>
      <c r="AML39" s="296"/>
    </row>
    <row r="40" spans="2:17 1026:1026" x14ac:dyDescent="0.2">
      <c r="B40" s="1052" t="s">
        <v>532</v>
      </c>
      <c r="C40" s="1053"/>
      <c r="D40" s="1053"/>
      <c r="E40" s="1053"/>
      <c r="F40" s="1054"/>
    </row>
    <row r="41" spans="2:17 1026:1026" x14ac:dyDescent="0.2">
      <c r="B41" s="543" t="s">
        <v>528</v>
      </c>
      <c r="C41" s="528" t="s">
        <v>531</v>
      </c>
      <c r="D41" s="528"/>
      <c r="E41" s="528"/>
      <c r="F41" s="544" t="s">
        <v>400</v>
      </c>
      <c r="G41" s="297"/>
      <c r="AML41" s="296"/>
    </row>
    <row r="42" spans="2:17 1026:1026" x14ac:dyDescent="0.2">
      <c r="B42" s="306"/>
      <c r="C42" s="301"/>
      <c r="D42" s="301"/>
      <c r="E42" s="301"/>
      <c r="F42" s="300"/>
      <c r="G42" s="297"/>
      <c r="AML42" s="296"/>
    </row>
    <row r="43" spans="2:17 1026:1026" x14ac:dyDescent="0.2">
      <c r="B43" s="306">
        <v>250</v>
      </c>
      <c r="C43" s="301" t="s">
        <v>184</v>
      </c>
      <c r="D43" s="301"/>
      <c r="E43" s="301"/>
      <c r="F43" s="305">
        <v>4.4999999999999998E-2</v>
      </c>
      <c r="G43" s="297"/>
      <c r="AML43" s="296"/>
    </row>
    <row r="44" spans="2:17 1026:1026" x14ac:dyDescent="0.2">
      <c r="B44" s="306">
        <v>500</v>
      </c>
      <c r="C44" s="301" t="s">
        <v>184</v>
      </c>
      <c r="D44" s="301"/>
      <c r="E44" s="301"/>
      <c r="F44" s="305">
        <v>4.2000000000000003E-2</v>
      </c>
      <c r="G44" s="297"/>
      <c r="AML44" s="296"/>
    </row>
    <row r="45" spans="2:17 1026:1026" x14ac:dyDescent="0.2">
      <c r="B45" s="306"/>
      <c r="C45" s="301" t="s">
        <v>182</v>
      </c>
      <c r="D45" s="301"/>
      <c r="E45" s="301"/>
      <c r="F45" s="314">
        <v>0.04</v>
      </c>
      <c r="G45" s="297"/>
      <c r="AML45" s="296"/>
    </row>
    <row r="46" spans="2:17 1026:1026" x14ac:dyDescent="0.2">
      <c r="B46" s="306"/>
      <c r="C46" s="301" t="s">
        <v>284</v>
      </c>
      <c r="D46" s="301"/>
      <c r="E46" s="301"/>
      <c r="F46" s="305">
        <v>3.6999999999999998E-2</v>
      </c>
      <c r="G46" s="297"/>
      <c r="AML46" s="296"/>
    </row>
    <row r="47" spans="2:17 1026:1026" x14ac:dyDescent="0.2">
      <c r="B47" s="304">
        <v>1000</v>
      </c>
      <c r="C47" s="299" t="s">
        <v>184</v>
      </c>
      <c r="D47" s="299"/>
      <c r="E47" s="299"/>
      <c r="F47" s="312">
        <v>0.14499999999999999</v>
      </c>
      <c r="G47" s="297"/>
      <c r="AML47" s="296"/>
    </row>
    <row r="48" spans="2:17 1026:1026" x14ac:dyDescent="0.2">
      <c r="B48" s="1055" t="s">
        <v>704</v>
      </c>
      <c r="C48" s="1056"/>
      <c r="D48" s="1056"/>
      <c r="E48" s="1056"/>
      <c r="F48" s="1057"/>
    </row>
    <row r="49" spans="2:7 1026:1026" x14ac:dyDescent="0.2">
      <c r="B49" s="543" t="s">
        <v>528</v>
      </c>
      <c r="C49" s="528"/>
      <c r="D49" s="528"/>
      <c r="E49" s="528"/>
      <c r="F49" s="544" t="s">
        <v>400</v>
      </c>
      <c r="G49" s="297"/>
      <c r="AML49" s="296"/>
    </row>
    <row r="50" spans="2:7 1026:1026" x14ac:dyDescent="0.2">
      <c r="B50" s="306"/>
      <c r="C50" s="301"/>
      <c r="D50" s="301"/>
      <c r="E50" s="301"/>
      <c r="F50" s="300"/>
      <c r="G50" s="297"/>
      <c r="AML50" s="296"/>
    </row>
    <row r="51" spans="2:7 1026:1026" x14ac:dyDescent="0.2">
      <c r="B51" s="306">
        <v>250</v>
      </c>
      <c r="C51" s="301"/>
      <c r="D51" s="301"/>
      <c r="E51" s="301"/>
      <c r="F51" s="305">
        <v>0.2</v>
      </c>
      <c r="G51" s="297"/>
      <c r="AML51" s="296"/>
    </row>
    <row r="52" spans="2:7 1026:1026" x14ac:dyDescent="0.2">
      <c r="B52" s="306">
        <v>500</v>
      </c>
      <c r="C52" s="301"/>
      <c r="D52" s="301"/>
      <c r="E52" s="301"/>
      <c r="F52" s="305">
        <v>0.2</v>
      </c>
      <c r="G52" s="297"/>
      <c r="AML52" s="296"/>
    </row>
    <row r="53" spans="2:7 1026:1026" x14ac:dyDescent="0.2">
      <c r="B53" s="304">
        <v>1000</v>
      </c>
      <c r="C53" s="299"/>
      <c r="D53" s="299"/>
      <c r="E53" s="299"/>
      <c r="F53" s="312">
        <v>0.2</v>
      </c>
      <c r="G53" s="297"/>
      <c r="AML53" s="296"/>
    </row>
    <row r="54" spans="2:7 1026:1026" x14ac:dyDescent="0.2">
      <c r="B54" s="310" t="s">
        <v>530</v>
      </c>
      <c r="C54" s="309"/>
      <c r="D54" s="309"/>
      <c r="E54" s="309"/>
      <c r="F54" s="308">
        <v>0.2</v>
      </c>
      <c r="G54" s="297"/>
      <c r="AML54" s="296"/>
    </row>
    <row r="55" spans="2:7 1026:1026" x14ac:dyDescent="0.2">
      <c r="B55" s="307" t="s">
        <v>529</v>
      </c>
      <c r="C55" s="303"/>
      <c r="D55" s="303"/>
      <c r="E55" s="303"/>
      <c r="F55" s="302">
        <v>5.25</v>
      </c>
      <c r="G55" s="297"/>
      <c r="AML55" s="296"/>
    </row>
    <row r="56" spans="2:7 1026:1026" x14ac:dyDescent="0.2">
      <c r="F56" s="296"/>
      <c r="G56" s="297"/>
      <c r="AML56" s="296"/>
    </row>
    <row r="57" spans="2:7 1026:1026" x14ac:dyDescent="0.2">
      <c r="B57" s="527" t="s">
        <v>701</v>
      </c>
      <c r="C57" s="525"/>
      <c r="D57" s="525"/>
      <c r="E57" s="525"/>
      <c r="F57" s="526">
        <v>250</v>
      </c>
      <c r="G57" s="297"/>
      <c r="AML57" s="296"/>
    </row>
  </sheetData>
  <mergeCells count="9">
    <mergeCell ref="B40:F40"/>
    <mergeCell ref="B48:F48"/>
    <mergeCell ref="H5:K5"/>
    <mergeCell ref="H2:K2"/>
    <mergeCell ref="B2:F2"/>
    <mergeCell ref="B24:F24"/>
    <mergeCell ref="B26:F26"/>
    <mergeCell ref="B33:F33"/>
    <mergeCell ref="H21:K21"/>
  </mergeCells>
  <printOptions horizontalCentered="1"/>
  <pageMargins left="0.70866141732283472" right="0.70866141732283472" top="1.1417322834645669" bottom="1.1417322834645669" header="0.74803149606299213" footer="0.74803149606299213"/>
  <pageSetup paperSize="9" scale="90" fitToHeight="0" orientation="portrait" horizontalDpi="4294967293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79998168889431442"/>
  </sheetPr>
  <dimension ref="B2:I26"/>
  <sheetViews>
    <sheetView zoomScaleNormal="100" zoomScaleSheetLayoutView="90" workbookViewId="0">
      <selection activeCell="I10" sqref="I10"/>
    </sheetView>
  </sheetViews>
  <sheetFormatPr defaultColWidth="8" defaultRowHeight="15" customHeight="1" x14ac:dyDescent="0.2"/>
  <cols>
    <col min="1" max="1" width="8" style="729"/>
    <col min="2" max="2" width="19.375" style="729" bestFit="1" customWidth="1"/>
    <col min="3" max="3" width="15.875" style="729" bestFit="1" customWidth="1"/>
    <col min="4" max="5" width="13.125" style="729" customWidth="1"/>
    <col min="6" max="6" width="19" style="729" bestFit="1" customWidth="1"/>
    <col min="7" max="7" width="7.5" style="729" customWidth="1"/>
    <col min="8" max="8" width="13.5" style="784" customWidth="1"/>
    <col min="9" max="9" width="30.375" style="729" bestFit="1" customWidth="1"/>
    <col min="10" max="16384" width="8" style="729"/>
  </cols>
  <sheetData>
    <row r="2" spans="2:9" ht="20.100000000000001" customHeight="1" thickBot="1" x14ac:dyDescent="0.25">
      <c r="B2" s="1076" t="s">
        <v>756</v>
      </c>
      <c r="C2" s="1076"/>
      <c r="D2" s="1076"/>
      <c r="E2" s="1076"/>
      <c r="F2" s="1076"/>
      <c r="G2" s="1076"/>
      <c r="H2" s="1076"/>
    </row>
    <row r="3" spans="2:9" ht="15" customHeight="1" x14ac:dyDescent="0.2">
      <c r="B3" s="1078" t="s">
        <v>156</v>
      </c>
      <c r="C3" s="1077" t="s">
        <v>155</v>
      </c>
      <c r="D3" s="1077"/>
      <c r="E3" s="1077"/>
      <c r="F3" s="1077"/>
      <c r="G3" s="1080" t="s">
        <v>902</v>
      </c>
      <c r="H3" s="1081"/>
    </row>
    <row r="4" spans="2:9" ht="15" customHeight="1" thickBot="1" x14ac:dyDescent="0.25">
      <c r="B4" s="1079"/>
      <c r="C4" s="860" t="s">
        <v>179</v>
      </c>
      <c r="D4" s="861" t="s">
        <v>757</v>
      </c>
      <c r="E4" s="861" t="s">
        <v>758</v>
      </c>
      <c r="F4" s="862" t="s">
        <v>901</v>
      </c>
      <c r="G4" s="968" t="s">
        <v>903</v>
      </c>
      <c r="H4" s="951" t="s">
        <v>904</v>
      </c>
      <c r="I4" s="1008" t="s">
        <v>941</v>
      </c>
    </row>
    <row r="5" spans="2:9" ht="15" customHeight="1" x14ac:dyDescent="0.2">
      <c r="B5" s="740" t="s">
        <v>806</v>
      </c>
      <c r="C5" s="741" t="s">
        <v>899</v>
      </c>
      <c r="D5" s="742" t="s">
        <v>835</v>
      </c>
      <c r="E5" s="242" t="s">
        <v>900</v>
      </c>
      <c r="F5" s="952">
        <v>43998</v>
      </c>
      <c r="G5" s="964" t="s">
        <v>905</v>
      </c>
      <c r="H5" s="859" t="s">
        <v>787</v>
      </c>
      <c r="I5" s="729" t="s">
        <v>991</v>
      </c>
    </row>
    <row r="6" spans="2:9" ht="15" customHeight="1" x14ac:dyDescent="0.2">
      <c r="B6" s="740" t="s">
        <v>808</v>
      </c>
      <c r="C6" s="741" t="s">
        <v>899</v>
      </c>
      <c r="D6" s="742" t="s">
        <v>891</v>
      </c>
      <c r="E6" s="242" t="s">
        <v>907</v>
      </c>
      <c r="F6" s="952">
        <v>44071</v>
      </c>
      <c r="G6" s="964" t="s">
        <v>786</v>
      </c>
      <c r="H6" s="859" t="s">
        <v>787</v>
      </c>
      <c r="I6" s="729" t="s">
        <v>993</v>
      </c>
    </row>
    <row r="7" spans="2:9" ht="15" customHeight="1" x14ac:dyDescent="0.2">
      <c r="B7" s="740" t="s">
        <v>809</v>
      </c>
      <c r="C7" s="741" t="s">
        <v>899</v>
      </c>
      <c r="D7" s="742" t="s">
        <v>890</v>
      </c>
      <c r="E7" s="242" t="s">
        <v>907</v>
      </c>
      <c r="F7" s="952">
        <v>44071</v>
      </c>
      <c r="G7" s="964" t="s">
        <v>810</v>
      </c>
      <c r="H7" s="859" t="s">
        <v>905</v>
      </c>
      <c r="I7" s="729" t="s">
        <v>944</v>
      </c>
    </row>
    <row r="8" spans="2:9" ht="15" customHeight="1" x14ac:dyDescent="0.2">
      <c r="B8" s="740" t="s">
        <v>940</v>
      </c>
      <c r="C8" s="741" t="s">
        <v>899</v>
      </c>
      <c r="D8" s="742" t="s">
        <v>938</v>
      </c>
      <c r="E8" s="242" t="s">
        <v>939</v>
      </c>
      <c r="F8" s="952">
        <v>44145</v>
      </c>
      <c r="G8" s="964" t="s">
        <v>774</v>
      </c>
      <c r="H8" s="1024" t="s">
        <v>992</v>
      </c>
      <c r="I8" s="729" t="s">
        <v>937</v>
      </c>
    </row>
    <row r="9" spans="2:9" ht="15" customHeight="1" x14ac:dyDescent="0.2">
      <c r="B9" s="740"/>
      <c r="C9" s="741"/>
      <c r="D9" s="742"/>
      <c r="E9" s="16"/>
      <c r="F9" s="969"/>
      <c r="G9" s="904"/>
      <c r="H9" s="859"/>
    </row>
    <row r="10" spans="2:9" ht="15" customHeight="1" x14ac:dyDescent="0.2">
      <c r="B10" s="740" t="s">
        <v>339</v>
      </c>
      <c r="C10" s="741" t="s">
        <v>785</v>
      </c>
      <c r="D10" s="742" t="s">
        <v>892</v>
      </c>
      <c r="E10" s="242" t="s">
        <v>906</v>
      </c>
      <c r="F10" s="952">
        <v>44071</v>
      </c>
      <c r="G10" s="964" t="s">
        <v>811</v>
      </c>
      <c r="H10" s="859" t="s">
        <v>774</v>
      </c>
      <c r="I10" s="729" t="s">
        <v>945</v>
      </c>
    </row>
    <row r="11" spans="2:9" ht="15" customHeight="1" x14ac:dyDescent="0.2">
      <c r="B11" s="740" t="s">
        <v>319</v>
      </c>
      <c r="C11" s="741" t="s">
        <v>785</v>
      </c>
      <c r="D11" s="742" t="s">
        <v>942</v>
      </c>
      <c r="E11" s="242" t="s">
        <v>943</v>
      </c>
      <c r="F11" s="952">
        <v>44145</v>
      </c>
      <c r="G11" s="964" t="s">
        <v>774</v>
      </c>
      <c r="H11" s="859" t="s">
        <v>774</v>
      </c>
    </row>
    <row r="12" spans="2:9" ht="15" customHeight="1" thickBot="1" x14ac:dyDescent="0.25">
      <c r="B12" s="771"/>
      <c r="C12" s="772"/>
      <c r="D12" s="773"/>
      <c r="E12" s="774"/>
      <c r="F12" s="953"/>
      <c r="G12" s="962"/>
      <c r="H12" s="957"/>
    </row>
    <row r="13" spans="2:9" ht="15" customHeight="1" x14ac:dyDescent="0.2">
      <c r="B13" s="779" t="s">
        <v>807</v>
      </c>
      <c r="C13" s="780"/>
      <c r="D13" s="781"/>
      <c r="E13" s="782"/>
      <c r="F13" s="954"/>
      <c r="G13" s="963"/>
      <c r="H13" s="958"/>
    </row>
    <row r="14" spans="2:9" ht="15" customHeight="1" x14ac:dyDescent="0.2">
      <c r="B14" s="740" t="s">
        <v>914</v>
      </c>
      <c r="C14" s="741"/>
      <c r="D14" s="742"/>
      <c r="E14" s="242"/>
      <c r="F14" s="952"/>
      <c r="G14" s="964"/>
      <c r="H14" s="859"/>
    </row>
    <row r="15" spans="2:9" ht="15" customHeight="1" thickBot="1" x14ac:dyDescent="0.25">
      <c r="B15" s="771"/>
      <c r="C15" s="772"/>
      <c r="D15" s="773"/>
      <c r="E15" s="774"/>
      <c r="F15" s="953"/>
      <c r="G15" s="965"/>
      <c r="H15" s="957"/>
    </row>
    <row r="16" spans="2:9" ht="15" customHeight="1" x14ac:dyDescent="0.2">
      <c r="B16" s="775" t="s">
        <v>768</v>
      </c>
      <c r="C16" s="776"/>
      <c r="D16" s="777"/>
      <c r="E16" s="778"/>
      <c r="F16" s="955"/>
      <c r="G16" s="966"/>
      <c r="H16" s="959"/>
    </row>
    <row r="17" spans="2:8" ht="15" customHeight="1" x14ac:dyDescent="0.2">
      <c r="B17" s="740" t="s">
        <v>318</v>
      </c>
      <c r="C17" s="741"/>
      <c r="D17" s="742"/>
      <c r="E17" s="242"/>
      <c r="F17" s="952"/>
      <c r="G17" s="961"/>
      <c r="H17" s="859"/>
    </row>
    <row r="18" spans="2:8" ht="15" customHeight="1" x14ac:dyDescent="0.2">
      <c r="B18" s="740"/>
      <c r="C18" s="741"/>
      <c r="D18" s="742"/>
      <c r="E18" s="242"/>
      <c r="F18" s="952"/>
      <c r="G18" s="961"/>
      <c r="H18" s="859"/>
    </row>
    <row r="19" spans="2:8" ht="15" customHeight="1" x14ac:dyDescent="0.2">
      <c r="B19" s="858"/>
      <c r="C19" s="741"/>
      <c r="D19" s="857"/>
      <c r="E19" s="242"/>
      <c r="F19" s="952"/>
      <c r="G19" s="961"/>
      <c r="H19" s="859"/>
    </row>
    <row r="20" spans="2:8" ht="15" customHeight="1" thickBot="1" x14ac:dyDescent="0.25">
      <c r="B20" s="771"/>
      <c r="C20" s="772"/>
      <c r="D20" s="773"/>
      <c r="E20" s="774"/>
      <c r="F20" s="953"/>
      <c r="G20" s="962"/>
      <c r="H20" s="957"/>
    </row>
    <row r="21" spans="2:8" ht="15" customHeight="1" x14ac:dyDescent="0.2">
      <c r="B21" s="853" t="s">
        <v>691</v>
      </c>
      <c r="C21" s="854"/>
      <c r="D21" s="855"/>
      <c r="E21" s="856"/>
      <c r="F21" s="956"/>
      <c r="G21" s="967"/>
      <c r="H21" s="960"/>
    </row>
    <row r="22" spans="2:8" ht="15" customHeight="1" x14ac:dyDescent="0.2">
      <c r="B22" s="740"/>
      <c r="C22" s="741"/>
      <c r="D22" s="742"/>
      <c r="E22" s="242"/>
      <c r="F22" s="952"/>
      <c r="G22" s="961"/>
      <c r="H22" s="859"/>
    </row>
    <row r="23" spans="2:8" ht="15" customHeight="1" x14ac:dyDescent="0.2">
      <c r="B23" s="740"/>
      <c r="C23" s="741"/>
      <c r="D23" s="742"/>
      <c r="E23" s="242"/>
      <c r="F23" s="952"/>
      <c r="G23" s="961"/>
      <c r="H23" s="859"/>
    </row>
    <row r="24" spans="2:8" ht="15" customHeight="1" thickBot="1" x14ac:dyDescent="0.25">
      <c r="B24" s="771"/>
      <c r="C24" s="772"/>
      <c r="D24" s="773"/>
      <c r="E24" s="774"/>
      <c r="F24" s="953"/>
      <c r="G24" s="962"/>
      <c r="H24" s="957"/>
    </row>
    <row r="26" spans="2:8" ht="15" customHeight="1" x14ac:dyDescent="0.2">
      <c r="B26" s="999" t="s">
        <v>920</v>
      </c>
    </row>
  </sheetData>
  <mergeCells count="4">
    <mergeCell ref="B2:H2"/>
    <mergeCell ref="C3:F3"/>
    <mergeCell ref="B3:B4"/>
    <mergeCell ref="G3:H3"/>
  </mergeCells>
  <phoneticPr fontId="39" type="noConversion"/>
  <pageMargins left="0.7" right="0.7" top="0.75" bottom="0.75" header="0.3" footer="0.3"/>
  <pageSetup paperSize="9" scale="79" fitToWidth="0" fitToHeight="0" orientation="portrait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39997558519241921"/>
    <pageSetUpPr fitToPage="1"/>
  </sheetPr>
  <dimension ref="A2:X148"/>
  <sheetViews>
    <sheetView zoomScale="70" zoomScaleNormal="70" zoomScaleSheetLayoutView="61" workbookViewId="0">
      <pane ySplit="6" topLeftCell="A7" activePane="bottomLeft" state="frozen"/>
      <selection pane="bottomLeft" activeCell="E29" sqref="E29"/>
    </sheetView>
  </sheetViews>
  <sheetFormatPr defaultColWidth="8.25" defaultRowHeight="15" customHeight="1" x14ac:dyDescent="0.2"/>
  <cols>
    <col min="1" max="1" width="10.75" style="236" bestFit="1" customWidth="1"/>
    <col min="2" max="2" width="14.75" style="236" bestFit="1" customWidth="1"/>
    <col min="3" max="3" width="14.25" style="240" bestFit="1" customWidth="1"/>
    <col min="4" max="4" width="4.875" style="240" bestFit="1" customWidth="1"/>
    <col min="5" max="5" width="11.75" style="240" bestFit="1" customWidth="1"/>
    <col min="6" max="6" width="9.125" style="240" bestFit="1" customWidth="1"/>
    <col min="7" max="7" width="17.125" style="236" bestFit="1" customWidth="1"/>
    <col min="8" max="8" width="10.125" style="236" bestFit="1" customWidth="1"/>
    <col min="9" max="9" width="14.125" style="240" bestFit="1" customWidth="1"/>
    <col min="10" max="10" width="18.25" style="236" bestFit="1" customWidth="1"/>
    <col min="11" max="11" width="11.75" style="236" bestFit="1" customWidth="1"/>
    <col min="12" max="12" width="12.125" style="236" bestFit="1" customWidth="1"/>
    <col min="13" max="13" width="40.375" style="236" bestFit="1" customWidth="1"/>
    <col min="14" max="14" width="10.375" style="236" bestFit="1" customWidth="1"/>
    <col min="15" max="15" width="20.875" style="495" bestFit="1" customWidth="1"/>
    <col min="16" max="16" width="26.875" style="236" bestFit="1" customWidth="1"/>
    <col min="17" max="17" width="71.125" style="236" bestFit="1" customWidth="1"/>
    <col min="25" max="16384" width="8.25" style="236"/>
  </cols>
  <sheetData>
    <row r="2" spans="1:17" ht="15" customHeight="1" x14ac:dyDescent="0.2">
      <c r="G2" s="237"/>
      <c r="H2" s="239"/>
      <c r="I2" s="239"/>
      <c r="J2" s="239"/>
      <c r="K2" s="239"/>
      <c r="L2" s="239"/>
      <c r="M2" s="238"/>
      <c r="N2" s="239"/>
      <c r="O2" s="494"/>
      <c r="P2" s="239"/>
      <c r="Q2" s="239"/>
    </row>
    <row r="3" spans="1:17" ht="15" customHeight="1" thickBot="1" x14ac:dyDescent="0.25">
      <c r="B3" s="240">
        <v>1</v>
      </c>
      <c r="C3" s="240">
        <v>2</v>
      </c>
      <c r="D3" s="240">
        <v>3</v>
      </c>
      <c r="E3" s="240">
        <v>4</v>
      </c>
      <c r="F3" s="240">
        <v>5</v>
      </c>
      <c r="G3" s="240">
        <v>6</v>
      </c>
      <c r="H3" s="240">
        <v>7</v>
      </c>
      <c r="I3" s="240">
        <v>8</v>
      </c>
      <c r="J3" s="240"/>
      <c r="K3" s="240">
        <v>9</v>
      </c>
      <c r="L3" s="240">
        <v>10</v>
      </c>
      <c r="M3" s="240">
        <v>11</v>
      </c>
      <c r="N3" s="240">
        <v>12</v>
      </c>
      <c r="O3" s="497">
        <v>13</v>
      </c>
      <c r="P3" s="497">
        <v>14</v>
      </c>
      <c r="Q3" s="240">
        <v>15</v>
      </c>
    </row>
    <row r="4" spans="1:17" ht="15" customHeight="1" thickBot="1" x14ac:dyDescent="0.25">
      <c r="B4" s="1119" t="s">
        <v>508</v>
      </c>
      <c r="C4" s="1120"/>
      <c r="D4" s="1120"/>
      <c r="E4" s="1120"/>
      <c r="F4" s="1121"/>
      <c r="G4" s="1095" t="s">
        <v>154</v>
      </c>
      <c r="H4" s="1096"/>
      <c r="I4" s="1096"/>
      <c r="J4" s="1096"/>
      <c r="K4" s="1096"/>
      <c r="L4" s="1096"/>
      <c r="M4" s="1096"/>
      <c r="N4" s="1097"/>
      <c r="O4" s="744"/>
      <c r="P4" s="240"/>
      <c r="Q4" s="240"/>
    </row>
    <row r="5" spans="1:17" ht="15" customHeight="1" x14ac:dyDescent="0.2">
      <c r="B5" s="1115" t="s">
        <v>478</v>
      </c>
      <c r="C5" s="1106" t="s">
        <v>564</v>
      </c>
      <c r="D5" s="1104" t="s">
        <v>477</v>
      </c>
      <c r="E5" s="1106" t="s">
        <v>750</v>
      </c>
      <c r="F5" s="1117" t="s">
        <v>481</v>
      </c>
      <c r="G5" s="1098" t="s">
        <v>476</v>
      </c>
      <c r="H5" s="1100" t="s">
        <v>268</v>
      </c>
      <c r="I5" s="1101"/>
      <c r="J5" s="1102" t="s">
        <v>246</v>
      </c>
      <c r="K5" s="1100" t="s">
        <v>752</v>
      </c>
      <c r="L5" s="1101"/>
      <c r="M5" s="1104" t="s">
        <v>179</v>
      </c>
      <c r="N5" s="1106" t="s">
        <v>755</v>
      </c>
      <c r="O5" s="745"/>
      <c r="P5" s="240"/>
      <c r="Q5" s="240"/>
    </row>
    <row r="6" spans="1:17" ht="15" customHeight="1" x14ac:dyDescent="0.2">
      <c r="B6" s="1116"/>
      <c r="C6" s="1107"/>
      <c r="D6" s="1105"/>
      <c r="E6" s="1107"/>
      <c r="F6" s="1118"/>
      <c r="G6" s="1099"/>
      <c r="H6" s="629" t="s">
        <v>751</v>
      </c>
      <c r="I6" s="629" t="s">
        <v>269</v>
      </c>
      <c r="J6" s="1103"/>
      <c r="K6" s="629" t="s">
        <v>753</v>
      </c>
      <c r="L6" s="629" t="s">
        <v>754</v>
      </c>
      <c r="M6" s="1105"/>
      <c r="N6" s="1107"/>
      <c r="O6" s="496" t="s">
        <v>661</v>
      </c>
      <c r="P6" s="630" t="s">
        <v>749</v>
      </c>
      <c r="Q6" s="630" t="s">
        <v>482</v>
      </c>
    </row>
    <row r="7" spans="1:17" ht="15" customHeight="1" x14ac:dyDescent="0.2">
      <c r="B7" s="691"/>
      <c r="C7" s="642"/>
      <c r="D7" s="642"/>
      <c r="E7" s="642"/>
      <c r="F7" s="692"/>
      <c r="G7" s="681"/>
      <c r="H7" s="646"/>
      <c r="I7" s="647"/>
      <c r="J7" s="646"/>
      <c r="K7" s="647"/>
      <c r="L7" s="647"/>
      <c r="M7" s="643"/>
      <c r="N7" s="646"/>
      <c r="O7" s="648"/>
      <c r="P7" s="642"/>
      <c r="Q7" s="631"/>
    </row>
    <row r="8" spans="1:17" ht="15" customHeight="1" x14ac:dyDescent="0.2">
      <c r="B8" s="691"/>
      <c r="C8" s="642"/>
      <c r="D8" s="642"/>
      <c r="E8" s="642"/>
      <c r="F8" s="692"/>
      <c r="G8" s="681"/>
      <c r="H8" s="646"/>
      <c r="I8" s="647"/>
      <c r="J8" s="646"/>
      <c r="K8" s="647"/>
      <c r="L8" s="1006"/>
      <c r="M8" s="643"/>
      <c r="N8" s="646"/>
      <c r="O8" s="648"/>
      <c r="P8" s="642"/>
      <c r="Q8" s="1007"/>
    </row>
    <row r="9" spans="1:17" ht="15" customHeight="1" x14ac:dyDescent="0.2">
      <c r="B9" s="691" t="s">
        <v>957</v>
      </c>
      <c r="C9" s="642"/>
      <c r="D9" s="642"/>
      <c r="E9" s="642"/>
      <c r="F9" s="692" t="s">
        <v>187</v>
      </c>
      <c r="G9" s="681" t="s">
        <v>573</v>
      </c>
      <c r="H9" s="646" t="s">
        <v>954</v>
      </c>
      <c r="I9" s="649">
        <v>44145</v>
      </c>
      <c r="J9" s="646" t="s">
        <v>955</v>
      </c>
      <c r="K9" s="647">
        <v>600</v>
      </c>
      <c r="L9" s="647" t="s">
        <v>956</v>
      </c>
      <c r="M9" s="670" t="s">
        <v>77</v>
      </c>
      <c r="N9" s="646" t="s">
        <v>942</v>
      </c>
      <c r="O9" s="648">
        <v>2.25</v>
      </c>
      <c r="P9" s="642"/>
      <c r="Q9" s="1007"/>
    </row>
    <row r="10" spans="1:17" ht="15" customHeight="1" x14ac:dyDescent="0.2">
      <c r="B10" s="691"/>
      <c r="C10" s="642"/>
      <c r="D10" s="642"/>
      <c r="E10" s="642"/>
      <c r="F10" s="692"/>
      <c r="G10" s="681"/>
      <c r="H10" s="646"/>
      <c r="I10" s="647"/>
      <c r="J10" s="646"/>
      <c r="K10" s="647"/>
      <c r="L10" s="1006"/>
      <c r="M10" s="643"/>
      <c r="N10" s="646"/>
      <c r="O10" s="648"/>
      <c r="P10" s="642"/>
      <c r="Q10" s="1007"/>
    </row>
    <row r="11" spans="1:17" ht="15" customHeight="1" x14ac:dyDescent="0.2">
      <c r="A11" s="565">
        <v>44182</v>
      </c>
      <c r="B11" s="704" t="s">
        <v>946</v>
      </c>
      <c r="C11" s="642">
        <v>30</v>
      </c>
      <c r="D11" s="642">
        <v>500</v>
      </c>
      <c r="E11" s="642">
        <v>15</v>
      </c>
      <c r="F11" s="692" t="s">
        <v>184</v>
      </c>
      <c r="G11" s="681" t="s">
        <v>325</v>
      </c>
      <c r="H11" s="1009" t="s">
        <v>953</v>
      </c>
      <c r="I11" s="649">
        <v>44145</v>
      </c>
      <c r="J11" s="646" t="s">
        <v>952</v>
      </c>
      <c r="K11" s="647">
        <v>600</v>
      </c>
      <c r="L11" s="1084" t="s">
        <v>783</v>
      </c>
      <c r="M11" s="643" t="s">
        <v>11</v>
      </c>
      <c r="N11" s="646" t="s">
        <v>938</v>
      </c>
      <c r="O11" s="648">
        <v>3</v>
      </c>
      <c r="P11" s="642"/>
      <c r="Q11" s="1082"/>
    </row>
    <row r="12" spans="1:17" ht="15" customHeight="1" x14ac:dyDescent="0.2">
      <c r="A12" s="565">
        <v>44182</v>
      </c>
      <c r="B12" s="695" t="s">
        <v>936</v>
      </c>
      <c r="C12" s="642" t="s">
        <v>1000</v>
      </c>
      <c r="D12" s="642">
        <v>500</v>
      </c>
      <c r="E12" s="642"/>
      <c r="F12" s="692" t="s">
        <v>182</v>
      </c>
      <c r="G12" s="681" t="s">
        <v>325</v>
      </c>
      <c r="H12" s="1009" t="s">
        <v>953</v>
      </c>
      <c r="I12" s="649">
        <v>44145</v>
      </c>
      <c r="J12" s="646" t="s">
        <v>952</v>
      </c>
      <c r="K12" s="647">
        <v>600</v>
      </c>
      <c r="L12" s="1085"/>
      <c r="M12" s="643" t="s">
        <v>11</v>
      </c>
      <c r="N12" s="646" t="s">
        <v>938</v>
      </c>
      <c r="O12" s="648">
        <v>3</v>
      </c>
      <c r="P12" s="642"/>
      <c r="Q12" s="1083"/>
    </row>
    <row r="13" spans="1:17" ht="15" customHeight="1" x14ac:dyDescent="0.2">
      <c r="B13" s="691"/>
      <c r="C13" s="642"/>
      <c r="D13" s="642"/>
      <c r="E13" s="642"/>
      <c r="F13" s="692"/>
      <c r="G13" s="681"/>
      <c r="H13" s="646"/>
      <c r="I13" s="647"/>
      <c r="J13" s="646"/>
      <c r="K13" s="647"/>
      <c r="L13" s="1003"/>
      <c r="M13" s="670"/>
      <c r="N13" s="646"/>
      <c r="O13" s="648"/>
      <c r="P13" s="642"/>
      <c r="Q13" s="1004"/>
    </row>
    <row r="14" spans="1:17" ht="15" customHeight="1" x14ac:dyDescent="0.2">
      <c r="A14" s="565">
        <v>44182</v>
      </c>
      <c r="B14" s="694" t="s">
        <v>925</v>
      </c>
      <c r="C14" s="642">
        <v>1193</v>
      </c>
      <c r="D14" s="642">
        <v>500</v>
      </c>
      <c r="E14" s="642">
        <v>596.5</v>
      </c>
      <c r="F14" s="692" t="s">
        <v>284</v>
      </c>
      <c r="G14" s="681" t="s">
        <v>567</v>
      </c>
      <c r="H14" s="646" t="s">
        <v>898</v>
      </c>
      <c r="I14" s="649">
        <v>44074</v>
      </c>
      <c r="J14" s="646" t="s">
        <v>897</v>
      </c>
      <c r="K14" s="647">
        <v>600</v>
      </c>
      <c r="L14" s="1003" t="s">
        <v>783</v>
      </c>
      <c r="M14" s="670" t="s">
        <v>77</v>
      </c>
      <c r="N14" s="646" t="s">
        <v>893</v>
      </c>
      <c r="O14" s="648">
        <v>2.75</v>
      </c>
      <c r="P14" s="642"/>
      <c r="Q14" s="1004"/>
    </row>
    <row r="15" spans="1:17" ht="15" customHeight="1" x14ac:dyDescent="0.2">
      <c r="B15" s="691"/>
      <c r="C15" s="642"/>
      <c r="D15" s="642"/>
      <c r="E15" s="642"/>
      <c r="F15" s="692"/>
      <c r="G15" s="681"/>
      <c r="H15" s="646"/>
      <c r="I15" s="647"/>
      <c r="J15" s="646"/>
      <c r="K15" s="647"/>
      <c r="L15" s="1003"/>
      <c r="M15" s="670"/>
      <c r="N15" s="646"/>
      <c r="O15" s="648"/>
      <c r="P15" s="642"/>
      <c r="Q15" s="1004"/>
    </row>
    <row r="16" spans="1:17" ht="15" customHeight="1" x14ac:dyDescent="0.2">
      <c r="A16" s="565"/>
      <c r="B16" s="695" t="s">
        <v>921</v>
      </c>
      <c r="C16" s="642">
        <v>1247</v>
      </c>
      <c r="D16" s="642">
        <v>500</v>
      </c>
      <c r="E16" s="642">
        <v>623.5</v>
      </c>
      <c r="F16" s="692" t="s">
        <v>182</v>
      </c>
      <c r="G16" s="681" t="s">
        <v>326</v>
      </c>
      <c r="H16" s="646" t="s">
        <v>935</v>
      </c>
      <c r="I16" s="649">
        <v>44139</v>
      </c>
      <c r="J16" s="646" t="s">
        <v>933</v>
      </c>
      <c r="K16" s="647">
        <v>624</v>
      </c>
      <c r="L16" s="1000" t="s">
        <v>511</v>
      </c>
      <c r="M16" s="670" t="s">
        <v>63</v>
      </c>
      <c r="N16" s="646" t="s">
        <v>927</v>
      </c>
      <c r="O16" s="648">
        <v>5</v>
      </c>
      <c r="P16" s="642"/>
      <c r="Q16" s="1001" t="s">
        <v>951</v>
      </c>
    </row>
    <row r="17" spans="1:17" ht="15" customHeight="1" x14ac:dyDescent="0.2">
      <c r="B17" s="691"/>
      <c r="C17" s="642"/>
      <c r="D17" s="642"/>
      <c r="E17" s="642"/>
      <c r="F17" s="692"/>
      <c r="G17" s="681"/>
      <c r="H17" s="646"/>
      <c r="I17" s="647"/>
      <c r="J17" s="646"/>
      <c r="K17" s="647"/>
      <c r="L17" s="1000"/>
      <c r="M17" s="643"/>
      <c r="N17" s="646"/>
      <c r="O17" s="648"/>
      <c r="P17" s="642"/>
      <c r="Q17" s="1001"/>
    </row>
    <row r="18" spans="1:17" ht="15" customHeight="1" x14ac:dyDescent="0.2">
      <c r="B18" s="704" t="s">
        <v>917</v>
      </c>
      <c r="C18" s="642">
        <v>66</v>
      </c>
      <c r="D18" s="642">
        <v>500</v>
      </c>
      <c r="E18" s="642">
        <v>33</v>
      </c>
      <c r="F18" s="692" t="s">
        <v>184</v>
      </c>
      <c r="G18" s="681" t="s">
        <v>378</v>
      </c>
      <c r="H18" s="646" t="s">
        <v>895</v>
      </c>
      <c r="I18" s="649">
        <v>44074</v>
      </c>
      <c r="J18" s="646" t="s">
        <v>896</v>
      </c>
      <c r="K18" s="647">
        <v>900</v>
      </c>
      <c r="L18" s="1084" t="s">
        <v>989</v>
      </c>
      <c r="M18" s="643" t="s">
        <v>11</v>
      </c>
      <c r="N18" s="646" t="s">
        <v>891</v>
      </c>
      <c r="O18" s="648">
        <v>3.1</v>
      </c>
      <c r="P18" s="642"/>
      <c r="Q18" s="1001"/>
    </row>
    <row r="19" spans="1:17" ht="15" customHeight="1" x14ac:dyDescent="0.2">
      <c r="B19" s="704" t="s">
        <v>917</v>
      </c>
      <c r="C19" s="642">
        <v>36</v>
      </c>
      <c r="D19" s="642">
        <v>250</v>
      </c>
      <c r="E19" s="642">
        <v>9</v>
      </c>
      <c r="F19" s="692" t="s">
        <v>184</v>
      </c>
      <c r="G19" s="681" t="s">
        <v>378</v>
      </c>
      <c r="H19" s="646" t="s">
        <v>895</v>
      </c>
      <c r="I19" s="649">
        <v>44074</v>
      </c>
      <c r="J19" s="646" t="s">
        <v>896</v>
      </c>
      <c r="K19" s="647">
        <v>900</v>
      </c>
      <c r="L19" s="1108"/>
      <c r="M19" s="643" t="s">
        <v>11</v>
      </c>
      <c r="N19" s="646" t="s">
        <v>891</v>
      </c>
      <c r="O19" s="648">
        <v>1.55</v>
      </c>
      <c r="P19" s="642"/>
      <c r="Q19" s="1001"/>
    </row>
    <row r="20" spans="1:17" ht="15" customHeight="1" x14ac:dyDescent="0.2">
      <c r="A20" s="565">
        <v>44172</v>
      </c>
      <c r="B20" s="695" t="s">
        <v>916</v>
      </c>
      <c r="C20" s="642">
        <v>1092</v>
      </c>
      <c r="D20" s="642">
        <v>500</v>
      </c>
      <c r="E20" s="642">
        <v>546</v>
      </c>
      <c r="F20" s="692" t="s">
        <v>182</v>
      </c>
      <c r="G20" s="681" t="s">
        <v>378</v>
      </c>
      <c r="H20" s="646" t="s">
        <v>895</v>
      </c>
      <c r="I20" s="649">
        <v>44074</v>
      </c>
      <c r="J20" s="646" t="s">
        <v>896</v>
      </c>
      <c r="K20" s="647">
        <v>900</v>
      </c>
      <c r="L20" s="1085"/>
      <c r="M20" s="643" t="s">
        <v>11</v>
      </c>
      <c r="N20" s="646" t="s">
        <v>891</v>
      </c>
      <c r="O20" s="648">
        <v>3.1</v>
      </c>
      <c r="P20" s="642"/>
      <c r="Q20" s="1001"/>
    </row>
    <row r="21" spans="1:17" ht="15" customHeight="1" x14ac:dyDescent="0.2">
      <c r="B21" s="691"/>
      <c r="C21" s="642"/>
      <c r="D21" s="642"/>
      <c r="E21" s="642"/>
      <c r="F21" s="692"/>
      <c r="G21" s="681"/>
      <c r="H21" s="646"/>
      <c r="I21" s="647"/>
      <c r="J21" s="646"/>
      <c r="K21" s="647"/>
      <c r="L21" s="647"/>
      <c r="M21" s="670"/>
      <c r="N21" s="646"/>
      <c r="O21" s="648"/>
      <c r="P21" s="642"/>
      <c r="Q21" s="1001"/>
    </row>
    <row r="22" spans="1:17" ht="15" customHeight="1" x14ac:dyDescent="0.2">
      <c r="A22" s="565">
        <v>44165</v>
      </c>
      <c r="B22" s="694" t="s">
        <v>884</v>
      </c>
      <c r="C22" s="642">
        <v>1790</v>
      </c>
      <c r="D22" s="642">
        <v>500</v>
      </c>
      <c r="E22" s="642">
        <v>895</v>
      </c>
      <c r="F22" s="692" t="s">
        <v>187</v>
      </c>
      <c r="G22" s="681" t="s">
        <v>485</v>
      </c>
      <c r="H22" s="646" t="s">
        <v>898</v>
      </c>
      <c r="I22" s="649">
        <v>44074</v>
      </c>
      <c r="J22" s="646" t="s">
        <v>897</v>
      </c>
      <c r="K22" s="647">
        <v>1500</v>
      </c>
      <c r="L22" s="647" t="s">
        <v>931</v>
      </c>
      <c r="M22" s="670" t="s">
        <v>77</v>
      </c>
      <c r="N22" s="646" t="s">
        <v>892</v>
      </c>
      <c r="O22" s="648">
        <v>4</v>
      </c>
      <c r="P22" s="642"/>
      <c r="Q22" s="948" t="s">
        <v>930</v>
      </c>
    </row>
    <row r="23" spans="1:17" ht="15" customHeight="1" x14ac:dyDescent="0.2">
      <c r="B23" s="691"/>
      <c r="C23" s="642"/>
      <c r="D23" s="642"/>
      <c r="E23" s="642"/>
      <c r="F23" s="692"/>
      <c r="G23" s="681"/>
      <c r="H23" s="646"/>
      <c r="I23" s="647"/>
      <c r="J23" s="646"/>
      <c r="K23" s="647"/>
      <c r="L23" s="647"/>
      <c r="M23" s="643"/>
      <c r="N23" s="646"/>
      <c r="O23" s="648"/>
      <c r="P23" s="642"/>
      <c r="Q23" s="948"/>
    </row>
    <row r="24" spans="1:17" ht="15" customHeight="1" x14ac:dyDescent="0.2">
      <c r="A24" s="565">
        <v>44165</v>
      </c>
      <c r="B24" s="704" t="s">
        <v>988</v>
      </c>
      <c r="C24" s="642">
        <v>25</v>
      </c>
      <c r="D24" s="642"/>
      <c r="E24" s="642"/>
      <c r="F24" s="692" t="s">
        <v>184</v>
      </c>
      <c r="G24" s="681" t="s">
        <v>324</v>
      </c>
      <c r="H24" s="646" t="s">
        <v>895</v>
      </c>
      <c r="I24" s="649">
        <v>44074</v>
      </c>
      <c r="J24" s="646" t="s">
        <v>896</v>
      </c>
      <c r="K24" s="647">
        <v>2400</v>
      </c>
      <c r="L24" s="1084" t="s">
        <v>932</v>
      </c>
      <c r="M24" s="643" t="s">
        <v>11</v>
      </c>
      <c r="N24" s="646" t="s">
        <v>890</v>
      </c>
      <c r="O24" s="648">
        <v>4.5999999999999996</v>
      </c>
      <c r="P24" s="1086"/>
      <c r="Q24" s="1023"/>
    </row>
    <row r="25" spans="1:17" ht="15" customHeight="1" x14ac:dyDescent="0.2">
      <c r="A25" s="565">
        <v>44165</v>
      </c>
      <c r="B25" s="695" t="s">
        <v>924</v>
      </c>
      <c r="C25" s="642">
        <v>1173</v>
      </c>
      <c r="D25" s="642">
        <v>500</v>
      </c>
      <c r="E25" s="642">
        <v>586.5</v>
      </c>
      <c r="F25" s="692" t="s">
        <v>182</v>
      </c>
      <c r="G25" s="681" t="s">
        <v>324</v>
      </c>
      <c r="H25" s="646" t="s">
        <v>895</v>
      </c>
      <c r="I25" s="649">
        <v>44074</v>
      </c>
      <c r="J25" s="646" t="s">
        <v>896</v>
      </c>
      <c r="K25" s="647">
        <v>2400</v>
      </c>
      <c r="L25" s="1108"/>
      <c r="M25" s="643" t="s">
        <v>11</v>
      </c>
      <c r="N25" s="646" t="s">
        <v>890</v>
      </c>
      <c r="O25" s="648">
        <v>4.5999999999999996</v>
      </c>
      <c r="P25" s="1108"/>
      <c r="Q25" s="1001"/>
    </row>
    <row r="26" spans="1:17" ht="15" customHeight="1" x14ac:dyDescent="0.2">
      <c r="B26" s="704" t="s">
        <v>883</v>
      </c>
      <c r="C26" s="642">
        <v>104</v>
      </c>
      <c r="D26" s="642">
        <v>500</v>
      </c>
      <c r="E26" s="642">
        <v>52</v>
      </c>
      <c r="F26" s="692" t="s">
        <v>184</v>
      </c>
      <c r="G26" s="681" t="s">
        <v>324</v>
      </c>
      <c r="H26" s="646" t="s">
        <v>895</v>
      </c>
      <c r="I26" s="649">
        <v>44074</v>
      </c>
      <c r="J26" s="646" t="s">
        <v>896</v>
      </c>
      <c r="K26" s="647">
        <v>2400</v>
      </c>
      <c r="L26" s="1108"/>
      <c r="M26" s="643" t="s">
        <v>11</v>
      </c>
      <c r="N26" s="646" t="s">
        <v>890</v>
      </c>
      <c r="O26" s="648">
        <v>4.5999999999999996</v>
      </c>
      <c r="P26" s="1108"/>
      <c r="Q26" s="948" t="s">
        <v>742</v>
      </c>
    </row>
    <row r="27" spans="1:17" ht="15" customHeight="1" x14ac:dyDescent="0.2">
      <c r="A27" s="565"/>
      <c r="B27" s="704" t="s">
        <v>883</v>
      </c>
      <c r="C27" s="642">
        <v>60</v>
      </c>
      <c r="D27" s="642">
        <v>250</v>
      </c>
      <c r="E27" s="642">
        <v>15</v>
      </c>
      <c r="F27" s="692" t="s">
        <v>184</v>
      </c>
      <c r="G27" s="681" t="s">
        <v>324</v>
      </c>
      <c r="H27" s="646" t="s">
        <v>895</v>
      </c>
      <c r="I27" s="649">
        <v>44074</v>
      </c>
      <c r="J27" s="646" t="s">
        <v>896</v>
      </c>
      <c r="K27" s="647">
        <v>2400</v>
      </c>
      <c r="L27" s="1108"/>
      <c r="M27" s="643" t="s">
        <v>11</v>
      </c>
      <c r="N27" s="646" t="s">
        <v>890</v>
      </c>
      <c r="O27" s="648">
        <v>2.2999999999999998</v>
      </c>
      <c r="P27" s="1108"/>
      <c r="Q27" s="948"/>
    </row>
    <row r="28" spans="1:17" ht="15" customHeight="1" x14ac:dyDescent="0.2">
      <c r="B28" s="695" t="s">
        <v>877</v>
      </c>
      <c r="C28" s="642">
        <v>1055</v>
      </c>
      <c r="D28" s="642">
        <v>500</v>
      </c>
      <c r="E28" s="642">
        <v>527.5</v>
      </c>
      <c r="F28" s="692" t="s">
        <v>182</v>
      </c>
      <c r="G28" s="681" t="s">
        <v>324</v>
      </c>
      <c r="H28" s="646" t="s">
        <v>895</v>
      </c>
      <c r="I28" s="649">
        <v>44074</v>
      </c>
      <c r="J28" s="646" t="s">
        <v>896</v>
      </c>
      <c r="K28" s="647">
        <v>2400</v>
      </c>
      <c r="L28" s="1085"/>
      <c r="M28" s="643" t="s">
        <v>11</v>
      </c>
      <c r="N28" s="646" t="s">
        <v>890</v>
      </c>
      <c r="O28" s="648">
        <v>4.5999999999999996</v>
      </c>
      <c r="P28" s="1085"/>
      <c r="Q28" s="943"/>
    </row>
    <row r="29" spans="1:17" ht="15" customHeight="1" x14ac:dyDescent="0.2">
      <c r="A29" s="565"/>
      <c r="B29" s="900"/>
      <c r="C29" s="642"/>
      <c r="D29" s="642"/>
      <c r="E29" s="642"/>
      <c r="F29" s="692"/>
      <c r="G29" s="681"/>
      <c r="H29" s="646"/>
      <c r="I29" s="647"/>
      <c r="J29" s="646"/>
      <c r="K29" s="647"/>
      <c r="L29" s="647"/>
      <c r="M29" s="643"/>
      <c r="N29" s="646"/>
      <c r="O29" s="648"/>
      <c r="P29" s="642"/>
      <c r="Q29" s="1134" t="s">
        <v>742</v>
      </c>
    </row>
    <row r="30" spans="1:17" ht="15" customHeight="1" x14ac:dyDescent="0.2">
      <c r="A30" s="565"/>
      <c r="B30" s="704" t="s">
        <v>857</v>
      </c>
      <c r="C30" s="642">
        <v>349</v>
      </c>
      <c r="D30" s="642">
        <v>250</v>
      </c>
      <c r="E30" s="642">
        <v>87.25</v>
      </c>
      <c r="F30" s="692" t="s">
        <v>184</v>
      </c>
      <c r="G30" s="681" t="s">
        <v>327</v>
      </c>
      <c r="H30" s="646" t="s">
        <v>865</v>
      </c>
      <c r="I30" s="649">
        <v>44043</v>
      </c>
      <c r="J30" s="646"/>
      <c r="K30" s="647">
        <v>121</v>
      </c>
      <c r="L30" s="647" t="s">
        <v>805</v>
      </c>
      <c r="M30" s="643" t="s">
        <v>31</v>
      </c>
      <c r="N30" s="646" t="s">
        <v>863</v>
      </c>
      <c r="O30" s="648">
        <v>3.125</v>
      </c>
      <c r="P30" s="642">
        <v>0</v>
      </c>
      <c r="Q30" s="1083"/>
    </row>
    <row r="31" spans="1:17" ht="15" customHeight="1" x14ac:dyDescent="0.2">
      <c r="A31" s="565"/>
      <c r="B31" s="902"/>
      <c r="C31" s="642"/>
      <c r="D31" s="642"/>
      <c r="E31" s="642"/>
      <c r="F31" s="692"/>
      <c r="G31" s="681"/>
      <c r="H31" s="646"/>
      <c r="I31" s="649"/>
      <c r="J31" s="646"/>
      <c r="K31" s="647"/>
      <c r="L31" s="647"/>
      <c r="M31" s="643"/>
      <c r="N31" s="646"/>
      <c r="O31" s="648"/>
      <c r="P31" s="642"/>
      <c r="Q31" s="1083"/>
    </row>
    <row r="32" spans="1:17" ht="15" customHeight="1" x14ac:dyDescent="0.2">
      <c r="A32" s="565">
        <v>44182</v>
      </c>
      <c r="B32" s="704" t="s">
        <v>996</v>
      </c>
      <c r="C32" s="642">
        <v>60</v>
      </c>
      <c r="D32" s="642">
        <v>500</v>
      </c>
      <c r="E32" s="642">
        <v>30</v>
      </c>
      <c r="F32" s="692" t="s">
        <v>184</v>
      </c>
      <c r="G32" s="1109" t="s">
        <v>318</v>
      </c>
      <c r="H32" s="646" t="s">
        <v>862</v>
      </c>
      <c r="I32" s="649">
        <v>44007</v>
      </c>
      <c r="J32" s="646" t="s">
        <v>860</v>
      </c>
      <c r="K32" s="647">
        <v>1200</v>
      </c>
      <c r="L32" s="1084" t="s">
        <v>1001</v>
      </c>
      <c r="M32" s="643" t="s">
        <v>11</v>
      </c>
      <c r="N32" s="646" t="s">
        <v>835</v>
      </c>
      <c r="O32" s="648">
        <v>2.75</v>
      </c>
      <c r="P32" s="1086"/>
      <c r="Q32" s="1134" t="s">
        <v>1003</v>
      </c>
    </row>
    <row r="33" spans="1:17" ht="15" customHeight="1" x14ac:dyDescent="0.2">
      <c r="A33" s="565">
        <v>44182</v>
      </c>
      <c r="B33" s="695" t="s">
        <v>997</v>
      </c>
      <c r="C33" s="642" t="s">
        <v>1002</v>
      </c>
      <c r="D33" s="642">
        <v>500</v>
      </c>
      <c r="E33" s="642">
        <v>245</v>
      </c>
      <c r="F33" s="692" t="s">
        <v>182</v>
      </c>
      <c r="G33" s="1110"/>
      <c r="H33" s="646" t="s">
        <v>862</v>
      </c>
      <c r="I33" s="649">
        <v>44007</v>
      </c>
      <c r="J33" s="646" t="s">
        <v>860</v>
      </c>
      <c r="K33" s="647">
        <v>1200</v>
      </c>
      <c r="L33" s="1108"/>
      <c r="M33" s="643" t="s">
        <v>11</v>
      </c>
      <c r="N33" s="646" t="s">
        <v>835</v>
      </c>
      <c r="O33" s="648">
        <v>2.75</v>
      </c>
      <c r="P33" s="1108"/>
      <c r="Q33" s="1083"/>
    </row>
    <row r="34" spans="1:17" ht="15" customHeight="1" x14ac:dyDescent="0.2">
      <c r="A34" s="899"/>
      <c r="B34" s="704" t="s">
        <v>887</v>
      </c>
      <c r="C34" s="642">
        <v>22</v>
      </c>
      <c r="D34" s="642">
        <v>500</v>
      </c>
      <c r="E34" s="642">
        <v>11</v>
      </c>
      <c r="F34" s="692" t="s">
        <v>184</v>
      </c>
      <c r="G34" s="1110"/>
      <c r="H34" s="646" t="s">
        <v>862</v>
      </c>
      <c r="I34" s="649">
        <v>44007</v>
      </c>
      <c r="J34" s="646" t="s">
        <v>860</v>
      </c>
      <c r="K34" s="647">
        <v>1200</v>
      </c>
      <c r="L34" s="1108"/>
      <c r="M34" s="643" t="s">
        <v>11</v>
      </c>
      <c r="N34" s="646" t="s">
        <v>835</v>
      </c>
      <c r="O34" s="648">
        <v>2.75</v>
      </c>
      <c r="P34" s="1108"/>
      <c r="Q34" s="1083"/>
    </row>
    <row r="35" spans="1:17" ht="15" customHeight="1" x14ac:dyDescent="0.2">
      <c r="A35" s="565"/>
      <c r="B35" s="695" t="s">
        <v>861</v>
      </c>
      <c r="C35" s="642">
        <v>1170</v>
      </c>
      <c r="D35" s="642">
        <v>500</v>
      </c>
      <c r="E35" s="642">
        <v>585</v>
      </c>
      <c r="F35" s="692" t="s">
        <v>182</v>
      </c>
      <c r="G35" s="1111"/>
      <c r="H35" s="646" t="s">
        <v>862</v>
      </c>
      <c r="I35" s="649">
        <v>44007</v>
      </c>
      <c r="J35" s="646" t="s">
        <v>860</v>
      </c>
      <c r="K35" s="647">
        <v>1200</v>
      </c>
      <c r="L35" s="1085"/>
      <c r="M35" s="643" t="s">
        <v>11</v>
      </c>
      <c r="N35" s="646" t="s">
        <v>835</v>
      </c>
      <c r="O35" s="648">
        <v>2.75</v>
      </c>
      <c r="P35" s="1085"/>
      <c r="Q35" s="1083"/>
    </row>
    <row r="36" spans="1:17" ht="15" customHeight="1" x14ac:dyDescent="0.2">
      <c r="B36" s="850"/>
      <c r="C36" s="665"/>
      <c r="D36" s="665"/>
      <c r="E36" s="665"/>
      <c r="F36" s="701"/>
      <c r="G36" s="681"/>
      <c r="H36" s="666"/>
      <c r="I36" s="846"/>
      <c r="J36" s="666"/>
      <c r="K36" s="846"/>
      <c r="L36" s="647"/>
      <c r="M36" s="670"/>
      <c r="N36" s="666"/>
      <c r="O36" s="671"/>
      <c r="P36" s="642"/>
      <c r="Q36" s="943"/>
    </row>
    <row r="37" spans="1:17" ht="15" customHeight="1" x14ac:dyDescent="0.2">
      <c r="A37" s="565"/>
      <c r="B37" s="714" t="s">
        <v>670</v>
      </c>
      <c r="C37" s="665">
        <v>594</v>
      </c>
      <c r="D37" s="665">
        <v>500</v>
      </c>
      <c r="E37" s="665">
        <v>297</v>
      </c>
      <c r="F37" s="701" t="s">
        <v>284</v>
      </c>
      <c r="G37" s="681" t="s">
        <v>567</v>
      </c>
      <c r="H37" s="666" t="s">
        <v>795</v>
      </c>
      <c r="I37" s="667">
        <v>43951</v>
      </c>
      <c r="J37" s="666" t="s">
        <v>859</v>
      </c>
      <c r="K37" s="846">
        <v>300</v>
      </c>
      <c r="L37" s="647" t="s">
        <v>780</v>
      </c>
      <c r="M37" s="670" t="s">
        <v>77</v>
      </c>
      <c r="N37" s="666" t="s">
        <v>664</v>
      </c>
      <c r="O37" s="671">
        <v>2.5</v>
      </c>
      <c r="P37" s="642">
        <v>3</v>
      </c>
      <c r="Q37" s="1082" t="s">
        <v>912</v>
      </c>
    </row>
    <row r="38" spans="1:17" ht="15" customHeight="1" x14ac:dyDescent="0.2">
      <c r="A38" s="565"/>
      <c r="B38" s="850"/>
      <c r="C38" s="665"/>
      <c r="D38" s="665"/>
      <c r="E38" s="665"/>
      <c r="F38" s="701"/>
      <c r="G38" s="681"/>
      <c r="H38" s="666"/>
      <c r="I38" s="846"/>
      <c r="J38" s="666"/>
      <c r="K38" s="846"/>
      <c r="L38" s="647"/>
      <c r="M38" s="670"/>
      <c r="N38" s="666"/>
      <c r="O38" s="671"/>
      <c r="P38" s="642"/>
      <c r="Q38" s="1083"/>
    </row>
    <row r="39" spans="1:17" ht="15" customHeight="1" x14ac:dyDescent="0.2">
      <c r="B39" s="694" t="s">
        <v>817</v>
      </c>
      <c r="C39" s="665">
        <v>1793</v>
      </c>
      <c r="D39" s="665">
        <v>500</v>
      </c>
      <c r="E39" s="665">
        <v>896.5</v>
      </c>
      <c r="F39" s="701" t="s">
        <v>284</v>
      </c>
      <c r="G39" s="681" t="s">
        <v>573</v>
      </c>
      <c r="H39" s="666" t="s">
        <v>795</v>
      </c>
      <c r="I39" s="667">
        <v>43951</v>
      </c>
      <c r="J39" s="666" t="s">
        <v>829</v>
      </c>
      <c r="K39" s="846">
        <v>900</v>
      </c>
      <c r="L39" s="647" t="s">
        <v>830</v>
      </c>
      <c r="M39" s="670" t="s">
        <v>77</v>
      </c>
      <c r="N39" s="666" t="s">
        <v>622</v>
      </c>
      <c r="O39" s="671">
        <v>2.25</v>
      </c>
      <c r="P39" s="642">
        <v>3</v>
      </c>
      <c r="Q39" s="845"/>
    </row>
    <row r="40" spans="1:17" ht="15" customHeight="1" x14ac:dyDescent="0.2">
      <c r="A40" s="565"/>
      <c r="B40" s="850"/>
      <c r="C40" s="665"/>
      <c r="D40" s="665"/>
      <c r="E40" s="665"/>
      <c r="F40" s="701"/>
      <c r="G40" s="681"/>
      <c r="H40" s="666"/>
      <c r="I40" s="846"/>
      <c r="J40" s="666"/>
      <c r="K40" s="846"/>
      <c r="L40" s="647"/>
      <c r="M40" s="670"/>
      <c r="N40" s="666"/>
      <c r="O40" s="671"/>
      <c r="P40" s="642"/>
      <c r="Q40" s="845" t="s">
        <v>742</v>
      </c>
    </row>
    <row r="41" spans="1:17" ht="15" customHeight="1" x14ac:dyDescent="0.2">
      <c r="B41" s="702" t="s">
        <v>791</v>
      </c>
      <c r="C41" s="665">
        <v>1188</v>
      </c>
      <c r="D41" s="665">
        <v>500</v>
      </c>
      <c r="E41" s="665">
        <v>594</v>
      </c>
      <c r="F41" s="701" t="s">
        <v>182</v>
      </c>
      <c r="G41" s="681" t="s">
        <v>326</v>
      </c>
      <c r="H41" s="666" t="s">
        <v>792</v>
      </c>
      <c r="I41" s="667">
        <v>43962</v>
      </c>
      <c r="J41" s="668" t="s">
        <v>798</v>
      </c>
      <c r="K41" s="826">
        <v>594</v>
      </c>
      <c r="L41" s="647" t="s">
        <v>725</v>
      </c>
      <c r="M41" s="670" t="s">
        <v>63</v>
      </c>
      <c r="N41" s="666" t="s">
        <v>797</v>
      </c>
      <c r="O41" s="671">
        <v>2.5</v>
      </c>
      <c r="P41" s="642"/>
      <c r="Q41" s="845"/>
    </row>
    <row r="42" spans="1:17" ht="15" customHeight="1" x14ac:dyDescent="0.2">
      <c r="A42" s="565"/>
      <c r="B42" s="903"/>
      <c r="C42" s="665"/>
      <c r="D42" s="665"/>
      <c r="E42" s="665"/>
      <c r="F42" s="701"/>
      <c r="G42" s="681"/>
      <c r="H42" s="666"/>
      <c r="I42" s="667"/>
      <c r="J42" s="668"/>
      <c r="K42" s="898"/>
      <c r="L42" s="647"/>
      <c r="M42" s="670"/>
      <c r="N42" s="666"/>
      <c r="O42" s="671"/>
      <c r="P42" s="642"/>
      <c r="Q42" s="845" t="s">
        <v>832</v>
      </c>
    </row>
    <row r="43" spans="1:17" ht="15" customHeight="1" x14ac:dyDescent="0.2">
      <c r="B43" s="704" t="s">
        <v>812</v>
      </c>
      <c r="C43" s="642">
        <v>72</v>
      </c>
      <c r="D43" s="642">
        <v>500</v>
      </c>
      <c r="E43" s="642">
        <v>36</v>
      </c>
      <c r="F43" s="692" t="s">
        <v>184</v>
      </c>
      <c r="G43" s="1109" t="s">
        <v>318</v>
      </c>
      <c r="H43" s="646" t="s">
        <v>500</v>
      </c>
      <c r="I43" s="649">
        <v>44004</v>
      </c>
      <c r="J43" s="646"/>
      <c r="K43" s="647">
        <v>264</v>
      </c>
      <c r="L43" s="1084" t="s">
        <v>805</v>
      </c>
      <c r="M43" s="643" t="s">
        <v>31</v>
      </c>
      <c r="N43" s="646" t="s">
        <v>799</v>
      </c>
      <c r="O43" s="648">
        <v>2.75</v>
      </c>
      <c r="P43" s="642"/>
      <c r="Q43" s="845"/>
    </row>
    <row r="44" spans="1:17" ht="15" customHeight="1" x14ac:dyDescent="0.2">
      <c r="A44" s="602"/>
      <c r="B44" s="704" t="s">
        <v>812</v>
      </c>
      <c r="C44" s="642">
        <v>48</v>
      </c>
      <c r="D44" s="642">
        <v>250</v>
      </c>
      <c r="E44" s="642">
        <v>12</v>
      </c>
      <c r="F44" s="692" t="s">
        <v>184</v>
      </c>
      <c r="G44" s="1110"/>
      <c r="H44" s="646" t="s">
        <v>500</v>
      </c>
      <c r="I44" s="649">
        <v>44004</v>
      </c>
      <c r="J44" s="646"/>
      <c r="K44" s="647">
        <v>264</v>
      </c>
      <c r="L44" s="1108"/>
      <c r="M44" s="643" t="s">
        <v>31</v>
      </c>
      <c r="N44" s="646" t="s">
        <v>799</v>
      </c>
      <c r="O44" s="648">
        <v>1.38</v>
      </c>
      <c r="P44" s="642"/>
      <c r="Q44" s="825" t="s">
        <v>911</v>
      </c>
    </row>
    <row r="45" spans="1:17" ht="15" customHeight="1" x14ac:dyDescent="0.2">
      <c r="A45" s="602"/>
      <c r="B45" s="695" t="s">
        <v>796</v>
      </c>
      <c r="C45" s="642">
        <v>432</v>
      </c>
      <c r="D45" s="642">
        <v>500</v>
      </c>
      <c r="E45" s="642">
        <v>216</v>
      </c>
      <c r="F45" s="692" t="s">
        <v>182</v>
      </c>
      <c r="G45" s="1111"/>
      <c r="H45" s="646" t="s">
        <v>500</v>
      </c>
      <c r="I45" s="649">
        <v>44004</v>
      </c>
      <c r="J45" s="646"/>
      <c r="K45" s="647">
        <v>264</v>
      </c>
      <c r="L45" s="1085"/>
      <c r="M45" s="643" t="s">
        <v>31</v>
      </c>
      <c r="N45" s="646" t="s">
        <v>799</v>
      </c>
      <c r="O45" s="648">
        <v>2.75</v>
      </c>
      <c r="P45" s="642"/>
      <c r="Q45" s="895"/>
    </row>
    <row r="46" spans="1:17" ht="15" customHeight="1" x14ac:dyDescent="0.2">
      <c r="A46" s="908"/>
      <c r="B46" s="693"/>
      <c r="C46" s="642"/>
      <c r="D46" s="642"/>
      <c r="E46" s="642"/>
      <c r="F46" s="692"/>
      <c r="G46" s="681"/>
      <c r="H46" s="646"/>
      <c r="I46" s="647"/>
      <c r="J46" s="646"/>
      <c r="K46" s="647"/>
      <c r="L46" s="647"/>
      <c r="M46" s="643"/>
      <c r="N46" s="646"/>
      <c r="O46" s="648"/>
      <c r="P46" s="642"/>
      <c r="Q46" s="1082" t="s">
        <v>742</v>
      </c>
    </row>
    <row r="47" spans="1:17" ht="15" customHeight="1" x14ac:dyDescent="0.2">
      <c r="A47" s="908"/>
      <c r="B47" s="715" t="s">
        <v>788</v>
      </c>
      <c r="C47" s="642">
        <v>325</v>
      </c>
      <c r="D47" s="642">
        <v>500</v>
      </c>
      <c r="E47" s="642">
        <v>162.5</v>
      </c>
      <c r="F47" s="692" t="s">
        <v>182</v>
      </c>
      <c r="G47" s="681" t="s">
        <v>318</v>
      </c>
      <c r="H47" s="646" t="s">
        <v>499</v>
      </c>
      <c r="I47" s="649">
        <v>43983</v>
      </c>
      <c r="J47" s="646"/>
      <c r="K47" s="647">
        <v>162.5</v>
      </c>
      <c r="L47" s="647" t="s">
        <v>805</v>
      </c>
      <c r="M47" s="643" t="s">
        <v>31</v>
      </c>
      <c r="N47" s="646" t="s">
        <v>789</v>
      </c>
      <c r="O47" s="648">
        <v>2.75</v>
      </c>
      <c r="P47" s="642">
        <v>0</v>
      </c>
      <c r="Q47" s="1083"/>
    </row>
    <row r="48" spans="1:17" ht="15" customHeight="1" x14ac:dyDescent="0.2">
      <c r="A48" s="907"/>
      <c r="B48" s="902"/>
      <c r="C48" s="642"/>
      <c r="D48" s="642"/>
      <c r="E48" s="642"/>
      <c r="F48" s="692"/>
      <c r="G48" s="681"/>
      <c r="H48" s="646"/>
      <c r="I48" s="647"/>
      <c r="J48" s="646"/>
      <c r="K48" s="647"/>
      <c r="L48" s="647"/>
      <c r="M48" s="643"/>
      <c r="N48" s="646"/>
      <c r="O48" s="648"/>
      <c r="P48" s="642"/>
      <c r="Q48" s="1083"/>
    </row>
    <row r="49" spans="1:17" ht="15" customHeight="1" x14ac:dyDescent="0.2">
      <c r="B49" s="704" t="s">
        <v>813</v>
      </c>
      <c r="C49" s="642">
        <v>66</v>
      </c>
      <c r="D49" s="642">
        <v>500</v>
      </c>
      <c r="E49" s="642">
        <v>33</v>
      </c>
      <c r="F49" s="692" t="s">
        <v>184</v>
      </c>
      <c r="G49" s="1109" t="s">
        <v>378</v>
      </c>
      <c r="H49" s="646" t="s">
        <v>598</v>
      </c>
      <c r="I49" s="649">
        <v>43941</v>
      </c>
      <c r="J49" s="646" t="s">
        <v>782</v>
      </c>
      <c r="K49" s="647">
        <v>600</v>
      </c>
      <c r="L49" s="1084" t="s">
        <v>783</v>
      </c>
      <c r="M49" s="643" t="s">
        <v>11</v>
      </c>
      <c r="N49" s="646" t="s">
        <v>915</v>
      </c>
      <c r="O49" s="648">
        <v>3</v>
      </c>
      <c r="P49" s="1086">
        <v>1.5</v>
      </c>
      <c r="Q49" s="851"/>
    </row>
    <row r="50" spans="1:17" ht="15" customHeight="1" x14ac:dyDescent="0.2">
      <c r="A50" s="565"/>
      <c r="B50" s="704" t="s">
        <v>813</v>
      </c>
      <c r="C50" s="642">
        <v>12</v>
      </c>
      <c r="D50" s="642">
        <v>1000</v>
      </c>
      <c r="E50" s="642">
        <v>12</v>
      </c>
      <c r="F50" s="692" t="s">
        <v>184</v>
      </c>
      <c r="G50" s="1110"/>
      <c r="H50" s="646" t="s">
        <v>598</v>
      </c>
      <c r="I50" s="649">
        <v>43941</v>
      </c>
      <c r="J50" s="646" t="s">
        <v>782</v>
      </c>
      <c r="K50" s="647">
        <v>600</v>
      </c>
      <c r="L50" s="1108"/>
      <c r="M50" s="643" t="s">
        <v>11</v>
      </c>
      <c r="N50" s="646" t="s">
        <v>915</v>
      </c>
      <c r="O50" s="648">
        <v>3</v>
      </c>
      <c r="P50" s="1108"/>
      <c r="Q50" s="824" t="s">
        <v>742</v>
      </c>
    </row>
    <row r="51" spans="1:17" ht="15" customHeight="1" x14ac:dyDescent="0.2">
      <c r="A51" s="565"/>
      <c r="B51" s="704" t="s">
        <v>813</v>
      </c>
      <c r="C51" s="642">
        <v>60</v>
      </c>
      <c r="D51" s="642">
        <v>250</v>
      </c>
      <c r="E51" s="642">
        <v>15</v>
      </c>
      <c r="F51" s="692" t="s">
        <v>184</v>
      </c>
      <c r="G51" s="1110"/>
      <c r="H51" s="646" t="s">
        <v>598</v>
      </c>
      <c r="I51" s="649">
        <v>43941</v>
      </c>
      <c r="J51" s="646" t="s">
        <v>782</v>
      </c>
      <c r="K51" s="647">
        <v>600</v>
      </c>
      <c r="L51" s="1108"/>
      <c r="M51" s="643" t="s">
        <v>11</v>
      </c>
      <c r="N51" s="646" t="s">
        <v>915</v>
      </c>
      <c r="O51" s="648">
        <v>3</v>
      </c>
      <c r="P51" s="1108"/>
      <c r="Q51" s="895"/>
    </row>
    <row r="52" spans="1:17" ht="15" customHeight="1" x14ac:dyDescent="0.2">
      <c r="A52" s="908"/>
      <c r="B52" s="695" t="s">
        <v>800</v>
      </c>
      <c r="C52" s="642">
        <v>1076</v>
      </c>
      <c r="D52" s="642">
        <v>500</v>
      </c>
      <c r="E52" s="642">
        <v>538</v>
      </c>
      <c r="F52" s="692" t="s">
        <v>182</v>
      </c>
      <c r="G52" s="1111"/>
      <c r="H52" s="646" t="s">
        <v>598</v>
      </c>
      <c r="I52" s="649">
        <v>43941</v>
      </c>
      <c r="J52" s="646" t="s">
        <v>782</v>
      </c>
      <c r="K52" s="647">
        <v>600</v>
      </c>
      <c r="L52" s="1085"/>
      <c r="M52" s="643" t="s">
        <v>11</v>
      </c>
      <c r="N52" s="646" t="s">
        <v>915</v>
      </c>
      <c r="O52" s="648">
        <v>3</v>
      </c>
      <c r="P52" s="1085"/>
      <c r="Q52" s="1082" t="s">
        <v>742</v>
      </c>
    </row>
    <row r="53" spans="1:17" ht="15" customHeight="1" x14ac:dyDescent="0.2">
      <c r="A53" s="565"/>
      <c r="B53" s="693"/>
      <c r="C53" s="642"/>
      <c r="D53" s="642"/>
      <c r="E53" s="642"/>
      <c r="F53" s="692"/>
      <c r="G53" s="681"/>
      <c r="H53" s="646"/>
      <c r="I53" s="647"/>
      <c r="J53" s="646"/>
      <c r="K53" s="647"/>
      <c r="L53" s="647"/>
      <c r="M53" s="643"/>
      <c r="N53" s="646"/>
      <c r="O53" s="648"/>
      <c r="P53" s="642"/>
      <c r="Q53" s="1083"/>
    </row>
    <row r="54" spans="1:17" ht="15" customHeight="1" x14ac:dyDescent="0.2">
      <c r="A54" s="908"/>
      <c r="B54" s="695" t="s">
        <v>775</v>
      </c>
      <c r="C54" s="642">
        <v>924</v>
      </c>
      <c r="D54" s="642">
        <v>500</v>
      </c>
      <c r="E54" s="642">
        <v>462</v>
      </c>
      <c r="F54" s="692" t="s">
        <v>182</v>
      </c>
      <c r="G54" s="681" t="s">
        <v>325</v>
      </c>
      <c r="H54" s="646" t="s">
        <v>598</v>
      </c>
      <c r="I54" s="649">
        <v>43941</v>
      </c>
      <c r="J54" s="646" t="s">
        <v>782</v>
      </c>
      <c r="K54" s="647">
        <v>464</v>
      </c>
      <c r="L54" s="647" t="s">
        <v>783</v>
      </c>
      <c r="M54" s="643" t="s">
        <v>11</v>
      </c>
      <c r="N54" s="646" t="s">
        <v>624</v>
      </c>
      <c r="O54" s="648">
        <v>3</v>
      </c>
      <c r="P54" s="642">
        <v>1.5</v>
      </c>
      <c r="Q54" s="1083"/>
    </row>
    <row r="55" spans="1:17" ht="15" customHeight="1" x14ac:dyDescent="0.2">
      <c r="A55" s="565"/>
      <c r="B55" s="693"/>
      <c r="C55" s="642"/>
      <c r="D55" s="642"/>
      <c r="E55" s="642"/>
      <c r="F55" s="692"/>
      <c r="G55" s="681"/>
      <c r="H55" s="646"/>
      <c r="I55" s="647"/>
      <c r="J55" s="646"/>
      <c r="K55" s="647"/>
      <c r="L55" s="647"/>
      <c r="M55" s="643"/>
      <c r="N55" s="646"/>
      <c r="O55" s="648"/>
      <c r="P55" s="642"/>
      <c r="Q55" s="1083"/>
    </row>
    <row r="56" spans="1:17" ht="15" customHeight="1" x14ac:dyDescent="0.2">
      <c r="B56" s="716" t="s">
        <v>781</v>
      </c>
      <c r="C56" s="642">
        <v>567</v>
      </c>
      <c r="D56" s="642">
        <v>500</v>
      </c>
      <c r="E56" s="642">
        <v>283.5</v>
      </c>
      <c r="F56" s="692" t="s">
        <v>187</v>
      </c>
      <c r="G56" s="681" t="s">
        <v>485</v>
      </c>
      <c r="H56" s="646" t="s">
        <v>600</v>
      </c>
      <c r="I56" s="649">
        <v>43396</v>
      </c>
      <c r="J56" s="646"/>
      <c r="K56" s="647">
        <v>290</v>
      </c>
      <c r="L56" s="647" t="s">
        <v>780</v>
      </c>
      <c r="M56" s="643" t="s">
        <v>20</v>
      </c>
      <c r="N56" s="821" t="s">
        <v>779</v>
      </c>
      <c r="O56" s="648"/>
      <c r="P56" s="642">
        <v>7</v>
      </c>
      <c r="Q56" s="845"/>
    </row>
    <row r="57" spans="1:17" ht="15" customHeight="1" x14ac:dyDescent="0.2">
      <c r="A57" s="950"/>
      <c r="B57" s="693"/>
      <c r="C57" s="642"/>
      <c r="D57" s="642"/>
      <c r="E57" s="642"/>
      <c r="F57" s="692"/>
      <c r="G57" s="681"/>
      <c r="H57" s="646"/>
      <c r="I57" s="647"/>
      <c r="J57" s="646"/>
      <c r="K57" s="647"/>
      <c r="L57" s="647"/>
      <c r="M57" s="643"/>
      <c r="N57" s="646"/>
      <c r="O57" s="648"/>
      <c r="P57" s="642"/>
      <c r="Q57" s="819" t="s">
        <v>742</v>
      </c>
    </row>
    <row r="58" spans="1:17" ht="15" customHeight="1" x14ac:dyDescent="0.2">
      <c r="B58" s="715" t="s">
        <v>766</v>
      </c>
      <c r="C58" s="642">
        <v>476</v>
      </c>
      <c r="D58" s="642">
        <v>500</v>
      </c>
      <c r="E58" s="642">
        <v>238</v>
      </c>
      <c r="F58" s="692" t="s">
        <v>182</v>
      </c>
      <c r="G58" s="1109" t="s">
        <v>324</v>
      </c>
      <c r="H58" s="646" t="s">
        <v>493</v>
      </c>
      <c r="I58" s="649">
        <v>43925</v>
      </c>
      <c r="J58" s="646"/>
      <c r="K58" s="647">
        <v>268.5</v>
      </c>
      <c r="L58" s="647"/>
      <c r="M58" s="643" t="s">
        <v>31</v>
      </c>
      <c r="N58" s="646" t="s">
        <v>773</v>
      </c>
      <c r="O58" s="885">
        <v>5</v>
      </c>
      <c r="P58" s="1086">
        <v>0.5</v>
      </c>
      <c r="Q58" s="819"/>
    </row>
    <row r="59" spans="1:17" ht="15" customHeight="1" x14ac:dyDescent="0.2">
      <c r="A59" s="565"/>
      <c r="B59" s="703" t="s">
        <v>763</v>
      </c>
      <c r="C59" s="642">
        <v>60</v>
      </c>
      <c r="D59" s="642">
        <v>500</v>
      </c>
      <c r="E59" s="642">
        <v>30</v>
      </c>
      <c r="F59" s="692" t="s">
        <v>767</v>
      </c>
      <c r="G59" s="1111"/>
      <c r="H59" s="646" t="s">
        <v>493</v>
      </c>
      <c r="I59" s="649">
        <v>43925</v>
      </c>
      <c r="J59" s="646"/>
      <c r="K59" s="647">
        <v>268.5</v>
      </c>
      <c r="L59" s="647"/>
      <c r="M59" s="643" t="s">
        <v>31</v>
      </c>
      <c r="N59" s="646" t="s">
        <v>773</v>
      </c>
      <c r="O59" s="885">
        <v>5</v>
      </c>
      <c r="P59" s="1085"/>
      <c r="Q59" s="819" t="s">
        <v>833</v>
      </c>
    </row>
    <row r="60" spans="1:17" ht="15" customHeight="1" x14ac:dyDescent="0.2">
      <c r="B60" s="693"/>
      <c r="C60" s="642"/>
      <c r="D60" s="642"/>
      <c r="E60" s="642"/>
      <c r="F60" s="692"/>
      <c r="G60" s="681"/>
      <c r="H60" s="646"/>
      <c r="I60" s="647"/>
      <c r="J60" s="646"/>
      <c r="K60" s="647"/>
      <c r="L60" s="647"/>
      <c r="M60" s="643"/>
      <c r="N60" s="646"/>
      <c r="O60" s="648"/>
      <c r="P60" s="642"/>
      <c r="Q60" s="631"/>
    </row>
    <row r="61" spans="1:17" ht="15" customHeight="1" x14ac:dyDescent="0.2">
      <c r="A61" s="585"/>
      <c r="B61" s="716" t="s">
        <v>729</v>
      </c>
      <c r="C61" s="642">
        <v>1129</v>
      </c>
      <c r="D61" s="642">
        <v>500</v>
      </c>
      <c r="E61" s="642">
        <v>564.5</v>
      </c>
      <c r="F61" s="692" t="s">
        <v>187</v>
      </c>
      <c r="G61" s="681" t="s">
        <v>485</v>
      </c>
      <c r="H61" s="646" t="s">
        <v>741</v>
      </c>
      <c r="I61" s="649">
        <v>43344</v>
      </c>
      <c r="J61" s="646"/>
      <c r="K61" s="647">
        <v>600</v>
      </c>
      <c r="L61" s="647" t="s">
        <v>778</v>
      </c>
      <c r="M61" s="643" t="s">
        <v>20</v>
      </c>
      <c r="N61" s="650" t="s">
        <v>249</v>
      </c>
      <c r="O61" s="648"/>
      <c r="P61" s="642"/>
      <c r="Q61" s="724"/>
    </row>
    <row r="62" spans="1:17" ht="15" customHeight="1" x14ac:dyDescent="0.2">
      <c r="A62" s="585"/>
      <c r="B62" s="691"/>
      <c r="C62" s="642"/>
      <c r="D62" s="642"/>
      <c r="E62" s="642"/>
      <c r="F62" s="692"/>
      <c r="G62" s="681"/>
      <c r="H62" s="646"/>
      <c r="I62" s="647"/>
      <c r="J62" s="646"/>
      <c r="K62" s="647"/>
      <c r="L62" s="647"/>
      <c r="M62" s="643"/>
      <c r="N62" s="646"/>
      <c r="O62" s="648"/>
      <c r="P62" s="642"/>
      <c r="Q62" s="724"/>
    </row>
    <row r="63" spans="1:17" ht="15" customHeight="1" x14ac:dyDescent="0.2">
      <c r="B63" s="715" t="s">
        <v>707</v>
      </c>
      <c r="C63" s="642">
        <v>1188</v>
      </c>
      <c r="D63" s="642">
        <v>500</v>
      </c>
      <c r="E63" s="642">
        <v>594</v>
      </c>
      <c r="F63" s="692" t="s">
        <v>182</v>
      </c>
      <c r="G63" s="681" t="s">
        <v>326</v>
      </c>
      <c r="H63" s="646" t="s">
        <v>727</v>
      </c>
      <c r="I63" s="649">
        <v>43875</v>
      </c>
      <c r="J63" s="646" t="s">
        <v>724</v>
      </c>
      <c r="K63" s="647">
        <v>594</v>
      </c>
      <c r="L63" s="647" t="s">
        <v>725</v>
      </c>
      <c r="M63" s="643" t="s">
        <v>63</v>
      </c>
      <c r="N63" s="646" t="s">
        <v>726</v>
      </c>
      <c r="O63" s="648">
        <v>2.5</v>
      </c>
      <c r="P63" s="642">
        <v>0</v>
      </c>
      <c r="Q63" s="724"/>
    </row>
    <row r="64" spans="1:17" ht="15" customHeight="1" x14ac:dyDescent="0.2">
      <c r="A64" s="565"/>
      <c r="B64" s="691"/>
      <c r="C64" s="642"/>
      <c r="D64" s="642"/>
      <c r="E64" s="642"/>
      <c r="F64" s="692"/>
      <c r="G64" s="681"/>
      <c r="H64" s="646"/>
      <c r="I64" s="647"/>
      <c r="J64" s="646"/>
      <c r="K64" s="647"/>
      <c r="L64" s="647"/>
      <c r="M64" s="643"/>
      <c r="N64" s="646"/>
      <c r="O64" s="648"/>
      <c r="P64" s="642"/>
      <c r="Q64" s="631"/>
    </row>
    <row r="65" spans="1:17" ht="15" customHeight="1" x14ac:dyDescent="0.2">
      <c r="B65" s="909" t="s">
        <v>660</v>
      </c>
      <c r="C65" s="658">
        <v>41</v>
      </c>
      <c r="D65" s="659">
        <v>250</v>
      </c>
      <c r="E65" s="659">
        <v>10.25</v>
      </c>
      <c r="F65" s="697" t="s">
        <v>184</v>
      </c>
      <c r="G65" s="1112" t="s">
        <v>378</v>
      </c>
      <c r="H65" s="660" t="s">
        <v>499</v>
      </c>
      <c r="I65" s="661">
        <v>43861</v>
      </c>
      <c r="J65" s="662" t="s">
        <v>721</v>
      </c>
      <c r="K65" s="600">
        <v>600</v>
      </c>
      <c r="L65" s="1084" t="s">
        <v>510</v>
      </c>
      <c r="M65" s="663" t="s">
        <v>11</v>
      </c>
      <c r="N65" s="660" t="s">
        <v>665</v>
      </c>
      <c r="O65" s="664">
        <v>1.63</v>
      </c>
      <c r="P65" s="1086">
        <v>-0.25</v>
      </c>
      <c r="Q65" s="631"/>
    </row>
    <row r="66" spans="1:17" ht="15" customHeight="1" x14ac:dyDescent="0.2">
      <c r="A66" s="565"/>
      <c r="B66" s="713" t="s">
        <v>660</v>
      </c>
      <c r="C66" s="634">
        <v>60</v>
      </c>
      <c r="D66" s="634">
        <v>500</v>
      </c>
      <c r="E66" s="634">
        <v>30</v>
      </c>
      <c r="F66" s="699" t="s">
        <v>184</v>
      </c>
      <c r="G66" s="1113"/>
      <c r="H66" s="635" t="s">
        <v>499</v>
      </c>
      <c r="I66" s="638">
        <v>43861</v>
      </c>
      <c r="J66" s="639" t="s">
        <v>721</v>
      </c>
      <c r="K66" s="633">
        <v>600</v>
      </c>
      <c r="L66" s="1089"/>
      <c r="M66" s="636" t="s">
        <v>11</v>
      </c>
      <c r="N66" s="635" t="s">
        <v>665</v>
      </c>
      <c r="O66" s="637">
        <v>3</v>
      </c>
      <c r="P66" s="1089"/>
      <c r="Q66" s="631"/>
    </row>
    <row r="67" spans="1:17" ht="15" customHeight="1" x14ac:dyDescent="0.2">
      <c r="B67" s="702" t="s">
        <v>663</v>
      </c>
      <c r="C67" s="665">
        <v>1119</v>
      </c>
      <c r="D67" s="665">
        <v>500</v>
      </c>
      <c r="E67" s="665">
        <v>559.5</v>
      </c>
      <c r="F67" s="701" t="s">
        <v>182</v>
      </c>
      <c r="G67" s="1114"/>
      <c r="H67" s="666" t="s">
        <v>499</v>
      </c>
      <c r="I67" s="667">
        <v>43861</v>
      </c>
      <c r="J67" s="668" t="s">
        <v>721</v>
      </c>
      <c r="K67" s="669">
        <v>600</v>
      </c>
      <c r="L67" s="1090"/>
      <c r="M67" s="670" t="s">
        <v>11</v>
      </c>
      <c r="N67" s="666" t="s">
        <v>665</v>
      </c>
      <c r="O67" s="671">
        <v>3</v>
      </c>
      <c r="P67" s="1090"/>
      <c r="Q67" s="631"/>
    </row>
    <row r="68" spans="1:17" ht="15" customHeight="1" x14ac:dyDescent="0.2">
      <c r="A68" s="907"/>
      <c r="B68" s="693"/>
      <c r="C68" s="642"/>
      <c r="D68" s="642"/>
      <c r="E68" s="642"/>
      <c r="F68" s="692"/>
      <c r="G68" s="681"/>
      <c r="H68" s="646"/>
      <c r="I68" s="647"/>
      <c r="J68" s="646"/>
      <c r="K68" s="647"/>
      <c r="L68" s="647"/>
      <c r="M68" s="643"/>
      <c r="N68" s="646"/>
      <c r="O68" s="648"/>
      <c r="P68" s="642"/>
      <c r="Q68" s="1082" t="s">
        <v>742</v>
      </c>
    </row>
    <row r="69" spans="1:17" ht="15" customHeight="1" x14ac:dyDescent="0.2">
      <c r="A69" s="565"/>
      <c r="B69" s="694" t="s">
        <v>670</v>
      </c>
      <c r="C69" s="642">
        <v>1199</v>
      </c>
      <c r="D69" s="642">
        <v>500</v>
      </c>
      <c r="E69" s="642">
        <v>599.5</v>
      </c>
      <c r="F69" s="692" t="s">
        <v>187</v>
      </c>
      <c r="G69" s="681" t="s">
        <v>567</v>
      </c>
      <c r="H69" s="646" t="s">
        <v>500</v>
      </c>
      <c r="I69" s="649">
        <v>43861</v>
      </c>
      <c r="J69" s="651" t="s">
        <v>722</v>
      </c>
      <c r="K69" s="647">
        <v>600</v>
      </c>
      <c r="L69" s="647" t="s">
        <v>510</v>
      </c>
      <c r="M69" s="643" t="s">
        <v>11</v>
      </c>
      <c r="N69" s="646" t="s">
        <v>664</v>
      </c>
      <c r="O69" s="648">
        <v>2.5</v>
      </c>
      <c r="P69" s="642">
        <v>0</v>
      </c>
      <c r="Q69" s="1083"/>
    </row>
    <row r="70" spans="1:17" ht="15" customHeight="1" x14ac:dyDescent="0.2">
      <c r="A70" s="565"/>
      <c r="B70" s="691"/>
      <c r="C70" s="642"/>
      <c r="D70" s="642"/>
      <c r="E70" s="642"/>
      <c r="F70" s="692"/>
      <c r="G70" s="681"/>
      <c r="H70" s="646"/>
      <c r="I70" s="647"/>
      <c r="J70" s="646"/>
      <c r="K70" s="647"/>
      <c r="L70" s="647"/>
      <c r="M70" s="643"/>
      <c r="N70" s="646"/>
      <c r="O70" s="648"/>
      <c r="P70" s="642"/>
      <c r="Q70" s="1083"/>
    </row>
    <row r="71" spans="1:17" ht="15" customHeight="1" x14ac:dyDescent="0.2">
      <c r="B71" s="696" t="s">
        <v>633</v>
      </c>
      <c r="C71" s="659">
        <v>52</v>
      </c>
      <c r="D71" s="659">
        <v>500</v>
      </c>
      <c r="E71" s="659">
        <v>26</v>
      </c>
      <c r="F71" s="697" t="s">
        <v>184</v>
      </c>
      <c r="G71" s="1093" t="s">
        <v>318</v>
      </c>
      <c r="H71" s="660" t="s">
        <v>639</v>
      </c>
      <c r="I71" s="661">
        <v>43708</v>
      </c>
      <c r="J71" s="662" t="s">
        <v>743</v>
      </c>
      <c r="K71" s="600">
        <v>600</v>
      </c>
      <c r="L71" s="1084" t="s">
        <v>634</v>
      </c>
      <c r="M71" s="663" t="s">
        <v>50</v>
      </c>
      <c r="N71" s="660" t="s">
        <v>635</v>
      </c>
      <c r="O71" s="664">
        <v>3.8</v>
      </c>
      <c r="P71" s="1086">
        <v>0</v>
      </c>
      <c r="Q71" s="631"/>
    </row>
    <row r="72" spans="1:17" ht="15" customHeight="1" x14ac:dyDescent="0.2">
      <c r="A72" s="565"/>
      <c r="B72" s="702" t="s">
        <v>629</v>
      </c>
      <c r="C72" s="665">
        <v>1148</v>
      </c>
      <c r="D72" s="665">
        <v>500</v>
      </c>
      <c r="E72" s="665">
        <v>574</v>
      </c>
      <c r="F72" s="701" t="s">
        <v>182</v>
      </c>
      <c r="G72" s="1094"/>
      <c r="H72" s="666" t="s">
        <v>639</v>
      </c>
      <c r="I72" s="667">
        <v>43708</v>
      </c>
      <c r="J72" s="668" t="s">
        <v>743</v>
      </c>
      <c r="K72" s="669">
        <v>600</v>
      </c>
      <c r="L72" s="1090"/>
      <c r="M72" s="670" t="s">
        <v>50</v>
      </c>
      <c r="N72" s="666" t="s">
        <v>635</v>
      </c>
      <c r="O72" s="671">
        <v>3.8</v>
      </c>
      <c r="P72" s="1090"/>
      <c r="Q72" s="631" t="s">
        <v>742</v>
      </c>
    </row>
    <row r="73" spans="1:17" ht="15" customHeight="1" x14ac:dyDescent="0.2">
      <c r="B73" s="691"/>
      <c r="C73" s="642"/>
      <c r="D73" s="642"/>
      <c r="E73" s="642"/>
      <c r="F73" s="692"/>
      <c r="G73" s="681"/>
      <c r="H73" s="646"/>
      <c r="I73" s="647"/>
      <c r="J73" s="646"/>
      <c r="K73" s="647"/>
      <c r="L73" s="647"/>
      <c r="M73" s="643"/>
      <c r="N73" s="646"/>
      <c r="O73" s="648"/>
      <c r="P73" s="642"/>
      <c r="Q73" s="631"/>
    </row>
    <row r="74" spans="1:17" ht="15" customHeight="1" x14ac:dyDescent="0.2">
      <c r="A74" s="585"/>
      <c r="B74" s="703" t="s">
        <v>616</v>
      </c>
      <c r="C74" s="642">
        <v>112</v>
      </c>
      <c r="D74" s="642">
        <v>250</v>
      </c>
      <c r="E74" s="642">
        <v>28</v>
      </c>
      <c r="F74" s="692" t="s">
        <v>184</v>
      </c>
      <c r="G74" s="682" t="s">
        <v>327</v>
      </c>
      <c r="H74" s="646" t="s">
        <v>500</v>
      </c>
      <c r="I74" s="649">
        <v>43665</v>
      </c>
      <c r="J74" s="651"/>
      <c r="K74" s="647">
        <v>28</v>
      </c>
      <c r="L74" s="647" t="s">
        <v>700</v>
      </c>
      <c r="M74" s="643" t="s">
        <v>31</v>
      </c>
      <c r="N74" s="646" t="s">
        <v>626</v>
      </c>
      <c r="O74" s="648">
        <v>3.125</v>
      </c>
      <c r="P74" s="642"/>
      <c r="Q74" s="1092"/>
    </row>
    <row r="75" spans="1:17" ht="15" customHeight="1" x14ac:dyDescent="0.2">
      <c r="A75" s="585"/>
      <c r="B75" s="691"/>
      <c r="C75" s="642"/>
      <c r="D75" s="642"/>
      <c r="E75" s="642"/>
      <c r="F75" s="692"/>
      <c r="G75" s="681"/>
      <c r="H75" s="646"/>
      <c r="I75" s="647"/>
      <c r="J75" s="646"/>
      <c r="K75" s="647"/>
      <c r="L75" s="647"/>
      <c r="M75" s="643"/>
      <c r="N75" s="646"/>
      <c r="O75" s="648"/>
      <c r="P75" s="642"/>
      <c r="Q75" s="1083"/>
    </row>
    <row r="76" spans="1:17" ht="15" customHeight="1" x14ac:dyDescent="0.2">
      <c r="B76" s="909" t="s">
        <v>632</v>
      </c>
      <c r="C76" s="659">
        <v>48</v>
      </c>
      <c r="D76" s="659">
        <v>500</v>
      </c>
      <c r="E76" s="659">
        <v>24</v>
      </c>
      <c r="F76" s="697" t="s">
        <v>184</v>
      </c>
      <c r="G76" s="1093" t="s">
        <v>325</v>
      </c>
      <c r="H76" s="660" t="s">
        <v>625</v>
      </c>
      <c r="I76" s="661">
        <v>43760</v>
      </c>
      <c r="J76" s="662"/>
      <c r="K76" s="600">
        <v>600</v>
      </c>
      <c r="L76" s="1084" t="s">
        <v>510</v>
      </c>
      <c r="M76" s="663" t="s">
        <v>11</v>
      </c>
      <c r="N76" s="660" t="s">
        <v>624</v>
      </c>
      <c r="O76" s="664">
        <v>3</v>
      </c>
      <c r="P76" s="1086">
        <v>5</v>
      </c>
      <c r="Q76" s="631"/>
    </row>
    <row r="77" spans="1:17" ht="15" customHeight="1" x14ac:dyDescent="0.2">
      <c r="A77" s="565"/>
      <c r="B77" s="700" t="s">
        <v>631</v>
      </c>
      <c r="C77" s="665">
        <v>1142</v>
      </c>
      <c r="D77" s="665">
        <v>500</v>
      </c>
      <c r="E77" s="665">
        <v>571</v>
      </c>
      <c r="F77" s="701" t="s">
        <v>182</v>
      </c>
      <c r="G77" s="1094"/>
      <c r="H77" s="666" t="s">
        <v>625</v>
      </c>
      <c r="I77" s="667">
        <v>43760</v>
      </c>
      <c r="J77" s="668"/>
      <c r="K77" s="669">
        <v>600</v>
      </c>
      <c r="L77" s="1090"/>
      <c r="M77" s="670" t="s">
        <v>11</v>
      </c>
      <c r="N77" s="666" t="s">
        <v>624</v>
      </c>
      <c r="O77" s="671">
        <v>3</v>
      </c>
      <c r="P77" s="1090"/>
      <c r="Q77" s="631"/>
    </row>
    <row r="78" spans="1:17" ht="15" customHeight="1" x14ac:dyDescent="0.2">
      <c r="B78" s="691"/>
      <c r="C78" s="642"/>
      <c r="D78" s="642"/>
      <c r="E78" s="642"/>
      <c r="F78" s="692"/>
      <c r="G78" s="681"/>
      <c r="H78" s="646"/>
      <c r="I78" s="647"/>
      <c r="J78" s="646"/>
      <c r="K78" s="647"/>
      <c r="L78" s="647"/>
      <c r="M78" s="643"/>
      <c r="N78" s="646"/>
      <c r="O78" s="648"/>
      <c r="P78" s="642"/>
      <c r="Q78" s="631"/>
    </row>
    <row r="79" spans="1:17" ht="15" customHeight="1" x14ac:dyDescent="0.2">
      <c r="A79" s="901"/>
      <c r="B79" s="716" t="s">
        <v>630</v>
      </c>
      <c r="C79" s="642">
        <v>1189</v>
      </c>
      <c r="D79" s="642">
        <v>500</v>
      </c>
      <c r="E79" s="642">
        <v>594.5</v>
      </c>
      <c r="F79" s="692" t="s">
        <v>187</v>
      </c>
      <c r="G79" s="682" t="s">
        <v>573</v>
      </c>
      <c r="H79" s="646" t="s">
        <v>620</v>
      </c>
      <c r="I79" s="649">
        <v>43760</v>
      </c>
      <c r="J79" s="651" t="s">
        <v>744</v>
      </c>
      <c r="K79" s="647">
        <v>600</v>
      </c>
      <c r="L79" s="647" t="s">
        <v>510</v>
      </c>
      <c r="M79" s="643" t="s">
        <v>77</v>
      </c>
      <c r="N79" s="646" t="s">
        <v>622</v>
      </c>
      <c r="O79" s="648">
        <v>2.25</v>
      </c>
      <c r="P79" s="642">
        <v>5</v>
      </c>
      <c r="Q79" s="896"/>
    </row>
    <row r="80" spans="1:17" ht="15" customHeight="1" x14ac:dyDescent="0.2">
      <c r="A80" s="586"/>
      <c r="B80" s="691"/>
      <c r="C80" s="642"/>
      <c r="D80" s="642"/>
      <c r="E80" s="642"/>
      <c r="F80" s="692"/>
      <c r="G80" s="681"/>
      <c r="H80" s="646"/>
      <c r="I80" s="647"/>
      <c r="J80" s="646"/>
      <c r="K80" s="647"/>
      <c r="L80" s="647"/>
      <c r="M80" s="643"/>
      <c r="N80" s="646"/>
      <c r="O80" s="648"/>
      <c r="P80" s="642"/>
      <c r="Q80" s="897"/>
    </row>
    <row r="81" spans="1:17" ht="15" customHeight="1" x14ac:dyDescent="0.2">
      <c r="B81" s="703" t="s">
        <v>464</v>
      </c>
      <c r="C81" s="642" t="s">
        <v>745</v>
      </c>
      <c r="D81" s="642">
        <v>250</v>
      </c>
      <c r="E81" s="642">
        <v>150</v>
      </c>
      <c r="F81" s="692" t="s">
        <v>184</v>
      </c>
      <c r="G81" s="681" t="s">
        <v>327</v>
      </c>
      <c r="H81" s="646" t="s">
        <v>607</v>
      </c>
      <c r="I81" s="649">
        <v>43199</v>
      </c>
      <c r="J81" s="651"/>
      <c r="K81" s="647">
        <v>150</v>
      </c>
      <c r="L81" s="647"/>
      <c r="M81" s="643" t="s">
        <v>31</v>
      </c>
      <c r="N81" s="646" t="s">
        <v>608</v>
      </c>
      <c r="O81" s="648"/>
      <c r="P81" s="642"/>
      <c r="Q81" s="631"/>
    </row>
    <row r="82" spans="1:17" ht="15" customHeight="1" x14ac:dyDescent="0.2">
      <c r="A82" s="894"/>
      <c r="B82" s="691"/>
      <c r="C82" s="642"/>
      <c r="D82" s="642"/>
      <c r="E82" s="642"/>
      <c r="F82" s="692"/>
      <c r="G82" s="681"/>
      <c r="H82" s="646"/>
      <c r="I82" s="647"/>
      <c r="J82" s="646"/>
      <c r="K82" s="647"/>
      <c r="L82" s="647"/>
      <c r="M82" s="643"/>
      <c r="N82" s="646"/>
      <c r="O82" s="648"/>
      <c r="P82" s="642"/>
      <c r="Q82" s="632" t="s">
        <v>856</v>
      </c>
    </row>
    <row r="83" spans="1:17" ht="15" customHeight="1" x14ac:dyDescent="0.2">
      <c r="B83" s="909" t="s">
        <v>587</v>
      </c>
      <c r="C83" s="659">
        <v>52</v>
      </c>
      <c r="D83" s="659">
        <v>500</v>
      </c>
      <c r="E83" s="659">
        <v>26</v>
      </c>
      <c r="F83" s="697" t="s">
        <v>184</v>
      </c>
      <c r="G83" s="1093" t="s">
        <v>326</v>
      </c>
      <c r="H83" s="660" t="s">
        <v>597</v>
      </c>
      <c r="I83" s="661">
        <v>43739</v>
      </c>
      <c r="J83" s="662"/>
      <c r="K83" s="600">
        <v>626</v>
      </c>
      <c r="L83" s="1084" t="s">
        <v>585</v>
      </c>
      <c r="M83" s="663" t="s">
        <v>63</v>
      </c>
      <c r="N83" s="660" t="s">
        <v>586</v>
      </c>
      <c r="O83" s="664">
        <v>2.5</v>
      </c>
      <c r="P83" s="1086"/>
      <c r="Q83" s="631"/>
    </row>
    <row r="84" spans="1:17" ht="15" customHeight="1" x14ac:dyDescent="0.2">
      <c r="A84" s="906"/>
      <c r="B84" s="702" t="s">
        <v>579</v>
      </c>
      <c r="C84" s="665">
        <v>1200</v>
      </c>
      <c r="D84" s="665">
        <v>500</v>
      </c>
      <c r="E84" s="665">
        <v>600</v>
      </c>
      <c r="F84" s="701" t="s">
        <v>182</v>
      </c>
      <c r="G84" s="1094"/>
      <c r="H84" s="666" t="s">
        <v>597</v>
      </c>
      <c r="I84" s="667">
        <v>43739</v>
      </c>
      <c r="J84" s="668"/>
      <c r="K84" s="669">
        <v>626</v>
      </c>
      <c r="L84" s="1090"/>
      <c r="M84" s="670" t="s">
        <v>63</v>
      </c>
      <c r="N84" s="666" t="s">
        <v>586</v>
      </c>
      <c r="O84" s="671">
        <v>2.5</v>
      </c>
      <c r="P84" s="1090"/>
      <c r="Q84" s="631"/>
    </row>
    <row r="85" spans="1:17" ht="15" customHeight="1" x14ac:dyDescent="0.2">
      <c r="B85" s="691"/>
      <c r="C85" s="642"/>
      <c r="D85" s="642"/>
      <c r="E85" s="642"/>
      <c r="F85" s="692"/>
      <c r="G85" s="681"/>
      <c r="H85" s="646"/>
      <c r="I85" s="647"/>
      <c r="J85" s="646"/>
      <c r="K85" s="647"/>
      <c r="L85" s="647"/>
      <c r="M85" s="646"/>
      <c r="N85" s="646"/>
      <c r="O85" s="648"/>
      <c r="P85" s="642"/>
      <c r="Q85" s="631"/>
    </row>
    <row r="86" spans="1:17" ht="15" customHeight="1" x14ac:dyDescent="0.2">
      <c r="A86" s="936"/>
      <c r="B86" s="705" t="s">
        <v>572</v>
      </c>
      <c r="C86" s="659">
        <v>356</v>
      </c>
      <c r="D86" s="659">
        <v>500</v>
      </c>
      <c r="E86" s="659">
        <v>178</v>
      </c>
      <c r="F86" s="697" t="s">
        <v>187</v>
      </c>
      <c r="G86" s="683" t="s">
        <v>573</v>
      </c>
      <c r="H86" s="660" t="s">
        <v>601</v>
      </c>
      <c r="I86" s="661">
        <v>42975</v>
      </c>
      <c r="J86" s="662"/>
      <c r="K86" s="600">
        <v>373</v>
      </c>
      <c r="L86" s="1084" t="s">
        <v>512</v>
      </c>
      <c r="M86" s="663" t="s">
        <v>31</v>
      </c>
      <c r="N86" s="660" t="s">
        <v>592</v>
      </c>
      <c r="O86" s="664"/>
      <c r="P86" s="1086">
        <v>0.5</v>
      </c>
      <c r="Q86" s="1082"/>
    </row>
    <row r="87" spans="1:17" ht="15" customHeight="1" x14ac:dyDescent="0.2">
      <c r="A87" s="586"/>
      <c r="B87" s="706" t="s">
        <v>203</v>
      </c>
      <c r="C87" s="634">
        <v>150</v>
      </c>
      <c r="D87" s="634">
        <v>500</v>
      </c>
      <c r="E87" s="634">
        <v>75</v>
      </c>
      <c r="F87" s="699" t="s">
        <v>182</v>
      </c>
      <c r="G87" s="684" t="s">
        <v>593</v>
      </c>
      <c r="H87" s="635" t="s">
        <v>601</v>
      </c>
      <c r="I87" s="638">
        <v>42975</v>
      </c>
      <c r="J87" s="639"/>
      <c r="K87" s="633">
        <v>373</v>
      </c>
      <c r="L87" s="1089"/>
      <c r="M87" s="636" t="s">
        <v>31</v>
      </c>
      <c r="N87" s="635" t="s">
        <v>592</v>
      </c>
      <c r="O87" s="637"/>
      <c r="P87" s="1089"/>
      <c r="Q87" s="1083"/>
    </row>
    <row r="88" spans="1:17" ht="15" customHeight="1" x14ac:dyDescent="0.2">
      <c r="B88" s="707" t="s">
        <v>208</v>
      </c>
      <c r="C88" s="665">
        <v>239</v>
      </c>
      <c r="D88" s="665">
        <v>500</v>
      </c>
      <c r="E88" s="665">
        <v>119.5</v>
      </c>
      <c r="F88" s="701" t="s">
        <v>184</v>
      </c>
      <c r="G88" s="685" t="s">
        <v>593</v>
      </c>
      <c r="H88" s="666" t="s">
        <v>601</v>
      </c>
      <c r="I88" s="667">
        <v>42975</v>
      </c>
      <c r="J88" s="668"/>
      <c r="K88" s="669">
        <v>373</v>
      </c>
      <c r="L88" s="1090"/>
      <c r="M88" s="670" t="s">
        <v>31</v>
      </c>
      <c r="N88" s="666" t="s">
        <v>592</v>
      </c>
      <c r="O88" s="671"/>
      <c r="P88" s="1090"/>
      <c r="Q88" s="631"/>
    </row>
    <row r="89" spans="1:17" ht="15" customHeight="1" x14ac:dyDescent="0.2">
      <c r="A89" s="587"/>
      <c r="B89" s="691"/>
      <c r="C89" s="642"/>
      <c r="D89" s="642"/>
      <c r="E89" s="642"/>
      <c r="F89" s="692"/>
      <c r="G89" s="686"/>
      <c r="H89" s="652"/>
      <c r="I89" s="653"/>
      <c r="J89" s="652"/>
      <c r="K89" s="653"/>
      <c r="L89" s="653"/>
      <c r="M89" s="643"/>
      <c r="N89" s="646"/>
      <c r="O89" s="648"/>
      <c r="P89" s="642"/>
      <c r="Q89" s="1082" t="s">
        <v>602</v>
      </c>
    </row>
    <row r="90" spans="1:17" ht="15" customHeight="1" x14ac:dyDescent="0.2">
      <c r="A90" s="587"/>
      <c r="B90" s="695" t="s">
        <v>575</v>
      </c>
      <c r="C90" s="642">
        <v>600</v>
      </c>
      <c r="D90" s="642">
        <v>500</v>
      </c>
      <c r="E90" s="642">
        <v>300</v>
      </c>
      <c r="F90" s="692" t="s">
        <v>182</v>
      </c>
      <c r="G90" s="682" t="s">
        <v>325</v>
      </c>
      <c r="H90" s="646" t="s">
        <v>598</v>
      </c>
      <c r="I90" s="649">
        <v>43616</v>
      </c>
      <c r="J90" s="651"/>
      <c r="K90" s="647">
        <v>300</v>
      </c>
      <c r="L90" s="647" t="s">
        <v>565</v>
      </c>
      <c r="M90" s="643" t="s">
        <v>11</v>
      </c>
      <c r="N90" s="646" t="s">
        <v>380</v>
      </c>
      <c r="O90" s="648">
        <v>3</v>
      </c>
      <c r="P90" s="642">
        <v>0</v>
      </c>
      <c r="Q90" s="1083"/>
    </row>
    <row r="91" spans="1:17" ht="15" customHeight="1" x14ac:dyDescent="0.2">
      <c r="A91" s="587"/>
      <c r="B91" s="691"/>
      <c r="C91" s="642"/>
      <c r="D91" s="642"/>
      <c r="E91" s="642"/>
      <c r="F91" s="692"/>
      <c r="G91" s="686"/>
      <c r="H91" s="652"/>
      <c r="I91" s="653"/>
      <c r="J91" s="652"/>
      <c r="K91" s="653"/>
      <c r="L91" s="653"/>
      <c r="M91" s="643"/>
      <c r="N91" s="646"/>
      <c r="O91" s="648"/>
      <c r="P91" s="642"/>
      <c r="Q91" s="1083"/>
    </row>
    <row r="92" spans="1:17" ht="15" customHeight="1" x14ac:dyDescent="0.2">
      <c r="A92" s="587"/>
      <c r="B92" s="696" t="s">
        <v>405</v>
      </c>
      <c r="C92" s="659">
        <v>36</v>
      </c>
      <c r="D92" s="659">
        <v>250</v>
      </c>
      <c r="E92" s="659">
        <v>9</v>
      </c>
      <c r="F92" s="697" t="s">
        <v>184</v>
      </c>
      <c r="G92" s="1093" t="s">
        <v>378</v>
      </c>
      <c r="H92" s="660" t="s">
        <v>598</v>
      </c>
      <c r="I92" s="661">
        <v>43616</v>
      </c>
      <c r="J92" s="662"/>
      <c r="K92" s="600">
        <v>600</v>
      </c>
      <c r="L92" s="1084" t="s">
        <v>510</v>
      </c>
      <c r="M92" s="660" t="s">
        <v>11</v>
      </c>
      <c r="N92" s="660" t="s">
        <v>576</v>
      </c>
      <c r="O92" s="664">
        <v>1.625</v>
      </c>
      <c r="P92" s="1086">
        <v>-5</v>
      </c>
      <c r="Q92" s="631"/>
    </row>
    <row r="93" spans="1:17" ht="15" customHeight="1" x14ac:dyDescent="0.2">
      <c r="A93" s="587"/>
      <c r="B93" s="698" t="s">
        <v>405</v>
      </c>
      <c r="C93" s="634">
        <v>27</v>
      </c>
      <c r="D93" s="634">
        <v>1000</v>
      </c>
      <c r="E93" s="634">
        <v>27</v>
      </c>
      <c r="F93" s="699" t="s">
        <v>184</v>
      </c>
      <c r="G93" s="1127"/>
      <c r="H93" s="635" t="s">
        <v>598</v>
      </c>
      <c r="I93" s="638">
        <v>43616</v>
      </c>
      <c r="J93" s="639"/>
      <c r="K93" s="633">
        <v>600</v>
      </c>
      <c r="L93" s="1128"/>
      <c r="M93" s="635" t="s">
        <v>11</v>
      </c>
      <c r="N93" s="635" t="s">
        <v>576</v>
      </c>
      <c r="O93" s="637">
        <v>6.5</v>
      </c>
      <c r="P93" s="1089"/>
      <c r="Q93" s="631"/>
    </row>
    <row r="94" spans="1:17" ht="15" customHeight="1" x14ac:dyDescent="0.2">
      <c r="B94" s="706" t="s">
        <v>574</v>
      </c>
      <c r="C94" s="634">
        <v>1065</v>
      </c>
      <c r="D94" s="634">
        <v>500</v>
      </c>
      <c r="E94" s="634">
        <v>532.5</v>
      </c>
      <c r="F94" s="699" t="s">
        <v>182</v>
      </c>
      <c r="G94" s="1127"/>
      <c r="H94" s="635" t="s">
        <v>598</v>
      </c>
      <c r="I94" s="638">
        <v>43616</v>
      </c>
      <c r="J94" s="639"/>
      <c r="K94" s="633">
        <v>600</v>
      </c>
      <c r="L94" s="1128"/>
      <c r="M94" s="635" t="s">
        <v>11</v>
      </c>
      <c r="N94" s="635" t="s">
        <v>576</v>
      </c>
      <c r="O94" s="637">
        <v>3.25</v>
      </c>
      <c r="P94" s="1089"/>
      <c r="Q94" s="631"/>
    </row>
    <row r="95" spans="1:17" ht="15" customHeight="1" x14ac:dyDescent="0.2">
      <c r="A95" s="586"/>
      <c r="B95" s="698" t="s">
        <v>473</v>
      </c>
      <c r="C95" s="634">
        <v>3</v>
      </c>
      <c r="D95" s="634">
        <v>1000</v>
      </c>
      <c r="E95" s="634">
        <v>3</v>
      </c>
      <c r="F95" s="699" t="s">
        <v>184</v>
      </c>
      <c r="G95" s="1127"/>
      <c r="H95" s="635" t="s">
        <v>598</v>
      </c>
      <c r="I95" s="638">
        <v>43616</v>
      </c>
      <c r="J95" s="639"/>
      <c r="K95" s="633">
        <v>600</v>
      </c>
      <c r="L95" s="1128"/>
      <c r="M95" s="635" t="s">
        <v>11</v>
      </c>
      <c r="N95" s="635" t="s">
        <v>576</v>
      </c>
      <c r="O95" s="637">
        <v>6.5</v>
      </c>
      <c r="P95" s="1089"/>
      <c r="Q95" s="1087"/>
    </row>
    <row r="96" spans="1:17" ht="15" customHeight="1" x14ac:dyDescent="0.2">
      <c r="A96" s="586"/>
      <c r="B96" s="707" t="s">
        <v>473</v>
      </c>
      <c r="C96" s="665">
        <v>67</v>
      </c>
      <c r="D96" s="665">
        <v>500</v>
      </c>
      <c r="E96" s="665">
        <v>33.5</v>
      </c>
      <c r="F96" s="701" t="s">
        <v>184</v>
      </c>
      <c r="G96" s="1094"/>
      <c r="H96" s="666" t="s">
        <v>598</v>
      </c>
      <c r="I96" s="667">
        <v>43616</v>
      </c>
      <c r="J96" s="668"/>
      <c r="K96" s="669">
        <v>600</v>
      </c>
      <c r="L96" s="1129"/>
      <c r="M96" s="666" t="s">
        <v>11</v>
      </c>
      <c r="N96" s="666" t="s">
        <v>576</v>
      </c>
      <c r="O96" s="671">
        <v>3.25</v>
      </c>
      <c r="P96" s="1090"/>
      <c r="Q96" s="1088"/>
    </row>
    <row r="97" spans="1:17" ht="15" customHeight="1" x14ac:dyDescent="0.2">
      <c r="A97" s="586"/>
      <c r="B97" s="693"/>
      <c r="C97" s="642"/>
      <c r="D97" s="642"/>
      <c r="E97" s="642"/>
      <c r="F97" s="692"/>
      <c r="G97" s="686"/>
      <c r="H97" s="646"/>
      <c r="I97" s="649"/>
      <c r="J97" s="651"/>
      <c r="K97" s="647"/>
      <c r="L97" s="647"/>
      <c r="M97" s="646"/>
      <c r="N97" s="646"/>
      <c r="O97" s="648"/>
      <c r="P97" s="653"/>
      <c r="Q97" s="1088"/>
    </row>
    <row r="98" spans="1:17" ht="15" customHeight="1" x14ac:dyDescent="0.2">
      <c r="A98" s="586"/>
      <c r="B98" s="808" t="s">
        <v>659</v>
      </c>
      <c r="C98" s="659">
        <v>1164</v>
      </c>
      <c r="D98" s="659">
        <v>500</v>
      </c>
      <c r="E98" s="659">
        <v>582</v>
      </c>
      <c r="F98" s="697" t="s">
        <v>182</v>
      </c>
      <c r="G98" s="1130" t="s">
        <v>324</v>
      </c>
      <c r="H98" s="663" t="s">
        <v>598</v>
      </c>
      <c r="I98" s="672">
        <v>43616</v>
      </c>
      <c r="J98" s="598" t="s">
        <v>720</v>
      </c>
      <c r="K98" s="659">
        <v>1500</v>
      </c>
      <c r="L98" s="1084" t="s">
        <v>599</v>
      </c>
      <c r="M98" s="663" t="s">
        <v>11</v>
      </c>
      <c r="N98" s="663" t="s">
        <v>323</v>
      </c>
      <c r="O98" s="673">
        <v>4.5999999999999996</v>
      </c>
      <c r="P98" s="1086">
        <v>18.75</v>
      </c>
      <c r="Q98" s="1088"/>
    </row>
    <row r="99" spans="1:17" ht="15" customHeight="1" x14ac:dyDescent="0.2">
      <c r="A99" s="586"/>
      <c r="B99" s="709" t="s">
        <v>578</v>
      </c>
      <c r="C99" s="634">
        <v>968</v>
      </c>
      <c r="D99" s="634">
        <v>500</v>
      </c>
      <c r="E99" s="634">
        <v>484</v>
      </c>
      <c r="F99" s="699" t="s">
        <v>182</v>
      </c>
      <c r="G99" s="1131"/>
      <c r="H99" s="636" t="s">
        <v>598</v>
      </c>
      <c r="I99" s="640">
        <v>43616</v>
      </c>
      <c r="J99" s="632" t="s">
        <v>720</v>
      </c>
      <c r="K99" s="634">
        <v>1500</v>
      </c>
      <c r="L99" s="1089"/>
      <c r="M99" s="636" t="s">
        <v>11</v>
      </c>
      <c r="N99" s="636" t="s">
        <v>323</v>
      </c>
      <c r="O99" s="641">
        <v>4.5999999999999996</v>
      </c>
      <c r="P99" s="1089"/>
      <c r="Q99" s="1088"/>
    </row>
    <row r="100" spans="1:17" ht="15" customHeight="1" x14ac:dyDescent="0.2">
      <c r="A100" s="459"/>
      <c r="B100" s="709" t="s">
        <v>571</v>
      </c>
      <c r="C100" s="634">
        <v>436</v>
      </c>
      <c r="D100" s="634">
        <v>500</v>
      </c>
      <c r="E100" s="634">
        <v>218</v>
      </c>
      <c r="F100" s="699" t="s">
        <v>182</v>
      </c>
      <c r="G100" s="1131"/>
      <c r="H100" s="636" t="s">
        <v>598</v>
      </c>
      <c r="I100" s="640">
        <v>43616</v>
      </c>
      <c r="J100" s="632" t="s">
        <v>720</v>
      </c>
      <c r="K100" s="634">
        <v>1500</v>
      </c>
      <c r="L100" s="1089"/>
      <c r="M100" s="636" t="s">
        <v>11</v>
      </c>
      <c r="N100" s="636" t="s">
        <v>323</v>
      </c>
      <c r="O100" s="641">
        <v>4.5999999999999996</v>
      </c>
      <c r="P100" s="1089"/>
      <c r="Q100" s="596"/>
    </row>
    <row r="101" spans="1:17" ht="15" customHeight="1" x14ac:dyDescent="0.2">
      <c r="A101" s="585"/>
      <c r="B101" s="713" t="s">
        <v>560</v>
      </c>
      <c r="C101" s="634">
        <v>262</v>
      </c>
      <c r="D101" s="634">
        <v>500</v>
      </c>
      <c r="E101" s="634">
        <v>131</v>
      </c>
      <c r="F101" s="699" t="s">
        <v>184</v>
      </c>
      <c r="G101" s="1131"/>
      <c r="H101" s="636" t="s">
        <v>598</v>
      </c>
      <c r="I101" s="640">
        <v>43616</v>
      </c>
      <c r="J101" s="632" t="s">
        <v>720</v>
      </c>
      <c r="K101" s="634">
        <v>1500</v>
      </c>
      <c r="L101" s="1089"/>
      <c r="M101" s="636" t="s">
        <v>11</v>
      </c>
      <c r="N101" s="636" t="s">
        <v>323</v>
      </c>
      <c r="O101" s="641">
        <v>4.5999999999999996</v>
      </c>
      <c r="P101" s="1089"/>
      <c r="Q101" s="1087" t="s">
        <v>821</v>
      </c>
    </row>
    <row r="102" spans="1:17" ht="15" customHeight="1" x14ac:dyDescent="0.2">
      <c r="A102" s="586"/>
      <c r="B102" s="713" t="s">
        <v>560</v>
      </c>
      <c r="C102" s="880">
        <v>213</v>
      </c>
      <c r="D102" s="634">
        <v>250</v>
      </c>
      <c r="E102" s="634">
        <v>53.25</v>
      </c>
      <c r="F102" s="699" t="s">
        <v>184</v>
      </c>
      <c r="G102" s="1131"/>
      <c r="H102" s="636" t="s">
        <v>598</v>
      </c>
      <c r="I102" s="640">
        <v>43616</v>
      </c>
      <c r="J102" s="867" t="s">
        <v>720</v>
      </c>
      <c r="K102" s="634">
        <v>1500</v>
      </c>
      <c r="L102" s="1089"/>
      <c r="M102" s="636" t="s">
        <v>11</v>
      </c>
      <c r="N102" s="636" t="s">
        <v>323</v>
      </c>
      <c r="O102" s="869">
        <v>2.2999999999999998</v>
      </c>
      <c r="P102" s="1089"/>
      <c r="Q102" s="1088"/>
    </row>
    <row r="103" spans="1:17" ht="15" customHeight="1" x14ac:dyDescent="0.2">
      <c r="A103" s="587"/>
      <c r="B103" s="876" t="s">
        <v>560</v>
      </c>
      <c r="C103" s="665">
        <v>52</v>
      </c>
      <c r="D103" s="665">
        <v>250</v>
      </c>
      <c r="E103" s="665">
        <v>13</v>
      </c>
      <c r="F103" s="701" t="s">
        <v>184</v>
      </c>
      <c r="G103" s="1132"/>
      <c r="H103" s="670" t="s">
        <v>598</v>
      </c>
      <c r="I103" s="674">
        <v>43616</v>
      </c>
      <c r="J103" s="881" t="s">
        <v>720</v>
      </c>
      <c r="K103" s="665">
        <v>1500</v>
      </c>
      <c r="L103" s="1133"/>
      <c r="M103" s="884" t="s">
        <v>11</v>
      </c>
      <c r="N103" s="670" t="s">
        <v>323</v>
      </c>
      <c r="O103" s="883">
        <v>2.2999999999999998</v>
      </c>
      <c r="P103" s="1091"/>
      <c r="Q103" s="1088"/>
    </row>
    <row r="104" spans="1:17" ht="15" customHeight="1" x14ac:dyDescent="0.2">
      <c r="A104" s="585"/>
      <c r="B104" s="879"/>
      <c r="C104" s="665"/>
      <c r="D104" s="665"/>
      <c r="E104" s="665"/>
      <c r="F104" s="701"/>
      <c r="G104" s="687"/>
      <c r="H104" s="670"/>
      <c r="I104" s="674"/>
      <c r="J104" s="675"/>
      <c r="K104" s="665"/>
      <c r="L104" s="642"/>
      <c r="M104" s="670"/>
      <c r="N104" s="670"/>
      <c r="O104" s="676"/>
      <c r="P104" s="642"/>
      <c r="Q104" s="1088"/>
    </row>
    <row r="105" spans="1:17" ht="15" customHeight="1" x14ac:dyDescent="0.2">
      <c r="A105" s="585"/>
      <c r="B105" s="694" t="s">
        <v>566</v>
      </c>
      <c r="C105" s="642">
        <v>1112</v>
      </c>
      <c r="D105" s="642">
        <v>500</v>
      </c>
      <c r="E105" s="642">
        <v>556</v>
      </c>
      <c r="F105" s="692" t="s">
        <v>187</v>
      </c>
      <c r="G105" s="687" t="s">
        <v>567</v>
      </c>
      <c r="H105" s="643" t="s">
        <v>600</v>
      </c>
      <c r="I105" s="644">
        <v>43396</v>
      </c>
      <c r="J105" s="601"/>
      <c r="K105" s="642">
        <v>600</v>
      </c>
      <c r="L105" s="642" t="s">
        <v>510</v>
      </c>
      <c r="M105" s="643" t="s">
        <v>20</v>
      </c>
      <c r="N105" s="654" t="s">
        <v>409</v>
      </c>
      <c r="O105" s="645">
        <v>3</v>
      </c>
      <c r="P105" s="642">
        <v>44</v>
      </c>
      <c r="Q105" s="1088"/>
    </row>
    <row r="106" spans="1:17" ht="15" customHeight="1" x14ac:dyDescent="0.2">
      <c r="A106" s="585"/>
      <c r="B106" s="693"/>
      <c r="C106" s="642"/>
      <c r="D106" s="642"/>
      <c r="E106" s="642"/>
      <c r="F106" s="692"/>
      <c r="G106" s="687"/>
      <c r="H106" s="643"/>
      <c r="I106" s="644"/>
      <c r="J106" s="601"/>
      <c r="K106" s="642"/>
      <c r="L106" s="642"/>
      <c r="M106" s="643"/>
      <c r="N106" s="654"/>
      <c r="O106" s="645"/>
      <c r="P106" s="642"/>
      <c r="Q106" s="868"/>
    </row>
    <row r="107" spans="1:17" ht="15" customHeight="1" x14ac:dyDescent="0.2">
      <c r="B107" s="705" t="s">
        <v>637</v>
      </c>
      <c r="C107" s="659">
        <v>1202</v>
      </c>
      <c r="D107" s="659">
        <v>500</v>
      </c>
      <c r="E107" s="659">
        <v>601</v>
      </c>
      <c r="F107" s="697" t="s">
        <v>187</v>
      </c>
      <c r="G107" s="1112" t="s">
        <v>485</v>
      </c>
      <c r="H107" s="660" t="s">
        <v>495</v>
      </c>
      <c r="I107" s="661">
        <v>43291</v>
      </c>
      <c r="J107" s="662"/>
      <c r="K107" s="600">
        <v>1200</v>
      </c>
      <c r="L107" s="1086" t="s">
        <v>638</v>
      </c>
      <c r="M107" s="663" t="s">
        <v>77</v>
      </c>
      <c r="N107" s="660" t="s">
        <v>371</v>
      </c>
      <c r="O107" s="664">
        <v>4.25</v>
      </c>
      <c r="P107" s="1086"/>
      <c r="Q107" s="631"/>
    </row>
    <row r="108" spans="1:17" ht="15" customHeight="1" x14ac:dyDescent="0.2">
      <c r="A108" s="586"/>
      <c r="B108" s="710" t="s">
        <v>577</v>
      </c>
      <c r="C108" s="634">
        <v>594</v>
      </c>
      <c r="D108" s="634">
        <v>500</v>
      </c>
      <c r="E108" s="634">
        <v>297</v>
      </c>
      <c r="F108" s="699" t="s">
        <v>187</v>
      </c>
      <c r="G108" s="1113"/>
      <c r="H108" s="635" t="s">
        <v>495</v>
      </c>
      <c r="I108" s="638">
        <v>43291</v>
      </c>
      <c r="J108" s="639"/>
      <c r="K108" s="633">
        <v>1200</v>
      </c>
      <c r="L108" s="1089"/>
      <c r="M108" s="636" t="s">
        <v>77</v>
      </c>
      <c r="N108" s="635" t="s">
        <v>371</v>
      </c>
      <c r="O108" s="637">
        <v>4.25</v>
      </c>
      <c r="P108" s="1089"/>
      <c r="Q108" s="631"/>
    </row>
    <row r="109" spans="1:17" ht="15" customHeight="1" x14ac:dyDescent="0.2">
      <c r="A109" s="459"/>
      <c r="B109" s="711" t="s">
        <v>490</v>
      </c>
      <c r="C109" s="665">
        <v>1196</v>
      </c>
      <c r="D109" s="665">
        <v>500</v>
      </c>
      <c r="E109" s="665">
        <v>598</v>
      </c>
      <c r="F109" s="701" t="s">
        <v>187</v>
      </c>
      <c r="G109" s="1114"/>
      <c r="H109" s="666" t="s">
        <v>495</v>
      </c>
      <c r="I109" s="667">
        <v>43291</v>
      </c>
      <c r="J109" s="668"/>
      <c r="K109" s="669">
        <v>1200</v>
      </c>
      <c r="L109" s="1090"/>
      <c r="M109" s="670" t="s">
        <v>77</v>
      </c>
      <c r="N109" s="666" t="s">
        <v>371</v>
      </c>
      <c r="O109" s="671">
        <v>4.25</v>
      </c>
      <c r="P109" s="1090"/>
      <c r="Q109" s="631"/>
    </row>
    <row r="110" spans="1:17" ht="15" customHeight="1" x14ac:dyDescent="0.2">
      <c r="A110" s="585"/>
      <c r="B110" s="712"/>
      <c r="C110" s="642"/>
      <c r="D110" s="642"/>
      <c r="E110" s="642"/>
      <c r="F110" s="692"/>
      <c r="G110" s="687"/>
      <c r="H110" s="643"/>
      <c r="I110" s="644"/>
      <c r="J110" s="601"/>
      <c r="K110" s="642"/>
      <c r="L110" s="642"/>
      <c r="M110" s="643"/>
      <c r="N110" s="643"/>
      <c r="O110" s="645"/>
      <c r="P110" s="642"/>
      <c r="Q110" s="1087"/>
    </row>
    <row r="111" spans="1:17" ht="15" customHeight="1" x14ac:dyDescent="0.2">
      <c r="A111" s="587"/>
      <c r="B111" s="889" t="s">
        <v>732</v>
      </c>
      <c r="C111" s="659">
        <v>540</v>
      </c>
      <c r="D111" s="659">
        <v>500</v>
      </c>
      <c r="E111" s="659">
        <v>270</v>
      </c>
      <c r="F111" s="697" t="s">
        <v>182</v>
      </c>
      <c r="G111" s="1122" t="s">
        <v>318</v>
      </c>
      <c r="H111" s="663" t="s">
        <v>498</v>
      </c>
      <c r="I111" s="887">
        <v>43552</v>
      </c>
      <c r="J111" s="598" t="s">
        <v>822</v>
      </c>
      <c r="K111" s="888">
        <v>1200</v>
      </c>
      <c r="L111" s="1086" t="s">
        <v>638</v>
      </c>
      <c r="M111" s="663" t="s">
        <v>11</v>
      </c>
      <c r="N111" s="663" t="s">
        <v>497</v>
      </c>
      <c r="O111" s="673">
        <v>2.5</v>
      </c>
      <c r="P111" s="1086">
        <v>44</v>
      </c>
      <c r="Q111" s="1088"/>
    </row>
    <row r="112" spans="1:17" ht="15" customHeight="1" x14ac:dyDescent="0.2">
      <c r="A112" s="587"/>
      <c r="B112" s="698" t="s">
        <v>488</v>
      </c>
      <c r="C112" s="634">
        <v>18</v>
      </c>
      <c r="D112" s="634">
        <v>1000</v>
      </c>
      <c r="E112" s="634">
        <v>18</v>
      </c>
      <c r="F112" s="699" t="s">
        <v>184</v>
      </c>
      <c r="G112" s="1113"/>
      <c r="H112" s="636" t="s">
        <v>498</v>
      </c>
      <c r="I112" s="886">
        <v>43552</v>
      </c>
      <c r="J112" s="867" t="s">
        <v>822</v>
      </c>
      <c r="K112" s="880">
        <v>1200</v>
      </c>
      <c r="L112" s="1089"/>
      <c r="M112" s="636" t="s">
        <v>11</v>
      </c>
      <c r="N112" s="636" t="s">
        <v>497</v>
      </c>
      <c r="O112" s="641">
        <v>5</v>
      </c>
      <c r="P112" s="1089"/>
      <c r="Q112" s="1088"/>
    </row>
    <row r="113" spans="1:17" ht="15" customHeight="1" x14ac:dyDescent="0.2">
      <c r="A113" s="587"/>
      <c r="B113" s="698" t="s">
        <v>561</v>
      </c>
      <c r="C113" s="634">
        <v>35</v>
      </c>
      <c r="D113" s="634">
        <v>500</v>
      </c>
      <c r="E113" s="634">
        <v>17.5</v>
      </c>
      <c r="F113" s="699" t="s">
        <v>184</v>
      </c>
      <c r="G113" s="1113"/>
      <c r="H113" s="636" t="s">
        <v>498</v>
      </c>
      <c r="I113" s="886">
        <v>43552</v>
      </c>
      <c r="J113" s="867" t="s">
        <v>822</v>
      </c>
      <c r="K113" s="880">
        <v>1200</v>
      </c>
      <c r="L113" s="1089"/>
      <c r="M113" s="636" t="s">
        <v>11</v>
      </c>
      <c r="N113" s="636" t="s">
        <v>497</v>
      </c>
      <c r="O113" s="869">
        <v>2.5</v>
      </c>
      <c r="P113" s="1089"/>
      <c r="Q113" s="631"/>
    </row>
    <row r="114" spans="1:17" ht="15" customHeight="1" x14ac:dyDescent="0.2">
      <c r="A114" s="585"/>
      <c r="B114" s="706" t="s">
        <v>563</v>
      </c>
      <c r="C114" s="634">
        <v>536</v>
      </c>
      <c r="D114" s="634">
        <v>500</v>
      </c>
      <c r="E114" s="634">
        <v>268</v>
      </c>
      <c r="F114" s="699" t="s">
        <v>182</v>
      </c>
      <c r="G114" s="1113"/>
      <c r="H114" s="636" t="s">
        <v>498</v>
      </c>
      <c r="I114" s="886">
        <v>43552</v>
      </c>
      <c r="J114" s="867" t="s">
        <v>822</v>
      </c>
      <c r="K114" s="880">
        <v>1200</v>
      </c>
      <c r="L114" s="1089"/>
      <c r="M114" s="636" t="s">
        <v>11</v>
      </c>
      <c r="N114" s="636" t="s">
        <v>497</v>
      </c>
      <c r="O114" s="869">
        <v>2.5</v>
      </c>
      <c r="P114" s="1089"/>
      <c r="Q114" s="1082" t="s">
        <v>742</v>
      </c>
    </row>
    <row r="115" spans="1:17" ht="15" customHeight="1" x14ac:dyDescent="0.2">
      <c r="A115" s="587"/>
      <c r="B115" s="706" t="s">
        <v>548</v>
      </c>
      <c r="C115" s="634">
        <v>594</v>
      </c>
      <c r="D115" s="634">
        <v>500</v>
      </c>
      <c r="E115" s="634">
        <v>297</v>
      </c>
      <c r="F115" s="699" t="s">
        <v>182</v>
      </c>
      <c r="G115" s="1113"/>
      <c r="H115" s="636" t="s">
        <v>498</v>
      </c>
      <c r="I115" s="886">
        <v>43552</v>
      </c>
      <c r="J115" s="867" t="s">
        <v>822</v>
      </c>
      <c r="K115" s="880">
        <v>1200</v>
      </c>
      <c r="L115" s="1089"/>
      <c r="M115" s="636" t="s">
        <v>11</v>
      </c>
      <c r="N115" s="636" t="s">
        <v>497</v>
      </c>
      <c r="O115" s="869">
        <v>2.5</v>
      </c>
      <c r="P115" s="1089"/>
      <c r="Q115" s="1083"/>
    </row>
    <row r="116" spans="1:17" ht="15" customHeight="1" x14ac:dyDescent="0.2">
      <c r="A116" s="587"/>
      <c r="B116" s="713" t="s">
        <v>488</v>
      </c>
      <c r="C116" s="634">
        <v>60</v>
      </c>
      <c r="D116" s="634">
        <v>500</v>
      </c>
      <c r="E116" s="634">
        <v>30</v>
      </c>
      <c r="F116" s="699" t="s">
        <v>184</v>
      </c>
      <c r="G116" s="1113"/>
      <c r="H116" s="636" t="s">
        <v>498</v>
      </c>
      <c r="I116" s="886">
        <v>43552</v>
      </c>
      <c r="J116" s="867" t="s">
        <v>822</v>
      </c>
      <c r="K116" s="880">
        <v>1200</v>
      </c>
      <c r="L116" s="1089"/>
      <c r="M116" s="636" t="s">
        <v>11</v>
      </c>
      <c r="N116" s="636" t="s">
        <v>497</v>
      </c>
      <c r="O116" s="869">
        <v>2.5</v>
      </c>
      <c r="P116" s="1089"/>
      <c r="Q116" s="1083"/>
    </row>
    <row r="117" spans="1:17" ht="15" customHeight="1" x14ac:dyDescent="0.2">
      <c r="A117" s="587"/>
      <c r="B117" s="714" t="s">
        <v>489</v>
      </c>
      <c r="C117" s="665">
        <v>510</v>
      </c>
      <c r="D117" s="665">
        <v>500</v>
      </c>
      <c r="E117" s="665">
        <v>255</v>
      </c>
      <c r="F117" s="701" t="s">
        <v>187</v>
      </c>
      <c r="G117" s="1114"/>
      <c r="H117" s="670" t="s">
        <v>498</v>
      </c>
      <c r="I117" s="882">
        <v>43552</v>
      </c>
      <c r="J117" s="675" t="s">
        <v>822</v>
      </c>
      <c r="K117" s="878">
        <v>1200</v>
      </c>
      <c r="L117" s="1090"/>
      <c r="M117" s="670" t="s">
        <v>11</v>
      </c>
      <c r="N117" s="670" t="s">
        <v>497</v>
      </c>
      <c r="O117" s="869">
        <v>2.5</v>
      </c>
      <c r="P117" s="1090"/>
      <c r="Q117" s="1083"/>
    </row>
    <row r="118" spans="1:17" ht="15" customHeight="1" x14ac:dyDescent="0.2">
      <c r="A118" s="587"/>
      <c r="B118" s="691"/>
      <c r="C118" s="642"/>
      <c r="D118" s="642"/>
      <c r="E118" s="642"/>
      <c r="F118" s="692"/>
      <c r="G118" s="687"/>
      <c r="H118" s="643"/>
      <c r="I118" s="644"/>
      <c r="J118" s="601"/>
      <c r="K118" s="642"/>
      <c r="L118" s="642"/>
      <c r="M118" s="643"/>
      <c r="N118" s="643"/>
      <c r="O118" s="645"/>
      <c r="P118" s="642"/>
      <c r="Q118" s="1083"/>
    </row>
    <row r="119" spans="1:17" ht="15" customHeight="1" x14ac:dyDescent="0.2">
      <c r="A119" s="905"/>
      <c r="B119" s="695" t="s">
        <v>487</v>
      </c>
      <c r="C119" s="642">
        <v>1248</v>
      </c>
      <c r="D119" s="642">
        <v>500</v>
      </c>
      <c r="E119" s="642">
        <v>624</v>
      </c>
      <c r="F119" s="692" t="s">
        <v>182</v>
      </c>
      <c r="G119" s="688" t="s">
        <v>326</v>
      </c>
      <c r="H119" s="655" t="s">
        <v>541</v>
      </c>
      <c r="I119" s="656">
        <v>43542</v>
      </c>
      <c r="J119" s="657"/>
      <c r="K119" s="642">
        <v>624</v>
      </c>
      <c r="L119" s="642" t="s">
        <v>511</v>
      </c>
      <c r="M119" s="643" t="s">
        <v>63</v>
      </c>
      <c r="N119" s="643" t="s">
        <v>496</v>
      </c>
      <c r="O119" s="645">
        <v>2.5</v>
      </c>
      <c r="P119" s="642">
        <v>0</v>
      </c>
      <c r="Q119" s="1083"/>
    </row>
    <row r="120" spans="1:17" ht="15" customHeight="1" x14ac:dyDescent="0.2">
      <c r="A120" s="587"/>
      <c r="B120" s="691"/>
      <c r="C120" s="642"/>
      <c r="D120" s="642"/>
      <c r="E120" s="642"/>
      <c r="F120" s="692"/>
      <c r="G120" s="687"/>
      <c r="H120" s="643"/>
      <c r="I120" s="644"/>
      <c r="J120" s="601"/>
      <c r="K120" s="642"/>
      <c r="L120" s="642"/>
      <c r="M120" s="643"/>
      <c r="N120" s="643"/>
      <c r="O120" s="645"/>
      <c r="P120" s="642"/>
      <c r="Q120" s="1083"/>
    </row>
    <row r="121" spans="1:17" ht="15" customHeight="1" x14ac:dyDescent="0.2">
      <c r="A121" s="587"/>
      <c r="B121" s="708" t="s">
        <v>484</v>
      </c>
      <c r="C121" s="659">
        <v>600</v>
      </c>
      <c r="D121" s="659">
        <v>500</v>
      </c>
      <c r="E121" s="659">
        <v>300</v>
      </c>
      <c r="F121" s="697" t="s">
        <v>182</v>
      </c>
      <c r="G121" s="1123" t="s">
        <v>324</v>
      </c>
      <c r="H121" s="1124" t="s">
        <v>499</v>
      </c>
      <c r="I121" s="1126">
        <v>43488</v>
      </c>
      <c r="J121" s="598"/>
      <c r="K121" s="1086">
        <v>600</v>
      </c>
      <c r="L121" s="1086" t="s">
        <v>510</v>
      </c>
      <c r="M121" s="1124" t="s">
        <v>11</v>
      </c>
      <c r="N121" s="1124" t="s">
        <v>323</v>
      </c>
      <c r="O121" s="870">
        <v>4.5999999999999996</v>
      </c>
      <c r="P121" s="1086">
        <v>1.5</v>
      </c>
      <c r="Q121" s="631"/>
    </row>
    <row r="122" spans="1:17" ht="15" customHeight="1" x14ac:dyDescent="0.2">
      <c r="A122" s="587"/>
      <c r="B122" s="700" t="s">
        <v>475</v>
      </c>
      <c r="C122" s="665">
        <v>597</v>
      </c>
      <c r="D122" s="665">
        <v>500</v>
      </c>
      <c r="E122" s="665">
        <v>298.5</v>
      </c>
      <c r="F122" s="701" t="s">
        <v>182</v>
      </c>
      <c r="G122" s="1094"/>
      <c r="H122" s="1125"/>
      <c r="I122" s="1090"/>
      <c r="J122" s="599"/>
      <c r="K122" s="1090"/>
      <c r="L122" s="1090"/>
      <c r="M122" s="1125"/>
      <c r="N122" s="1125"/>
      <c r="O122" s="870">
        <v>4.5999999999999996</v>
      </c>
      <c r="P122" s="1090"/>
      <c r="Q122" s="631"/>
    </row>
    <row r="123" spans="1:17" ht="15" customHeight="1" x14ac:dyDescent="0.2">
      <c r="A123" s="587"/>
      <c r="B123" s="691"/>
      <c r="C123" s="642"/>
      <c r="D123" s="642"/>
      <c r="E123" s="642"/>
      <c r="F123" s="692"/>
      <c r="G123" s="687"/>
      <c r="H123" s="643"/>
      <c r="I123" s="644"/>
      <c r="J123" s="601"/>
      <c r="K123" s="642"/>
      <c r="L123" s="642"/>
      <c r="M123" s="643"/>
      <c r="N123" s="643"/>
      <c r="O123" s="645"/>
      <c r="P123" s="642"/>
      <c r="Q123" s="631"/>
    </row>
    <row r="124" spans="1:17" ht="15" customHeight="1" x14ac:dyDescent="0.2">
      <c r="A124" s="587"/>
      <c r="B124" s="696" t="s">
        <v>405</v>
      </c>
      <c r="C124" s="659">
        <v>13</v>
      </c>
      <c r="D124" s="659">
        <v>1000</v>
      </c>
      <c r="E124" s="659">
        <v>13</v>
      </c>
      <c r="F124" s="697" t="s">
        <v>184</v>
      </c>
      <c r="G124" s="1122" t="s">
        <v>378</v>
      </c>
      <c r="H124" s="663" t="s">
        <v>483</v>
      </c>
      <c r="I124" s="672">
        <v>43371</v>
      </c>
      <c r="J124" s="598"/>
      <c r="K124" s="659">
        <v>900</v>
      </c>
      <c r="L124" s="1086" t="s">
        <v>509</v>
      </c>
      <c r="M124" s="663" t="s">
        <v>11</v>
      </c>
      <c r="N124" s="663" t="s">
        <v>379</v>
      </c>
      <c r="O124" s="673"/>
      <c r="P124" s="1086">
        <v>1</v>
      </c>
      <c r="Q124" s="1082"/>
    </row>
    <row r="125" spans="1:17" ht="15" customHeight="1" x14ac:dyDescent="0.2">
      <c r="A125" s="587"/>
      <c r="B125" s="698" t="s">
        <v>473</v>
      </c>
      <c r="C125" s="634">
        <v>84</v>
      </c>
      <c r="D125" s="634">
        <v>500</v>
      </c>
      <c r="E125" s="634">
        <v>42</v>
      </c>
      <c r="F125" s="699" t="s">
        <v>184</v>
      </c>
      <c r="G125" s="1113"/>
      <c r="H125" s="636" t="s">
        <v>483</v>
      </c>
      <c r="I125" s="640">
        <v>43371</v>
      </c>
      <c r="J125" s="632"/>
      <c r="K125" s="634">
        <v>900</v>
      </c>
      <c r="L125" s="1089"/>
      <c r="M125" s="636" t="s">
        <v>11</v>
      </c>
      <c r="N125" s="636" t="s">
        <v>379</v>
      </c>
      <c r="O125" s="641"/>
      <c r="P125" s="1089"/>
      <c r="Q125" s="1083"/>
    </row>
    <row r="126" spans="1:17" ht="15" customHeight="1" x14ac:dyDescent="0.2">
      <c r="B126" s="700" t="s">
        <v>474</v>
      </c>
      <c r="C126" s="665">
        <v>1088</v>
      </c>
      <c r="D126" s="665">
        <v>500</v>
      </c>
      <c r="E126" s="665">
        <v>544</v>
      </c>
      <c r="F126" s="701" t="s">
        <v>182</v>
      </c>
      <c r="G126" s="1114"/>
      <c r="H126" s="670" t="s">
        <v>483</v>
      </c>
      <c r="I126" s="674">
        <v>43371</v>
      </c>
      <c r="J126" s="675"/>
      <c r="K126" s="665">
        <v>900</v>
      </c>
      <c r="L126" s="1090"/>
      <c r="M126" s="670" t="s">
        <v>11</v>
      </c>
      <c r="N126" s="670" t="s">
        <v>379</v>
      </c>
      <c r="O126" s="676"/>
      <c r="P126" s="1090"/>
      <c r="Q126" s="631"/>
    </row>
    <row r="127" spans="1:17" ht="15" customHeight="1" x14ac:dyDescent="0.2">
      <c r="A127" s="587"/>
      <c r="B127" s="691"/>
      <c r="C127" s="642"/>
      <c r="D127" s="642"/>
      <c r="E127" s="642"/>
      <c r="F127" s="692"/>
      <c r="G127" s="687"/>
      <c r="H127" s="643"/>
      <c r="I127" s="644"/>
      <c r="J127" s="601"/>
      <c r="K127" s="642"/>
      <c r="L127" s="642"/>
      <c r="M127" s="643"/>
      <c r="N127" s="643"/>
      <c r="O127" s="645"/>
      <c r="P127" s="642"/>
      <c r="Q127" s="1087"/>
    </row>
    <row r="128" spans="1:17" ht="15" customHeight="1" x14ac:dyDescent="0.2">
      <c r="A128" s="587"/>
      <c r="B128" s="715" t="s">
        <v>471</v>
      </c>
      <c r="C128" s="642">
        <v>759</v>
      </c>
      <c r="D128" s="642">
        <v>500</v>
      </c>
      <c r="E128" s="642">
        <v>379.5</v>
      </c>
      <c r="F128" s="692" t="s">
        <v>182</v>
      </c>
      <c r="G128" s="688" t="s">
        <v>318</v>
      </c>
      <c r="H128" s="643" t="s">
        <v>495</v>
      </c>
      <c r="I128" s="644">
        <v>43509</v>
      </c>
      <c r="J128" s="601"/>
      <c r="K128" s="642">
        <v>379.5</v>
      </c>
      <c r="L128" s="642" t="s">
        <v>512</v>
      </c>
      <c r="M128" s="643" t="s">
        <v>31</v>
      </c>
      <c r="N128" s="643" t="s">
        <v>494</v>
      </c>
      <c r="O128" s="645">
        <v>2.95</v>
      </c>
      <c r="P128" s="642">
        <v>0</v>
      </c>
      <c r="Q128" s="1088"/>
    </row>
    <row r="129" spans="1:17" ht="15" customHeight="1" x14ac:dyDescent="0.2">
      <c r="A129" s="587"/>
      <c r="B129" s="691"/>
      <c r="C129" s="642"/>
      <c r="D129" s="642"/>
      <c r="E129" s="642"/>
      <c r="F129" s="692"/>
      <c r="G129" s="687"/>
      <c r="H129" s="643"/>
      <c r="I129" s="644"/>
      <c r="J129" s="601"/>
      <c r="K129" s="642"/>
      <c r="L129" s="642"/>
      <c r="M129" s="643"/>
      <c r="N129" s="643"/>
      <c r="O129" s="645"/>
      <c r="P129" s="642"/>
      <c r="Q129" s="1088"/>
    </row>
    <row r="130" spans="1:17" ht="15" customHeight="1" x14ac:dyDescent="0.2">
      <c r="B130" s="715" t="s">
        <v>469</v>
      </c>
      <c r="C130" s="642">
        <v>1199</v>
      </c>
      <c r="D130" s="642">
        <v>500</v>
      </c>
      <c r="E130" s="642">
        <v>599.5</v>
      </c>
      <c r="F130" s="692" t="s">
        <v>182</v>
      </c>
      <c r="G130" s="688" t="s">
        <v>325</v>
      </c>
      <c r="H130" s="643" t="s">
        <v>499</v>
      </c>
      <c r="I130" s="644">
        <v>43488</v>
      </c>
      <c r="J130" s="601"/>
      <c r="K130" s="642">
        <v>600</v>
      </c>
      <c r="L130" s="642" t="s">
        <v>510</v>
      </c>
      <c r="M130" s="643" t="s">
        <v>11</v>
      </c>
      <c r="N130" s="643" t="s">
        <v>380</v>
      </c>
      <c r="O130" s="645">
        <v>3</v>
      </c>
      <c r="P130" s="642">
        <v>0.5</v>
      </c>
      <c r="Q130" s="631"/>
    </row>
    <row r="131" spans="1:17" ht="15" customHeight="1" x14ac:dyDescent="0.2">
      <c r="A131" s="587"/>
      <c r="B131" s="691"/>
      <c r="C131" s="642"/>
      <c r="D131" s="642"/>
      <c r="E131" s="642"/>
      <c r="F131" s="692"/>
      <c r="G131" s="687"/>
      <c r="H131" s="643"/>
      <c r="I131" s="644"/>
      <c r="J131" s="601"/>
      <c r="K131" s="642"/>
      <c r="L131" s="642"/>
      <c r="M131" s="643"/>
      <c r="N131" s="643"/>
      <c r="O131" s="645"/>
      <c r="P131" s="642"/>
      <c r="Q131" s="631"/>
    </row>
    <row r="132" spans="1:17" ht="15" customHeight="1" x14ac:dyDescent="0.2">
      <c r="A132" s="587"/>
      <c r="B132" s="716" t="s">
        <v>460</v>
      </c>
      <c r="C132" s="642">
        <v>484</v>
      </c>
      <c r="D132" s="642">
        <v>500</v>
      </c>
      <c r="E132" s="642">
        <v>242</v>
      </c>
      <c r="F132" s="692" t="s">
        <v>187</v>
      </c>
      <c r="G132" s="688" t="s">
        <v>573</v>
      </c>
      <c r="H132" s="643" t="s">
        <v>493</v>
      </c>
      <c r="I132" s="644">
        <v>43496</v>
      </c>
      <c r="J132" s="601"/>
      <c r="K132" s="642">
        <v>242</v>
      </c>
      <c r="L132" s="642" t="s">
        <v>512</v>
      </c>
      <c r="M132" s="643" t="s">
        <v>31</v>
      </c>
      <c r="N132" s="643" t="s">
        <v>492</v>
      </c>
      <c r="O132" s="645">
        <v>2.95</v>
      </c>
      <c r="P132" s="642">
        <v>0</v>
      </c>
      <c r="Q132" s="631"/>
    </row>
    <row r="133" spans="1:17" ht="15" customHeight="1" x14ac:dyDescent="0.2">
      <c r="A133" s="587"/>
      <c r="B133" s="691"/>
      <c r="C133" s="642"/>
      <c r="D133" s="642"/>
      <c r="E133" s="642"/>
      <c r="F133" s="692"/>
      <c r="G133" s="687"/>
      <c r="H133" s="643"/>
      <c r="I133" s="644"/>
      <c r="J133" s="601"/>
      <c r="K133" s="642"/>
      <c r="L133" s="642"/>
      <c r="M133" s="643"/>
      <c r="N133" s="643"/>
      <c r="O133" s="645"/>
      <c r="P133" s="642"/>
      <c r="Q133" s="631"/>
    </row>
    <row r="134" spans="1:17" ht="15" customHeight="1" x14ac:dyDescent="0.2">
      <c r="A134" s="587"/>
      <c r="B134" s="717" t="s">
        <v>609</v>
      </c>
      <c r="C134" s="659">
        <v>420</v>
      </c>
      <c r="D134" s="659">
        <v>500</v>
      </c>
      <c r="E134" s="659">
        <v>210</v>
      </c>
      <c r="F134" s="697" t="s">
        <v>187</v>
      </c>
      <c r="G134" s="689" t="s">
        <v>573</v>
      </c>
      <c r="H134" s="663" t="s">
        <v>491</v>
      </c>
      <c r="I134" s="672">
        <v>43385</v>
      </c>
      <c r="J134" s="598"/>
      <c r="K134" s="659">
        <v>379.5</v>
      </c>
      <c r="L134" s="659" t="s">
        <v>513</v>
      </c>
      <c r="M134" s="663" t="s">
        <v>382</v>
      </c>
      <c r="N134" s="663" t="s">
        <v>486</v>
      </c>
      <c r="O134" s="673"/>
      <c r="P134" s="1086">
        <v>4.5</v>
      </c>
      <c r="Q134" s="631"/>
    </row>
    <row r="135" spans="1:17" ht="15" customHeight="1" x14ac:dyDescent="0.2">
      <c r="A135" s="587"/>
      <c r="B135" s="718" t="s">
        <v>467</v>
      </c>
      <c r="C135" s="665">
        <v>750</v>
      </c>
      <c r="D135" s="665">
        <v>500</v>
      </c>
      <c r="E135" s="665">
        <v>375</v>
      </c>
      <c r="F135" s="701" t="s">
        <v>187</v>
      </c>
      <c r="G135" s="690" t="s">
        <v>485</v>
      </c>
      <c r="H135" s="670" t="s">
        <v>491</v>
      </c>
      <c r="I135" s="674">
        <v>43385</v>
      </c>
      <c r="J135" s="675"/>
      <c r="K135" s="665">
        <v>379.5</v>
      </c>
      <c r="L135" s="665" t="s">
        <v>513</v>
      </c>
      <c r="M135" s="670" t="s">
        <v>382</v>
      </c>
      <c r="N135" s="670" t="s">
        <v>486</v>
      </c>
      <c r="O135" s="676"/>
      <c r="P135" s="1090"/>
      <c r="Q135" s="631"/>
    </row>
    <row r="136" spans="1:17" ht="15" customHeight="1" x14ac:dyDescent="0.2">
      <c r="A136" s="587"/>
      <c r="B136" s="693"/>
      <c r="C136" s="642"/>
      <c r="D136" s="642"/>
      <c r="E136" s="642"/>
      <c r="F136" s="692"/>
      <c r="G136" s="687"/>
      <c r="H136" s="643"/>
      <c r="I136" s="644"/>
      <c r="J136" s="601"/>
      <c r="K136" s="642"/>
      <c r="L136" s="642"/>
      <c r="M136" s="643"/>
      <c r="N136" s="643"/>
      <c r="O136" s="645"/>
      <c r="P136" s="642"/>
      <c r="Q136" s="631"/>
    </row>
    <row r="137" spans="1:17" ht="15" customHeight="1" x14ac:dyDescent="0.2">
      <c r="A137" s="587"/>
      <c r="B137" s="717" t="s">
        <v>523</v>
      </c>
      <c r="C137" s="659">
        <v>528</v>
      </c>
      <c r="D137" s="659">
        <v>500</v>
      </c>
      <c r="E137" s="659">
        <v>264</v>
      </c>
      <c r="F137" s="697" t="s">
        <v>187</v>
      </c>
      <c r="G137" s="689" t="s">
        <v>567</v>
      </c>
      <c r="H137" s="663" t="s">
        <v>495</v>
      </c>
      <c r="I137" s="672">
        <v>43225</v>
      </c>
      <c r="J137" s="598"/>
      <c r="K137" s="659">
        <v>561</v>
      </c>
      <c r="L137" s="659"/>
      <c r="M137" s="663" t="s">
        <v>20</v>
      </c>
      <c r="N137" s="677" t="s">
        <v>321</v>
      </c>
      <c r="O137" s="678"/>
      <c r="P137" s="1086">
        <v>0</v>
      </c>
      <c r="Q137" s="1082" t="s">
        <v>614</v>
      </c>
    </row>
    <row r="138" spans="1:17" ht="15" customHeight="1" x14ac:dyDescent="0.2">
      <c r="A138" s="587"/>
      <c r="B138" s="718" t="s">
        <v>449</v>
      </c>
      <c r="C138" s="665">
        <v>594</v>
      </c>
      <c r="D138" s="665">
        <v>500</v>
      </c>
      <c r="E138" s="665">
        <v>297</v>
      </c>
      <c r="F138" s="701" t="s">
        <v>187</v>
      </c>
      <c r="G138" s="690" t="s">
        <v>567</v>
      </c>
      <c r="H138" s="670" t="s">
        <v>495</v>
      </c>
      <c r="I138" s="674">
        <v>43225</v>
      </c>
      <c r="J138" s="675"/>
      <c r="K138" s="665">
        <v>561</v>
      </c>
      <c r="L138" s="665"/>
      <c r="M138" s="670" t="s">
        <v>20</v>
      </c>
      <c r="N138" s="679" t="s">
        <v>321</v>
      </c>
      <c r="O138" s="680"/>
      <c r="P138" s="1085"/>
      <c r="Q138" s="1083"/>
    </row>
    <row r="139" spans="1:17" ht="15" customHeight="1" x14ac:dyDescent="0.2">
      <c r="A139" s="587"/>
      <c r="B139" s="691"/>
      <c r="C139" s="642"/>
      <c r="D139" s="642"/>
      <c r="E139" s="642"/>
      <c r="F139" s="692"/>
      <c r="G139" s="687"/>
      <c r="H139" s="643"/>
      <c r="I139" s="644"/>
      <c r="J139" s="601"/>
      <c r="K139" s="642"/>
      <c r="L139" s="642"/>
      <c r="M139" s="670"/>
      <c r="N139" s="679"/>
      <c r="O139" s="645"/>
      <c r="P139" s="642"/>
      <c r="Q139" s="631"/>
    </row>
    <row r="140" spans="1:17" ht="15" customHeight="1" x14ac:dyDescent="0.2">
      <c r="A140" s="587"/>
      <c r="B140" s="909" t="s">
        <v>627</v>
      </c>
      <c r="C140" s="872">
        <v>103</v>
      </c>
      <c r="D140" s="872">
        <v>250</v>
      </c>
      <c r="E140" s="872">
        <v>25.75</v>
      </c>
      <c r="F140" s="697" t="s">
        <v>184</v>
      </c>
      <c r="G140" s="687" t="s">
        <v>318</v>
      </c>
      <c r="H140" s="643" t="s">
        <v>823</v>
      </c>
      <c r="I140" s="644">
        <v>43011</v>
      </c>
      <c r="J140" s="601"/>
      <c r="K140" s="642">
        <v>95.5</v>
      </c>
      <c r="L140" s="642"/>
      <c r="M140" s="670" t="s">
        <v>31</v>
      </c>
      <c r="N140" s="679" t="s">
        <v>824</v>
      </c>
      <c r="O140" s="645"/>
      <c r="P140" s="642"/>
      <c r="Q140" s="631"/>
    </row>
    <row r="141" spans="1:17" ht="15" customHeight="1" x14ac:dyDescent="0.2">
      <c r="A141" s="587"/>
      <c r="B141" s="909" t="s">
        <v>627</v>
      </c>
      <c r="C141" s="872">
        <v>21</v>
      </c>
      <c r="D141" s="872">
        <v>500</v>
      </c>
      <c r="E141" s="872">
        <v>10.5</v>
      </c>
      <c r="F141" s="697" t="s">
        <v>184</v>
      </c>
      <c r="G141" s="687" t="s">
        <v>318</v>
      </c>
      <c r="H141" s="643" t="s">
        <v>823</v>
      </c>
      <c r="I141" s="644">
        <v>43011</v>
      </c>
      <c r="J141" s="601"/>
      <c r="K141" s="642">
        <v>95.5</v>
      </c>
      <c r="L141" s="642"/>
      <c r="M141" s="670" t="s">
        <v>31</v>
      </c>
      <c r="N141" s="679" t="s">
        <v>824</v>
      </c>
      <c r="O141" s="645"/>
      <c r="P141" s="642"/>
      <c r="Q141" s="631"/>
    </row>
    <row r="142" spans="1:17" ht="15" customHeight="1" x14ac:dyDescent="0.2">
      <c r="A142" s="587"/>
      <c r="B142" s="696" t="s">
        <v>213</v>
      </c>
      <c r="C142" s="872">
        <v>242</v>
      </c>
      <c r="D142" s="872">
        <v>250</v>
      </c>
      <c r="E142" s="872">
        <v>60.5</v>
      </c>
      <c r="F142" s="697" t="s">
        <v>184</v>
      </c>
      <c r="G142" s="687" t="s">
        <v>769</v>
      </c>
      <c r="H142" s="643" t="s">
        <v>823</v>
      </c>
      <c r="I142" s="644">
        <v>43011</v>
      </c>
      <c r="J142" s="601"/>
      <c r="K142" s="642">
        <v>95.5</v>
      </c>
      <c r="L142" s="642"/>
      <c r="M142" s="670" t="s">
        <v>31</v>
      </c>
      <c r="N142" s="679" t="s">
        <v>824</v>
      </c>
      <c r="O142" s="645"/>
      <c r="P142" s="1086"/>
      <c r="Q142" s="631"/>
    </row>
    <row r="143" spans="1:17" ht="15" customHeight="1" x14ac:dyDescent="0.2">
      <c r="A143" s="905"/>
      <c r="B143" s="696" t="s">
        <v>213</v>
      </c>
      <c r="C143" s="872">
        <v>70</v>
      </c>
      <c r="D143" s="872">
        <v>500</v>
      </c>
      <c r="E143" s="872">
        <v>35</v>
      </c>
      <c r="F143" s="697" t="s">
        <v>184</v>
      </c>
      <c r="G143" s="687" t="s">
        <v>769</v>
      </c>
      <c r="H143" s="643" t="s">
        <v>823</v>
      </c>
      <c r="I143" s="644">
        <v>43011</v>
      </c>
      <c r="J143" s="601"/>
      <c r="K143" s="642">
        <v>95.5</v>
      </c>
      <c r="L143" s="642"/>
      <c r="M143" s="670" t="s">
        <v>31</v>
      </c>
      <c r="N143" s="679" t="s">
        <v>824</v>
      </c>
      <c r="O143" s="645"/>
      <c r="P143" s="1085"/>
      <c r="Q143" s="871"/>
    </row>
    <row r="144" spans="1:17" ht="15" customHeight="1" x14ac:dyDescent="0.2">
      <c r="A144" s="928"/>
      <c r="B144" s="890"/>
      <c r="C144" s="872"/>
      <c r="D144" s="872"/>
      <c r="E144" s="872"/>
      <c r="F144" s="697"/>
      <c r="G144" s="687"/>
      <c r="H144" s="643"/>
      <c r="I144" s="644"/>
      <c r="J144" s="601"/>
      <c r="K144" s="642"/>
      <c r="L144" s="642"/>
      <c r="M144" s="643"/>
      <c r="N144" s="643"/>
      <c r="O144" s="645"/>
      <c r="P144" s="642"/>
      <c r="Q144" s="871"/>
    </row>
    <row r="145" spans="1:17" ht="15" customHeight="1" thickBot="1" x14ac:dyDescent="0.25">
      <c r="A145" s="587"/>
      <c r="B145" s="719" t="s">
        <v>455</v>
      </c>
      <c r="C145" s="720">
        <v>352</v>
      </c>
      <c r="D145" s="720">
        <v>500</v>
      </c>
      <c r="E145" s="720">
        <v>176</v>
      </c>
      <c r="F145" s="721" t="s">
        <v>182</v>
      </c>
      <c r="G145" s="687" t="s">
        <v>318</v>
      </c>
      <c r="H145" s="643" t="s">
        <v>480</v>
      </c>
      <c r="I145" s="644">
        <v>43444</v>
      </c>
      <c r="J145" s="601"/>
      <c r="K145" s="642">
        <v>176</v>
      </c>
      <c r="L145" s="642" t="s">
        <v>512</v>
      </c>
      <c r="M145" s="643" t="s">
        <v>31</v>
      </c>
      <c r="N145" s="643" t="s">
        <v>479</v>
      </c>
      <c r="O145" s="645"/>
      <c r="P145" s="642">
        <v>0</v>
      </c>
      <c r="Q145" s="1082" t="s">
        <v>825</v>
      </c>
    </row>
    <row r="146" spans="1:17" ht="15" customHeight="1" x14ac:dyDescent="0.2">
      <c r="A146" s="587"/>
      <c r="Q146" s="1083"/>
    </row>
    <row r="147" spans="1:17" ht="15" customHeight="1" x14ac:dyDescent="0.2">
      <c r="A147" s="587"/>
      <c r="Q147" s="871"/>
    </row>
    <row r="148" spans="1:17" ht="15" customHeight="1" x14ac:dyDescent="0.2">
      <c r="A148" s="587"/>
      <c r="Q148" s="631"/>
    </row>
  </sheetData>
  <mergeCells count="85">
    <mergeCell ref="L24:L28"/>
    <mergeCell ref="P24:P28"/>
    <mergeCell ref="P83:P84"/>
    <mergeCell ref="Q86:Q87"/>
    <mergeCell ref="G83:G84"/>
    <mergeCell ref="Q37:Q38"/>
    <mergeCell ref="Q29:Q31"/>
    <mergeCell ref="P49:P52"/>
    <mergeCell ref="Q52:Q55"/>
    <mergeCell ref="Q46:Q48"/>
    <mergeCell ref="G32:G35"/>
    <mergeCell ref="L32:L35"/>
    <mergeCell ref="P32:P35"/>
    <mergeCell ref="Q32:Q35"/>
    <mergeCell ref="L86:L88"/>
    <mergeCell ref="G92:G96"/>
    <mergeCell ref="L92:L96"/>
    <mergeCell ref="G98:G103"/>
    <mergeCell ref="L98:L103"/>
    <mergeCell ref="P142:P143"/>
    <mergeCell ref="Q114:Q120"/>
    <mergeCell ref="P107:P109"/>
    <mergeCell ref="G107:G109"/>
    <mergeCell ref="L107:L109"/>
    <mergeCell ref="P111:P117"/>
    <mergeCell ref="B4:F4"/>
    <mergeCell ref="Q145:Q146"/>
    <mergeCell ref="G58:G59"/>
    <mergeCell ref="G124:G126"/>
    <mergeCell ref="L124:L126"/>
    <mergeCell ref="P124:P126"/>
    <mergeCell ref="Q127:Q129"/>
    <mergeCell ref="G121:G122"/>
    <mergeCell ref="H121:H122"/>
    <mergeCell ref="I121:I122"/>
    <mergeCell ref="K121:K122"/>
    <mergeCell ref="L121:L122"/>
    <mergeCell ref="N121:N122"/>
    <mergeCell ref="P121:P122"/>
    <mergeCell ref="M121:M122"/>
    <mergeCell ref="G111:G117"/>
    <mergeCell ref="B5:B6"/>
    <mergeCell ref="C5:C6"/>
    <mergeCell ref="D5:D6"/>
    <mergeCell ref="E5:E6"/>
    <mergeCell ref="F5:F6"/>
    <mergeCell ref="L83:L84"/>
    <mergeCell ref="G4:N4"/>
    <mergeCell ref="G5:G6"/>
    <mergeCell ref="H5:I5"/>
    <mergeCell ref="J5:J6"/>
    <mergeCell ref="K5:L5"/>
    <mergeCell ref="M5:M6"/>
    <mergeCell ref="N5:N6"/>
    <mergeCell ref="L18:L20"/>
    <mergeCell ref="G71:G72"/>
    <mergeCell ref="L43:L45"/>
    <mergeCell ref="G43:G45"/>
    <mergeCell ref="G65:G67"/>
    <mergeCell ref="L65:L67"/>
    <mergeCell ref="G49:G52"/>
    <mergeCell ref="L49:L52"/>
    <mergeCell ref="Q74:Q75"/>
    <mergeCell ref="G76:G77"/>
    <mergeCell ref="L76:L77"/>
    <mergeCell ref="P76:P77"/>
    <mergeCell ref="P65:P67"/>
    <mergeCell ref="Q68:Q70"/>
    <mergeCell ref="L71:L72"/>
    <mergeCell ref="Q11:Q12"/>
    <mergeCell ref="L11:L12"/>
    <mergeCell ref="P137:P138"/>
    <mergeCell ref="P58:P59"/>
    <mergeCell ref="Q101:Q105"/>
    <mergeCell ref="Q89:Q91"/>
    <mergeCell ref="P92:P96"/>
    <mergeCell ref="Q95:Q99"/>
    <mergeCell ref="P86:P88"/>
    <mergeCell ref="P98:P103"/>
    <mergeCell ref="Q110:Q112"/>
    <mergeCell ref="Q137:Q138"/>
    <mergeCell ref="P134:P135"/>
    <mergeCell ref="Q124:Q125"/>
    <mergeCell ref="P71:P72"/>
    <mergeCell ref="L111:L117"/>
  </mergeCells>
  <phoneticPr fontId="39" type="noConversion"/>
  <dataValidations count="1">
    <dataValidation type="list" allowBlank="1" showInputMessage="1" showErrorMessage="1" sqref="M86:M121 M123:M145 M7:M84" xr:uid="{00000000-0002-0000-0500-000000000000}">
      <formula1>FORNITORI</formula1>
    </dataValidation>
  </dataValidations>
  <pageMargins left="0.70866141732283472" right="0.70866141732283472" top="0.74803149606299213" bottom="0.74803149606299213" header="0.31496062992125984" footer="0.31496062992125984"/>
  <pageSetup scale="60" fitToHeight="0" orientation="landscape" r:id="rId1"/>
  <rowBreaks count="1" manualBreakCount="1">
    <brk id="72" min="1" max="13" man="1"/>
  </rowBreaks>
  <colBreaks count="1" manualBreakCount="1">
    <brk id="14" min="3" max="89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1:AND114"/>
  <sheetViews>
    <sheetView topLeftCell="Z1" zoomScaleNormal="100" workbookViewId="0">
      <selection activeCell="F18" sqref="F18"/>
    </sheetView>
  </sheetViews>
  <sheetFormatPr defaultColWidth="8.875" defaultRowHeight="14.25" x14ac:dyDescent="0.2"/>
  <cols>
    <col min="1" max="1" width="5.5" style="2" customWidth="1"/>
    <col min="2" max="2" width="10.75" style="22" customWidth="1"/>
    <col min="3" max="3" width="9.125" style="22" bestFit="1" customWidth="1"/>
    <col min="4" max="4" width="11.625" style="22" bestFit="1" customWidth="1"/>
    <col min="5" max="5" width="9.125" style="22" bestFit="1" customWidth="1"/>
    <col min="6" max="6" width="13.375" style="24" bestFit="1" customWidth="1"/>
    <col min="7" max="7" width="6.625" style="22" customWidth="1"/>
    <col min="8" max="8" width="8.125" style="22" bestFit="1" customWidth="1"/>
    <col min="9" max="9" width="7.75" style="22" bestFit="1" customWidth="1"/>
    <col min="10" max="10" width="14.625" style="22" customWidth="1"/>
    <col min="11" max="11" width="8.875" style="759" bestFit="1" customWidth="1"/>
    <col min="12" max="12" width="8" style="22" customWidth="1"/>
    <col min="13" max="13" width="6.125" style="22" bestFit="1" customWidth="1"/>
    <col min="14" max="14" width="11.625" style="22" bestFit="1" customWidth="1"/>
    <col min="15" max="15" width="10.75" style="759" customWidth="1"/>
    <col min="16" max="16" width="6" style="22" bestFit="1" customWidth="1"/>
    <col min="17" max="17" width="6.625" style="22" bestFit="1" customWidth="1"/>
    <col min="18" max="18" width="11" style="22" bestFit="1" customWidth="1"/>
    <col min="19" max="19" width="6.125" style="22" bestFit="1" customWidth="1"/>
    <col min="20" max="20" width="6" style="22" bestFit="1" customWidth="1"/>
    <col min="21" max="21" width="5.625" style="22" bestFit="1" customWidth="1"/>
    <col min="22" max="22" width="8.25" style="22" bestFit="1" customWidth="1"/>
    <col min="23" max="23" width="6.5" style="22" bestFit="1" customWidth="1"/>
    <col min="24" max="24" width="6" style="22" bestFit="1" customWidth="1"/>
    <col min="25" max="25" width="6.125" style="22" bestFit="1" customWidth="1"/>
    <col min="26" max="26" width="11.125" style="22" bestFit="1" customWidth="1"/>
    <col min="27" max="27" width="6.5" style="22" bestFit="1" customWidth="1"/>
    <col min="28" max="28" width="6" style="22" bestFit="1" customWidth="1"/>
    <col min="29" max="29" width="6.125" style="22" bestFit="1" customWidth="1"/>
    <col min="30" max="30" width="11.375" style="22" bestFit="1" customWidth="1"/>
    <col min="31" max="31" width="6.5" style="22" bestFit="1" customWidth="1"/>
    <col min="32" max="32" width="6" style="22" bestFit="1" customWidth="1"/>
    <col min="33" max="33" width="9.875" style="22" customWidth="1"/>
    <col min="34" max="34" width="13.5" style="22" bestFit="1" customWidth="1"/>
    <col min="35" max="35" width="6.5" style="197" bestFit="1" customWidth="1"/>
    <col min="36" max="36" width="6" style="197" bestFit="1" customWidth="1"/>
    <col min="37" max="37" width="6.625" style="197" bestFit="1" customWidth="1"/>
    <col min="38" max="38" width="9.875" style="197" bestFit="1" customWidth="1"/>
    <col min="39" max="41" width="6.125" style="197" customWidth="1"/>
    <col min="42" max="80" width="7.375" style="192" customWidth="1"/>
    <col min="81" max="1029" width="7.375" style="2" customWidth="1"/>
    <col min="1030" max="16384" width="8.875" style="386"/>
  </cols>
  <sheetData>
    <row r="1" spans="1:80 1030:1044" s="2" customFormat="1" ht="30" customHeight="1" x14ac:dyDescent="0.2">
      <c r="B1" s="1138" t="s">
        <v>403</v>
      </c>
      <c r="C1" s="1139"/>
      <c r="D1" s="1139"/>
      <c r="E1" s="1139"/>
      <c r="F1" s="1139"/>
      <c r="G1" s="1139"/>
      <c r="H1" s="1139"/>
      <c r="I1" s="1139"/>
      <c r="J1" s="1139"/>
      <c r="K1" s="1139"/>
      <c r="L1" s="1139"/>
      <c r="M1" s="1139"/>
      <c r="N1" s="1139"/>
      <c r="O1" s="1139"/>
      <c r="P1" s="1139"/>
      <c r="Q1" s="1139"/>
      <c r="R1" s="1139"/>
      <c r="S1" s="1139"/>
      <c r="T1" s="1139"/>
      <c r="U1" s="1139"/>
      <c r="V1" s="1139"/>
      <c r="W1" s="1139"/>
      <c r="X1" s="1139"/>
      <c r="Y1" s="1139"/>
      <c r="Z1" s="1139"/>
      <c r="AA1" s="1139"/>
      <c r="AB1" s="1139"/>
      <c r="AC1" s="1139"/>
      <c r="AD1" s="1139"/>
      <c r="AE1" s="1139"/>
      <c r="AF1" s="1139"/>
      <c r="AG1" s="1139"/>
      <c r="AH1" s="1139"/>
      <c r="AI1" s="1139"/>
      <c r="AJ1" s="1139"/>
      <c r="AK1" s="1139"/>
      <c r="AL1" s="1139"/>
      <c r="AM1" s="1139"/>
      <c r="AN1" s="1139"/>
      <c r="AO1" s="1139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2"/>
      <c r="BH1" s="192"/>
      <c r="BI1" s="192"/>
      <c r="BJ1" s="192"/>
      <c r="BK1" s="192"/>
      <c r="BL1" s="192"/>
      <c r="BM1" s="192"/>
      <c r="BN1" s="192"/>
      <c r="BO1" s="192"/>
      <c r="BP1" s="192"/>
      <c r="BQ1" s="192"/>
      <c r="BR1" s="192"/>
      <c r="BS1" s="192"/>
      <c r="BT1" s="192"/>
      <c r="BU1" s="192"/>
      <c r="BV1" s="192"/>
      <c r="BW1" s="192"/>
      <c r="BX1" s="192"/>
      <c r="BY1" s="192"/>
      <c r="BZ1" s="192"/>
      <c r="CA1" s="192"/>
      <c r="CB1" s="192"/>
    </row>
    <row r="2" spans="1:80 1030:1044" s="20" customFormat="1" x14ac:dyDescent="0.2">
      <c r="B2" s="1149" t="s">
        <v>169</v>
      </c>
      <c r="C2" s="1141"/>
      <c r="D2" s="1141"/>
      <c r="E2" s="1150"/>
      <c r="F2" s="1149" t="s">
        <v>188</v>
      </c>
      <c r="G2" s="1141"/>
      <c r="H2" s="1141"/>
      <c r="I2" s="1142"/>
      <c r="J2" s="1140" t="s">
        <v>166</v>
      </c>
      <c r="K2" s="1141"/>
      <c r="L2" s="1141"/>
      <c r="M2" s="1142"/>
      <c r="N2" s="1140" t="s">
        <v>189</v>
      </c>
      <c r="O2" s="1141"/>
      <c r="P2" s="1141"/>
      <c r="Q2" s="1142"/>
      <c r="R2" s="1140" t="s">
        <v>163</v>
      </c>
      <c r="S2" s="1141"/>
      <c r="T2" s="1141"/>
      <c r="U2" s="1142"/>
      <c r="V2" s="1140" t="s">
        <v>190</v>
      </c>
      <c r="W2" s="1141"/>
      <c r="X2" s="1141"/>
      <c r="Y2" s="1142"/>
      <c r="Z2" s="1146" t="s">
        <v>169</v>
      </c>
      <c r="AA2" s="1147"/>
      <c r="AB2" s="1147"/>
      <c r="AC2" s="1148"/>
      <c r="AD2" s="1146" t="s">
        <v>188</v>
      </c>
      <c r="AE2" s="1147"/>
      <c r="AF2" s="1147"/>
      <c r="AG2" s="1147"/>
      <c r="AH2" s="1143" t="s">
        <v>166</v>
      </c>
      <c r="AI2" s="1144"/>
      <c r="AJ2" s="1144"/>
      <c r="AK2" s="1145"/>
      <c r="AL2" s="1151" t="s">
        <v>191</v>
      </c>
      <c r="AM2" s="1152"/>
      <c r="AN2" s="1152"/>
      <c r="AO2" s="1153"/>
      <c r="AP2" s="375"/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  <c r="BN2" s="375"/>
      <c r="BO2" s="375"/>
      <c r="BP2" s="375"/>
      <c r="BQ2" s="375"/>
      <c r="BR2" s="375"/>
      <c r="BS2" s="375"/>
      <c r="BT2" s="375"/>
      <c r="BU2" s="375"/>
      <c r="BV2" s="375"/>
      <c r="BW2" s="375"/>
      <c r="BX2" s="375"/>
      <c r="BY2" s="375"/>
      <c r="BZ2" s="375"/>
      <c r="CA2" s="375"/>
      <c r="CB2" s="375"/>
    </row>
    <row r="3" spans="1:80 1030:1044" s="378" customFormat="1" x14ac:dyDescent="0.2">
      <c r="A3" s="20"/>
      <c r="B3" s="376" t="s">
        <v>247</v>
      </c>
      <c r="C3" s="182" t="s">
        <v>393</v>
      </c>
      <c r="D3" s="176" t="s">
        <v>402</v>
      </c>
      <c r="E3" s="177" t="s">
        <v>84</v>
      </c>
      <c r="F3" s="792" t="s">
        <v>247</v>
      </c>
      <c r="G3" s="182" t="s">
        <v>393</v>
      </c>
      <c r="H3" s="176" t="s">
        <v>402</v>
      </c>
      <c r="I3" s="177" t="s">
        <v>84</v>
      </c>
      <c r="J3" s="376" t="s">
        <v>247</v>
      </c>
      <c r="K3" s="746" t="s">
        <v>393</v>
      </c>
      <c r="L3" s="176" t="s">
        <v>402</v>
      </c>
      <c r="M3" s="177" t="s">
        <v>84</v>
      </c>
      <c r="N3" s="376" t="s">
        <v>247</v>
      </c>
      <c r="O3" s="746" t="s">
        <v>393</v>
      </c>
      <c r="P3" s="176" t="s">
        <v>402</v>
      </c>
      <c r="Q3" s="177" t="s">
        <v>84</v>
      </c>
      <c r="R3" s="376" t="s">
        <v>247</v>
      </c>
      <c r="S3" s="182" t="s">
        <v>393</v>
      </c>
      <c r="T3" s="176" t="s">
        <v>402</v>
      </c>
      <c r="U3" s="177" t="s">
        <v>84</v>
      </c>
      <c r="V3" s="376" t="s">
        <v>247</v>
      </c>
      <c r="W3" s="182" t="s">
        <v>393</v>
      </c>
      <c r="X3" s="176" t="s">
        <v>402</v>
      </c>
      <c r="Y3" s="177" t="s">
        <v>84</v>
      </c>
      <c r="Z3" s="376" t="s">
        <v>247</v>
      </c>
      <c r="AA3" s="182" t="s">
        <v>393</v>
      </c>
      <c r="AB3" s="176" t="s">
        <v>402</v>
      </c>
      <c r="AC3" s="177" t="s">
        <v>84</v>
      </c>
      <c r="AD3" s="376" t="s">
        <v>247</v>
      </c>
      <c r="AE3" s="182" t="s">
        <v>393</v>
      </c>
      <c r="AF3" s="176" t="s">
        <v>402</v>
      </c>
      <c r="AG3" s="177" t="s">
        <v>84</v>
      </c>
      <c r="AH3" s="376" t="s">
        <v>247</v>
      </c>
      <c r="AI3" s="182" t="s">
        <v>393</v>
      </c>
      <c r="AJ3" s="176" t="s">
        <v>402</v>
      </c>
      <c r="AK3" s="177" t="s">
        <v>84</v>
      </c>
      <c r="AL3" s="376" t="s">
        <v>247</v>
      </c>
      <c r="AM3" s="182" t="s">
        <v>393</v>
      </c>
      <c r="AN3" s="176" t="s">
        <v>402</v>
      </c>
      <c r="AO3" s="177" t="s">
        <v>84</v>
      </c>
      <c r="AP3" s="377"/>
      <c r="AQ3" s="377"/>
      <c r="AR3" s="377"/>
      <c r="AS3" s="377"/>
      <c r="AT3" s="377"/>
      <c r="AU3" s="377"/>
      <c r="AV3" s="377"/>
      <c r="AW3" s="377"/>
      <c r="AX3" s="377"/>
      <c r="AY3" s="377"/>
      <c r="AZ3" s="377"/>
      <c r="BA3" s="377"/>
      <c r="BB3" s="377"/>
      <c r="BC3" s="377"/>
      <c r="BD3" s="377"/>
      <c r="BE3" s="377"/>
      <c r="BF3" s="377"/>
      <c r="BG3" s="377"/>
      <c r="BH3" s="377"/>
      <c r="BI3" s="377"/>
      <c r="BJ3" s="377"/>
      <c r="BK3" s="377"/>
      <c r="BL3" s="377"/>
      <c r="BM3" s="377"/>
      <c r="BN3" s="377"/>
      <c r="BO3" s="377"/>
      <c r="BP3" s="377"/>
      <c r="BQ3" s="377"/>
      <c r="BR3" s="377"/>
      <c r="BS3" s="377"/>
      <c r="BT3" s="377"/>
      <c r="BU3" s="377"/>
      <c r="BV3" s="377"/>
      <c r="BW3" s="377"/>
      <c r="BX3" s="377"/>
      <c r="BY3" s="377"/>
      <c r="BZ3" s="377"/>
      <c r="CA3" s="377"/>
      <c r="CB3" s="377"/>
    </row>
    <row r="4" spans="1:80 1030:1044" s="378" customFormat="1" x14ac:dyDescent="0.2">
      <c r="A4" s="20"/>
      <c r="B4" s="180"/>
      <c r="C4" s="443"/>
      <c r="D4" s="380"/>
      <c r="E4" s="442"/>
      <c r="F4" s="793"/>
      <c r="G4" s="518"/>
      <c r="H4" s="22"/>
      <c r="I4" s="514"/>
      <c r="J4" s="380"/>
      <c r="K4" s="760"/>
      <c r="L4" s="180"/>
      <c r="M4" s="160"/>
      <c r="N4" s="380"/>
      <c r="O4" s="747"/>
      <c r="P4" s="136"/>
      <c r="Q4" s="160"/>
      <c r="R4" s="178"/>
      <c r="S4" s="235"/>
      <c r="T4" s="22"/>
      <c r="U4" s="235"/>
      <c r="V4" s="379"/>
      <c r="W4" s="178"/>
      <c r="X4" s="178"/>
      <c r="Y4" s="178"/>
      <c r="Z4" s="235"/>
      <c r="AA4" s="235"/>
      <c r="AB4" s="235"/>
      <c r="AC4" s="235"/>
      <c r="AD4" s="235"/>
      <c r="AE4" s="235"/>
      <c r="AF4" s="235"/>
      <c r="AG4" s="235"/>
      <c r="AH4" s="381"/>
      <c r="AI4" s="235"/>
      <c r="AJ4" s="22"/>
      <c r="AK4" s="235"/>
      <c r="AL4" s="178"/>
      <c r="AM4" s="178"/>
      <c r="AN4" s="524"/>
      <c r="AO4" s="178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377"/>
      <c r="BO4" s="377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</row>
    <row r="5" spans="1:80 1030:1044" s="378" customFormat="1" x14ac:dyDescent="0.2">
      <c r="A5" s="20"/>
      <c r="B5" s="180" t="s">
        <v>997</v>
      </c>
      <c r="C5" s="443"/>
      <c r="D5" s="380">
        <v>5.07</v>
      </c>
      <c r="E5" s="1026"/>
      <c r="F5" s="1025" t="s">
        <v>916</v>
      </c>
      <c r="G5" s="180">
        <v>3.77</v>
      </c>
      <c r="H5" s="180">
        <v>5.2</v>
      </c>
      <c r="I5" s="180">
        <v>18</v>
      </c>
      <c r="J5" s="423" t="s">
        <v>924</v>
      </c>
      <c r="K5" s="761">
        <v>5.27</v>
      </c>
      <c r="L5" s="180">
        <v>7.51</v>
      </c>
      <c r="M5" s="518">
        <v>20</v>
      </c>
      <c r="N5" s="423" t="s">
        <v>936</v>
      </c>
      <c r="O5" s="749">
        <v>3.67</v>
      </c>
      <c r="P5" s="136">
        <v>5.07</v>
      </c>
      <c r="Q5" s="514">
        <v>18</v>
      </c>
      <c r="R5" s="180" t="s">
        <v>921</v>
      </c>
      <c r="S5" s="518">
        <v>5.34</v>
      </c>
      <c r="T5" s="180">
        <v>6.62</v>
      </c>
      <c r="U5" s="557">
        <v>11</v>
      </c>
      <c r="V5" s="942"/>
      <c r="W5" s="179"/>
      <c r="X5" s="179"/>
      <c r="Y5" s="458"/>
      <c r="Z5" s="937" t="s">
        <v>817</v>
      </c>
      <c r="AA5" s="557">
        <v>2.92</v>
      </c>
      <c r="AB5" s="179">
        <v>5.07</v>
      </c>
      <c r="AC5" s="557">
        <v>33</v>
      </c>
      <c r="AD5" s="382" t="s">
        <v>925</v>
      </c>
      <c r="AE5" s="179"/>
      <c r="AF5" s="179">
        <v>5.12</v>
      </c>
      <c r="AG5" s="179"/>
      <c r="AH5" s="381" t="s">
        <v>884</v>
      </c>
      <c r="AI5" s="458">
        <v>4.67</v>
      </c>
      <c r="AJ5" s="22">
        <v>7.25</v>
      </c>
      <c r="AK5" s="382">
        <v>25</v>
      </c>
      <c r="AL5" s="458" t="s">
        <v>857</v>
      </c>
      <c r="AM5" s="467"/>
      <c r="AN5" s="467">
        <v>6.5</v>
      </c>
      <c r="AO5" s="179"/>
      <c r="AP5" s="377"/>
      <c r="AQ5" s="377"/>
      <c r="AR5" s="377"/>
      <c r="AS5" s="377"/>
      <c r="AT5" s="377"/>
      <c r="AU5" s="377"/>
      <c r="AV5" s="377"/>
      <c r="AW5" s="377"/>
      <c r="AX5" s="377"/>
      <c r="AY5" s="377"/>
      <c r="AZ5" s="377"/>
      <c r="BA5" s="377"/>
      <c r="BB5" s="377"/>
      <c r="BC5" s="377"/>
      <c r="BD5" s="377"/>
      <c r="BE5" s="377"/>
      <c r="BF5" s="377"/>
      <c r="BG5" s="377"/>
      <c r="BH5" s="377"/>
      <c r="BI5" s="377"/>
      <c r="BJ5" s="377"/>
      <c r="BK5" s="377"/>
      <c r="BL5" s="377"/>
      <c r="BM5" s="377"/>
      <c r="BN5" s="377"/>
      <c r="BO5" s="377"/>
      <c r="BP5" s="377"/>
      <c r="BQ5" s="377"/>
      <c r="BR5" s="377"/>
      <c r="BS5" s="377"/>
      <c r="BT5" s="377"/>
      <c r="BU5" s="377"/>
      <c r="BV5" s="377"/>
      <c r="BW5" s="377"/>
      <c r="BX5" s="377"/>
      <c r="BY5" s="377"/>
      <c r="BZ5" s="377"/>
      <c r="CA5" s="377"/>
      <c r="CB5" s="377"/>
    </row>
    <row r="6" spans="1:80 1030:1044" s="197" customFormat="1" ht="15" thickBot="1" x14ac:dyDescent="0.25">
      <c r="A6" s="20"/>
      <c r="B6" s="201" t="s">
        <v>861</v>
      </c>
      <c r="C6" s="422">
        <v>3.42</v>
      </c>
      <c r="D6" s="380">
        <v>5.07</v>
      </c>
      <c r="E6" s="499">
        <v>23</v>
      </c>
      <c r="F6" s="795" t="s">
        <v>800</v>
      </c>
      <c r="G6" s="518">
        <v>3.67</v>
      </c>
      <c r="H6" s="179">
        <v>5.2</v>
      </c>
      <c r="I6" s="180">
        <v>20</v>
      </c>
      <c r="J6" s="1002" t="s">
        <v>877</v>
      </c>
      <c r="K6" s="749">
        <v>5.27</v>
      </c>
      <c r="L6" s="180">
        <v>7.51</v>
      </c>
      <c r="M6" s="518">
        <v>20</v>
      </c>
      <c r="N6" s="468" t="s">
        <v>775</v>
      </c>
      <c r="O6" s="749">
        <v>3.67</v>
      </c>
      <c r="P6" s="136">
        <v>5.07</v>
      </c>
      <c r="Q6" s="514">
        <v>18</v>
      </c>
      <c r="R6" s="468" t="s">
        <v>791</v>
      </c>
      <c r="S6" s="458">
        <v>5.34</v>
      </c>
      <c r="T6" s="179">
        <v>6.62</v>
      </c>
      <c r="U6" s="382">
        <v>11</v>
      </c>
      <c r="V6" s="556"/>
      <c r="W6" s="254"/>
      <c r="X6" s="254"/>
      <c r="Y6" s="893"/>
      <c r="Z6" s="490" t="s">
        <v>630</v>
      </c>
      <c r="AA6" s="257">
        <v>2.92</v>
      </c>
      <c r="AB6" s="317">
        <v>5.07</v>
      </c>
      <c r="AC6" s="464">
        <v>33</v>
      </c>
      <c r="AD6" s="390" t="s">
        <v>670</v>
      </c>
      <c r="AE6" s="179">
        <v>3.17</v>
      </c>
      <c r="AF6" s="179">
        <v>5.12</v>
      </c>
      <c r="AG6" s="179">
        <v>25</v>
      </c>
      <c r="AH6" s="383" t="s">
        <v>781</v>
      </c>
      <c r="AI6" s="458">
        <v>4.8499999999999996</v>
      </c>
      <c r="AJ6" s="136">
        <v>7.25</v>
      </c>
      <c r="AK6" s="382">
        <v>23</v>
      </c>
      <c r="AL6" s="388" t="s">
        <v>616</v>
      </c>
      <c r="AM6" s="467"/>
      <c r="AN6" s="467">
        <v>6.5</v>
      </c>
      <c r="AO6" s="179"/>
      <c r="AP6" s="185"/>
      <c r="AQ6" s="185"/>
      <c r="AR6" s="185"/>
      <c r="AS6" s="185"/>
      <c r="AT6" s="185"/>
      <c r="AU6" s="185"/>
      <c r="AV6" s="185"/>
      <c r="AW6" s="185"/>
      <c r="AX6" s="185"/>
      <c r="AY6" s="185"/>
      <c r="AZ6" s="185"/>
      <c r="BA6" s="185"/>
      <c r="BB6" s="185"/>
      <c r="BC6" s="185"/>
      <c r="BD6" s="185"/>
      <c r="BE6" s="185"/>
      <c r="BF6" s="185"/>
      <c r="BG6" s="185"/>
      <c r="BH6" s="185"/>
      <c r="BI6" s="185"/>
      <c r="BJ6" s="185"/>
      <c r="BK6" s="185"/>
      <c r="BL6" s="185"/>
      <c r="BM6" s="185"/>
      <c r="BN6" s="185"/>
      <c r="BO6" s="185"/>
      <c r="BP6" s="185"/>
      <c r="BQ6" s="185"/>
      <c r="BR6" s="185"/>
      <c r="BS6" s="185"/>
      <c r="BT6" s="185"/>
      <c r="BU6" s="185"/>
      <c r="BV6" s="185"/>
      <c r="BW6" s="185"/>
      <c r="BX6" s="185"/>
      <c r="BY6" s="185"/>
      <c r="BZ6" s="185"/>
      <c r="CA6" s="185"/>
      <c r="CB6" s="185"/>
    </row>
    <row r="7" spans="1:80 1030:1044" s="378" customFormat="1" ht="15" thickBot="1" x14ac:dyDescent="0.25">
      <c r="A7" s="20"/>
      <c r="B7" s="201" t="s">
        <v>796</v>
      </c>
      <c r="C7" s="422">
        <v>3.35</v>
      </c>
      <c r="D7" s="380">
        <v>5.07</v>
      </c>
      <c r="E7" s="499">
        <v>25</v>
      </c>
      <c r="F7" s="795" t="s">
        <v>663</v>
      </c>
      <c r="G7" s="180">
        <v>3.67</v>
      </c>
      <c r="H7" s="179">
        <v>5.2</v>
      </c>
      <c r="I7" s="180">
        <v>20</v>
      </c>
      <c r="J7" s="468" t="s">
        <v>766</v>
      </c>
      <c r="K7" s="761">
        <v>5.6</v>
      </c>
      <c r="L7" s="180">
        <v>7.51</v>
      </c>
      <c r="M7" s="180">
        <v>17</v>
      </c>
      <c r="N7" s="822" t="s">
        <v>631</v>
      </c>
      <c r="O7" s="748">
        <v>3.67</v>
      </c>
      <c r="P7" s="257">
        <v>5.07</v>
      </c>
      <c r="Q7" s="513">
        <v>18</v>
      </c>
      <c r="R7" s="468" t="s">
        <v>707</v>
      </c>
      <c r="S7" s="518">
        <v>5.34</v>
      </c>
      <c r="T7" s="179">
        <v>6.62</v>
      </c>
      <c r="U7" s="557">
        <v>11</v>
      </c>
      <c r="V7" s="454" t="s">
        <v>203</v>
      </c>
      <c r="W7" s="241">
        <v>3.242</v>
      </c>
      <c r="X7" s="241">
        <v>5.4</v>
      </c>
      <c r="Y7" s="241">
        <v>30</v>
      </c>
      <c r="Z7" s="383" t="s">
        <v>609</v>
      </c>
      <c r="AA7" s="160"/>
      <c r="AB7" s="22">
        <v>5.07</v>
      </c>
      <c r="AC7" s="432"/>
      <c r="AD7" s="390" t="s">
        <v>670</v>
      </c>
      <c r="AE7" s="179">
        <v>3.17</v>
      </c>
      <c r="AF7" s="179">
        <v>5.12</v>
      </c>
      <c r="AG7" s="179">
        <v>25</v>
      </c>
      <c r="AH7" s="383" t="s">
        <v>729</v>
      </c>
      <c r="AI7" s="518">
        <v>4.8499999999999996</v>
      </c>
      <c r="AJ7" s="136">
        <v>7.25</v>
      </c>
      <c r="AK7" s="517">
        <v>23</v>
      </c>
      <c r="AL7" s="490" t="s">
        <v>464</v>
      </c>
      <c r="AM7" s="317"/>
      <c r="AN7" s="522">
        <v>6.5</v>
      </c>
      <c r="AO7" s="254"/>
      <c r="AP7" s="377"/>
      <c r="AQ7" s="377"/>
      <c r="AR7" s="377"/>
      <c r="AS7" s="377"/>
      <c r="AT7" s="377"/>
      <c r="AU7" s="377"/>
      <c r="AV7" s="377"/>
      <c r="AW7" s="377"/>
      <c r="AX7" s="377"/>
      <c r="AY7" s="377"/>
      <c r="AZ7" s="377"/>
      <c r="BA7" s="377"/>
      <c r="BB7" s="377"/>
      <c r="BC7" s="377"/>
      <c r="BD7" s="377"/>
      <c r="BE7" s="377"/>
      <c r="BF7" s="377"/>
      <c r="BG7" s="377"/>
      <c r="BH7" s="377"/>
      <c r="BI7" s="377"/>
      <c r="BJ7" s="377"/>
      <c r="BK7" s="377"/>
      <c r="BL7" s="377"/>
      <c r="BM7" s="377"/>
      <c r="BN7" s="377"/>
      <c r="BO7" s="377"/>
      <c r="BP7" s="377"/>
      <c r="BQ7" s="377"/>
      <c r="BR7" s="377"/>
      <c r="BS7" s="377"/>
      <c r="BT7" s="377"/>
      <c r="BU7" s="377"/>
      <c r="BV7" s="377"/>
      <c r="BW7" s="377"/>
      <c r="BX7" s="377"/>
      <c r="BY7" s="377"/>
      <c r="BZ7" s="377"/>
      <c r="CA7" s="377"/>
      <c r="CB7" s="377"/>
    </row>
    <row r="8" spans="1:80 1030:1044" s="2" customFormat="1" ht="15" thickBot="1" x14ac:dyDescent="0.25">
      <c r="A8" s="20"/>
      <c r="B8" s="201" t="s">
        <v>788</v>
      </c>
      <c r="C8" s="422">
        <v>3.35</v>
      </c>
      <c r="D8" s="380">
        <v>5.07</v>
      </c>
      <c r="E8" s="499">
        <v>25</v>
      </c>
      <c r="F8" s="794" t="s">
        <v>574</v>
      </c>
      <c r="G8" s="512">
        <v>3.7650000000000001</v>
      </c>
      <c r="H8" s="317">
        <v>5.2</v>
      </c>
      <c r="I8" s="513">
        <v>18</v>
      </c>
      <c r="J8" s="468" t="s">
        <v>659</v>
      </c>
      <c r="K8" s="761">
        <v>5.1150000000000002</v>
      </c>
      <c r="L8" s="180">
        <v>7.51</v>
      </c>
      <c r="M8" s="180">
        <v>20</v>
      </c>
      <c r="N8" s="383" t="s">
        <v>575</v>
      </c>
      <c r="O8" s="749">
        <v>3.5150000000000001</v>
      </c>
      <c r="P8" s="136">
        <v>5.07</v>
      </c>
      <c r="Q8" s="136">
        <v>23</v>
      </c>
      <c r="R8" s="490" t="s">
        <v>579</v>
      </c>
      <c r="S8" s="513">
        <v>5.28</v>
      </c>
      <c r="T8" s="317">
        <v>6.62</v>
      </c>
      <c r="U8" s="257">
        <v>11</v>
      </c>
      <c r="V8" s="199"/>
      <c r="W8" s="199"/>
      <c r="X8" s="199"/>
      <c r="Y8" s="199"/>
      <c r="Z8" s="383" t="s">
        <v>572</v>
      </c>
      <c r="AA8" s="136">
        <v>3.01</v>
      </c>
      <c r="AB8" s="136">
        <v>5.07</v>
      </c>
      <c r="AC8" s="523">
        <v>33</v>
      </c>
      <c r="AD8" s="588" t="s">
        <v>566</v>
      </c>
      <c r="AE8" s="254">
        <v>3.48</v>
      </c>
      <c r="AF8" s="254">
        <v>5.12</v>
      </c>
      <c r="AG8" s="254">
        <v>23</v>
      </c>
      <c r="AH8" s="490" t="s">
        <v>637</v>
      </c>
      <c r="AI8" s="257">
        <v>4.7649999999999997</v>
      </c>
      <c r="AJ8" s="317">
        <v>7.25</v>
      </c>
      <c r="AK8" s="257">
        <v>23</v>
      </c>
      <c r="AL8" s="384"/>
      <c r="AM8" s="16"/>
      <c r="AN8" s="16"/>
      <c r="AO8" s="143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  <c r="BB8" s="192"/>
      <c r="BC8" s="192"/>
      <c r="BD8" s="192"/>
      <c r="BE8" s="192"/>
      <c r="BF8" s="192"/>
      <c r="BG8" s="192"/>
      <c r="BH8" s="192"/>
      <c r="BI8" s="192"/>
      <c r="BJ8" s="192"/>
      <c r="BK8" s="192"/>
      <c r="BL8" s="192"/>
      <c r="BM8" s="192"/>
      <c r="BN8" s="192"/>
      <c r="BO8" s="192"/>
      <c r="BP8" s="192"/>
      <c r="BQ8" s="192"/>
      <c r="BR8" s="192"/>
      <c r="BS8" s="192"/>
      <c r="BT8" s="192"/>
      <c r="BU8" s="192"/>
      <c r="BV8" s="192"/>
      <c r="BW8" s="192"/>
      <c r="BX8" s="192"/>
      <c r="BY8" s="192"/>
      <c r="BZ8" s="192"/>
      <c r="CA8" s="192"/>
      <c r="CB8" s="192"/>
      <c r="AMP8" s="386"/>
      <c r="AMQ8" s="386"/>
      <c r="AMR8" s="386"/>
      <c r="AMS8" s="386"/>
      <c r="AMT8" s="386"/>
      <c r="AMU8" s="386"/>
      <c r="AMV8" s="386"/>
      <c r="AMW8" s="386"/>
      <c r="AMX8" s="386"/>
      <c r="AMY8" s="386"/>
      <c r="AMZ8" s="386"/>
      <c r="ANA8" s="386"/>
      <c r="ANB8" s="386"/>
      <c r="ANC8" s="386"/>
      <c r="AND8" s="386"/>
    </row>
    <row r="9" spans="1:80 1030:1044" s="2" customFormat="1" ht="15" thickBot="1" x14ac:dyDescent="0.25">
      <c r="A9" s="20"/>
      <c r="B9" s="201" t="s">
        <v>732</v>
      </c>
      <c r="C9" s="422">
        <v>3.17</v>
      </c>
      <c r="D9" s="380">
        <v>5.07</v>
      </c>
      <c r="E9" s="499">
        <v>28</v>
      </c>
      <c r="F9" s="795" t="s">
        <v>474</v>
      </c>
      <c r="G9" s="458">
        <v>3.7650000000000001</v>
      </c>
      <c r="H9" s="22">
        <v>5.2</v>
      </c>
      <c r="I9" s="16">
        <v>18</v>
      </c>
      <c r="J9" s="490" t="s">
        <v>578</v>
      </c>
      <c r="K9" s="762">
        <v>5.1150000000000002</v>
      </c>
      <c r="L9" s="257">
        <v>7.51</v>
      </c>
      <c r="M9" s="257">
        <v>20</v>
      </c>
      <c r="N9" s="383" t="s">
        <v>469</v>
      </c>
      <c r="O9" s="750">
        <v>3.5150000000000001</v>
      </c>
      <c r="P9" s="136">
        <v>5.07</v>
      </c>
      <c r="Q9" s="22">
        <v>23</v>
      </c>
      <c r="R9" s="383" t="s">
        <v>487</v>
      </c>
      <c r="S9" s="16">
        <v>5.28</v>
      </c>
      <c r="T9" s="22">
        <v>6.62</v>
      </c>
      <c r="U9" s="143">
        <v>11</v>
      </c>
      <c r="V9" s="185"/>
      <c r="W9" s="185"/>
      <c r="X9" s="185"/>
      <c r="Y9" s="185"/>
      <c r="Z9" s="383" t="s">
        <v>489</v>
      </c>
      <c r="AA9" s="22">
        <v>3.01</v>
      </c>
      <c r="AB9" s="22">
        <v>5.07</v>
      </c>
      <c r="AC9" s="180">
        <v>33</v>
      </c>
      <c r="AD9" s="201" t="s">
        <v>523</v>
      </c>
      <c r="AE9" s="179">
        <v>3.48</v>
      </c>
      <c r="AF9" s="179">
        <v>5.12</v>
      </c>
      <c r="AG9" s="179">
        <v>23</v>
      </c>
      <c r="AH9" s="383" t="s">
        <v>577</v>
      </c>
      <c r="AI9" s="136">
        <v>4.7649999999999997</v>
      </c>
      <c r="AJ9" s="22">
        <v>7.25</v>
      </c>
      <c r="AK9" s="136">
        <v>23</v>
      </c>
      <c r="AL9" s="384"/>
      <c r="AM9" s="187"/>
      <c r="AN9" s="187"/>
      <c r="AO9" s="188"/>
      <c r="AP9" s="192"/>
      <c r="AQ9" s="192"/>
      <c r="AR9" s="192"/>
      <c r="AS9" s="192"/>
      <c r="AT9" s="192"/>
      <c r="AU9" s="192"/>
      <c r="AV9" s="192"/>
      <c r="AW9" s="192"/>
      <c r="AX9" s="192"/>
      <c r="AY9" s="192"/>
      <c r="AZ9" s="192"/>
      <c r="BA9" s="192"/>
      <c r="BB9" s="192"/>
      <c r="BC9" s="192"/>
      <c r="BD9" s="192"/>
      <c r="BE9" s="192"/>
      <c r="BF9" s="192"/>
      <c r="BG9" s="192"/>
      <c r="BH9" s="192"/>
      <c r="BI9" s="192"/>
      <c r="BJ9" s="192"/>
      <c r="BK9" s="192"/>
      <c r="BL9" s="192"/>
      <c r="BM9" s="192"/>
      <c r="BN9" s="192"/>
      <c r="BO9" s="192"/>
      <c r="BP9" s="192"/>
      <c r="BQ9" s="192"/>
      <c r="BR9" s="192"/>
      <c r="BS9" s="192"/>
      <c r="BT9" s="192"/>
      <c r="BU9" s="192"/>
      <c r="BV9" s="192"/>
      <c r="BW9" s="192"/>
      <c r="BX9" s="192"/>
      <c r="BY9" s="192"/>
      <c r="BZ9" s="192"/>
      <c r="CA9" s="192"/>
      <c r="CB9" s="192"/>
      <c r="AMP9" s="386"/>
      <c r="AMQ9" s="386"/>
      <c r="AMR9" s="386"/>
      <c r="AMS9" s="386"/>
      <c r="AMT9" s="386"/>
      <c r="AMU9" s="386"/>
      <c r="AMV9" s="386"/>
      <c r="AMW9" s="386"/>
      <c r="AMX9" s="386"/>
      <c r="AMY9" s="386"/>
      <c r="AMZ9" s="386"/>
      <c r="ANA9" s="386"/>
      <c r="ANB9" s="386"/>
      <c r="ANC9" s="386"/>
      <c r="AND9" s="386"/>
    </row>
    <row r="10" spans="1:80 1030:1044" s="2" customFormat="1" ht="15" thickBot="1" x14ac:dyDescent="0.25">
      <c r="A10" s="477">
        <v>2020</v>
      </c>
      <c r="B10" s="588" t="s">
        <v>629</v>
      </c>
      <c r="C10" s="509">
        <v>4.09</v>
      </c>
      <c r="D10" s="465">
        <v>5.07</v>
      </c>
      <c r="E10" s="510">
        <v>10</v>
      </c>
      <c r="F10" s="796" t="s">
        <v>437</v>
      </c>
      <c r="G10" s="458">
        <v>3.7650000000000001</v>
      </c>
      <c r="H10" s="180">
        <v>5.2</v>
      </c>
      <c r="I10" s="179">
        <v>18</v>
      </c>
      <c r="J10" s="383" t="s">
        <v>571</v>
      </c>
      <c r="K10" s="763">
        <v>5.1150000000000002</v>
      </c>
      <c r="L10" s="136">
        <v>7.51</v>
      </c>
      <c r="M10" s="517">
        <v>20</v>
      </c>
      <c r="N10" s="385" t="s">
        <v>435</v>
      </c>
      <c r="O10" s="750">
        <v>3.5150000000000001</v>
      </c>
      <c r="P10" s="179">
        <v>5.07</v>
      </c>
      <c r="Q10" s="382">
        <v>23</v>
      </c>
      <c r="R10" s="318" t="s">
        <v>438</v>
      </c>
      <c r="S10" s="16">
        <v>3.68</v>
      </c>
      <c r="T10" s="136">
        <v>6.62</v>
      </c>
      <c r="U10" s="143">
        <v>35</v>
      </c>
      <c r="V10" s="185"/>
      <c r="W10" s="185"/>
      <c r="X10" s="185"/>
      <c r="Y10" s="185"/>
      <c r="Z10" s="383" t="s">
        <v>460</v>
      </c>
      <c r="AA10" s="22">
        <v>3.43</v>
      </c>
      <c r="AB10" s="136">
        <v>5.07</v>
      </c>
      <c r="AC10" s="180">
        <v>23</v>
      </c>
      <c r="AD10" s="201" t="s">
        <v>449</v>
      </c>
      <c r="AE10" s="458">
        <v>3.48</v>
      </c>
      <c r="AF10" s="180">
        <v>5.12</v>
      </c>
      <c r="AG10" s="179">
        <v>23</v>
      </c>
      <c r="AH10" s="473" t="s">
        <v>490</v>
      </c>
      <c r="AI10" s="22">
        <v>4.7649999999999997</v>
      </c>
      <c r="AJ10" s="22">
        <v>6.9</v>
      </c>
      <c r="AK10" s="22">
        <v>23</v>
      </c>
      <c r="AL10" s="472"/>
      <c r="AM10" s="187"/>
      <c r="AN10" s="187"/>
      <c r="AO10" s="188"/>
      <c r="AP10" s="192"/>
      <c r="AQ10" s="192"/>
      <c r="AR10" s="192"/>
      <c r="AS10" s="192"/>
      <c r="AT10" s="192"/>
      <c r="AU10" s="192"/>
      <c r="AV10" s="192"/>
      <c r="AW10" s="192"/>
      <c r="AX10" s="192"/>
      <c r="AY10" s="192"/>
      <c r="AZ10" s="192"/>
      <c r="BA10" s="192"/>
      <c r="BB10" s="192"/>
      <c r="BC10" s="192"/>
      <c r="BD10" s="192"/>
      <c r="BE10" s="192"/>
      <c r="BF10" s="192"/>
      <c r="BG10" s="192"/>
      <c r="BH10" s="192"/>
      <c r="BI10" s="192"/>
      <c r="BJ10" s="192"/>
      <c r="BK10" s="192"/>
      <c r="BL10" s="192"/>
      <c r="BM10" s="192"/>
      <c r="BN10" s="192"/>
      <c r="BO10" s="192"/>
      <c r="BP10" s="192"/>
      <c r="BQ10" s="192"/>
      <c r="BR10" s="192"/>
      <c r="BS10" s="192"/>
      <c r="BT10" s="192"/>
      <c r="BU10" s="192"/>
      <c r="BV10" s="192"/>
      <c r="BW10" s="192"/>
      <c r="BX10" s="192"/>
      <c r="BY10" s="192"/>
      <c r="BZ10" s="192"/>
      <c r="CA10" s="192"/>
      <c r="CB10" s="192"/>
      <c r="AMP10" s="386"/>
      <c r="AMQ10" s="386"/>
      <c r="AMR10" s="386"/>
      <c r="AMS10" s="386"/>
      <c r="AMT10" s="386"/>
      <c r="AMU10" s="386"/>
      <c r="AMV10" s="386"/>
      <c r="AMW10" s="386"/>
      <c r="AMX10" s="386"/>
      <c r="AMY10" s="386"/>
      <c r="AMZ10" s="386"/>
      <c r="ANA10" s="386"/>
      <c r="ANB10" s="386"/>
      <c r="ANC10" s="386"/>
      <c r="AND10" s="386"/>
    </row>
    <row r="11" spans="1:80 1030:1044" s="2" customFormat="1" x14ac:dyDescent="0.2">
      <c r="B11" s="201" t="s">
        <v>563</v>
      </c>
      <c r="C11" s="422">
        <v>3.43</v>
      </c>
      <c r="D11" s="380">
        <v>5.07</v>
      </c>
      <c r="E11" s="499">
        <v>23</v>
      </c>
      <c r="F11" s="796" t="s">
        <v>354</v>
      </c>
      <c r="G11" s="382">
        <v>3.7</v>
      </c>
      <c r="H11" s="382">
        <v>5.2</v>
      </c>
      <c r="I11" s="382">
        <v>20</v>
      </c>
      <c r="J11" s="383" t="s">
        <v>484</v>
      </c>
      <c r="K11" s="764">
        <v>5.1150000000000002</v>
      </c>
      <c r="L11" s="22">
        <v>7.15</v>
      </c>
      <c r="M11" s="143">
        <v>20</v>
      </c>
      <c r="N11" s="385" t="s">
        <v>415</v>
      </c>
      <c r="O11" s="751">
        <v>3.512</v>
      </c>
      <c r="P11" s="201">
        <v>5.07</v>
      </c>
      <c r="Q11" s="201">
        <v>20</v>
      </c>
      <c r="R11" s="476" t="s">
        <v>416</v>
      </c>
      <c r="S11" s="466">
        <v>5.28</v>
      </c>
      <c r="T11" s="423">
        <v>6.62</v>
      </c>
      <c r="U11" s="471">
        <v>11</v>
      </c>
      <c r="Z11" s="201" t="s">
        <v>436</v>
      </c>
      <c r="AA11" s="458">
        <v>3.43</v>
      </c>
      <c r="AB11" s="179">
        <v>5.07</v>
      </c>
      <c r="AC11" s="180">
        <v>23</v>
      </c>
      <c r="AD11" s="315" t="s">
        <v>329</v>
      </c>
      <c r="AE11" s="316">
        <v>3.4420000000000002</v>
      </c>
      <c r="AF11" s="388">
        <v>5.12</v>
      </c>
      <c r="AG11" s="188">
        <v>25</v>
      </c>
      <c r="AH11" s="468" t="s">
        <v>467</v>
      </c>
      <c r="AI11" s="469">
        <v>4.4800000000000004</v>
      </c>
      <c r="AJ11" s="136">
        <v>6.9</v>
      </c>
      <c r="AK11" s="22">
        <v>27</v>
      </c>
      <c r="AL11" s="389"/>
      <c r="AM11" s="189"/>
      <c r="AN11" s="189"/>
      <c r="AO11" s="190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2"/>
      <c r="BA11" s="192"/>
      <c r="BB11" s="192"/>
      <c r="BC11" s="192"/>
      <c r="BD11" s="192"/>
      <c r="BE11" s="192"/>
      <c r="BF11" s="192"/>
      <c r="BG11" s="192"/>
      <c r="BH11" s="192"/>
      <c r="BI11" s="192"/>
      <c r="BJ11" s="192"/>
      <c r="BK11" s="192"/>
      <c r="BL11" s="192"/>
      <c r="BM11" s="192"/>
      <c r="BN11" s="192"/>
      <c r="BO11" s="192"/>
      <c r="BP11" s="192"/>
      <c r="BQ11" s="192"/>
      <c r="BR11" s="192"/>
      <c r="BS11" s="192"/>
      <c r="BT11" s="192"/>
      <c r="BU11" s="192"/>
      <c r="BV11" s="192"/>
      <c r="BW11" s="192"/>
      <c r="BX11" s="192"/>
      <c r="BY11" s="192"/>
      <c r="BZ11" s="192"/>
      <c r="CA11" s="192"/>
      <c r="CB11" s="192"/>
      <c r="AMP11" s="386"/>
      <c r="AMQ11" s="386"/>
      <c r="AMR11" s="386"/>
      <c r="AMS11" s="386"/>
      <c r="AMT11" s="386"/>
      <c r="AMU11" s="386"/>
      <c r="AMV11" s="386"/>
      <c r="AMW11" s="386"/>
      <c r="AMX11" s="386"/>
      <c r="AMY11" s="386"/>
      <c r="AMZ11" s="386"/>
      <c r="ANA11" s="386"/>
      <c r="ANB11" s="386"/>
      <c r="ANC11" s="386"/>
      <c r="AND11" s="386"/>
    </row>
    <row r="12" spans="1:80 1030:1044" s="2" customFormat="1" x14ac:dyDescent="0.2">
      <c r="B12" s="201" t="s">
        <v>548</v>
      </c>
      <c r="C12" s="422">
        <v>3.43</v>
      </c>
      <c r="D12" s="380">
        <v>5.07</v>
      </c>
      <c r="E12" s="499">
        <v>23</v>
      </c>
      <c r="F12" s="796" t="s">
        <v>201</v>
      </c>
      <c r="G12" s="388">
        <v>3.7</v>
      </c>
      <c r="H12" s="201">
        <v>5.2</v>
      </c>
      <c r="I12" s="188">
        <v>20</v>
      </c>
      <c r="J12" s="473" t="s">
        <v>475</v>
      </c>
      <c r="K12" s="764">
        <v>5.1150000000000002</v>
      </c>
      <c r="L12" s="22">
        <v>7.15</v>
      </c>
      <c r="M12" s="143">
        <v>20</v>
      </c>
      <c r="N12" s="388" t="s">
        <v>328</v>
      </c>
      <c r="O12" s="751"/>
      <c r="P12" s="201"/>
      <c r="Q12" s="201"/>
      <c r="R12" s="315" t="s">
        <v>294</v>
      </c>
      <c r="S12" s="187">
        <v>5.19</v>
      </c>
      <c r="T12" s="316">
        <v>6.62</v>
      </c>
      <c r="U12" s="188">
        <v>13</v>
      </c>
      <c r="Z12" s="201" t="s">
        <v>404</v>
      </c>
      <c r="AA12" s="179"/>
      <c r="AB12" s="201">
        <v>5.07</v>
      </c>
      <c r="AC12" s="201">
        <v>30</v>
      </c>
      <c r="AD12" s="315" t="s">
        <v>205</v>
      </c>
      <c r="AE12" s="383">
        <v>3.4420000000000002</v>
      </c>
      <c r="AF12" s="318">
        <v>5.12</v>
      </c>
      <c r="AG12" s="187">
        <v>25</v>
      </c>
      <c r="AH12" s="468" t="s">
        <v>365</v>
      </c>
      <c r="AI12" s="466">
        <v>4.7649999999999997</v>
      </c>
      <c r="AJ12" s="471">
        <v>6.9</v>
      </c>
      <c r="AK12" s="471">
        <v>23</v>
      </c>
      <c r="AL12" s="185"/>
      <c r="AM12" s="185"/>
      <c r="AN12" s="185"/>
      <c r="AO12" s="185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  <c r="BB12" s="192"/>
      <c r="BC12" s="192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2"/>
      <c r="BS12" s="192"/>
      <c r="BT12" s="192"/>
      <c r="BU12" s="192"/>
      <c r="BV12" s="192"/>
      <c r="BW12" s="192"/>
      <c r="BX12" s="192"/>
      <c r="BY12" s="192"/>
      <c r="BZ12" s="192"/>
      <c r="CA12" s="192"/>
      <c r="CB12" s="192"/>
      <c r="AMP12" s="386"/>
      <c r="AMQ12" s="386"/>
      <c r="AMR12" s="386"/>
      <c r="AMS12" s="386"/>
      <c r="AMT12" s="386"/>
      <c r="AMU12" s="386"/>
      <c r="AMV12" s="386"/>
      <c r="AMW12" s="386"/>
      <c r="AMX12" s="386"/>
      <c r="AMY12" s="386"/>
      <c r="AMZ12" s="386"/>
      <c r="ANA12" s="386"/>
      <c r="ANB12" s="386"/>
      <c r="ANC12" s="386"/>
      <c r="AND12" s="386"/>
    </row>
    <row r="13" spans="1:80 1030:1044" s="2" customFormat="1" x14ac:dyDescent="0.2">
      <c r="B13" s="383" t="s">
        <v>471</v>
      </c>
      <c r="C13" s="382">
        <v>3.43</v>
      </c>
      <c r="D13" s="136">
        <v>5.07</v>
      </c>
      <c r="E13" s="467">
        <v>23</v>
      </c>
      <c r="F13" s="797" t="s">
        <v>219</v>
      </c>
      <c r="G13" s="500">
        <v>3.7</v>
      </c>
      <c r="H13" s="184">
        <v>5.2</v>
      </c>
      <c r="I13" s="183">
        <v>20</v>
      </c>
      <c r="J13" s="385" t="s">
        <v>439</v>
      </c>
      <c r="K13" s="764">
        <v>5.1150000000000002</v>
      </c>
      <c r="L13" s="22">
        <v>7.15</v>
      </c>
      <c r="M13" s="143">
        <v>20</v>
      </c>
      <c r="N13" s="385" t="s">
        <v>287</v>
      </c>
      <c r="O13" s="751"/>
      <c r="P13" s="201"/>
      <c r="Q13" s="201"/>
      <c r="R13" s="318" t="s">
        <v>181</v>
      </c>
      <c r="S13" s="183"/>
      <c r="T13" s="194"/>
      <c r="U13" s="193"/>
      <c r="Z13" s="201" t="s">
        <v>356</v>
      </c>
      <c r="AA13" s="180"/>
      <c r="AB13" s="180"/>
      <c r="AC13" s="180"/>
      <c r="AD13" s="387" t="s">
        <v>223</v>
      </c>
      <c r="AE13" s="474"/>
      <c r="AF13" s="387"/>
      <c r="AG13" s="193"/>
      <c r="AH13" s="470" t="s">
        <v>293</v>
      </c>
      <c r="AI13" s="388">
        <v>5.2169999999999996</v>
      </c>
      <c r="AJ13" s="201">
        <v>6.9</v>
      </c>
      <c r="AK13" s="318">
        <v>15</v>
      </c>
      <c r="AL13" s="185"/>
      <c r="AM13" s="185"/>
      <c r="AN13" s="185"/>
      <c r="AO13" s="185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  <c r="BB13" s="192"/>
      <c r="BC13" s="192"/>
      <c r="BD13" s="192"/>
      <c r="BE13" s="192"/>
      <c r="BF13" s="192"/>
      <c r="BG13" s="192"/>
      <c r="BH13" s="192"/>
      <c r="BI13" s="192"/>
      <c r="BJ13" s="192"/>
      <c r="BK13" s="192"/>
      <c r="BL13" s="192"/>
      <c r="BM13" s="192"/>
      <c r="BN13" s="192"/>
      <c r="BO13" s="192"/>
      <c r="BP13" s="192"/>
      <c r="BQ13" s="192"/>
      <c r="BR13" s="192"/>
      <c r="BS13" s="192"/>
      <c r="BT13" s="192"/>
      <c r="BU13" s="192"/>
      <c r="BV13" s="192"/>
      <c r="BW13" s="192"/>
      <c r="BX13" s="192"/>
      <c r="BY13" s="192"/>
      <c r="BZ13" s="192"/>
      <c r="CA13" s="192"/>
      <c r="CB13" s="192"/>
      <c r="AMP13" s="386"/>
      <c r="AMQ13" s="386"/>
      <c r="AMR13" s="386"/>
      <c r="AMS13" s="386"/>
      <c r="AMT13" s="386"/>
      <c r="AMU13" s="386"/>
      <c r="AMV13" s="386"/>
      <c r="AMW13" s="386"/>
      <c r="AMX13" s="386"/>
      <c r="AMY13" s="386"/>
      <c r="AMZ13" s="386"/>
      <c r="ANA13" s="386"/>
      <c r="ANB13" s="386"/>
      <c r="ANC13" s="386"/>
      <c r="AND13" s="386"/>
    </row>
    <row r="14" spans="1:80 1030:1044" s="2" customFormat="1" x14ac:dyDescent="0.2">
      <c r="B14" s="383" t="s">
        <v>455</v>
      </c>
      <c r="C14" s="382">
        <v>3.43</v>
      </c>
      <c r="D14" s="180">
        <v>5.07</v>
      </c>
      <c r="E14" s="467">
        <v>23</v>
      </c>
      <c r="F14" s="798"/>
      <c r="G14" s="255"/>
      <c r="H14" s="185"/>
      <c r="I14" s="185"/>
      <c r="J14" s="201" t="s">
        <v>362</v>
      </c>
      <c r="K14" s="765">
        <v>5.1150000000000002</v>
      </c>
      <c r="L14" s="467">
        <v>7.15</v>
      </c>
      <c r="M14" s="179">
        <v>20</v>
      </c>
      <c r="N14" s="385" t="s">
        <v>202</v>
      </c>
      <c r="O14" s="751"/>
      <c r="P14" s="201"/>
      <c r="Q14" s="201"/>
      <c r="R14" s="387" t="s">
        <v>222</v>
      </c>
      <c r="S14" s="185"/>
      <c r="T14" s="195"/>
      <c r="U14" s="185"/>
      <c r="Z14" s="201" t="s">
        <v>307</v>
      </c>
      <c r="AA14" s="423"/>
      <c r="AB14" s="423"/>
      <c r="AC14" s="423"/>
      <c r="AD14" s="185"/>
      <c r="AE14" s="185"/>
      <c r="AF14" s="196"/>
      <c r="AG14" s="185"/>
      <c r="AH14" s="315" t="s">
        <v>206</v>
      </c>
      <c r="AI14" s="388">
        <v>5.2169999999999996</v>
      </c>
      <c r="AJ14" s="201">
        <v>6.9</v>
      </c>
      <c r="AK14" s="318">
        <v>15</v>
      </c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2"/>
      <c r="BB14" s="192"/>
      <c r="BC14" s="192"/>
      <c r="BD14" s="192"/>
      <c r="BE14" s="192"/>
      <c r="BF14" s="192"/>
      <c r="BG14" s="192"/>
      <c r="BH14" s="192"/>
      <c r="BI14" s="192"/>
      <c r="BJ14" s="192"/>
      <c r="BK14" s="192"/>
      <c r="BL14" s="192"/>
      <c r="BM14" s="192"/>
      <c r="BN14" s="192"/>
      <c r="BO14" s="192"/>
      <c r="BP14" s="192"/>
      <c r="BQ14" s="192"/>
      <c r="BR14" s="192"/>
      <c r="BS14" s="192"/>
      <c r="BT14" s="192"/>
      <c r="BU14" s="192"/>
      <c r="BV14" s="192"/>
      <c r="BW14" s="192"/>
      <c r="BX14" s="192"/>
      <c r="BY14" s="192"/>
      <c r="BZ14" s="192"/>
      <c r="CA14" s="192"/>
      <c r="CB14" s="192"/>
      <c r="AMP14" s="386"/>
      <c r="AMQ14" s="386"/>
      <c r="AMR14" s="386"/>
      <c r="AMS14" s="386"/>
      <c r="AMT14" s="386"/>
      <c r="AMU14" s="386"/>
      <c r="AMV14" s="386"/>
      <c r="AMW14" s="386"/>
      <c r="AMX14" s="386"/>
      <c r="AMY14" s="386"/>
      <c r="AMZ14" s="386"/>
      <c r="ANA14" s="386"/>
      <c r="ANB14" s="386"/>
      <c r="ANC14" s="386"/>
      <c r="AND14" s="386"/>
    </row>
    <row r="15" spans="1:80 1030:1044" s="2" customFormat="1" x14ac:dyDescent="0.2">
      <c r="B15" s="201" t="s">
        <v>426</v>
      </c>
      <c r="C15" s="382">
        <v>3.43</v>
      </c>
      <c r="D15" s="179">
        <v>5.07</v>
      </c>
      <c r="E15" s="179">
        <v>23</v>
      </c>
      <c r="F15" s="583"/>
      <c r="G15" s="185"/>
      <c r="H15" s="185"/>
      <c r="I15" s="185"/>
      <c r="J15" s="385" t="s">
        <v>331</v>
      </c>
      <c r="K15" s="766">
        <v>5.085</v>
      </c>
      <c r="L15" s="22">
        <v>7.15</v>
      </c>
      <c r="M15" s="188">
        <v>20</v>
      </c>
      <c r="N15" s="385" t="s">
        <v>221</v>
      </c>
      <c r="O15" s="751"/>
      <c r="P15" s="201"/>
      <c r="Q15" s="201"/>
      <c r="R15" s="185"/>
      <c r="S15" s="185"/>
      <c r="T15" s="196"/>
      <c r="U15" s="197"/>
      <c r="Z15" s="201" t="s">
        <v>204</v>
      </c>
      <c r="AA15" s="475"/>
      <c r="AB15" s="475"/>
      <c r="AC15" s="475"/>
      <c r="AD15" s="185"/>
      <c r="AE15" s="185"/>
      <c r="AF15" s="185"/>
      <c r="AG15" s="185"/>
      <c r="AH15" s="315" t="s">
        <v>224</v>
      </c>
      <c r="AI15" s="195"/>
      <c r="AJ15" s="201"/>
      <c r="AK15" s="390"/>
      <c r="AP15" s="192"/>
      <c r="AQ15" s="192"/>
      <c r="AR15" s="192"/>
      <c r="AS15" s="192"/>
      <c r="AT15" s="192"/>
      <c r="AU15" s="192"/>
      <c r="AV15" s="192"/>
      <c r="AW15" s="192"/>
      <c r="AX15" s="192"/>
      <c r="AY15" s="192"/>
      <c r="AZ15" s="192"/>
      <c r="BA15" s="192"/>
      <c r="BB15" s="192"/>
      <c r="BC15" s="192"/>
      <c r="BD15" s="192"/>
      <c r="BE15" s="192"/>
      <c r="BF15" s="192"/>
      <c r="BG15" s="192"/>
      <c r="BH15" s="192"/>
      <c r="BI15" s="192"/>
      <c r="BJ15" s="192"/>
      <c r="BK15" s="192"/>
      <c r="BL15" s="192"/>
      <c r="BM15" s="192"/>
      <c r="BN15" s="192"/>
      <c r="BO15" s="192"/>
      <c r="BP15" s="192"/>
      <c r="BQ15" s="192"/>
      <c r="BR15" s="192"/>
      <c r="BS15" s="192"/>
      <c r="BT15" s="192"/>
      <c r="BU15" s="192"/>
      <c r="BV15" s="192"/>
      <c r="BW15" s="192"/>
      <c r="BX15" s="192"/>
      <c r="BY15" s="192"/>
      <c r="BZ15" s="192"/>
      <c r="CA15" s="192"/>
      <c r="CB15" s="192"/>
      <c r="AMP15" s="386"/>
      <c r="AMQ15" s="386"/>
      <c r="AMR15" s="386"/>
      <c r="AMS15" s="386"/>
      <c r="AMT15" s="386"/>
      <c r="AMU15" s="386"/>
      <c r="AMV15" s="386"/>
      <c r="AMW15" s="386"/>
      <c r="AMX15" s="386"/>
      <c r="AMY15" s="386"/>
      <c r="AMZ15" s="386"/>
      <c r="ANA15" s="386"/>
      <c r="ANB15" s="386"/>
      <c r="ANC15" s="386"/>
      <c r="AND15" s="386"/>
    </row>
    <row r="16" spans="1:80 1030:1044" s="2" customFormat="1" x14ac:dyDescent="0.2">
      <c r="B16" s="187" t="s">
        <v>366</v>
      </c>
      <c r="C16" s="201">
        <v>3.427</v>
      </c>
      <c r="D16" s="201">
        <v>5.07</v>
      </c>
      <c r="E16" s="201">
        <v>25</v>
      </c>
      <c r="F16" s="799"/>
      <c r="J16" s="385" t="s">
        <v>183</v>
      </c>
      <c r="K16" s="766"/>
      <c r="L16" s="187"/>
      <c r="M16" s="188"/>
      <c r="N16" s="397" t="s">
        <v>229</v>
      </c>
      <c r="O16" s="752"/>
      <c r="P16" s="202"/>
      <c r="Q16" s="202"/>
      <c r="R16" s="185"/>
      <c r="T16" s="198"/>
      <c r="Z16" s="201" t="s">
        <v>186</v>
      </c>
      <c r="AA16" s="198"/>
      <c r="AB16" s="198"/>
      <c r="AC16" s="198"/>
      <c r="AD16" s="185"/>
      <c r="AE16" s="185"/>
      <c r="AF16" s="185"/>
      <c r="AG16" s="185"/>
      <c r="AH16" s="391" t="s">
        <v>231</v>
      </c>
      <c r="AI16" s="392"/>
      <c r="AJ16" s="393"/>
      <c r="AK16" s="394"/>
      <c r="AP16" s="192"/>
      <c r="AQ16" s="192"/>
      <c r="AR16" s="192"/>
      <c r="AS16" s="192"/>
      <c r="AT16" s="192"/>
      <c r="AU16" s="192"/>
      <c r="AV16" s="192"/>
      <c r="AW16" s="192"/>
      <c r="AX16" s="192"/>
      <c r="AY16" s="192"/>
      <c r="AZ16" s="192"/>
      <c r="BA16" s="192"/>
      <c r="BB16" s="192"/>
      <c r="BC16" s="192"/>
      <c r="BD16" s="192"/>
      <c r="BE16" s="192"/>
      <c r="BF16" s="192"/>
      <c r="BG16" s="192"/>
      <c r="BH16" s="192"/>
      <c r="BI16" s="192"/>
      <c r="BJ16" s="192"/>
      <c r="BK16" s="192"/>
      <c r="BL16" s="192"/>
      <c r="BM16" s="192"/>
      <c r="BN16" s="192"/>
      <c r="BO16" s="192"/>
      <c r="BP16" s="192"/>
      <c r="BQ16" s="192"/>
      <c r="BR16" s="192"/>
      <c r="BS16" s="192"/>
      <c r="BT16" s="192"/>
      <c r="BU16" s="192"/>
      <c r="BV16" s="192"/>
      <c r="BW16" s="192"/>
      <c r="BX16" s="192"/>
      <c r="BY16" s="192"/>
      <c r="BZ16" s="192"/>
      <c r="CA16" s="192"/>
      <c r="CB16" s="192"/>
      <c r="AMP16" s="386"/>
      <c r="AMQ16" s="386"/>
      <c r="AMR16" s="386"/>
      <c r="AMS16" s="386"/>
      <c r="AMT16" s="386"/>
      <c r="AMU16" s="386"/>
      <c r="AMV16" s="386"/>
      <c r="AMW16" s="386"/>
      <c r="AMX16" s="386"/>
      <c r="AMY16" s="386"/>
      <c r="AMZ16" s="386"/>
      <c r="ANA16" s="386"/>
      <c r="ANB16" s="386"/>
      <c r="ANC16" s="386"/>
      <c r="AND16" s="386"/>
    </row>
    <row r="17" spans="1:1044" s="2" customFormat="1" x14ac:dyDescent="0.2">
      <c r="B17" s="187" t="s">
        <v>361</v>
      </c>
      <c r="C17" s="201">
        <v>3.427</v>
      </c>
      <c r="D17" s="201">
        <v>5.07</v>
      </c>
      <c r="E17" s="201">
        <v>25</v>
      </c>
      <c r="F17" s="799"/>
      <c r="J17" s="385" t="s">
        <v>220</v>
      </c>
      <c r="K17" s="766"/>
      <c r="L17" s="187"/>
      <c r="M17" s="188"/>
      <c r="N17" s="198"/>
      <c r="O17" s="753"/>
      <c r="Z17" s="393" t="s">
        <v>230</v>
      </c>
      <c r="AA17" s="198"/>
      <c r="AB17" s="198"/>
      <c r="AC17" s="198"/>
      <c r="AH17" s="185"/>
      <c r="AI17" s="185"/>
      <c r="AJ17" s="185"/>
      <c r="AK17" s="185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2"/>
      <c r="BA17" s="192"/>
      <c r="BB17" s="192"/>
      <c r="BC17" s="192"/>
      <c r="BD17" s="192"/>
      <c r="BE17" s="192"/>
      <c r="BF17" s="192"/>
      <c r="BG17" s="192"/>
      <c r="BH17" s="192"/>
      <c r="BI17" s="192"/>
      <c r="BJ17" s="192"/>
      <c r="BK17" s="192"/>
      <c r="BL17" s="192"/>
      <c r="BM17" s="192"/>
      <c r="BN17" s="192"/>
      <c r="BO17" s="192"/>
      <c r="BP17" s="192"/>
      <c r="BQ17" s="192"/>
      <c r="BR17" s="192"/>
      <c r="BS17" s="192"/>
      <c r="BT17" s="192"/>
      <c r="BU17" s="192"/>
      <c r="BV17" s="192"/>
      <c r="BW17" s="192"/>
      <c r="BX17" s="192"/>
      <c r="BY17" s="192"/>
      <c r="BZ17" s="192"/>
      <c r="CA17" s="192"/>
      <c r="CB17" s="192"/>
      <c r="AMP17" s="386"/>
      <c r="AMQ17" s="386"/>
      <c r="AMR17" s="386"/>
      <c r="AMS17" s="386"/>
      <c r="AMT17" s="386"/>
      <c r="AMU17" s="386"/>
      <c r="AMV17" s="386"/>
      <c r="AMW17" s="386"/>
      <c r="AMX17" s="386"/>
      <c r="AMY17" s="386"/>
      <c r="AMZ17" s="386"/>
      <c r="ANA17" s="386"/>
      <c r="ANB17" s="386"/>
      <c r="ANC17" s="386"/>
      <c r="AND17" s="386"/>
    </row>
    <row r="18" spans="1:1044" s="192" customFormat="1" ht="14.25" customHeight="1" x14ac:dyDescent="0.2">
      <c r="A18" s="2"/>
      <c r="B18" s="187" t="s">
        <v>353</v>
      </c>
      <c r="C18" s="201">
        <v>4.9870000000000001</v>
      </c>
      <c r="D18" s="201">
        <v>5.07</v>
      </c>
      <c r="E18" s="315">
        <v>0</v>
      </c>
      <c r="F18" s="799"/>
      <c r="G18" s="2"/>
      <c r="H18" s="2"/>
      <c r="I18" s="2"/>
      <c r="J18" s="396" t="s">
        <v>228</v>
      </c>
      <c r="K18" s="767"/>
      <c r="L18" s="189"/>
      <c r="M18" s="190"/>
      <c r="N18" s="2"/>
      <c r="O18" s="753"/>
      <c r="P18" s="2"/>
      <c r="Q18" s="2"/>
      <c r="R18" s="2"/>
      <c r="S18" s="2"/>
      <c r="T18" s="2"/>
      <c r="U18" s="2"/>
      <c r="V18" s="2"/>
      <c r="W18" s="2"/>
      <c r="X18" s="2"/>
      <c r="Y18" s="2"/>
      <c r="Z18" s="198"/>
      <c r="AA18" s="2"/>
      <c r="AB18" s="2"/>
      <c r="AC18" s="2"/>
      <c r="AD18" s="2"/>
      <c r="AE18" s="2"/>
      <c r="AF18" s="2"/>
      <c r="AG18" s="2"/>
      <c r="AH18" s="197"/>
      <c r="AI18" s="185"/>
      <c r="AJ18" s="185"/>
      <c r="AK18" s="185"/>
      <c r="AL18" s="2"/>
      <c r="AM18" s="2"/>
      <c r="AN18" s="2"/>
      <c r="AO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386"/>
      <c r="AMQ18" s="386"/>
      <c r="AMR18" s="386"/>
      <c r="AMS18" s="386"/>
      <c r="AMT18" s="386"/>
      <c r="AMU18" s="386"/>
      <c r="AMV18" s="386"/>
      <c r="AMW18" s="386"/>
      <c r="AMX18" s="386"/>
      <c r="AMY18" s="386"/>
      <c r="AMZ18" s="386"/>
      <c r="ANA18" s="386"/>
      <c r="ANB18" s="386"/>
      <c r="ANC18" s="386"/>
      <c r="AND18" s="386"/>
    </row>
    <row r="19" spans="1:1044" s="192" customFormat="1" x14ac:dyDescent="0.2">
      <c r="A19" s="2"/>
      <c r="B19" s="385" t="s">
        <v>292</v>
      </c>
      <c r="C19" s="201">
        <v>4.9870000000000001</v>
      </c>
      <c r="D19" s="201">
        <v>5.07</v>
      </c>
      <c r="E19" s="201">
        <v>0</v>
      </c>
      <c r="F19" s="799"/>
      <c r="G19" s="2"/>
      <c r="H19" s="2"/>
      <c r="I19" s="2"/>
      <c r="J19" s="197"/>
      <c r="K19" s="768"/>
      <c r="L19" s="185"/>
      <c r="M19" s="185"/>
      <c r="N19" s="2"/>
      <c r="O19" s="753"/>
      <c r="P19" s="2"/>
      <c r="Q19" s="2"/>
      <c r="R19" s="2"/>
      <c r="S19" s="2"/>
      <c r="T19" s="2"/>
      <c r="U19" s="2"/>
      <c r="V19" s="2"/>
      <c r="W19" s="2"/>
      <c r="X19" s="2"/>
      <c r="Y19" s="2"/>
      <c r="Z19" s="400"/>
      <c r="AA19" s="2"/>
      <c r="AB19" s="2"/>
      <c r="AC19" s="2"/>
      <c r="AD19" s="2"/>
      <c r="AE19" s="2"/>
      <c r="AF19" s="940"/>
      <c r="AG19" s="2"/>
      <c r="AH19" s="2"/>
      <c r="AI19" s="2"/>
      <c r="AJ19" s="2"/>
      <c r="AK19" s="2"/>
      <c r="AL19" s="2"/>
      <c r="AM19" s="2"/>
      <c r="AN19" s="2"/>
      <c r="AO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386"/>
      <c r="AMQ19" s="386"/>
      <c r="AMR19" s="386"/>
      <c r="AMS19" s="386"/>
      <c r="AMT19" s="386"/>
      <c r="AMU19" s="386"/>
      <c r="AMV19" s="386"/>
      <c r="AMW19" s="386"/>
      <c r="AMX19" s="386"/>
      <c r="AMY19" s="386"/>
      <c r="AMZ19" s="386"/>
      <c r="ANA19" s="386"/>
      <c r="ANB19" s="386"/>
      <c r="ANC19" s="386"/>
      <c r="AND19" s="386"/>
    </row>
    <row r="20" spans="1:1044" s="192" customFormat="1" x14ac:dyDescent="0.2">
      <c r="A20" s="2"/>
      <c r="B20" s="187" t="s">
        <v>200</v>
      </c>
      <c r="C20" s="201">
        <v>4.9870000000000001</v>
      </c>
      <c r="D20" s="201">
        <v>5.07</v>
      </c>
      <c r="E20" s="201">
        <v>0</v>
      </c>
      <c r="F20" s="799"/>
      <c r="G20" s="2"/>
      <c r="H20" s="2"/>
      <c r="I20" s="2"/>
      <c r="J20" s="395"/>
      <c r="K20" s="769"/>
      <c r="L20" s="191"/>
      <c r="M20" s="191"/>
      <c r="N20" s="2"/>
      <c r="O20" s="75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386"/>
      <c r="AMQ20" s="386"/>
      <c r="AMR20" s="386"/>
      <c r="AMS20" s="386"/>
      <c r="AMT20" s="386"/>
      <c r="AMU20" s="386"/>
      <c r="AMV20" s="386"/>
      <c r="AMW20" s="386"/>
      <c r="AMX20" s="386"/>
      <c r="AMY20" s="386"/>
      <c r="AMZ20" s="386"/>
      <c r="ANA20" s="386"/>
      <c r="ANB20" s="386"/>
      <c r="ANC20" s="386"/>
      <c r="AND20" s="386"/>
    </row>
    <row r="21" spans="1:1044" s="192" customFormat="1" x14ac:dyDescent="0.2">
      <c r="A21" s="2"/>
      <c r="B21" s="187" t="s">
        <v>185</v>
      </c>
      <c r="C21" s="201"/>
      <c r="D21" s="201">
        <v>4.83</v>
      </c>
      <c r="E21" s="201">
        <v>20</v>
      </c>
      <c r="F21" s="799"/>
      <c r="G21" s="2"/>
      <c r="H21" s="2"/>
      <c r="I21" s="2"/>
      <c r="J21" s="2"/>
      <c r="K21" s="753"/>
      <c r="L21" s="2"/>
      <c r="M21" s="2"/>
      <c r="N21" s="2"/>
      <c r="O21" s="75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386"/>
      <c r="AMQ21" s="386"/>
      <c r="AMR21" s="386"/>
      <c r="AMS21" s="386"/>
      <c r="AMT21" s="386"/>
      <c r="AMU21" s="386"/>
      <c r="AMV21" s="386"/>
      <c r="AMW21" s="386"/>
      <c r="AMX21" s="386"/>
      <c r="AMY21" s="386"/>
      <c r="AMZ21" s="386"/>
      <c r="ANA21" s="386"/>
      <c r="ANB21" s="386"/>
      <c r="ANC21" s="386"/>
      <c r="AND21" s="386"/>
    </row>
    <row r="22" spans="1:1044" s="192" customFormat="1" x14ac:dyDescent="0.2">
      <c r="A22" s="2"/>
      <c r="B22" s="398" t="s">
        <v>227</v>
      </c>
      <c r="C22" s="399"/>
      <c r="D22" s="201">
        <v>4.83</v>
      </c>
      <c r="E22" s="201">
        <v>20</v>
      </c>
      <c r="F22" s="799"/>
      <c r="G22" s="2"/>
      <c r="H22" s="2"/>
      <c r="I22" s="2"/>
      <c r="J22" s="2"/>
      <c r="K22" s="753"/>
      <c r="L22" s="2"/>
      <c r="M22" s="2"/>
      <c r="N22" s="2"/>
      <c r="O22" s="75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386"/>
      <c r="AMQ22" s="386"/>
      <c r="AMR22" s="386"/>
      <c r="AMS22" s="386"/>
      <c r="AMT22" s="386"/>
      <c r="AMU22" s="386"/>
      <c r="AMV22" s="386"/>
      <c r="AMW22" s="386"/>
      <c r="AMX22" s="386"/>
      <c r="AMY22" s="386"/>
      <c r="AMZ22" s="386"/>
      <c r="ANA22" s="386"/>
      <c r="ANB22" s="386"/>
      <c r="ANC22" s="386"/>
      <c r="AND22" s="386"/>
    </row>
    <row r="23" spans="1:1044" s="192" customFormat="1" x14ac:dyDescent="0.2">
      <c r="A23" s="2"/>
      <c r="B23" s="189" t="s">
        <v>232</v>
      </c>
      <c r="C23" s="393"/>
      <c r="D23" s="202">
        <v>4.83</v>
      </c>
      <c r="E23" s="202">
        <v>20</v>
      </c>
      <c r="F23" s="584"/>
      <c r="J23" s="2"/>
      <c r="K23" s="753"/>
      <c r="L23" s="2"/>
      <c r="M23" s="2"/>
      <c r="N23" s="424"/>
      <c r="O23" s="754" t="s">
        <v>233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386"/>
      <c r="AMQ23" s="386"/>
      <c r="AMR23" s="386"/>
      <c r="AMS23" s="386"/>
      <c r="AMT23" s="386"/>
      <c r="AMU23" s="386"/>
      <c r="AMV23" s="386"/>
      <c r="AMW23" s="386"/>
      <c r="AMX23" s="386"/>
      <c r="AMY23" s="386"/>
      <c r="AMZ23" s="386"/>
      <c r="ANA23" s="386"/>
      <c r="ANB23" s="386"/>
      <c r="ANC23" s="386"/>
      <c r="AND23" s="386"/>
    </row>
    <row r="24" spans="1:1044" s="192" customFormat="1" x14ac:dyDescent="0.2">
      <c r="A24" s="2"/>
      <c r="B24" s="197"/>
      <c r="C24" s="2"/>
      <c r="D24" s="2"/>
      <c r="E24" s="2"/>
      <c r="K24" s="753"/>
      <c r="L24" s="2"/>
      <c r="M24" s="2"/>
      <c r="N24" s="425"/>
      <c r="O24" s="755" t="s">
        <v>234</v>
      </c>
      <c r="R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386"/>
      <c r="AMQ24" s="386"/>
      <c r="AMR24" s="386"/>
      <c r="AMS24" s="386"/>
      <c r="AMT24" s="386"/>
      <c r="AMU24" s="386"/>
      <c r="AMV24" s="386"/>
      <c r="AMW24" s="386"/>
      <c r="AMX24" s="386"/>
      <c r="AMY24" s="386"/>
      <c r="AMZ24" s="386"/>
      <c r="ANA24" s="386"/>
      <c r="ANB24" s="386"/>
      <c r="ANC24" s="386"/>
      <c r="AND24" s="386"/>
    </row>
    <row r="25" spans="1:1044" s="192" customFormat="1" x14ac:dyDescent="0.2">
      <c r="A25" s="2"/>
      <c r="B25" s="2"/>
      <c r="C25" s="2"/>
      <c r="D25" s="2"/>
      <c r="E25" s="2"/>
      <c r="F25" s="799"/>
      <c r="G25" s="2"/>
      <c r="H25" s="2"/>
      <c r="I25" s="374" t="s">
        <v>557</v>
      </c>
      <c r="J25" s="186"/>
      <c r="K25" s="770"/>
      <c r="M25" s="2"/>
      <c r="N25" s="426"/>
      <c r="O25" s="756" t="s">
        <v>595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386"/>
      <c r="AMQ25" s="386"/>
      <c r="AMR25" s="386"/>
      <c r="AMS25" s="386"/>
      <c r="AMT25" s="386"/>
      <c r="AMU25" s="386"/>
      <c r="AMV25" s="386"/>
      <c r="AMW25" s="386"/>
      <c r="AMX25" s="386"/>
      <c r="AMY25" s="386"/>
      <c r="AMZ25" s="386"/>
      <c r="ANA25" s="386"/>
      <c r="ANB25" s="386"/>
      <c r="ANC25" s="386"/>
      <c r="AND25" s="386"/>
    </row>
    <row r="26" spans="1:1044" s="192" customFormat="1" ht="15" x14ac:dyDescent="0.25">
      <c r="A26" s="2"/>
      <c r="B26" s="374" t="s">
        <v>394</v>
      </c>
      <c r="C26" s="373"/>
      <c r="D26" s="374" t="s">
        <v>393</v>
      </c>
      <c r="E26" s="373"/>
      <c r="F26" s="800" t="s">
        <v>397</v>
      </c>
      <c r="G26" s="401" t="s">
        <v>552</v>
      </c>
      <c r="H26" s="216" t="s">
        <v>552</v>
      </c>
      <c r="I26" s="168" t="s">
        <v>398</v>
      </c>
      <c r="J26" s="421" t="s">
        <v>399</v>
      </c>
      <c r="K26" s="770"/>
      <c r="M26" s="2"/>
      <c r="N26" s="427"/>
      <c r="O26" s="757" t="s">
        <v>596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 t="s">
        <v>858</v>
      </c>
      <c r="AG26" s="2"/>
      <c r="AH26" s="2"/>
      <c r="AI26" s="2"/>
      <c r="AJ26" s="2"/>
      <c r="AK26" s="2"/>
      <c r="AL26" s="2"/>
      <c r="AM26" s="2"/>
      <c r="AN26" s="2"/>
      <c r="AO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386"/>
      <c r="AMQ26" s="386"/>
      <c r="AMR26" s="386"/>
      <c r="AMS26" s="386"/>
      <c r="AMT26" s="386"/>
      <c r="AMU26" s="386"/>
      <c r="AMV26" s="386"/>
      <c r="AMW26" s="386"/>
      <c r="AMX26" s="386"/>
      <c r="AMY26" s="386"/>
      <c r="AMZ26" s="386"/>
      <c r="ANA26" s="386"/>
      <c r="ANB26" s="386"/>
      <c r="ANC26" s="386"/>
      <c r="AND26" s="386"/>
    </row>
    <row r="27" spans="1:1044" s="192" customFormat="1" ht="15" x14ac:dyDescent="0.25">
      <c r="A27" s="2"/>
      <c r="B27" s="370" t="s">
        <v>86</v>
      </c>
      <c r="C27" s="372" t="s">
        <v>551</v>
      </c>
      <c r="D27" s="371" t="s">
        <v>395</v>
      </c>
      <c r="E27" s="168" t="s">
        <v>396</v>
      </c>
      <c r="F27" s="801" t="s">
        <v>400</v>
      </c>
      <c r="G27" s="168" t="s">
        <v>401</v>
      </c>
      <c r="H27" s="162" t="s">
        <v>400</v>
      </c>
      <c r="I27" s="162" t="s">
        <v>400</v>
      </c>
      <c r="J27" s="163" t="s">
        <v>401</v>
      </c>
      <c r="K27" s="770"/>
      <c r="N27" s="2"/>
      <c r="O27" s="753"/>
      <c r="P27" s="2"/>
      <c r="Q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386"/>
      <c r="AMQ27" s="386"/>
      <c r="AMR27" s="386"/>
      <c r="AMS27" s="386"/>
      <c r="AMT27" s="386"/>
      <c r="AMU27" s="386"/>
      <c r="AMV27" s="386"/>
      <c r="AMW27" s="386"/>
      <c r="AMX27" s="386"/>
      <c r="AMY27" s="386"/>
      <c r="AMZ27" s="386"/>
      <c r="ANA27" s="386"/>
      <c r="ANB27" s="386"/>
      <c r="ANC27" s="386"/>
      <c r="AND27" s="386"/>
    </row>
    <row r="28" spans="1:1044" s="192" customFormat="1" ht="15" x14ac:dyDescent="0.25">
      <c r="A28" s="2"/>
      <c r="B28" s="168"/>
      <c r="C28" s="168" t="s">
        <v>400</v>
      </c>
      <c r="D28" s="162" t="s">
        <v>400</v>
      </c>
      <c r="E28" s="162" t="s">
        <v>400</v>
      </c>
      <c r="F28" s="802">
        <v>6.62</v>
      </c>
      <c r="G28" s="511">
        <v>11</v>
      </c>
      <c r="H28" s="164">
        <f>F28*G28%</f>
        <v>0.72820000000000007</v>
      </c>
      <c r="I28" s="164">
        <f>F28-H28</f>
        <v>5.8917999999999999</v>
      </c>
      <c r="J28" s="166">
        <f>ABS(100 - (I28/E29*100))</f>
        <v>10.333333333333329</v>
      </c>
      <c r="K28" s="770"/>
      <c r="N28" s="2"/>
      <c r="O28" s="75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386"/>
      <c r="AMQ28" s="386"/>
      <c r="AMR28" s="386"/>
      <c r="AMS28" s="386"/>
      <c r="AMT28" s="386"/>
      <c r="AMU28" s="386"/>
      <c r="AMV28" s="386"/>
      <c r="AMW28" s="386"/>
      <c r="AMX28" s="386"/>
      <c r="AMY28" s="386"/>
      <c r="AMZ28" s="386"/>
      <c r="ANA28" s="386"/>
      <c r="ANB28" s="386"/>
      <c r="ANC28" s="386"/>
      <c r="AND28" s="386"/>
    </row>
    <row r="29" spans="1:1044" s="192" customFormat="1" ht="15" x14ac:dyDescent="0.25">
      <c r="A29" s="2"/>
      <c r="B29" s="164" t="s">
        <v>554</v>
      </c>
      <c r="C29" s="504">
        <v>5</v>
      </c>
      <c r="D29" s="504">
        <v>0.34</v>
      </c>
      <c r="E29" s="165">
        <f>C29+D29</f>
        <v>5.34</v>
      </c>
      <c r="F29" s="799"/>
      <c r="G29" s="2"/>
      <c r="H29" s="2"/>
      <c r="I29" s="2"/>
      <c r="K29" s="753"/>
      <c r="L29" s="2"/>
      <c r="M29" s="2"/>
      <c r="N29" s="2"/>
      <c r="O29" s="75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386"/>
      <c r="AMQ29" s="386"/>
      <c r="AMR29" s="386"/>
      <c r="AMS29" s="386"/>
      <c r="AMT29" s="386"/>
      <c r="AMU29" s="386"/>
      <c r="AMV29" s="386"/>
      <c r="AMW29" s="386"/>
      <c r="AMX29" s="386"/>
      <c r="AMY29" s="386"/>
      <c r="AMZ29" s="386"/>
      <c r="ANA29" s="386"/>
      <c r="ANB29" s="386"/>
      <c r="ANC29" s="386"/>
      <c r="AND29" s="386"/>
    </row>
    <row r="30" spans="1:1044" s="192" customFormat="1" x14ac:dyDescent="0.2">
      <c r="A30" s="2"/>
      <c r="C30" s="2"/>
      <c r="F30" s="584"/>
      <c r="H30" s="2"/>
      <c r="I30" s="2"/>
      <c r="J30" s="2"/>
      <c r="K30" s="753"/>
      <c r="L30" s="2"/>
      <c r="M30" s="2"/>
      <c r="N30" s="2"/>
      <c r="O30" s="75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386"/>
      <c r="AMQ30" s="386"/>
      <c r="AMR30" s="386"/>
      <c r="AMS30" s="386"/>
      <c r="AMT30" s="386"/>
      <c r="AMU30" s="386"/>
      <c r="AMV30" s="386"/>
      <c r="AMW30" s="386"/>
      <c r="AMX30" s="386"/>
      <c r="AMY30" s="386"/>
      <c r="AMZ30" s="386"/>
      <c r="ANA30" s="386"/>
      <c r="ANB30" s="386"/>
      <c r="ANC30" s="386"/>
      <c r="AND30" s="386"/>
    </row>
    <row r="31" spans="1:1044" s="192" customFormat="1" ht="15" thickBot="1" x14ac:dyDescent="0.25">
      <c r="A31" s="2"/>
      <c r="B31" s="2"/>
      <c r="C31" s="2"/>
      <c r="D31" s="2"/>
      <c r="E31" s="2"/>
      <c r="F31" s="584"/>
      <c r="H31" s="2"/>
      <c r="I31" s="2"/>
      <c r="J31" s="2"/>
      <c r="K31" s="753"/>
      <c r="L31" s="2"/>
      <c r="M31" s="2"/>
      <c r="N31" s="2"/>
      <c r="O31" s="75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386"/>
      <c r="AMQ31" s="386"/>
      <c r="AMR31" s="386"/>
      <c r="AMS31" s="386"/>
      <c r="AMT31" s="386"/>
      <c r="AMU31" s="386"/>
      <c r="AMV31" s="386"/>
      <c r="AMW31" s="386"/>
      <c r="AMX31" s="386"/>
      <c r="AMY31" s="386"/>
      <c r="AMZ31" s="386"/>
      <c r="ANA31" s="386"/>
      <c r="ANB31" s="386"/>
      <c r="ANC31" s="386"/>
      <c r="AND31" s="386"/>
    </row>
    <row r="32" spans="1:1044" s="192" customFormat="1" ht="15.75" thickBot="1" x14ac:dyDescent="0.25">
      <c r="A32" s="2"/>
      <c r="B32" s="1135" t="s">
        <v>687</v>
      </c>
      <c r="C32" s="1136"/>
      <c r="D32" s="1136"/>
      <c r="E32" s="1137"/>
      <c r="F32" s="584"/>
      <c r="H32" s="2"/>
      <c r="I32" s="2"/>
      <c r="J32" s="508" t="s">
        <v>692</v>
      </c>
      <c r="K32" s="783">
        <v>2020</v>
      </c>
      <c r="L32" s="2"/>
      <c r="M32" s="2"/>
      <c r="N32" s="2"/>
      <c r="O32" s="75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386"/>
      <c r="AMQ32" s="386"/>
      <c r="AMR32" s="386"/>
      <c r="AMS32" s="386"/>
      <c r="AMT32" s="386"/>
      <c r="AMU32" s="386"/>
      <c r="AMV32" s="386"/>
      <c r="AMW32" s="386"/>
      <c r="AMX32" s="386"/>
      <c r="AMY32" s="386"/>
      <c r="AMZ32" s="386"/>
      <c r="ANA32" s="386"/>
      <c r="ANB32" s="386"/>
      <c r="ANC32" s="386"/>
      <c r="AND32" s="386"/>
    </row>
    <row r="33" spans="1:1044" s="192" customFormat="1" ht="15" x14ac:dyDescent="0.2">
      <c r="A33" s="2"/>
      <c r="B33" s="200"/>
      <c r="C33" s="200"/>
      <c r="D33" s="200"/>
      <c r="E33" s="200"/>
      <c r="F33" s="584"/>
      <c r="H33" s="2"/>
      <c r="I33" s="2"/>
      <c r="J33" s="506" t="s">
        <v>688</v>
      </c>
      <c r="K33" s="507">
        <f>COSTI!C12</f>
        <v>0.59958333333333325</v>
      </c>
      <c r="L33" s="2"/>
      <c r="M33" s="2"/>
      <c r="N33" s="2"/>
      <c r="O33" s="75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386"/>
      <c r="AMQ33" s="386"/>
      <c r="AMR33" s="386"/>
      <c r="AMS33" s="386"/>
      <c r="AMT33" s="386"/>
      <c r="AMU33" s="386"/>
      <c r="AMV33" s="386"/>
      <c r="AMW33" s="386"/>
      <c r="AMX33" s="386"/>
      <c r="AMY33" s="386"/>
      <c r="AMZ33" s="386"/>
      <c r="ANA33" s="386"/>
      <c r="ANB33" s="386"/>
      <c r="ANC33" s="386"/>
      <c r="AND33" s="386"/>
    </row>
    <row r="34" spans="1:1044" s="192" customFormat="1" ht="15" x14ac:dyDescent="0.2">
      <c r="A34" s="2"/>
      <c r="B34" s="409"/>
      <c r="C34" s="410" t="s">
        <v>394</v>
      </c>
      <c r="D34" s="411" t="s">
        <v>555</v>
      </c>
      <c r="E34" s="412"/>
      <c r="F34" s="584" t="s">
        <v>771</v>
      </c>
      <c r="H34" s="2"/>
      <c r="I34" s="2"/>
      <c r="J34" s="501" t="s">
        <v>689</v>
      </c>
      <c r="K34" s="505">
        <f>COSTI!C15</f>
        <v>0.6695833333333332</v>
      </c>
      <c r="L34" s="2"/>
      <c r="M34" s="2"/>
      <c r="N34" s="2"/>
      <c r="O34" s="75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386"/>
      <c r="AMQ34" s="386"/>
      <c r="AMR34" s="386"/>
      <c r="AMS34" s="386"/>
      <c r="AMT34" s="386"/>
      <c r="AMU34" s="386"/>
      <c r="AMV34" s="386"/>
      <c r="AMW34" s="386"/>
      <c r="AMX34" s="386"/>
      <c r="AMY34" s="386"/>
      <c r="AMZ34" s="386"/>
      <c r="ANA34" s="386"/>
      <c r="ANB34" s="386"/>
      <c r="ANC34" s="386"/>
      <c r="AND34" s="386"/>
    </row>
    <row r="35" spans="1:1044" s="192" customFormat="1" ht="15" x14ac:dyDescent="0.2">
      <c r="A35" s="2"/>
      <c r="B35" s="408" t="s">
        <v>554</v>
      </c>
      <c r="C35" s="406" t="s">
        <v>442</v>
      </c>
      <c r="D35" s="408" t="s">
        <v>549</v>
      </c>
      <c r="E35" s="407" t="s">
        <v>443</v>
      </c>
      <c r="F35" s="584" t="s">
        <v>770</v>
      </c>
      <c r="H35" s="2"/>
      <c r="I35" s="2"/>
      <c r="J35" s="501" t="s">
        <v>691</v>
      </c>
      <c r="K35" s="505">
        <f>COSTI!C18</f>
        <v>0.33958333333333335</v>
      </c>
      <c r="L35" s="2"/>
      <c r="M35" s="2"/>
      <c r="N35" s="2"/>
      <c r="O35" s="75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386"/>
      <c r="AMQ35" s="386"/>
      <c r="AMR35" s="386"/>
      <c r="AMS35" s="386"/>
      <c r="AMT35" s="386"/>
      <c r="AMU35" s="386"/>
      <c r="AMV35" s="386"/>
      <c r="AMW35" s="386"/>
      <c r="AMX35" s="386"/>
      <c r="AMY35" s="386"/>
      <c r="AMZ35" s="386"/>
      <c r="ANA35" s="386"/>
      <c r="ANB35" s="386"/>
      <c r="ANC35" s="386"/>
      <c r="AND35" s="386"/>
    </row>
    <row r="36" spans="1:1044" s="192" customFormat="1" ht="15" x14ac:dyDescent="0.2">
      <c r="A36" s="2"/>
      <c r="B36" s="417" t="s">
        <v>166</v>
      </c>
      <c r="C36" s="413">
        <v>9.1999999999999993</v>
      </c>
      <c r="D36" s="417">
        <v>7.0000000000000007E-2</v>
      </c>
      <c r="E36" s="414">
        <f t="shared" ref="E36:E42" si="0">C36+D36</f>
        <v>9.27</v>
      </c>
      <c r="F36" s="584"/>
      <c r="H36" s="2"/>
      <c r="I36" s="2"/>
      <c r="J36" s="501" t="s">
        <v>690</v>
      </c>
      <c r="K36" s="505">
        <f>COSTI!C20</f>
        <v>0.2895833333333333</v>
      </c>
      <c r="L36" s="2"/>
      <c r="M36" s="2"/>
      <c r="N36" s="2"/>
      <c r="O36" s="75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386"/>
      <c r="AMQ36" s="386"/>
      <c r="AMR36" s="386"/>
      <c r="AMS36" s="386"/>
      <c r="AMT36" s="386"/>
      <c r="AMU36" s="386"/>
      <c r="AMV36" s="386"/>
      <c r="AMW36" s="386"/>
      <c r="AMX36" s="386"/>
      <c r="AMY36" s="386"/>
      <c r="AMZ36" s="386"/>
      <c r="ANA36" s="386"/>
      <c r="ANB36" s="386"/>
      <c r="ANC36" s="386"/>
      <c r="AND36" s="386"/>
    </row>
    <row r="37" spans="1:1044" s="192" customFormat="1" x14ac:dyDescent="0.2">
      <c r="A37" s="2"/>
      <c r="B37" s="417" t="s">
        <v>169</v>
      </c>
      <c r="C37" s="413">
        <v>5</v>
      </c>
      <c r="D37" s="417"/>
      <c r="E37" s="414">
        <f t="shared" si="0"/>
        <v>5</v>
      </c>
      <c r="F37" s="584"/>
      <c r="H37" s="2"/>
      <c r="I37" s="2"/>
      <c r="J37" s="2"/>
      <c r="K37" s="753"/>
      <c r="L37" s="2"/>
      <c r="M37" s="2"/>
      <c r="N37" s="2"/>
      <c r="O37" s="75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386"/>
      <c r="AMQ37" s="386"/>
      <c r="AMR37" s="386"/>
      <c r="AMS37" s="386"/>
      <c r="AMT37" s="386"/>
      <c r="AMU37" s="386"/>
      <c r="AMV37" s="386"/>
      <c r="AMW37" s="386"/>
      <c r="AMX37" s="386"/>
      <c r="AMY37" s="386"/>
      <c r="AMZ37" s="386"/>
      <c r="ANA37" s="386"/>
      <c r="ANB37" s="386"/>
      <c r="ANC37" s="386"/>
      <c r="AND37" s="386"/>
    </row>
    <row r="38" spans="1:1044" s="192" customFormat="1" x14ac:dyDescent="0.2">
      <c r="A38" s="2"/>
      <c r="B38" s="417" t="s">
        <v>188</v>
      </c>
      <c r="C38" s="413">
        <v>6</v>
      </c>
      <c r="D38" s="417">
        <v>7.0000000000000007E-2</v>
      </c>
      <c r="E38" s="414">
        <f t="shared" si="0"/>
        <v>6.07</v>
      </c>
      <c r="F38" s="584"/>
      <c r="H38" s="2"/>
      <c r="I38" s="2"/>
      <c r="J38" s="2"/>
      <c r="K38" s="753"/>
      <c r="L38" s="2"/>
      <c r="M38" s="2"/>
      <c r="N38" s="2"/>
      <c r="O38" s="75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386"/>
      <c r="AMQ38" s="386"/>
      <c r="AMR38" s="386"/>
      <c r="AMS38" s="386"/>
      <c r="AMT38" s="386"/>
      <c r="AMU38" s="386"/>
      <c r="AMV38" s="386"/>
      <c r="AMW38" s="386"/>
      <c r="AMX38" s="386"/>
      <c r="AMY38" s="386"/>
      <c r="AMZ38" s="386"/>
      <c r="ANA38" s="386"/>
      <c r="ANB38" s="386"/>
      <c r="ANC38" s="386"/>
      <c r="AND38" s="386"/>
    </row>
    <row r="39" spans="1:1044" s="192" customFormat="1" x14ac:dyDescent="0.2">
      <c r="A39" s="2"/>
      <c r="B39" s="417" t="s">
        <v>189</v>
      </c>
      <c r="C39" s="413">
        <v>6</v>
      </c>
      <c r="D39" s="417">
        <v>7.0000000000000007E-2</v>
      </c>
      <c r="E39" s="414">
        <f t="shared" si="0"/>
        <v>6.07</v>
      </c>
      <c r="F39" s="584"/>
      <c r="H39" s="2"/>
      <c r="I39" s="2"/>
      <c r="J39" s="2"/>
      <c r="K39" s="753"/>
      <c r="L39" s="2"/>
      <c r="M39" s="2"/>
      <c r="N39" s="2"/>
      <c r="O39" s="75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386"/>
      <c r="AMQ39" s="386"/>
      <c r="AMR39" s="386"/>
      <c r="AMS39" s="386"/>
      <c r="AMT39" s="386"/>
      <c r="AMU39" s="386"/>
      <c r="AMV39" s="386"/>
      <c r="AMW39" s="386"/>
      <c r="AMX39" s="386"/>
      <c r="AMY39" s="386"/>
      <c r="AMZ39" s="386"/>
      <c r="ANA39" s="386"/>
      <c r="ANB39" s="386"/>
      <c r="ANC39" s="386"/>
      <c r="AND39" s="386"/>
    </row>
    <row r="40" spans="1:1044" s="192" customFormat="1" x14ac:dyDescent="0.2">
      <c r="A40" s="2"/>
      <c r="B40" s="417" t="s">
        <v>191</v>
      </c>
      <c r="C40" s="413">
        <v>12.5</v>
      </c>
      <c r="D40" s="417">
        <v>1</v>
      </c>
      <c r="E40" s="414">
        <f t="shared" si="0"/>
        <v>13.5</v>
      </c>
      <c r="F40" s="584"/>
      <c r="H40" s="2"/>
      <c r="I40" s="2"/>
      <c r="J40" s="2"/>
      <c r="K40" s="753"/>
      <c r="L40" s="2"/>
      <c r="M40" s="2"/>
      <c r="N40" s="2"/>
      <c r="O40" s="75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386"/>
      <c r="AMQ40" s="386"/>
      <c r="AMR40" s="386"/>
      <c r="AMS40" s="386"/>
      <c r="AMT40" s="386"/>
      <c r="AMU40" s="386"/>
      <c r="AMV40" s="386"/>
      <c r="AMW40" s="386"/>
      <c r="AMX40" s="386"/>
      <c r="AMY40" s="386"/>
      <c r="AMZ40" s="386"/>
      <c r="ANA40" s="386"/>
      <c r="ANB40" s="386"/>
      <c r="ANC40" s="386"/>
      <c r="AND40" s="386"/>
    </row>
    <row r="41" spans="1:1044" s="192" customFormat="1" x14ac:dyDescent="0.2">
      <c r="A41" s="2"/>
      <c r="B41" s="417" t="s">
        <v>163</v>
      </c>
      <c r="C41" s="413">
        <v>6.4</v>
      </c>
      <c r="D41" s="417"/>
      <c r="E41" s="414">
        <f t="shared" si="0"/>
        <v>6.4</v>
      </c>
      <c r="F41" s="584"/>
      <c r="H41" s="2"/>
      <c r="I41" s="2"/>
      <c r="J41" s="2"/>
      <c r="K41" s="753"/>
      <c r="L41" s="2"/>
      <c r="M41" s="2"/>
      <c r="N41" s="2"/>
      <c r="O41" s="75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386"/>
      <c r="AMQ41" s="386"/>
      <c r="AMR41" s="386"/>
      <c r="AMS41" s="386"/>
      <c r="AMT41" s="386"/>
      <c r="AMU41" s="386"/>
      <c r="AMV41" s="386"/>
      <c r="AMW41" s="386"/>
      <c r="AMX41" s="386"/>
      <c r="AMY41" s="386"/>
      <c r="AMZ41" s="386"/>
      <c r="ANA41" s="386"/>
      <c r="ANB41" s="386"/>
      <c r="ANC41" s="386"/>
      <c r="AND41" s="386"/>
    </row>
    <row r="42" spans="1:1044" s="192" customFormat="1" x14ac:dyDescent="0.2">
      <c r="A42" s="2"/>
      <c r="B42" s="417" t="s">
        <v>199</v>
      </c>
      <c r="C42" s="413">
        <v>28</v>
      </c>
      <c r="D42" s="417"/>
      <c r="E42" s="414">
        <f t="shared" si="0"/>
        <v>28</v>
      </c>
      <c r="F42" s="584"/>
      <c r="H42" s="2"/>
      <c r="I42" s="2"/>
      <c r="J42" s="2"/>
      <c r="K42" s="753"/>
      <c r="L42" s="2"/>
      <c r="M42" s="2"/>
      <c r="N42" s="2"/>
      <c r="O42" s="75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386"/>
      <c r="AMQ42" s="386"/>
      <c r="AMR42" s="386"/>
      <c r="AMS42" s="386"/>
      <c r="AMT42" s="386"/>
      <c r="AMU42" s="386"/>
      <c r="AMV42" s="386"/>
      <c r="AMW42" s="386"/>
      <c r="AMX42" s="386"/>
      <c r="AMY42" s="386"/>
      <c r="AMZ42" s="386"/>
      <c r="ANA42" s="386"/>
      <c r="ANB42" s="386"/>
      <c r="ANC42" s="386"/>
      <c r="AND42" s="386"/>
    </row>
    <row r="43" spans="1:1044" s="192" customFormat="1" x14ac:dyDescent="0.2">
      <c r="A43" s="2"/>
      <c r="B43" s="408" t="s">
        <v>553</v>
      </c>
      <c r="C43" s="406" t="s">
        <v>442</v>
      </c>
      <c r="D43" s="408" t="s">
        <v>549</v>
      </c>
      <c r="E43" s="407" t="s">
        <v>443</v>
      </c>
      <c r="F43" s="584"/>
      <c r="H43" s="2"/>
      <c r="I43" s="2"/>
      <c r="J43" s="2"/>
      <c r="K43" s="753"/>
      <c r="L43" s="2"/>
      <c r="M43" s="2"/>
      <c r="N43" s="2"/>
      <c r="O43" s="75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386"/>
      <c r="AMQ43" s="386"/>
      <c r="AMR43" s="386"/>
      <c r="AMS43" s="386"/>
      <c r="AMT43" s="386"/>
      <c r="AMU43" s="386"/>
      <c r="AMV43" s="386"/>
      <c r="AMW43" s="386"/>
      <c r="AMX43" s="386"/>
      <c r="AMY43" s="386"/>
      <c r="AMZ43" s="386"/>
      <c r="ANA43" s="386"/>
      <c r="ANB43" s="386"/>
      <c r="ANC43" s="386"/>
      <c r="AND43" s="386"/>
    </row>
    <row r="44" spans="1:1044" s="192" customFormat="1" x14ac:dyDescent="0.2">
      <c r="A44" s="2"/>
      <c r="B44" s="417" t="s">
        <v>444</v>
      </c>
      <c r="C44" s="413">
        <v>10</v>
      </c>
      <c r="D44" s="417">
        <v>0.1</v>
      </c>
      <c r="E44" s="414">
        <f>C44+D44</f>
        <v>10.1</v>
      </c>
      <c r="F44" s="584"/>
      <c r="H44" s="2"/>
      <c r="I44" s="2"/>
      <c r="J44" s="2"/>
      <c r="K44" s="753"/>
      <c r="L44" s="2"/>
      <c r="M44" s="2"/>
      <c r="N44" s="2"/>
      <c r="O44" s="75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386"/>
      <c r="AMQ44" s="386"/>
      <c r="AMR44" s="386"/>
      <c r="AMS44" s="386"/>
      <c r="AMT44" s="386"/>
      <c r="AMU44" s="386"/>
      <c r="AMV44" s="386"/>
      <c r="AMW44" s="386"/>
      <c r="AMX44" s="386"/>
      <c r="AMY44" s="386"/>
      <c r="AMZ44" s="386"/>
      <c r="ANA44" s="386"/>
      <c r="ANB44" s="386"/>
      <c r="ANC44" s="386"/>
      <c r="AND44" s="386"/>
    </row>
    <row r="45" spans="1:1044" s="192" customFormat="1" x14ac:dyDescent="0.2">
      <c r="A45" s="2"/>
      <c r="B45" s="418" t="s">
        <v>169</v>
      </c>
      <c r="C45" s="415">
        <v>7.6</v>
      </c>
      <c r="D45" s="418">
        <v>7.0000000000000007E-2</v>
      </c>
      <c r="E45" s="416">
        <f>C45+D45</f>
        <v>7.67</v>
      </c>
      <c r="F45" s="584"/>
      <c r="H45" s="2"/>
      <c r="I45" s="2"/>
      <c r="J45" s="2"/>
      <c r="K45" s="753"/>
      <c r="L45" s="2"/>
      <c r="M45" s="2"/>
      <c r="N45" s="2"/>
      <c r="O45" s="75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386"/>
      <c r="AMQ45" s="386"/>
      <c r="AMR45" s="386"/>
      <c r="AMS45" s="386"/>
      <c r="AMT45" s="386"/>
      <c r="AMU45" s="386"/>
      <c r="AMV45" s="386"/>
      <c r="AMW45" s="386"/>
      <c r="AMX45" s="386"/>
      <c r="AMY45" s="386"/>
      <c r="AMZ45" s="386"/>
      <c r="ANA45" s="386"/>
      <c r="ANB45" s="386"/>
      <c r="ANC45" s="386"/>
      <c r="AND45" s="386"/>
    </row>
    <row r="46" spans="1:1044" s="192" customFormat="1" x14ac:dyDescent="0.2">
      <c r="A46" s="2"/>
      <c r="B46" s="200"/>
      <c r="C46" s="200"/>
      <c r="D46" s="200"/>
      <c r="E46" s="200"/>
      <c r="F46" s="584"/>
      <c r="H46" s="2"/>
      <c r="I46" s="2"/>
      <c r="J46" s="2"/>
      <c r="K46" s="753"/>
      <c r="L46" s="2"/>
      <c r="M46" s="2"/>
      <c r="N46" s="2"/>
      <c r="O46" s="75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386"/>
      <c r="AMQ46" s="386"/>
      <c r="AMR46" s="386"/>
      <c r="AMS46" s="386"/>
      <c r="AMT46" s="386"/>
      <c r="AMU46" s="386"/>
      <c r="AMV46" s="386"/>
      <c r="AMW46" s="386"/>
      <c r="AMX46" s="386"/>
      <c r="AMY46" s="386"/>
      <c r="AMZ46" s="386"/>
      <c r="ANA46" s="386"/>
      <c r="ANB46" s="386"/>
      <c r="ANC46" s="386"/>
      <c r="AND46" s="386"/>
    </row>
    <row r="47" spans="1:1044" s="192" customFormat="1" x14ac:dyDescent="0.2">
      <c r="A47" s="2"/>
      <c r="B47" s="402"/>
      <c r="C47" s="403" t="s">
        <v>394</v>
      </c>
      <c r="D47" s="404" t="s">
        <v>556</v>
      </c>
      <c r="E47" s="405"/>
      <c r="F47" s="584"/>
      <c r="H47" s="2"/>
      <c r="I47" s="2"/>
      <c r="J47" s="2"/>
      <c r="K47" s="753"/>
      <c r="L47" s="2"/>
      <c r="M47" s="2"/>
      <c r="N47" s="2"/>
      <c r="O47" s="75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386"/>
      <c r="AMQ47" s="386"/>
      <c r="AMR47" s="386"/>
      <c r="AMS47" s="386"/>
      <c r="AMT47" s="386"/>
      <c r="AMU47" s="386"/>
      <c r="AMV47" s="386"/>
      <c r="AMW47" s="386"/>
      <c r="AMX47" s="386"/>
      <c r="AMY47" s="386"/>
      <c r="AMZ47" s="386"/>
      <c r="ANA47" s="386"/>
      <c r="ANB47" s="386"/>
      <c r="ANC47" s="386"/>
      <c r="AND47" s="386"/>
    </row>
    <row r="48" spans="1:1044" s="192" customFormat="1" x14ac:dyDescent="0.2">
      <c r="A48" s="2"/>
      <c r="B48" s="419" t="s">
        <v>554</v>
      </c>
      <c r="C48" s="419" t="s">
        <v>442</v>
      </c>
      <c r="D48" s="419" t="s">
        <v>550</v>
      </c>
      <c r="E48" s="419" t="s">
        <v>443</v>
      </c>
      <c r="F48" s="584"/>
      <c r="H48" s="2"/>
      <c r="I48" s="2"/>
      <c r="J48" s="2"/>
      <c r="K48" s="753"/>
      <c r="L48" s="2"/>
      <c r="M48" s="2"/>
      <c r="N48" s="2"/>
      <c r="O48" s="75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386"/>
      <c r="AMQ48" s="386"/>
      <c r="AMR48" s="386"/>
      <c r="AMS48" s="386"/>
      <c r="AMT48" s="386"/>
      <c r="AMU48" s="386"/>
      <c r="AMV48" s="386"/>
      <c r="AMW48" s="386"/>
      <c r="AMX48" s="386"/>
      <c r="AMY48" s="386"/>
      <c r="AMZ48" s="386"/>
      <c r="ANA48" s="386"/>
      <c r="ANB48" s="386"/>
      <c r="ANC48" s="386"/>
      <c r="AND48" s="386"/>
    </row>
    <row r="49" spans="1:1044" s="192" customFormat="1" x14ac:dyDescent="0.2">
      <c r="A49" s="2"/>
      <c r="B49" s="420" t="s">
        <v>166</v>
      </c>
      <c r="C49" s="420">
        <v>8.5</v>
      </c>
      <c r="D49" s="420">
        <v>7.0000000000000007E-2</v>
      </c>
      <c r="E49" s="420">
        <f>C49+D49</f>
        <v>8.57</v>
      </c>
      <c r="F49" s="799"/>
      <c r="G49" s="2"/>
      <c r="H49" s="2"/>
      <c r="I49" s="2"/>
      <c r="J49" s="2"/>
      <c r="K49" s="753"/>
      <c r="L49" s="2"/>
      <c r="M49" s="2"/>
      <c r="N49" s="2"/>
      <c r="O49" s="75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386"/>
      <c r="AMQ49" s="386"/>
      <c r="AMR49" s="386"/>
      <c r="AMS49" s="386"/>
      <c r="AMT49" s="386"/>
      <c r="AMU49" s="386"/>
      <c r="AMV49" s="386"/>
      <c r="AMW49" s="386"/>
      <c r="AMX49" s="386"/>
      <c r="AMY49" s="386"/>
      <c r="AMZ49" s="386"/>
      <c r="ANA49" s="386"/>
      <c r="ANB49" s="386"/>
      <c r="ANC49" s="386"/>
      <c r="AND49" s="386"/>
    </row>
    <row r="50" spans="1:1044" s="192" customFormat="1" x14ac:dyDescent="0.2">
      <c r="A50" s="2"/>
      <c r="B50" s="417" t="s">
        <v>169</v>
      </c>
      <c r="C50" s="417">
        <v>4.5</v>
      </c>
      <c r="D50" s="417"/>
      <c r="E50" s="417">
        <f>C50+D50</f>
        <v>4.5</v>
      </c>
      <c r="F50" s="799"/>
      <c r="G50" s="2"/>
      <c r="H50" s="2"/>
      <c r="I50" s="2"/>
      <c r="J50" s="2"/>
      <c r="K50" s="753"/>
      <c r="L50" s="2"/>
      <c r="M50" s="2"/>
      <c r="N50" s="2"/>
      <c r="O50" s="75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386"/>
      <c r="AMQ50" s="386"/>
      <c r="AMR50" s="386"/>
      <c r="AMS50" s="386"/>
      <c r="AMT50" s="386"/>
      <c r="AMU50" s="386"/>
      <c r="AMV50" s="386"/>
      <c r="AMW50" s="386"/>
      <c r="AMX50" s="386"/>
      <c r="AMY50" s="386"/>
      <c r="AMZ50" s="386"/>
      <c r="ANA50" s="386"/>
      <c r="ANB50" s="386"/>
      <c r="ANC50" s="386"/>
      <c r="AND50" s="386"/>
    </row>
    <row r="51" spans="1:1044" s="192" customFormat="1" x14ac:dyDescent="0.2">
      <c r="A51" s="2"/>
      <c r="B51" s="418" t="s">
        <v>188</v>
      </c>
      <c r="C51" s="418">
        <v>5</v>
      </c>
      <c r="D51" s="418"/>
      <c r="E51" s="418">
        <f>C51+D51</f>
        <v>5</v>
      </c>
      <c r="F51" s="799"/>
      <c r="G51" s="2"/>
      <c r="H51" s="2"/>
      <c r="I51" s="2"/>
      <c r="J51" s="2"/>
      <c r="K51" s="753"/>
      <c r="L51" s="2"/>
      <c r="M51" s="2"/>
      <c r="N51" s="2"/>
      <c r="O51" s="75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386"/>
      <c r="AMQ51" s="386"/>
      <c r="AMR51" s="386"/>
      <c r="AMS51" s="386"/>
      <c r="AMT51" s="386"/>
      <c r="AMU51" s="386"/>
      <c r="AMV51" s="386"/>
      <c r="AMW51" s="386"/>
      <c r="AMX51" s="386"/>
      <c r="AMY51" s="386"/>
      <c r="AMZ51" s="386"/>
      <c r="ANA51" s="386"/>
      <c r="ANB51" s="386"/>
      <c r="ANC51" s="386"/>
      <c r="AND51" s="386"/>
    </row>
    <row r="52" spans="1:1044" s="192" customFormat="1" x14ac:dyDescent="0.2">
      <c r="A52" s="2"/>
      <c r="B52" s="2"/>
      <c r="C52" s="2"/>
      <c r="D52" s="2"/>
      <c r="E52" s="2"/>
      <c r="F52" s="799"/>
      <c r="G52" s="2"/>
      <c r="H52" s="2"/>
      <c r="I52" s="2"/>
      <c r="J52" s="2"/>
      <c r="K52" s="753"/>
      <c r="L52" s="2"/>
      <c r="M52" s="2"/>
      <c r="N52" s="2"/>
      <c r="O52" s="75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386"/>
      <c r="AMQ52" s="386"/>
      <c r="AMR52" s="386"/>
      <c r="AMS52" s="386"/>
      <c r="AMT52" s="386"/>
      <c r="AMU52" s="386"/>
      <c r="AMV52" s="386"/>
      <c r="AMW52" s="386"/>
      <c r="AMX52" s="386"/>
      <c r="AMY52" s="386"/>
      <c r="AMZ52" s="386"/>
      <c r="ANA52" s="386"/>
      <c r="ANB52" s="386"/>
      <c r="ANC52" s="386"/>
      <c r="AND52" s="386"/>
    </row>
    <row r="53" spans="1:1044" s="192" customFormat="1" x14ac:dyDescent="0.2">
      <c r="A53" s="2"/>
      <c r="B53" s="2"/>
      <c r="C53" s="2"/>
      <c r="D53" s="2"/>
      <c r="E53" s="2"/>
      <c r="F53" s="799"/>
      <c r="G53" s="2"/>
      <c r="H53" s="2"/>
      <c r="I53" s="2"/>
      <c r="J53" s="2"/>
      <c r="K53" s="753"/>
      <c r="L53" s="2"/>
      <c r="M53" s="2"/>
      <c r="N53" s="2"/>
      <c r="O53" s="75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386"/>
      <c r="AMQ53" s="386"/>
      <c r="AMR53" s="386"/>
      <c r="AMS53" s="386"/>
      <c r="AMT53" s="386"/>
      <c r="AMU53" s="386"/>
      <c r="AMV53" s="386"/>
      <c r="AMW53" s="386"/>
      <c r="AMX53" s="386"/>
      <c r="AMY53" s="386"/>
      <c r="AMZ53" s="386"/>
      <c r="ANA53" s="386"/>
      <c r="ANB53" s="386"/>
      <c r="ANC53" s="386"/>
      <c r="AND53" s="386"/>
    </row>
    <row r="54" spans="1:1044" s="192" customFormat="1" x14ac:dyDescent="0.2">
      <c r="A54" s="2"/>
      <c r="B54" s="2"/>
      <c r="C54" s="2"/>
      <c r="D54" s="2"/>
      <c r="E54" s="2"/>
      <c r="F54" s="799"/>
      <c r="G54" s="2"/>
      <c r="H54" s="2"/>
      <c r="I54" s="2"/>
      <c r="J54" s="2"/>
      <c r="K54" s="753"/>
      <c r="L54" s="2"/>
      <c r="M54" s="2"/>
      <c r="N54" s="2"/>
      <c r="O54" s="75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386"/>
      <c r="AMQ54" s="386"/>
      <c r="AMR54" s="386"/>
      <c r="AMS54" s="386"/>
      <c r="AMT54" s="386"/>
      <c r="AMU54" s="386"/>
      <c r="AMV54" s="386"/>
      <c r="AMW54" s="386"/>
      <c r="AMX54" s="386"/>
      <c r="AMY54" s="386"/>
      <c r="AMZ54" s="386"/>
      <c r="ANA54" s="386"/>
      <c r="ANB54" s="386"/>
      <c r="ANC54" s="386"/>
      <c r="AND54" s="386"/>
    </row>
    <row r="55" spans="1:1044" s="192" customFormat="1" x14ac:dyDescent="0.2">
      <c r="A55" s="2"/>
      <c r="B55" s="2"/>
      <c r="C55" s="2"/>
      <c r="D55" s="2"/>
      <c r="E55" s="2"/>
      <c r="F55" s="799"/>
      <c r="G55" s="2"/>
      <c r="H55" s="2"/>
      <c r="I55" s="2"/>
      <c r="J55" s="2"/>
      <c r="K55" s="753"/>
      <c r="L55" s="2"/>
      <c r="M55" s="2"/>
      <c r="N55" s="2"/>
      <c r="O55" s="75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386"/>
      <c r="AMQ55" s="386"/>
      <c r="AMR55" s="386"/>
      <c r="AMS55" s="386"/>
      <c r="AMT55" s="386"/>
      <c r="AMU55" s="386"/>
      <c r="AMV55" s="386"/>
      <c r="AMW55" s="386"/>
      <c r="AMX55" s="386"/>
      <c r="AMY55" s="386"/>
      <c r="AMZ55" s="386"/>
      <c r="ANA55" s="386"/>
      <c r="ANB55" s="386"/>
      <c r="ANC55" s="386"/>
      <c r="AND55" s="386"/>
    </row>
    <row r="56" spans="1:1044" s="192" customFormat="1" x14ac:dyDescent="0.2">
      <c r="A56" s="2"/>
      <c r="B56" s="2"/>
      <c r="C56" s="2"/>
      <c r="D56" s="2"/>
      <c r="E56" s="2"/>
      <c r="F56" s="799"/>
      <c r="G56" s="2"/>
      <c r="H56" s="2"/>
      <c r="I56" s="2"/>
      <c r="J56" s="2"/>
      <c r="K56" s="753"/>
      <c r="L56" s="2"/>
      <c r="M56" s="2"/>
      <c r="N56" s="2"/>
      <c r="O56" s="75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386"/>
      <c r="AMQ56" s="386"/>
      <c r="AMR56" s="386"/>
      <c r="AMS56" s="386"/>
      <c r="AMT56" s="386"/>
      <c r="AMU56" s="386"/>
      <c r="AMV56" s="386"/>
      <c r="AMW56" s="386"/>
      <c r="AMX56" s="386"/>
      <c r="AMY56" s="386"/>
      <c r="AMZ56" s="386"/>
      <c r="ANA56" s="386"/>
      <c r="ANB56" s="386"/>
      <c r="ANC56" s="386"/>
      <c r="AND56" s="386"/>
    </row>
    <row r="57" spans="1:1044" s="192" customFormat="1" x14ac:dyDescent="0.2">
      <c r="A57" s="2"/>
      <c r="B57" s="2"/>
      <c r="C57" s="2"/>
      <c r="D57" s="2"/>
      <c r="E57" s="2"/>
      <c r="F57" s="799"/>
      <c r="G57" s="2"/>
      <c r="H57" s="2"/>
      <c r="I57" s="2"/>
      <c r="J57" s="2"/>
      <c r="K57" s="753"/>
      <c r="L57" s="2"/>
      <c r="M57" s="2"/>
      <c r="N57" s="2"/>
      <c r="O57" s="753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386"/>
      <c r="AMQ57" s="386"/>
      <c r="AMR57" s="386"/>
      <c r="AMS57" s="386"/>
      <c r="AMT57" s="386"/>
      <c r="AMU57" s="386"/>
      <c r="AMV57" s="386"/>
      <c r="AMW57" s="386"/>
      <c r="AMX57" s="386"/>
      <c r="AMY57" s="386"/>
      <c r="AMZ57" s="386"/>
      <c r="ANA57" s="386"/>
      <c r="ANB57" s="386"/>
      <c r="ANC57" s="386"/>
      <c r="AND57" s="386"/>
    </row>
    <row r="58" spans="1:1044" s="192" customFormat="1" x14ac:dyDescent="0.2">
      <c r="A58" s="2"/>
      <c r="B58" s="2"/>
      <c r="C58" s="2"/>
      <c r="D58" s="2"/>
      <c r="E58" s="2"/>
      <c r="F58" s="799"/>
      <c r="G58" s="2"/>
      <c r="H58" s="2"/>
      <c r="I58" s="2"/>
      <c r="J58" s="2"/>
      <c r="K58" s="753"/>
      <c r="L58" s="2"/>
      <c r="M58" s="2"/>
      <c r="N58" s="2"/>
      <c r="O58" s="75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386"/>
      <c r="AMQ58" s="386"/>
      <c r="AMR58" s="386"/>
      <c r="AMS58" s="386"/>
      <c r="AMT58" s="386"/>
      <c r="AMU58" s="386"/>
      <c r="AMV58" s="386"/>
      <c r="AMW58" s="386"/>
      <c r="AMX58" s="386"/>
      <c r="AMY58" s="386"/>
      <c r="AMZ58" s="386"/>
      <c r="ANA58" s="386"/>
      <c r="ANB58" s="386"/>
      <c r="ANC58" s="386"/>
      <c r="AND58" s="386"/>
    </row>
    <row r="59" spans="1:1044" s="192" customFormat="1" x14ac:dyDescent="0.2">
      <c r="A59" s="2"/>
      <c r="B59" s="2"/>
      <c r="C59" s="2"/>
      <c r="D59" s="2"/>
      <c r="E59" s="2"/>
      <c r="F59" s="799"/>
      <c r="G59" s="2"/>
      <c r="H59" s="2"/>
      <c r="I59" s="2"/>
      <c r="J59" s="2"/>
      <c r="K59" s="753"/>
      <c r="L59" s="2"/>
      <c r="M59" s="2"/>
      <c r="N59" s="2"/>
      <c r="O59" s="75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386"/>
      <c r="AMQ59" s="386"/>
      <c r="AMR59" s="386"/>
      <c r="AMS59" s="386"/>
      <c r="AMT59" s="386"/>
      <c r="AMU59" s="386"/>
      <c r="AMV59" s="386"/>
      <c r="AMW59" s="386"/>
      <c r="AMX59" s="386"/>
      <c r="AMY59" s="386"/>
      <c r="AMZ59" s="386"/>
      <c r="ANA59" s="386"/>
      <c r="ANB59" s="386"/>
      <c r="ANC59" s="386"/>
      <c r="AND59" s="386"/>
    </row>
    <row r="60" spans="1:1044" s="192" customFormat="1" x14ac:dyDescent="0.2">
      <c r="A60" s="2"/>
      <c r="B60" s="2"/>
      <c r="C60" s="2"/>
      <c r="D60" s="2"/>
      <c r="E60" s="2"/>
      <c r="F60" s="799"/>
      <c r="G60" s="2"/>
      <c r="H60" s="2"/>
      <c r="I60" s="2"/>
      <c r="J60" s="2"/>
      <c r="K60" s="753"/>
      <c r="L60" s="2"/>
      <c r="M60" s="2"/>
      <c r="N60" s="2"/>
      <c r="O60" s="75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386"/>
      <c r="AMQ60" s="386"/>
      <c r="AMR60" s="386"/>
      <c r="AMS60" s="386"/>
      <c r="AMT60" s="386"/>
      <c r="AMU60" s="386"/>
      <c r="AMV60" s="386"/>
      <c r="AMW60" s="386"/>
      <c r="AMX60" s="386"/>
      <c r="AMY60" s="386"/>
      <c r="AMZ60" s="386"/>
      <c r="ANA60" s="386"/>
      <c r="ANB60" s="386"/>
      <c r="ANC60" s="386"/>
      <c r="AND60" s="386"/>
    </row>
    <row r="61" spans="1:1044" s="192" customFormat="1" x14ac:dyDescent="0.2">
      <c r="A61" s="2"/>
      <c r="B61" s="2"/>
      <c r="C61" s="2"/>
      <c r="D61" s="2"/>
      <c r="E61" s="2"/>
      <c r="F61" s="799"/>
      <c r="G61" s="2"/>
      <c r="H61" s="2"/>
      <c r="I61" s="2"/>
      <c r="J61" s="2"/>
      <c r="K61" s="753"/>
      <c r="L61" s="2"/>
      <c r="M61" s="2"/>
      <c r="N61" s="2"/>
      <c r="O61" s="75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386"/>
      <c r="AMQ61" s="386"/>
      <c r="AMR61" s="386"/>
      <c r="AMS61" s="386"/>
      <c r="AMT61" s="386"/>
      <c r="AMU61" s="386"/>
      <c r="AMV61" s="386"/>
      <c r="AMW61" s="386"/>
      <c r="AMX61" s="386"/>
      <c r="AMY61" s="386"/>
      <c r="AMZ61" s="386"/>
      <c r="ANA61" s="386"/>
      <c r="ANB61" s="386"/>
      <c r="ANC61" s="386"/>
      <c r="AND61" s="386"/>
    </row>
    <row r="62" spans="1:1044" s="192" customFormat="1" x14ac:dyDescent="0.2">
      <c r="A62" s="2"/>
      <c r="B62" s="2"/>
      <c r="C62" s="2"/>
      <c r="D62" s="2"/>
      <c r="E62" s="2"/>
      <c r="F62" s="799"/>
      <c r="G62" s="2"/>
      <c r="H62" s="2"/>
      <c r="I62" s="2"/>
      <c r="J62" s="2"/>
      <c r="K62" s="753"/>
      <c r="L62" s="2"/>
      <c r="M62" s="2"/>
      <c r="N62" s="2"/>
      <c r="O62" s="75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386"/>
      <c r="AMQ62" s="386"/>
      <c r="AMR62" s="386"/>
      <c r="AMS62" s="386"/>
      <c r="AMT62" s="386"/>
      <c r="AMU62" s="386"/>
      <c r="AMV62" s="386"/>
      <c r="AMW62" s="386"/>
      <c r="AMX62" s="386"/>
      <c r="AMY62" s="386"/>
      <c r="AMZ62" s="386"/>
      <c r="ANA62" s="386"/>
      <c r="ANB62" s="386"/>
      <c r="ANC62" s="386"/>
      <c r="AND62" s="386"/>
    </row>
    <row r="63" spans="1:1044" s="192" customFormat="1" x14ac:dyDescent="0.2">
      <c r="A63" s="2"/>
      <c r="B63" s="2"/>
      <c r="C63" s="2"/>
      <c r="D63" s="2"/>
      <c r="E63" s="2"/>
      <c r="F63" s="799"/>
      <c r="G63" s="2"/>
      <c r="H63" s="2"/>
      <c r="I63" s="2"/>
      <c r="J63" s="2"/>
      <c r="K63" s="753"/>
      <c r="L63" s="2"/>
      <c r="M63" s="2"/>
      <c r="N63" s="2"/>
      <c r="O63" s="75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386"/>
      <c r="AMQ63" s="386"/>
      <c r="AMR63" s="386"/>
      <c r="AMS63" s="386"/>
      <c r="AMT63" s="386"/>
      <c r="AMU63" s="386"/>
      <c r="AMV63" s="386"/>
      <c r="AMW63" s="386"/>
      <c r="AMX63" s="386"/>
      <c r="AMY63" s="386"/>
      <c r="AMZ63" s="386"/>
      <c r="ANA63" s="386"/>
      <c r="ANB63" s="386"/>
      <c r="ANC63" s="386"/>
      <c r="AND63" s="386"/>
    </row>
    <row r="64" spans="1:1044" s="192" customFormat="1" x14ac:dyDescent="0.2">
      <c r="A64" s="2"/>
      <c r="B64" s="2"/>
      <c r="C64" s="2"/>
      <c r="D64" s="2"/>
      <c r="E64" s="2"/>
      <c r="F64" s="799"/>
      <c r="G64" s="2"/>
      <c r="H64" s="2"/>
      <c r="I64" s="2"/>
      <c r="J64" s="2"/>
      <c r="K64" s="753"/>
      <c r="L64" s="2"/>
      <c r="M64" s="2"/>
      <c r="N64" s="2"/>
      <c r="O64" s="75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386"/>
      <c r="AMQ64" s="386"/>
      <c r="AMR64" s="386"/>
      <c r="AMS64" s="386"/>
      <c r="AMT64" s="386"/>
      <c r="AMU64" s="386"/>
      <c r="AMV64" s="386"/>
      <c r="AMW64" s="386"/>
      <c r="AMX64" s="386"/>
      <c r="AMY64" s="386"/>
      <c r="AMZ64" s="386"/>
      <c r="ANA64" s="386"/>
      <c r="ANB64" s="386"/>
      <c r="ANC64" s="386"/>
      <c r="AND64" s="386"/>
    </row>
    <row r="65" spans="1:1044" s="192" customFormat="1" x14ac:dyDescent="0.2">
      <c r="A65" s="2"/>
      <c r="B65" s="2"/>
      <c r="C65" s="2"/>
      <c r="D65" s="2"/>
      <c r="E65" s="2"/>
      <c r="F65" s="799"/>
      <c r="G65" s="2"/>
      <c r="H65" s="2"/>
      <c r="I65" s="2"/>
      <c r="J65" s="2"/>
      <c r="K65" s="753"/>
      <c r="L65" s="2"/>
      <c r="M65" s="2"/>
      <c r="N65" s="2"/>
      <c r="O65" s="75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386"/>
      <c r="AMQ65" s="386"/>
      <c r="AMR65" s="386"/>
      <c r="AMS65" s="386"/>
      <c r="AMT65" s="386"/>
      <c r="AMU65" s="386"/>
      <c r="AMV65" s="386"/>
      <c r="AMW65" s="386"/>
      <c r="AMX65" s="386"/>
      <c r="AMY65" s="386"/>
      <c r="AMZ65" s="386"/>
      <c r="ANA65" s="386"/>
      <c r="ANB65" s="386"/>
      <c r="ANC65" s="386"/>
      <c r="AND65" s="386"/>
    </row>
    <row r="66" spans="1:1044" s="192" customFormat="1" x14ac:dyDescent="0.2">
      <c r="A66" s="2"/>
      <c r="B66" s="2"/>
      <c r="C66" s="2"/>
      <c r="D66" s="2"/>
      <c r="E66" s="2"/>
      <c r="F66" s="799"/>
      <c r="G66" s="2"/>
      <c r="H66" s="2"/>
      <c r="I66" s="2"/>
      <c r="J66" s="2"/>
      <c r="K66" s="753"/>
      <c r="L66" s="2"/>
      <c r="M66" s="2"/>
      <c r="N66" s="2"/>
      <c r="O66" s="75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386"/>
      <c r="AMQ66" s="386"/>
      <c r="AMR66" s="386"/>
      <c r="AMS66" s="386"/>
      <c r="AMT66" s="386"/>
      <c r="AMU66" s="386"/>
      <c r="AMV66" s="386"/>
      <c r="AMW66" s="386"/>
      <c r="AMX66" s="386"/>
      <c r="AMY66" s="386"/>
      <c r="AMZ66" s="386"/>
      <c r="ANA66" s="386"/>
      <c r="ANB66" s="386"/>
      <c r="ANC66" s="386"/>
      <c r="AND66" s="386"/>
    </row>
    <row r="67" spans="1:1044" s="192" customFormat="1" x14ac:dyDescent="0.2">
      <c r="A67" s="2"/>
      <c r="B67" s="2"/>
      <c r="C67" s="2"/>
      <c r="D67" s="2"/>
      <c r="E67" s="2"/>
      <c r="F67" s="799"/>
      <c r="G67" s="2"/>
      <c r="H67" s="2"/>
      <c r="I67" s="2"/>
      <c r="J67" s="2"/>
      <c r="K67" s="753"/>
      <c r="L67" s="2"/>
      <c r="M67" s="2"/>
      <c r="N67" s="2"/>
      <c r="O67" s="75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386"/>
      <c r="AMQ67" s="386"/>
      <c r="AMR67" s="386"/>
      <c r="AMS67" s="386"/>
      <c r="AMT67" s="386"/>
      <c r="AMU67" s="386"/>
      <c r="AMV67" s="386"/>
      <c r="AMW67" s="386"/>
      <c r="AMX67" s="386"/>
      <c r="AMY67" s="386"/>
      <c r="AMZ67" s="386"/>
      <c r="ANA67" s="386"/>
      <c r="ANB67" s="386"/>
      <c r="ANC67" s="386"/>
      <c r="AND67" s="386"/>
    </row>
    <row r="68" spans="1:1044" s="192" customFormat="1" x14ac:dyDescent="0.2">
      <c r="A68" s="2"/>
      <c r="B68" s="2"/>
      <c r="C68" s="2"/>
      <c r="D68" s="2"/>
      <c r="E68" s="2"/>
      <c r="F68" s="799"/>
      <c r="G68" s="2"/>
      <c r="H68" s="2"/>
      <c r="I68" s="2"/>
      <c r="J68" s="2"/>
      <c r="K68" s="753"/>
      <c r="L68" s="2"/>
      <c r="M68" s="2"/>
      <c r="N68" s="2"/>
      <c r="O68" s="75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386"/>
      <c r="AMQ68" s="386"/>
      <c r="AMR68" s="386"/>
      <c r="AMS68" s="386"/>
      <c r="AMT68" s="386"/>
      <c r="AMU68" s="386"/>
      <c r="AMV68" s="386"/>
      <c r="AMW68" s="386"/>
      <c r="AMX68" s="386"/>
      <c r="AMY68" s="386"/>
      <c r="AMZ68" s="386"/>
      <c r="ANA68" s="386"/>
      <c r="ANB68" s="386"/>
      <c r="ANC68" s="386"/>
      <c r="AND68" s="386"/>
    </row>
    <row r="69" spans="1:1044" s="192" customFormat="1" x14ac:dyDescent="0.2">
      <c r="A69" s="2"/>
      <c r="B69" s="2"/>
      <c r="C69" s="2"/>
      <c r="D69" s="2"/>
      <c r="E69" s="2"/>
      <c r="F69" s="799"/>
      <c r="G69" s="2"/>
      <c r="H69" s="2"/>
      <c r="I69" s="2"/>
      <c r="J69" s="2"/>
      <c r="K69" s="753"/>
      <c r="L69" s="2"/>
      <c r="M69" s="2"/>
      <c r="N69" s="2"/>
      <c r="O69" s="75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386"/>
      <c r="AMQ69" s="386"/>
      <c r="AMR69" s="386"/>
      <c r="AMS69" s="386"/>
      <c r="AMT69" s="386"/>
      <c r="AMU69" s="386"/>
      <c r="AMV69" s="386"/>
      <c r="AMW69" s="386"/>
      <c r="AMX69" s="386"/>
      <c r="AMY69" s="386"/>
      <c r="AMZ69" s="386"/>
      <c r="ANA69" s="386"/>
      <c r="ANB69" s="386"/>
      <c r="ANC69" s="386"/>
      <c r="AND69" s="386"/>
    </row>
    <row r="70" spans="1:1044" s="192" customFormat="1" x14ac:dyDescent="0.2">
      <c r="A70" s="2"/>
      <c r="B70" s="2"/>
      <c r="C70" s="2"/>
      <c r="D70" s="2"/>
      <c r="E70" s="2"/>
      <c r="F70" s="799"/>
      <c r="G70" s="2"/>
      <c r="H70" s="2"/>
      <c r="I70" s="2"/>
      <c r="J70" s="2"/>
      <c r="K70" s="753"/>
      <c r="L70" s="2"/>
      <c r="M70" s="2"/>
      <c r="N70" s="2"/>
      <c r="O70" s="75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386"/>
      <c r="AMQ70" s="386"/>
      <c r="AMR70" s="386"/>
      <c r="AMS70" s="386"/>
      <c r="AMT70" s="386"/>
      <c r="AMU70" s="386"/>
      <c r="AMV70" s="386"/>
      <c r="AMW70" s="386"/>
      <c r="AMX70" s="386"/>
      <c r="AMY70" s="386"/>
      <c r="AMZ70" s="386"/>
      <c r="ANA70" s="386"/>
      <c r="ANB70" s="386"/>
      <c r="ANC70" s="386"/>
      <c r="AND70" s="386"/>
    </row>
    <row r="71" spans="1:1044" s="192" customFormat="1" x14ac:dyDescent="0.2">
      <c r="A71" s="2"/>
      <c r="B71" s="2"/>
      <c r="C71" s="2"/>
      <c r="D71" s="2"/>
      <c r="E71" s="2"/>
      <c r="F71" s="799"/>
      <c r="G71" s="2"/>
      <c r="H71" s="2"/>
      <c r="I71" s="2"/>
      <c r="J71" s="2"/>
      <c r="K71" s="753"/>
      <c r="L71" s="2"/>
      <c r="M71" s="2"/>
      <c r="N71" s="2"/>
      <c r="O71" s="75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386"/>
      <c r="AMQ71" s="386"/>
      <c r="AMR71" s="386"/>
      <c r="AMS71" s="386"/>
      <c r="AMT71" s="386"/>
      <c r="AMU71" s="386"/>
      <c r="AMV71" s="386"/>
      <c r="AMW71" s="386"/>
      <c r="AMX71" s="386"/>
      <c r="AMY71" s="386"/>
      <c r="AMZ71" s="386"/>
      <c r="ANA71" s="386"/>
      <c r="ANB71" s="386"/>
      <c r="ANC71" s="386"/>
      <c r="AND71" s="386"/>
    </row>
    <row r="72" spans="1:1044" s="192" customFormat="1" x14ac:dyDescent="0.2">
      <c r="A72" s="2"/>
      <c r="B72" s="2"/>
      <c r="C72" s="2"/>
      <c r="D72" s="2"/>
      <c r="E72" s="2"/>
      <c r="F72" s="799"/>
      <c r="G72" s="2"/>
      <c r="H72" s="2"/>
      <c r="I72" s="2"/>
      <c r="J72" s="2"/>
      <c r="K72" s="753"/>
      <c r="L72" s="2"/>
      <c r="M72" s="2"/>
      <c r="N72" s="2"/>
      <c r="O72" s="75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386"/>
      <c r="AMQ72" s="386"/>
      <c r="AMR72" s="386"/>
      <c r="AMS72" s="386"/>
      <c r="AMT72" s="386"/>
      <c r="AMU72" s="386"/>
      <c r="AMV72" s="386"/>
      <c r="AMW72" s="386"/>
      <c r="AMX72" s="386"/>
      <c r="AMY72" s="386"/>
      <c r="AMZ72" s="386"/>
      <c r="ANA72" s="386"/>
      <c r="ANB72" s="386"/>
      <c r="ANC72" s="386"/>
      <c r="AND72" s="386"/>
    </row>
    <row r="73" spans="1:1044" s="192" customFormat="1" x14ac:dyDescent="0.2">
      <c r="A73" s="2"/>
      <c r="B73" s="2"/>
      <c r="C73" s="2"/>
      <c r="D73" s="2"/>
      <c r="E73" s="2"/>
      <c r="F73" s="799"/>
      <c r="G73" s="2"/>
      <c r="H73" s="2"/>
      <c r="I73" s="2"/>
      <c r="J73" s="2"/>
      <c r="K73" s="753"/>
      <c r="L73" s="2"/>
      <c r="M73" s="2"/>
      <c r="N73" s="2"/>
      <c r="O73" s="753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386"/>
      <c r="AMQ73" s="386"/>
      <c r="AMR73" s="386"/>
      <c r="AMS73" s="386"/>
      <c r="AMT73" s="386"/>
      <c r="AMU73" s="386"/>
      <c r="AMV73" s="386"/>
      <c r="AMW73" s="386"/>
      <c r="AMX73" s="386"/>
      <c r="AMY73" s="386"/>
      <c r="AMZ73" s="386"/>
      <c r="ANA73" s="386"/>
      <c r="ANB73" s="386"/>
      <c r="ANC73" s="386"/>
      <c r="AND73" s="386"/>
    </row>
    <row r="74" spans="1:1044" s="192" customFormat="1" x14ac:dyDescent="0.2">
      <c r="A74" s="2"/>
      <c r="B74" s="2"/>
      <c r="C74" s="2"/>
      <c r="D74" s="2"/>
      <c r="E74" s="2"/>
      <c r="F74" s="799"/>
      <c r="G74" s="2"/>
      <c r="H74" s="2"/>
      <c r="I74" s="2"/>
      <c r="J74" s="2"/>
      <c r="K74" s="753"/>
      <c r="L74" s="2"/>
      <c r="M74" s="2"/>
      <c r="N74" s="2"/>
      <c r="O74" s="753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386"/>
      <c r="AMQ74" s="386"/>
      <c r="AMR74" s="386"/>
      <c r="AMS74" s="386"/>
      <c r="AMT74" s="386"/>
      <c r="AMU74" s="386"/>
      <c r="AMV74" s="386"/>
      <c r="AMW74" s="386"/>
      <c r="AMX74" s="386"/>
      <c r="AMY74" s="386"/>
      <c r="AMZ74" s="386"/>
      <c r="ANA74" s="386"/>
      <c r="ANB74" s="386"/>
      <c r="ANC74" s="386"/>
      <c r="AND74" s="386"/>
    </row>
    <row r="75" spans="1:1044" s="192" customFormat="1" x14ac:dyDescent="0.2">
      <c r="A75" s="2"/>
      <c r="B75" s="2"/>
      <c r="C75" s="2"/>
      <c r="D75" s="2"/>
      <c r="E75" s="2"/>
      <c r="F75" s="799"/>
      <c r="G75" s="2"/>
      <c r="H75" s="2"/>
      <c r="I75" s="2"/>
      <c r="J75" s="2"/>
      <c r="K75" s="753"/>
      <c r="L75" s="2"/>
      <c r="M75" s="2"/>
      <c r="N75" s="2"/>
      <c r="O75" s="753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386"/>
      <c r="AMQ75" s="386"/>
      <c r="AMR75" s="386"/>
      <c r="AMS75" s="386"/>
      <c r="AMT75" s="386"/>
      <c r="AMU75" s="386"/>
      <c r="AMV75" s="386"/>
      <c r="AMW75" s="386"/>
      <c r="AMX75" s="386"/>
      <c r="AMY75" s="386"/>
      <c r="AMZ75" s="386"/>
      <c r="ANA75" s="386"/>
      <c r="ANB75" s="386"/>
      <c r="ANC75" s="386"/>
      <c r="AND75" s="386"/>
    </row>
    <row r="76" spans="1:1044" s="192" customFormat="1" x14ac:dyDescent="0.2">
      <c r="A76" s="2"/>
      <c r="B76" s="2"/>
      <c r="C76" s="2"/>
      <c r="D76" s="2"/>
      <c r="E76" s="2"/>
      <c r="F76" s="799"/>
      <c r="G76" s="2"/>
      <c r="H76" s="2"/>
      <c r="I76" s="2"/>
      <c r="J76" s="2"/>
      <c r="K76" s="753"/>
      <c r="L76" s="2"/>
      <c r="M76" s="2"/>
      <c r="N76" s="2"/>
      <c r="O76" s="75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386"/>
      <c r="AMQ76" s="386"/>
      <c r="AMR76" s="386"/>
      <c r="AMS76" s="386"/>
      <c r="AMT76" s="386"/>
      <c r="AMU76" s="386"/>
      <c r="AMV76" s="386"/>
      <c r="AMW76" s="386"/>
      <c r="AMX76" s="386"/>
      <c r="AMY76" s="386"/>
      <c r="AMZ76" s="386"/>
      <c r="ANA76" s="386"/>
      <c r="ANB76" s="386"/>
      <c r="ANC76" s="386"/>
      <c r="AND76" s="386"/>
    </row>
    <row r="77" spans="1:1044" s="192" customFormat="1" x14ac:dyDescent="0.2">
      <c r="A77" s="2"/>
      <c r="B77" s="2"/>
      <c r="C77" s="2"/>
      <c r="D77" s="2"/>
      <c r="E77" s="2"/>
      <c r="F77" s="799"/>
      <c r="G77" s="2"/>
      <c r="H77" s="2"/>
      <c r="I77" s="2"/>
      <c r="J77" s="2"/>
      <c r="K77" s="753"/>
      <c r="L77" s="2"/>
      <c r="M77" s="2"/>
      <c r="N77" s="2"/>
      <c r="O77" s="75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386"/>
      <c r="AMQ77" s="386"/>
      <c r="AMR77" s="386"/>
      <c r="AMS77" s="386"/>
      <c r="AMT77" s="386"/>
      <c r="AMU77" s="386"/>
      <c r="AMV77" s="386"/>
      <c r="AMW77" s="386"/>
      <c r="AMX77" s="386"/>
      <c r="AMY77" s="386"/>
      <c r="AMZ77" s="386"/>
      <c r="ANA77" s="386"/>
      <c r="ANB77" s="386"/>
      <c r="ANC77" s="386"/>
      <c r="AND77" s="386"/>
    </row>
    <row r="78" spans="1:1044" s="192" customFormat="1" x14ac:dyDescent="0.2">
      <c r="A78" s="2"/>
      <c r="B78" s="2"/>
      <c r="C78" s="2"/>
      <c r="D78" s="2"/>
      <c r="E78" s="2"/>
      <c r="F78" s="799"/>
      <c r="G78" s="2"/>
      <c r="H78" s="2"/>
      <c r="I78" s="2"/>
      <c r="J78" s="2"/>
      <c r="K78" s="753"/>
      <c r="L78" s="2"/>
      <c r="M78" s="2"/>
      <c r="N78" s="2"/>
      <c r="O78" s="753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386"/>
      <c r="AMQ78" s="386"/>
      <c r="AMR78" s="386"/>
      <c r="AMS78" s="386"/>
      <c r="AMT78" s="386"/>
      <c r="AMU78" s="386"/>
      <c r="AMV78" s="386"/>
      <c r="AMW78" s="386"/>
      <c r="AMX78" s="386"/>
      <c r="AMY78" s="386"/>
      <c r="AMZ78" s="386"/>
      <c r="ANA78" s="386"/>
      <c r="ANB78" s="386"/>
      <c r="ANC78" s="386"/>
      <c r="AND78" s="386"/>
    </row>
    <row r="79" spans="1:1044" s="192" customFormat="1" x14ac:dyDescent="0.2">
      <c r="A79" s="2"/>
      <c r="B79" s="2"/>
      <c r="C79" s="2"/>
      <c r="D79" s="2"/>
      <c r="E79" s="2"/>
      <c r="F79" s="799"/>
      <c r="G79" s="2"/>
      <c r="H79" s="2"/>
      <c r="I79" s="2"/>
      <c r="J79" s="2"/>
      <c r="K79" s="753"/>
      <c r="L79" s="2"/>
      <c r="M79" s="2"/>
      <c r="N79" s="2"/>
      <c r="O79" s="753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386"/>
      <c r="AMQ79" s="386"/>
      <c r="AMR79" s="386"/>
      <c r="AMS79" s="386"/>
      <c r="AMT79" s="386"/>
      <c r="AMU79" s="386"/>
      <c r="AMV79" s="386"/>
      <c r="AMW79" s="386"/>
      <c r="AMX79" s="386"/>
      <c r="AMY79" s="386"/>
      <c r="AMZ79" s="386"/>
      <c r="ANA79" s="386"/>
      <c r="ANB79" s="386"/>
      <c r="ANC79" s="386"/>
      <c r="AND79" s="386"/>
    </row>
    <row r="80" spans="1:1044" s="192" customFormat="1" x14ac:dyDescent="0.2">
      <c r="A80" s="2"/>
      <c r="B80" s="2"/>
      <c r="C80" s="2"/>
      <c r="D80" s="2"/>
      <c r="E80" s="2"/>
      <c r="F80" s="799"/>
      <c r="G80" s="2"/>
      <c r="H80" s="2"/>
      <c r="I80" s="2"/>
      <c r="J80" s="2"/>
      <c r="K80" s="753"/>
      <c r="L80" s="2"/>
      <c r="M80" s="2"/>
      <c r="N80" s="2"/>
      <c r="O80" s="753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386"/>
      <c r="AMQ80" s="386"/>
      <c r="AMR80" s="386"/>
      <c r="AMS80" s="386"/>
      <c r="AMT80" s="386"/>
      <c r="AMU80" s="386"/>
      <c r="AMV80" s="386"/>
      <c r="AMW80" s="386"/>
      <c r="AMX80" s="386"/>
      <c r="AMY80" s="386"/>
      <c r="AMZ80" s="386"/>
      <c r="ANA80" s="386"/>
      <c r="ANB80" s="386"/>
      <c r="ANC80" s="386"/>
      <c r="AND80" s="386"/>
    </row>
    <row r="81" spans="1:1044" s="192" customFormat="1" x14ac:dyDescent="0.2">
      <c r="A81" s="2"/>
      <c r="B81" s="2"/>
      <c r="C81" s="2"/>
      <c r="D81" s="2"/>
      <c r="E81" s="2"/>
      <c r="F81" s="799"/>
      <c r="G81" s="2"/>
      <c r="H81" s="2"/>
      <c r="I81" s="2"/>
      <c r="J81" s="2"/>
      <c r="K81" s="753"/>
      <c r="L81" s="2"/>
      <c r="M81" s="2"/>
      <c r="N81" s="2"/>
      <c r="O81" s="753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386"/>
      <c r="AMQ81" s="386"/>
      <c r="AMR81" s="386"/>
      <c r="AMS81" s="386"/>
      <c r="AMT81" s="386"/>
      <c r="AMU81" s="386"/>
      <c r="AMV81" s="386"/>
      <c r="AMW81" s="386"/>
      <c r="AMX81" s="386"/>
      <c r="AMY81" s="386"/>
      <c r="AMZ81" s="386"/>
      <c r="ANA81" s="386"/>
      <c r="ANB81" s="386"/>
      <c r="ANC81" s="386"/>
      <c r="AND81" s="386"/>
    </row>
    <row r="82" spans="1:1044" s="192" customFormat="1" x14ac:dyDescent="0.2">
      <c r="A82" s="2"/>
      <c r="B82" s="2"/>
      <c r="C82" s="2"/>
      <c r="D82" s="2"/>
      <c r="E82" s="2"/>
      <c r="F82" s="799"/>
      <c r="G82" s="2"/>
      <c r="H82" s="2"/>
      <c r="I82" s="2"/>
      <c r="J82" s="2"/>
      <c r="K82" s="753"/>
      <c r="L82" s="2"/>
      <c r="M82" s="2"/>
      <c r="N82" s="2"/>
      <c r="O82" s="753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386"/>
      <c r="AMQ82" s="386"/>
      <c r="AMR82" s="386"/>
      <c r="AMS82" s="386"/>
      <c r="AMT82" s="386"/>
      <c r="AMU82" s="386"/>
      <c r="AMV82" s="386"/>
      <c r="AMW82" s="386"/>
      <c r="AMX82" s="386"/>
      <c r="AMY82" s="386"/>
      <c r="AMZ82" s="386"/>
      <c r="ANA82" s="386"/>
      <c r="ANB82" s="386"/>
      <c r="ANC82" s="386"/>
      <c r="AND82" s="386"/>
    </row>
    <row r="83" spans="1:1044" s="192" customFormat="1" x14ac:dyDescent="0.2">
      <c r="A83" s="2"/>
      <c r="B83" s="2"/>
      <c r="C83" s="2"/>
      <c r="D83" s="2"/>
      <c r="E83" s="2"/>
      <c r="F83" s="799"/>
      <c r="G83" s="2"/>
      <c r="H83" s="2"/>
      <c r="I83" s="2"/>
      <c r="J83" s="2"/>
      <c r="K83" s="753"/>
      <c r="L83" s="2"/>
      <c r="M83" s="2"/>
      <c r="N83" s="2"/>
      <c r="O83" s="75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386"/>
      <c r="AMQ83" s="386"/>
      <c r="AMR83" s="386"/>
      <c r="AMS83" s="386"/>
      <c r="AMT83" s="386"/>
      <c r="AMU83" s="386"/>
      <c r="AMV83" s="386"/>
      <c r="AMW83" s="386"/>
      <c r="AMX83" s="386"/>
      <c r="AMY83" s="386"/>
      <c r="AMZ83" s="386"/>
      <c r="ANA83" s="386"/>
      <c r="ANB83" s="386"/>
      <c r="ANC83" s="386"/>
      <c r="AND83" s="386"/>
    </row>
    <row r="84" spans="1:1044" s="192" customFormat="1" x14ac:dyDescent="0.2">
      <c r="A84" s="2"/>
      <c r="B84" s="2"/>
      <c r="C84" s="2"/>
      <c r="D84" s="2"/>
      <c r="E84" s="2"/>
      <c r="F84" s="799"/>
      <c r="G84" s="2"/>
      <c r="H84" s="2"/>
      <c r="I84" s="2"/>
      <c r="J84" s="2"/>
      <c r="K84" s="753"/>
      <c r="L84" s="2"/>
      <c r="M84" s="2"/>
      <c r="N84" s="2"/>
      <c r="O84" s="75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386"/>
      <c r="AMQ84" s="386"/>
      <c r="AMR84" s="386"/>
      <c r="AMS84" s="386"/>
      <c r="AMT84" s="386"/>
      <c r="AMU84" s="386"/>
      <c r="AMV84" s="386"/>
      <c r="AMW84" s="386"/>
      <c r="AMX84" s="386"/>
      <c r="AMY84" s="386"/>
      <c r="AMZ84" s="386"/>
      <c r="ANA84" s="386"/>
      <c r="ANB84" s="386"/>
      <c r="ANC84" s="386"/>
      <c r="AND84" s="386"/>
    </row>
    <row r="85" spans="1:1044" s="192" customFormat="1" x14ac:dyDescent="0.2">
      <c r="A85" s="2"/>
      <c r="B85" s="2"/>
      <c r="C85" s="2"/>
      <c r="D85" s="2"/>
      <c r="E85" s="2"/>
      <c r="F85" s="799"/>
      <c r="G85" s="2"/>
      <c r="H85" s="2"/>
      <c r="I85" s="2"/>
      <c r="J85" s="2"/>
      <c r="K85" s="753"/>
      <c r="L85" s="2"/>
      <c r="M85" s="2"/>
      <c r="N85" s="2"/>
      <c r="O85" s="75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386"/>
      <c r="AMQ85" s="386"/>
      <c r="AMR85" s="386"/>
      <c r="AMS85" s="386"/>
      <c r="AMT85" s="386"/>
      <c r="AMU85" s="386"/>
      <c r="AMV85" s="386"/>
      <c r="AMW85" s="386"/>
      <c r="AMX85" s="386"/>
      <c r="AMY85" s="386"/>
      <c r="AMZ85" s="386"/>
      <c r="ANA85" s="386"/>
      <c r="ANB85" s="386"/>
      <c r="ANC85" s="386"/>
      <c r="AND85" s="386"/>
    </row>
    <row r="86" spans="1:1044" s="192" customFormat="1" x14ac:dyDescent="0.2">
      <c r="A86" s="2"/>
      <c r="B86" s="2"/>
      <c r="C86" s="2"/>
      <c r="D86" s="2"/>
      <c r="E86" s="2"/>
      <c r="F86" s="799"/>
      <c r="G86" s="2"/>
      <c r="H86" s="2"/>
      <c r="I86" s="2"/>
      <c r="J86" s="2"/>
      <c r="K86" s="753"/>
      <c r="L86" s="2"/>
      <c r="M86" s="2"/>
      <c r="N86" s="2"/>
      <c r="O86" s="75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  <c r="AMP86" s="386"/>
      <c r="AMQ86" s="386"/>
      <c r="AMR86" s="386"/>
      <c r="AMS86" s="386"/>
      <c r="AMT86" s="386"/>
      <c r="AMU86" s="386"/>
      <c r="AMV86" s="386"/>
      <c r="AMW86" s="386"/>
      <c r="AMX86" s="386"/>
      <c r="AMY86" s="386"/>
      <c r="AMZ86" s="386"/>
      <c r="ANA86" s="386"/>
      <c r="ANB86" s="386"/>
      <c r="ANC86" s="386"/>
      <c r="AND86" s="386"/>
    </row>
    <row r="87" spans="1:1044" s="192" customFormat="1" x14ac:dyDescent="0.2">
      <c r="A87" s="2"/>
      <c r="B87" s="2"/>
      <c r="C87" s="2"/>
      <c r="D87" s="2"/>
      <c r="E87" s="2"/>
      <c r="F87" s="799"/>
      <c r="G87" s="2"/>
      <c r="H87" s="2"/>
      <c r="I87" s="2"/>
      <c r="J87" s="2"/>
      <c r="K87" s="753"/>
      <c r="L87" s="2"/>
      <c r="M87" s="2"/>
      <c r="N87" s="2"/>
      <c r="O87" s="75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  <c r="AMP87" s="386"/>
      <c r="AMQ87" s="386"/>
      <c r="AMR87" s="386"/>
      <c r="AMS87" s="386"/>
      <c r="AMT87" s="386"/>
      <c r="AMU87" s="386"/>
      <c r="AMV87" s="386"/>
      <c r="AMW87" s="386"/>
      <c r="AMX87" s="386"/>
      <c r="AMY87" s="386"/>
      <c r="AMZ87" s="386"/>
      <c r="ANA87" s="386"/>
      <c r="ANB87" s="386"/>
      <c r="ANC87" s="386"/>
      <c r="AND87" s="386"/>
    </row>
    <row r="88" spans="1:1044" s="192" customFormat="1" x14ac:dyDescent="0.2">
      <c r="A88" s="2"/>
      <c r="B88" s="2"/>
      <c r="C88" s="2"/>
      <c r="D88" s="2"/>
      <c r="E88" s="2"/>
      <c r="F88" s="799"/>
      <c r="G88" s="2"/>
      <c r="H88" s="2"/>
      <c r="I88" s="2"/>
      <c r="J88" s="2"/>
      <c r="K88" s="753"/>
      <c r="L88" s="2"/>
      <c r="M88" s="2"/>
      <c r="N88" s="2"/>
      <c r="O88" s="753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386"/>
      <c r="AMQ88" s="386"/>
      <c r="AMR88" s="386"/>
      <c r="AMS88" s="386"/>
      <c r="AMT88" s="386"/>
      <c r="AMU88" s="386"/>
      <c r="AMV88" s="386"/>
      <c r="AMW88" s="386"/>
      <c r="AMX88" s="386"/>
      <c r="AMY88" s="386"/>
      <c r="AMZ88" s="386"/>
      <c r="ANA88" s="386"/>
      <c r="ANB88" s="386"/>
      <c r="ANC88" s="386"/>
      <c r="AND88" s="386"/>
    </row>
    <row r="89" spans="1:1044" s="192" customFormat="1" x14ac:dyDescent="0.2">
      <c r="A89" s="2"/>
      <c r="B89" s="2"/>
      <c r="C89" s="2"/>
      <c r="D89" s="2"/>
      <c r="E89" s="2"/>
      <c r="F89" s="799"/>
      <c r="G89" s="2"/>
      <c r="H89" s="2"/>
      <c r="I89" s="2"/>
      <c r="J89" s="2"/>
      <c r="K89" s="753"/>
      <c r="L89" s="2"/>
      <c r="M89" s="2"/>
      <c r="N89" s="2"/>
      <c r="O89" s="753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  <c r="AML89" s="2"/>
      <c r="AMM89" s="2"/>
      <c r="AMN89" s="2"/>
      <c r="AMO89" s="2"/>
      <c r="AMP89" s="386"/>
      <c r="AMQ89" s="386"/>
      <c r="AMR89" s="386"/>
      <c r="AMS89" s="386"/>
      <c r="AMT89" s="386"/>
      <c r="AMU89" s="386"/>
      <c r="AMV89" s="386"/>
      <c r="AMW89" s="386"/>
      <c r="AMX89" s="386"/>
      <c r="AMY89" s="386"/>
      <c r="AMZ89" s="386"/>
      <c r="ANA89" s="386"/>
      <c r="ANB89" s="386"/>
      <c r="ANC89" s="386"/>
      <c r="AND89" s="386"/>
    </row>
    <row r="90" spans="1:1044" s="192" customFormat="1" x14ac:dyDescent="0.2">
      <c r="A90" s="2"/>
      <c r="B90" s="2"/>
      <c r="C90" s="2"/>
      <c r="D90" s="2"/>
      <c r="E90" s="2"/>
      <c r="F90" s="799"/>
      <c r="G90" s="2"/>
      <c r="H90" s="2"/>
      <c r="I90" s="2"/>
      <c r="J90" s="2"/>
      <c r="K90" s="753"/>
      <c r="L90" s="2"/>
      <c r="M90" s="2"/>
      <c r="N90" s="2"/>
      <c r="O90" s="753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386"/>
      <c r="AMQ90" s="386"/>
      <c r="AMR90" s="386"/>
      <c r="AMS90" s="386"/>
      <c r="AMT90" s="386"/>
      <c r="AMU90" s="386"/>
      <c r="AMV90" s="386"/>
      <c r="AMW90" s="386"/>
      <c r="AMX90" s="386"/>
      <c r="AMY90" s="386"/>
      <c r="AMZ90" s="386"/>
      <c r="ANA90" s="386"/>
      <c r="ANB90" s="386"/>
      <c r="ANC90" s="386"/>
      <c r="AND90" s="386"/>
    </row>
    <row r="91" spans="1:1044" s="192" customFormat="1" x14ac:dyDescent="0.2">
      <c r="A91" s="2"/>
      <c r="B91" s="2"/>
      <c r="C91" s="2"/>
      <c r="D91" s="2"/>
      <c r="E91" s="2"/>
      <c r="F91" s="799"/>
      <c r="G91" s="2"/>
      <c r="H91" s="2"/>
      <c r="I91" s="2"/>
      <c r="J91" s="2"/>
      <c r="K91" s="753"/>
      <c r="L91" s="2"/>
      <c r="M91" s="2"/>
      <c r="N91" s="2"/>
      <c r="O91" s="753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386"/>
      <c r="AMQ91" s="386"/>
      <c r="AMR91" s="386"/>
      <c r="AMS91" s="386"/>
      <c r="AMT91" s="386"/>
      <c r="AMU91" s="386"/>
      <c r="AMV91" s="386"/>
      <c r="AMW91" s="386"/>
      <c r="AMX91" s="386"/>
      <c r="AMY91" s="386"/>
      <c r="AMZ91" s="386"/>
      <c r="ANA91" s="386"/>
      <c r="ANB91" s="386"/>
      <c r="ANC91" s="386"/>
      <c r="AND91" s="386"/>
    </row>
    <row r="92" spans="1:1044" s="192" customFormat="1" x14ac:dyDescent="0.2">
      <c r="A92" s="2"/>
      <c r="B92" s="2"/>
      <c r="C92" s="2"/>
      <c r="D92" s="2"/>
      <c r="E92" s="2"/>
      <c r="F92" s="799"/>
      <c r="G92" s="2"/>
      <c r="H92" s="2"/>
      <c r="I92" s="2"/>
      <c r="J92" s="2"/>
      <c r="K92" s="753"/>
      <c r="L92" s="2"/>
      <c r="M92" s="2"/>
      <c r="N92" s="2"/>
      <c r="O92" s="753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386"/>
      <c r="AMQ92" s="386"/>
      <c r="AMR92" s="386"/>
      <c r="AMS92" s="386"/>
      <c r="AMT92" s="386"/>
      <c r="AMU92" s="386"/>
      <c r="AMV92" s="386"/>
      <c r="AMW92" s="386"/>
      <c r="AMX92" s="386"/>
      <c r="AMY92" s="386"/>
      <c r="AMZ92" s="386"/>
      <c r="ANA92" s="386"/>
      <c r="ANB92" s="386"/>
      <c r="ANC92" s="386"/>
      <c r="AND92" s="386"/>
    </row>
    <row r="93" spans="1:1044" s="192" customFormat="1" x14ac:dyDescent="0.2">
      <c r="A93" s="2"/>
      <c r="B93" s="2"/>
      <c r="C93" s="2"/>
      <c r="D93" s="2"/>
      <c r="E93" s="2"/>
      <c r="F93" s="799"/>
      <c r="G93" s="2"/>
      <c r="H93" s="2"/>
      <c r="I93" s="2"/>
      <c r="J93" s="2"/>
      <c r="K93" s="753"/>
      <c r="L93" s="2"/>
      <c r="M93" s="2"/>
      <c r="N93" s="2"/>
      <c r="O93" s="753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  <c r="AMK93" s="2"/>
      <c r="AML93" s="2"/>
      <c r="AMM93" s="2"/>
      <c r="AMN93" s="2"/>
      <c r="AMO93" s="2"/>
      <c r="AMP93" s="386"/>
      <c r="AMQ93" s="386"/>
      <c r="AMR93" s="386"/>
      <c r="AMS93" s="386"/>
      <c r="AMT93" s="386"/>
      <c r="AMU93" s="386"/>
      <c r="AMV93" s="386"/>
      <c r="AMW93" s="386"/>
      <c r="AMX93" s="386"/>
      <c r="AMY93" s="386"/>
      <c r="AMZ93" s="386"/>
      <c r="ANA93" s="386"/>
      <c r="ANB93" s="386"/>
      <c r="ANC93" s="386"/>
      <c r="AND93" s="386"/>
    </row>
    <row r="94" spans="1:1044" s="192" customFormat="1" x14ac:dyDescent="0.2">
      <c r="A94" s="2"/>
      <c r="B94" s="2"/>
      <c r="C94" s="2"/>
      <c r="D94" s="2"/>
      <c r="E94" s="2"/>
      <c r="F94" s="799"/>
      <c r="G94" s="2"/>
      <c r="H94" s="2"/>
      <c r="I94" s="2"/>
      <c r="J94" s="2"/>
      <c r="K94" s="753"/>
      <c r="L94" s="2"/>
      <c r="M94" s="2"/>
      <c r="N94" s="2"/>
      <c r="O94" s="753"/>
      <c r="P94" s="2"/>
      <c r="Q94" s="2"/>
      <c r="R94" s="2"/>
      <c r="S94" s="2"/>
      <c r="T94" s="2"/>
      <c r="U94" s="2"/>
      <c r="V94" s="181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  <c r="AMK94" s="2"/>
      <c r="AML94" s="2"/>
      <c r="AMM94" s="2"/>
      <c r="AMN94" s="2"/>
      <c r="AMO94" s="2"/>
      <c r="AMP94" s="386"/>
      <c r="AMQ94" s="386"/>
      <c r="AMR94" s="386"/>
      <c r="AMS94" s="386"/>
      <c r="AMT94" s="386"/>
      <c r="AMU94" s="386"/>
      <c r="AMV94" s="386"/>
      <c r="AMW94" s="386"/>
      <c r="AMX94" s="386"/>
      <c r="AMY94" s="386"/>
      <c r="AMZ94" s="386"/>
      <c r="ANA94" s="386"/>
      <c r="ANB94" s="386"/>
      <c r="ANC94" s="386"/>
      <c r="AND94" s="386"/>
    </row>
    <row r="95" spans="1:1044" s="192" customFormat="1" x14ac:dyDescent="0.2">
      <c r="A95" s="2"/>
      <c r="B95" s="2"/>
      <c r="C95" s="2"/>
      <c r="D95" s="2"/>
      <c r="E95" s="2"/>
      <c r="F95" s="799"/>
      <c r="G95" s="2"/>
      <c r="H95" s="2"/>
      <c r="I95" s="2"/>
      <c r="J95" s="2"/>
      <c r="K95" s="753"/>
      <c r="L95" s="2"/>
      <c r="M95" s="2"/>
      <c r="N95" s="2"/>
      <c r="O95" s="753"/>
      <c r="P95" s="2"/>
      <c r="Q95" s="2"/>
      <c r="R95" s="2"/>
      <c r="S95" s="2"/>
      <c r="T95" s="2"/>
      <c r="U95" s="2"/>
      <c r="V95" s="181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386"/>
      <c r="AMQ95" s="386"/>
      <c r="AMR95" s="386"/>
      <c r="AMS95" s="386"/>
      <c r="AMT95" s="386"/>
      <c r="AMU95" s="386"/>
      <c r="AMV95" s="386"/>
      <c r="AMW95" s="386"/>
      <c r="AMX95" s="386"/>
      <c r="AMY95" s="386"/>
      <c r="AMZ95" s="386"/>
      <c r="ANA95" s="386"/>
      <c r="ANB95" s="386"/>
      <c r="ANC95" s="386"/>
      <c r="AND95" s="386"/>
    </row>
    <row r="96" spans="1:1044" s="192" customFormat="1" x14ac:dyDescent="0.2">
      <c r="A96" s="2"/>
      <c r="B96" s="2"/>
      <c r="C96" s="2"/>
      <c r="D96" s="2"/>
      <c r="E96" s="2"/>
      <c r="F96" s="799"/>
      <c r="G96" s="2"/>
      <c r="H96" s="2"/>
      <c r="I96" s="2"/>
      <c r="J96" s="2"/>
      <c r="K96" s="753"/>
      <c r="L96" s="2"/>
      <c r="M96" s="2"/>
      <c r="N96" s="2"/>
      <c r="O96" s="753"/>
      <c r="P96" s="2"/>
      <c r="Q96" s="2"/>
      <c r="R96" s="2"/>
      <c r="S96" s="2"/>
      <c r="T96" s="2"/>
      <c r="U96" s="2"/>
      <c r="V96" s="181"/>
      <c r="W96" s="181"/>
      <c r="X96" s="181"/>
      <c r="Y96" s="181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386"/>
      <c r="AMQ96" s="386"/>
      <c r="AMR96" s="386"/>
      <c r="AMS96" s="386"/>
      <c r="AMT96" s="386"/>
      <c r="AMU96" s="386"/>
      <c r="AMV96" s="386"/>
      <c r="AMW96" s="386"/>
      <c r="AMX96" s="386"/>
      <c r="AMY96" s="386"/>
      <c r="AMZ96" s="386"/>
      <c r="ANA96" s="386"/>
      <c r="ANB96" s="386"/>
      <c r="ANC96" s="386"/>
      <c r="AND96" s="386"/>
    </row>
    <row r="97" spans="1:1044" s="192" customFormat="1" x14ac:dyDescent="0.2">
      <c r="A97" s="2"/>
      <c r="B97" s="2"/>
      <c r="C97" s="2"/>
      <c r="D97" s="2"/>
      <c r="E97" s="2"/>
      <c r="F97" s="799"/>
      <c r="G97" s="2"/>
      <c r="H97" s="2"/>
      <c r="I97" s="2"/>
      <c r="J97" s="2"/>
      <c r="K97" s="753"/>
      <c r="L97" s="2"/>
      <c r="M97" s="2"/>
      <c r="N97" s="2"/>
      <c r="O97" s="753"/>
      <c r="P97" s="2"/>
      <c r="Q97" s="2"/>
      <c r="R97" s="2"/>
      <c r="S97" s="2"/>
      <c r="T97" s="2"/>
      <c r="U97" s="2"/>
      <c r="V97" s="181"/>
      <c r="W97" s="181"/>
      <c r="X97" s="181"/>
      <c r="Y97" s="181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386"/>
      <c r="AMQ97" s="386"/>
      <c r="AMR97" s="386"/>
      <c r="AMS97" s="386"/>
      <c r="AMT97" s="386"/>
      <c r="AMU97" s="386"/>
      <c r="AMV97" s="386"/>
      <c r="AMW97" s="386"/>
      <c r="AMX97" s="386"/>
      <c r="AMY97" s="386"/>
      <c r="AMZ97" s="386"/>
      <c r="ANA97" s="386"/>
      <c r="ANB97" s="386"/>
      <c r="ANC97" s="386"/>
      <c r="AND97" s="386"/>
    </row>
    <row r="98" spans="1:1044" s="192" customFormat="1" x14ac:dyDescent="0.2">
      <c r="A98" s="2"/>
      <c r="B98" s="2"/>
      <c r="C98" s="2"/>
      <c r="D98" s="2"/>
      <c r="E98" s="2"/>
      <c r="F98" s="799"/>
      <c r="G98" s="2"/>
      <c r="H98" s="2"/>
      <c r="I98" s="2"/>
      <c r="J98" s="2"/>
      <c r="K98" s="753"/>
      <c r="L98" s="2"/>
      <c r="M98" s="2"/>
      <c r="N98" s="2"/>
      <c r="O98" s="753"/>
      <c r="P98" s="2"/>
      <c r="Q98" s="2"/>
      <c r="R98" s="2"/>
      <c r="S98" s="181"/>
      <c r="T98" s="2"/>
      <c r="U98" s="181"/>
      <c r="V98" s="181"/>
      <c r="W98" s="181"/>
      <c r="X98" s="181"/>
      <c r="Y98" s="181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386"/>
      <c r="AMQ98" s="386"/>
      <c r="AMR98" s="386"/>
      <c r="AMS98" s="386"/>
      <c r="AMT98" s="386"/>
      <c r="AMU98" s="386"/>
      <c r="AMV98" s="386"/>
      <c r="AMW98" s="386"/>
      <c r="AMX98" s="386"/>
      <c r="AMY98" s="386"/>
      <c r="AMZ98" s="386"/>
      <c r="ANA98" s="386"/>
      <c r="ANB98" s="386"/>
      <c r="ANC98" s="386"/>
      <c r="AND98" s="386"/>
    </row>
    <row r="99" spans="1:1044" s="192" customFormat="1" x14ac:dyDescent="0.2">
      <c r="A99" s="2"/>
      <c r="B99" s="2"/>
      <c r="C99" s="2"/>
      <c r="D99" s="2"/>
      <c r="E99" s="2"/>
      <c r="F99" s="803"/>
      <c r="G99" s="181"/>
      <c r="H99" s="181"/>
      <c r="I99" s="181"/>
      <c r="J99" s="2"/>
      <c r="K99" s="753"/>
      <c r="L99" s="2"/>
      <c r="M99" s="2"/>
      <c r="N99" s="2"/>
      <c r="O99" s="753"/>
      <c r="P99" s="2"/>
      <c r="Q99" s="2"/>
      <c r="R99" s="181"/>
      <c r="S99" s="181"/>
      <c r="T99" s="2"/>
      <c r="U99" s="181"/>
      <c r="V99" s="181"/>
      <c r="W99" s="181"/>
      <c r="X99" s="181"/>
      <c r="Y99" s="181"/>
      <c r="Z99" s="2"/>
      <c r="AA99" s="2"/>
      <c r="AB99" s="2"/>
      <c r="AC99" s="2"/>
      <c r="AD99" s="181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  <c r="AMP99" s="386"/>
      <c r="AMQ99" s="386"/>
      <c r="AMR99" s="386"/>
      <c r="AMS99" s="386"/>
      <c r="AMT99" s="386"/>
      <c r="AMU99" s="386"/>
      <c r="AMV99" s="386"/>
      <c r="AMW99" s="386"/>
      <c r="AMX99" s="386"/>
      <c r="AMY99" s="386"/>
      <c r="AMZ99" s="386"/>
      <c r="ANA99" s="386"/>
      <c r="ANB99" s="386"/>
      <c r="ANC99" s="386"/>
      <c r="AND99" s="386"/>
    </row>
    <row r="100" spans="1:1044" s="192" customFormat="1" x14ac:dyDescent="0.2">
      <c r="A100" s="2"/>
      <c r="B100" s="2"/>
      <c r="C100" s="2"/>
      <c r="D100" s="2"/>
      <c r="E100" s="2"/>
      <c r="F100" s="803"/>
      <c r="G100" s="181"/>
      <c r="H100" s="181"/>
      <c r="I100" s="181"/>
      <c r="J100" s="2"/>
      <c r="K100" s="753"/>
      <c r="L100" s="2"/>
      <c r="M100" s="2"/>
      <c r="N100" s="2"/>
      <c r="O100" s="758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2"/>
      <c r="AA100" s="181"/>
      <c r="AB100" s="181"/>
      <c r="AC100" s="181"/>
      <c r="AD100" s="181"/>
      <c r="AE100" s="181"/>
      <c r="AF100" s="181"/>
      <c r="AG100" s="181"/>
      <c r="AH100" s="2"/>
      <c r="AI100" s="2"/>
      <c r="AJ100" s="2"/>
      <c r="AK100" s="2"/>
      <c r="AL100" s="2"/>
      <c r="AM100" s="2"/>
      <c r="AN100" s="2"/>
      <c r="AO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386"/>
      <c r="AMQ100" s="386"/>
      <c r="AMR100" s="386"/>
      <c r="AMS100" s="386"/>
      <c r="AMT100" s="386"/>
      <c r="AMU100" s="386"/>
      <c r="AMV100" s="386"/>
      <c r="AMW100" s="386"/>
      <c r="AMX100" s="386"/>
      <c r="AMY100" s="386"/>
      <c r="AMZ100" s="386"/>
      <c r="ANA100" s="386"/>
      <c r="ANB100" s="386"/>
      <c r="ANC100" s="386"/>
      <c r="AND100" s="386"/>
    </row>
    <row r="101" spans="1:1044" s="192" customFormat="1" x14ac:dyDescent="0.2">
      <c r="A101" s="2"/>
      <c r="B101" s="2"/>
      <c r="C101" s="2"/>
      <c r="D101" s="2"/>
      <c r="E101" s="2"/>
      <c r="F101" s="803"/>
      <c r="G101" s="181"/>
      <c r="H101" s="181"/>
      <c r="I101" s="181"/>
      <c r="J101" s="2"/>
      <c r="K101" s="753"/>
      <c r="L101" s="2"/>
      <c r="M101" s="2"/>
      <c r="N101" s="181"/>
      <c r="O101" s="758"/>
      <c r="P101" s="181"/>
      <c r="Q101" s="181"/>
      <c r="R101" s="181"/>
      <c r="S101" s="181"/>
      <c r="T101" s="181"/>
      <c r="U101" s="181"/>
      <c r="V101" s="22"/>
      <c r="W101" s="22"/>
      <c r="X101" s="22"/>
      <c r="Y101" s="22"/>
      <c r="Z101" s="2"/>
      <c r="AA101" s="181"/>
      <c r="AB101" s="181"/>
      <c r="AC101" s="181"/>
      <c r="AD101" s="181"/>
      <c r="AE101" s="181"/>
      <c r="AF101" s="181"/>
      <c r="AG101" s="181"/>
      <c r="AH101" s="181"/>
      <c r="AI101" s="2"/>
      <c r="AJ101" s="2"/>
      <c r="AK101" s="2"/>
      <c r="AL101" s="2"/>
      <c r="AM101" s="2"/>
      <c r="AN101" s="2"/>
      <c r="AO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  <c r="AMP101" s="386"/>
      <c r="AMQ101" s="386"/>
      <c r="AMR101" s="386"/>
      <c r="AMS101" s="386"/>
      <c r="AMT101" s="386"/>
      <c r="AMU101" s="386"/>
      <c r="AMV101" s="386"/>
      <c r="AMW101" s="386"/>
      <c r="AMX101" s="386"/>
      <c r="AMY101" s="386"/>
      <c r="AMZ101" s="386"/>
      <c r="ANA101" s="386"/>
      <c r="ANB101" s="386"/>
      <c r="ANC101" s="386"/>
      <c r="AND101" s="386"/>
    </row>
    <row r="102" spans="1:1044" s="192" customFormat="1" x14ac:dyDescent="0.2">
      <c r="A102" s="2"/>
      <c r="B102" s="2"/>
      <c r="C102" s="2"/>
      <c r="D102" s="2"/>
      <c r="E102" s="2"/>
      <c r="F102" s="803"/>
      <c r="G102" s="181"/>
      <c r="H102" s="181"/>
      <c r="I102" s="181"/>
      <c r="J102" s="181"/>
      <c r="K102" s="753"/>
      <c r="L102" s="2"/>
      <c r="M102" s="2"/>
      <c r="N102" s="181"/>
      <c r="O102" s="758"/>
      <c r="P102" s="181"/>
      <c r="Q102" s="181"/>
      <c r="R102" s="181"/>
      <c r="S102" s="181"/>
      <c r="T102" s="181"/>
      <c r="U102" s="181"/>
      <c r="V102" s="22"/>
      <c r="W102" s="22"/>
      <c r="X102" s="22"/>
      <c r="Y102" s="22"/>
      <c r="Z102" s="181"/>
      <c r="AA102" s="181"/>
      <c r="AB102" s="181"/>
      <c r="AC102" s="181"/>
      <c r="AD102" s="181"/>
      <c r="AE102" s="181"/>
      <c r="AF102" s="181"/>
      <c r="AG102" s="181"/>
      <c r="AH102" s="181"/>
      <c r="AI102" s="2"/>
      <c r="AJ102" s="2"/>
      <c r="AK102" s="2"/>
      <c r="AL102" s="2"/>
      <c r="AM102" s="2"/>
      <c r="AN102" s="2"/>
      <c r="AO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386"/>
      <c r="AMQ102" s="386"/>
      <c r="AMR102" s="386"/>
      <c r="AMS102" s="386"/>
      <c r="AMT102" s="386"/>
      <c r="AMU102" s="386"/>
      <c r="AMV102" s="386"/>
      <c r="AMW102" s="386"/>
      <c r="AMX102" s="386"/>
      <c r="AMY102" s="386"/>
      <c r="AMZ102" s="386"/>
      <c r="ANA102" s="386"/>
      <c r="ANB102" s="386"/>
      <c r="ANC102" s="386"/>
      <c r="AND102" s="386"/>
    </row>
    <row r="103" spans="1:1044" s="192" customFormat="1" x14ac:dyDescent="0.2">
      <c r="A103" s="2"/>
      <c r="B103" s="2"/>
      <c r="C103" s="2"/>
      <c r="D103" s="2"/>
      <c r="E103" s="2"/>
      <c r="F103" s="803"/>
      <c r="G103" s="181"/>
      <c r="H103" s="181"/>
      <c r="I103" s="181"/>
      <c r="J103" s="181"/>
      <c r="K103" s="758"/>
      <c r="L103" s="181"/>
      <c r="M103" s="181"/>
      <c r="N103" s="181"/>
      <c r="O103" s="758"/>
      <c r="P103" s="181"/>
      <c r="Q103" s="181"/>
      <c r="R103" s="181"/>
      <c r="S103" s="181"/>
      <c r="T103" s="181"/>
      <c r="U103" s="181"/>
      <c r="V103" s="22"/>
      <c r="W103" s="22"/>
      <c r="X103" s="22"/>
      <c r="Y103" s="22"/>
      <c r="Z103" s="181"/>
      <c r="AA103" s="181"/>
      <c r="AB103" s="181"/>
      <c r="AC103" s="181"/>
      <c r="AD103" s="181"/>
      <c r="AE103" s="181"/>
      <c r="AF103" s="181"/>
      <c r="AG103" s="181"/>
      <c r="AH103" s="181"/>
      <c r="AI103" s="2"/>
      <c r="AJ103" s="2"/>
      <c r="AK103" s="2"/>
      <c r="AL103" s="2"/>
      <c r="AM103" s="2"/>
      <c r="AN103" s="2"/>
      <c r="AO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386"/>
      <c r="AMQ103" s="386"/>
      <c r="AMR103" s="386"/>
      <c r="AMS103" s="386"/>
      <c r="AMT103" s="386"/>
      <c r="AMU103" s="386"/>
      <c r="AMV103" s="386"/>
      <c r="AMW103" s="386"/>
      <c r="AMX103" s="386"/>
      <c r="AMY103" s="386"/>
      <c r="AMZ103" s="386"/>
      <c r="ANA103" s="386"/>
      <c r="ANB103" s="386"/>
      <c r="ANC103" s="386"/>
      <c r="AND103" s="386"/>
    </row>
    <row r="104" spans="1:1044" s="192" customFormat="1" x14ac:dyDescent="0.2">
      <c r="A104" s="2"/>
      <c r="B104" s="2"/>
      <c r="C104" s="2"/>
      <c r="D104" s="2"/>
      <c r="E104" s="2"/>
      <c r="F104" s="803"/>
      <c r="G104" s="181"/>
      <c r="H104" s="181"/>
      <c r="I104" s="181"/>
      <c r="J104" s="181"/>
      <c r="K104" s="758"/>
      <c r="L104" s="181"/>
      <c r="M104" s="181"/>
      <c r="N104" s="181"/>
      <c r="O104" s="758"/>
      <c r="P104" s="181"/>
      <c r="Q104" s="181"/>
      <c r="R104" s="181"/>
      <c r="S104" s="181"/>
      <c r="T104" s="181"/>
      <c r="U104" s="181"/>
      <c r="V104" s="22"/>
      <c r="W104" s="22"/>
      <c r="X104" s="22"/>
      <c r="Y104" s="22"/>
      <c r="Z104" s="181"/>
      <c r="AA104" s="181"/>
      <c r="AB104" s="181"/>
      <c r="AC104" s="181"/>
      <c r="AD104" s="181"/>
      <c r="AE104" s="181"/>
      <c r="AF104" s="181"/>
      <c r="AG104" s="181"/>
      <c r="AH104" s="181"/>
      <c r="AI104" s="2"/>
      <c r="AJ104" s="2"/>
      <c r="AK104" s="2"/>
      <c r="AL104" s="197"/>
      <c r="AM104" s="197"/>
      <c r="AN104" s="197"/>
      <c r="AO104" s="197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  <c r="AMP104" s="386"/>
      <c r="AMQ104" s="386"/>
      <c r="AMR104" s="386"/>
      <c r="AMS104" s="386"/>
      <c r="AMT104" s="386"/>
      <c r="AMU104" s="386"/>
      <c r="AMV104" s="386"/>
      <c r="AMW104" s="386"/>
      <c r="AMX104" s="386"/>
      <c r="AMY104" s="386"/>
      <c r="AMZ104" s="386"/>
      <c r="ANA104" s="386"/>
      <c r="ANB104" s="386"/>
      <c r="ANC104" s="386"/>
      <c r="AND104" s="386"/>
    </row>
    <row r="105" spans="1:1044" x14ac:dyDescent="0.2">
      <c r="B105" s="2"/>
      <c r="C105" s="2"/>
      <c r="D105" s="2"/>
      <c r="E105" s="2"/>
      <c r="F105" s="803"/>
      <c r="G105" s="181"/>
      <c r="H105" s="181"/>
      <c r="I105" s="181"/>
      <c r="J105" s="181"/>
      <c r="K105" s="758"/>
      <c r="L105" s="181"/>
      <c r="M105" s="181"/>
      <c r="N105" s="181"/>
      <c r="O105" s="758"/>
      <c r="P105" s="181"/>
      <c r="Q105" s="181"/>
      <c r="R105" s="181"/>
      <c r="S105" s="181"/>
      <c r="T105" s="181"/>
      <c r="U105" s="181"/>
      <c r="Z105" s="181"/>
      <c r="AA105" s="181"/>
      <c r="AB105" s="181"/>
      <c r="AC105" s="181"/>
      <c r="AD105" s="181"/>
      <c r="AE105" s="181"/>
      <c r="AF105" s="181"/>
      <c r="AG105" s="181"/>
      <c r="AH105" s="181"/>
      <c r="AI105" s="2"/>
      <c r="AJ105" s="2"/>
      <c r="AK105" s="2"/>
    </row>
    <row r="106" spans="1:1044" x14ac:dyDescent="0.2">
      <c r="B106" s="2"/>
      <c r="C106" s="181"/>
      <c r="D106" s="181"/>
      <c r="E106" s="181"/>
      <c r="F106" s="803"/>
      <c r="G106" s="181"/>
      <c r="H106" s="181"/>
      <c r="I106" s="181"/>
      <c r="J106" s="181"/>
      <c r="K106" s="758"/>
      <c r="L106" s="181"/>
      <c r="M106" s="181"/>
      <c r="N106" s="181"/>
      <c r="O106" s="758"/>
      <c r="P106" s="181"/>
      <c r="Q106" s="181"/>
      <c r="R106" s="181"/>
      <c r="T106" s="181"/>
      <c r="Z106" s="181"/>
      <c r="AA106" s="181"/>
      <c r="AB106" s="181"/>
      <c r="AC106" s="181"/>
      <c r="AD106" s="181"/>
      <c r="AE106" s="181"/>
      <c r="AF106" s="181"/>
      <c r="AG106" s="181"/>
      <c r="AH106" s="181"/>
      <c r="AI106" s="2"/>
      <c r="AJ106" s="2"/>
      <c r="AK106" s="2"/>
    </row>
    <row r="107" spans="1:1044" x14ac:dyDescent="0.2">
      <c r="B107" s="181"/>
      <c r="C107" s="181"/>
      <c r="D107" s="181"/>
      <c r="E107" s="181"/>
      <c r="J107" s="181"/>
      <c r="K107" s="758"/>
      <c r="L107" s="181"/>
      <c r="M107" s="181"/>
      <c r="N107" s="181"/>
      <c r="O107" s="758"/>
      <c r="P107" s="181"/>
      <c r="Q107" s="181"/>
      <c r="T107" s="181"/>
      <c r="Z107" s="181"/>
      <c r="AA107" s="181"/>
      <c r="AB107" s="181"/>
      <c r="AC107" s="181"/>
      <c r="AH107" s="181"/>
      <c r="AI107" s="2"/>
      <c r="AJ107" s="2"/>
      <c r="AK107" s="2"/>
    </row>
    <row r="108" spans="1:1044" x14ac:dyDescent="0.2">
      <c r="B108" s="181"/>
      <c r="C108" s="181"/>
      <c r="D108" s="181"/>
      <c r="E108" s="181"/>
      <c r="J108" s="181"/>
      <c r="K108" s="758"/>
      <c r="L108" s="181"/>
      <c r="M108" s="181"/>
      <c r="N108" s="181"/>
      <c r="Z108" s="181"/>
      <c r="AH108" s="181"/>
      <c r="AI108" s="2"/>
      <c r="AJ108" s="2"/>
      <c r="AK108" s="2"/>
    </row>
    <row r="109" spans="1:1044" x14ac:dyDescent="0.2">
      <c r="B109" s="181"/>
      <c r="C109" s="181"/>
      <c r="D109" s="181"/>
      <c r="E109" s="181"/>
      <c r="J109" s="181"/>
      <c r="K109" s="758"/>
      <c r="L109" s="181"/>
      <c r="M109" s="181"/>
      <c r="Z109" s="181"/>
    </row>
    <row r="110" spans="1:1044" x14ac:dyDescent="0.2">
      <c r="B110" s="181"/>
      <c r="C110" s="181"/>
      <c r="D110" s="181"/>
      <c r="E110" s="181"/>
    </row>
    <row r="111" spans="1:1044" x14ac:dyDescent="0.2">
      <c r="B111" s="181"/>
      <c r="C111" s="181"/>
      <c r="D111" s="181"/>
      <c r="E111" s="181"/>
    </row>
    <row r="112" spans="1:1044" x14ac:dyDescent="0.2">
      <c r="B112" s="181"/>
      <c r="C112" s="181"/>
      <c r="D112" s="181"/>
      <c r="E112" s="181"/>
    </row>
    <row r="113" spans="2:5" x14ac:dyDescent="0.2">
      <c r="B113" s="181"/>
      <c r="C113" s="181"/>
      <c r="D113" s="181"/>
      <c r="E113" s="181"/>
    </row>
    <row r="114" spans="2:5" x14ac:dyDescent="0.2">
      <c r="B114" s="181"/>
    </row>
  </sheetData>
  <mergeCells count="12">
    <mergeCell ref="B32:E32"/>
    <mergeCell ref="B1:AO1"/>
    <mergeCell ref="N2:Q2"/>
    <mergeCell ref="R2:U2"/>
    <mergeCell ref="V2:Y2"/>
    <mergeCell ref="AH2:AK2"/>
    <mergeCell ref="AD2:AG2"/>
    <mergeCell ref="Z2:AC2"/>
    <mergeCell ref="B2:E2"/>
    <mergeCell ref="F2:I2"/>
    <mergeCell ref="J2:M2"/>
    <mergeCell ref="AL2:AO2"/>
  </mergeCells>
  <phoneticPr fontId="39" type="noConversion"/>
  <conditionalFormatting sqref="J28">
    <cfRule type="cellIs" dxfId="2" priority="2" stopIfTrue="1" operator="lessThan">
      <formula>10</formula>
    </cfRule>
  </conditionalFormatting>
  <pageMargins left="0.70000000000000007" right="0.70000000000000007" top="1.1437007874015745" bottom="1.1437007874015745" header="0.74999999999999989" footer="0.74999999999999989"/>
  <pageSetup paperSize="9" fitToWidth="0" fitToHeight="0" orientation="portrait" horizontalDpi="1200" verticalDpi="1200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7" tint="-0.499984740745262"/>
    <pageSetUpPr fitToPage="1"/>
  </sheetPr>
  <dimension ref="A1:AMN1120"/>
  <sheetViews>
    <sheetView zoomScale="88" zoomScaleNormal="88" workbookViewId="0">
      <pane ySplit="4" topLeftCell="A362" activePane="bottomLeft" state="frozen"/>
      <selection activeCell="I1" sqref="I1"/>
      <selection pane="bottomLeft" activeCell="H833" sqref="H833"/>
    </sheetView>
  </sheetViews>
  <sheetFormatPr defaultRowHeight="14.25" x14ac:dyDescent="0.2"/>
  <cols>
    <col min="1" max="1" width="15.75" style="44" bestFit="1" customWidth="1"/>
    <col min="2" max="2" width="6.125" style="154" customWidth="1"/>
    <col min="3" max="3" width="7.75" style="139" bestFit="1" customWidth="1"/>
    <col min="4" max="4" width="7.75" style="139" customWidth="1"/>
    <col min="5" max="5" width="12.25" style="46" customWidth="1"/>
    <col min="6" max="6" width="22.625" style="51" bestFit="1" customWidth="1"/>
    <col min="7" max="7" width="23.75" style="51" bestFit="1" customWidth="1"/>
    <col min="8" max="8" width="5" style="139" customWidth="1"/>
    <col min="9" max="9" width="10.875" style="220" bestFit="1" customWidth="1"/>
    <col min="10" max="10" width="8.75" style="45" bestFit="1" customWidth="1"/>
    <col min="11" max="11" width="8.75" style="50" bestFit="1" customWidth="1"/>
    <col min="12" max="12" width="10.375" style="220" customWidth="1"/>
    <col min="13" max="13" width="5.875" style="220" customWidth="1"/>
    <col min="14" max="14" width="8" style="223" bestFit="1" customWidth="1"/>
    <col min="15" max="15" width="12" style="220" bestFit="1" customWidth="1"/>
    <col min="16" max="16" width="5.875" style="220" customWidth="1"/>
    <col min="17" max="17" width="9.25" style="223" bestFit="1" customWidth="1"/>
    <col min="18" max="18" width="11.125" style="220" bestFit="1" customWidth="1"/>
    <col min="19" max="19" width="5.875" style="220" customWidth="1"/>
    <col min="20" max="20" width="8" style="223" bestFit="1" customWidth="1"/>
    <col min="21" max="21" width="12.25" style="220" customWidth="1"/>
    <col min="22" max="22" width="5.875" style="220" customWidth="1"/>
    <col min="23" max="23" width="8" style="223" bestFit="1" customWidth="1"/>
    <col min="24" max="24" width="8.25" style="220" customWidth="1"/>
    <col min="25" max="25" width="5.875" style="220" customWidth="1"/>
    <col min="26" max="26" width="8" style="223" bestFit="1" customWidth="1"/>
    <col min="27" max="27" width="10.5" style="220" bestFit="1" customWidth="1"/>
    <col min="28" max="28" width="5.875" style="45" customWidth="1"/>
    <col min="29" max="29" width="10.25" style="50" bestFit="1" customWidth="1"/>
    <col min="30" max="30" width="11" style="220" customWidth="1"/>
    <col min="31" max="31" width="5.875" style="45" customWidth="1"/>
    <col min="32" max="32" width="9.25" style="50" bestFit="1" customWidth="1"/>
    <col min="33" max="33" width="11" style="45" bestFit="1" customWidth="1"/>
    <col min="34" max="34" width="5.875" style="45" customWidth="1"/>
    <col min="35" max="38" width="8.75" style="50" customWidth="1"/>
    <col min="39" max="39" width="10.25" style="169" bestFit="1" customWidth="1"/>
    <col min="40" max="40" width="5.125" style="48" bestFit="1" customWidth="1"/>
    <col min="41" max="41" width="8.75" style="158" bestFit="1" customWidth="1"/>
    <col min="42" max="1028" width="7.375" style="44" customWidth="1"/>
  </cols>
  <sheetData>
    <row r="1" spans="2:41" s="1" customFormat="1" ht="30" customHeight="1" x14ac:dyDescent="0.2">
      <c r="B1" s="1158" t="s">
        <v>238</v>
      </c>
      <c r="C1" s="1158"/>
      <c r="D1" s="1158"/>
      <c r="E1" s="1158"/>
      <c r="F1" s="1158"/>
      <c r="G1" s="1158"/>
      <c r="H1" s="1158"/>
      <c r="I1" s="218"/>
      <c r="J1" s="26"/>
      <c r="K1" s="26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6"/>
      <c r="AC1" s="26"/>
      <c r="AD1" s="221"/>
      <c r="AE1" s="26"/>
      <c r="AF1" s="26"/>
      <c r="AG1" s="26"/>
      <c r="AH1" s="26"/>
      <c r="AI1" s="26"/>
      <c r="AJ1" s="26"/>
      <c r="AK1" s="26"/>
      <c r="AL1" s="26"/>
      <c r="AM1" s="27"/>
      <c r="AN1" s="28"/>
      <c r="AO1" s="155"/>
    </row>
    <row r="2" spans="2:41" s="1" customFormat="1" ht="18.75" x14ac:dyDescent="0.3">
      <c r="B2" s="150"/>
      <c r="C2" s="147"/>
      <c r="D2" s="147"/>
      <c r="E2" s="29"/>
      <c r="F2" s="30"/>
      <c r="G2" s="30"/>
      <c r="H2" s="140"/>
      <c r="I2" s="1154" t="s">
        <v>239</v>
      </c>
      <c r="J2" s="1154"/>
      <c r="K2" s="1154"/>
      <c r="L2" s="1154"/>
      <c r="M2" s="1154"/>
      <c r="N2" s="1154"/>
      <c r="O2" s="1154"/>
      <c r="P2" s="1154"/>
      <c r="Q2" s="1154"/>
      <c r="R2" s="1154"/>
      <c r="S2" s="1154"/>
      <c r="T2" s="1154"/>
      <c r="U2" s="1154"/>
      <c r="V2" s="1154"/>
      <c r="W2" s="1154"/>
      <c r="X2" s="1154"/>
      <c r="Y2" s="1154"/>
      <c r="Z2" s="1154"/>
      <c r="AA2" s="1155" t="s">
        <v>240</v>
      </c>
      <c r="AB2" s="1155"/>
      <c r="AC2" s="1155"/>
      <c r="AD2" s="1155"/>
      <c r="AE2" s="1155"/>
      <c r="AF2" s="1155"/>
      <c r="AG2" s="1155"/>
      <c r="AH2" s="1155"/>
      <c r="AI2" s="1155"/>
      <c r="AJ2" s="1160" t="s">
        <v>463</v>
      </c>
      <c r="AK2" s="1161"/>
      <c r="AL2" s="1162"/>
      <c r="AM2" s="1159" t="s">
        <v>241</v>
      </c>
      <c r="AN2" s="31"/>
      <c r="AO2" s="156"/>
    </row>
    <row r="3" spans="2:41" s="1" customFormat="1" x14ac:dyDescent="0.2">
      <c r="B3" s="151" t="s">
        <v>346</v>
      </c>
      <c r="C3" s="148" t="s">
        <v>242</v>
      </c>
      <c r="D3" s="148" t="s">
        <v>345</v>
      </c>
      <c r="E3" s="32" t="s">
        <v>243</v>
      </c>
      <c r="F3" s="33" t="s">
        <v>244</v>
      </c>
      <c r="G3" s="34" t="s">
        <v>245</v>
      </c>
      <c r="H3" s="141" t="s">
        <v>246</v>
      </c>
      <c r="I3" s="1156" t="s">
        <v>169</v>
      </c>
      <c r="J3" s="1156"/>
      <c r="K3" s="1156"/>
      <c r="L3" s="1157" t="s">
        <v>188</v>
      </c>
      <c r="M3" s="1157"/>
      <c r="N3" s="1157"/>
      <c r="O3" s="1157" t="s">
        <v>166</v>
      </c>
      <c r="P3" s="1157"/>
      <c r="Q3" s="1157"/>
      <c r="R3" s="1157" t="s">
        <v>189</v>
      </c>
      <c r="S3" s="1157"/>
      <c r="T3" s="1157"/>
      <c r="U3" s="1157" t="s">
        <v>163</v>
      </c>
      <c r="V3" s="1157"/>
      <c r="W3" s="1157"/>
      <c r="X3" s="1157" t="s">
        <v>190</v>
      </c>
      <c r="Y3" s="1157"/>
      <c r="Z3" s="1157"/>
      <c r="AA3" s="1156" t="s">
        <v>169</v>
      </c>
      <c r="AB3" s="1156"/>
      <c r="AC3" s="1156"/>
      <c r="AD3" s="1156" t="s">
        <v>188</v>
      </c>
      <c r="AE3" s="1156"/>
      <c r="AF3" s="1156"/>
      <c r="AG3" s="1156" t="s">
        <v>166</v>
      </c>
      <c r="AH3" s="1156"/>
      <c r="AI3" s="1156"/>
      <c r="AJ3" s="1156" t="s">
        <v>191</v>
      </c>
      <c r="AK3" s="1156"/>
      <c r="AL3" s="1156"/>
      <c r="AM3" s="1159"/>
      <c r="AN3" s="31" t="s">
        <v>242</v>
      </c>
      <c r="AO3" s="156" t="s">
        <v>344</v>
      </c>
    </row>
    <row r="4" spans="2:41" s="1" customFormat="1" x14ac:dyDescent="0.2">
      <c r="B4" s="152"/>
      <c r="C4" s="149"/>
      <c r="D4" s="149"/>
      <c r="E4" s="37"/>
      <c r="F4" s="38"/>
      <c r="G4" s="36"/>
      <c r="H4" s="142"/>
      <c r="I4" s="137" t="s">
        <v>247</v>
      </c>
      <c r="J4" s="35" t="s">
        <v>180</v>
      </c>
      <c r="K4" s="39" t="s">
        <v>248</v>
      </c>
      <c r="L4" s="137" t="s">
        <v>247</v>
      </c>
      <c r="M4" s="137" t="s">
        <v>180</v>
      </c>
      <c r="N4" s="222" t="s">
        <v>248</v>
      </c>
      <c r="O4" s="137" t="s">
        <v>247</v>
      </c>
      <c r="P4" s="137" t="s">
        <v>180</v>
      </c>
      <c r="Q4" s="222" t="s">
        <v>248</v>
      </c>
      <c r="R4" s="137" t="s">
        <v>247</v>
      </c>
      <c r="S4" s="137" t="s">
        <v>180</v>
      </c>
      <c r="T4" s="222" t="s">
        <v>248</v>
      </c>
      <c r="U4" s="137" t="s">
        <v>247</v>
      </c>
      <c r="V4" s="137" t="s">
        <v>180</v>
      </c>
      <c r="W4" s="222" t="s">
        <v>248</v>
      </c>
      <c r="X4" s="137" t="s">
        <v>247</v>
      </c>
      <c r="Y4" s="137" t="s">
        <v>180</v>
      </c>
      <c r="Z4" s="222" t="s">
        <v>248</v>
      </c>
      <c r="AA4" s="137" t="s">
        <v>247</v>
      </c>
      <c r="AB4" s="35" t="s">
        <v>180</v>
      </c>
      <c r="AC4" s="39" t="s">
        <v>248</v>
      </c>
      <c r="AD4" s="137" t="s">
        <v>247</v>
      </c>
      <c r="AE4" s="35" t="s">
        <v>180</v>
      </c>
      <c r="AF4" s="39" t="s">
        <v>248</v>
      </c>
      <c r="AG4" s="35" t="s">
        <v>247</v>
      </c>
      <c r="AH4" s="35" t="s">
        <v>180</v>
      </c>
      <c r="AI4" s="39" t="s">
        <v>248</v>
      </c>
      <c r="AJ4" s="137" t="s">
        <v>247</v>
      </c>
      <c r="AK4" s="35" t="s">
        <v>180</v>
      </c>
      <c r="AL4" s="39" t="s">
        <v>248</v>
      </c>
      <c r="AM4" s="40"/>
      <c r="AN4" s="41"/>
      <c r="AO4" s="157"/>
    </row>
    <row r="5" spans="2:41" x14ac:dyDescent="0.2">
      <c r="B5" s="153">
        <v>1</v>
      </c>
      <c r="C5" s="139">
        <v>1</v>
      </c>
      <c r="E5" s="46">
        <v>43834</v>
      </c>
      <c r="F5" s="15" t="s">
        <v>101</v>
      </c>
      <c r="G5" s="47" t="s">
        <v>448</v>
      </c>
      <c r="H5" s="139">
        <v>1</v>
      </c>
      <c r="I5" s="217" t="s">
        <v>629</v>
      </c>
      <c r="J5" s="45">
        <v>24</v>
      </c>
      <c r="K5" s="50">
        <f t="shared" ref="K5:K797" si="0">IF(I5&gt;0,(J5*VLOOKUP(I5,VEND_MF_BIO,3,FALSE)),0)</f>
        <v>121.68</v>
      </c>
      <c r="L5" s="217" t="s">
        <v>574</v>
      </c>
      <c r="M5" s="220">
        <v>24</v>
      </c>
      <c r="N5" s="223">
        <f t="shared" ref="N5:N797" si="1">IF(L5&gt;0,(M5*VLOOKUP(L5,VEND_CT_BIO,3,FALSE)),0)</f>
        <v>124.80000000000001</v>
      </c>
      <c r="O5" s="217" t="s">
        <v>578</v>
      </c>
      <c r="P5" s="220">
        <v>36</v>
      </c>
      <c r="Q5" s="223">
        <f t="shared" ref="Q5:Q797" si="2">IF(O5&gt;0,(P5*VLOOKUP(O5,VEND_AC_BIO,3,FALSE)),0)</f>
        <v>270.36</v>
      </c>
      <c r="R5" s="217"/>
      <c r="T5" s="223">
        <f t="shared" ref="T5:T797" si="3">IF(R5&gt;0,(S5*VLOOKUP(R5,VEND_ME_BIO,3,FALSE)),0)</f>
        <v>0</v>
      </c>
      <c r="U5" s="217"/>
      <c r="W5" s="223">
        <f t="shared" ref="W5:W797" si="4">IF(U5&gt;0,(V5*VLOOKUP(U5,VEND_EU_BIO,3,FALSE)),0)</f>
        <v>0</v>
      </c>
      <c r="X5" s="98"/>
      <c r="Z5" s="223">
        <f t="shared" ref="Z5:Z797" si="5">IF(X5&gt;0,(Y5*VLOOKUP(X5,VEND_TG_BIO,3,FALSE)),0)</f>
        <v>0</v>
      </c>
      <c r="AA5" s="217" t="s">
        <v>630</v>
      </c>
      <c r="AB5" s="45">
        <v>24</v>
      </c>
      <c r="AC5" s="50">
        <f t="shared" ref="AC5:AC797" si="6">IF(AA5&gt;0,(AB5*VLOOKUP(AA5,VEND_MF,3,FALSE)),0)</f>
        <v>121.68</v>
      </c>
      <c r="AD5" s="220" t="s">
        <v>566</v>
      </c>
      <c r="AE5" s="45">
        <v>24</v>
      </c>
      <c r="AF5" s="50">
        <f t="shared" ref="AF5:AF797" si="7">IF(AD5&gt;0,(AE5*VLOOKUP(AD5,VEND_CT,3,FALSE)),0)</f>
        <v>122.88</v>
      </c>
      <c r="AG5" s="49" t="s">
        <v>637</v>
      </c>
      <c r="AH5" s="45">
        <v>36</v>
      </c>
      <c r="AI5" s="50">
        <f t="shared" ref="AI5:AI797" si="8">IF(AG5&gt;0,(AH5*VLOOKUP(AG5,VEND_AC,3,FALSE)),0)</f>
        <v>261</v>
      </c>
      <c r="AJ5" s="220"/>
      <c r="AK5" s="45"/>
      <c r="AM5" s="159">
        <f t="shared" ref="AM5:AM10" si="9">K5+N5+Q5+T5+W5+AC5+AF5+AI5+Z5</f>
        <v>1022.4</v>
      </c>
      <c r="AN5" s="48">
        <f t="shared" ref="AN5:AN19" si="10">B5</f>
        <v>1</v>
      </c>
    </row>
    <row r="6" spans="2:41" x14ac:dyDescent="0.2">
      <c r="B6" s="153">
        <v>2</v>
      </c>
      <c r="C6" s="139">
        <v>2</v>
      </c>
      <c r="E6" s="46">
        <v>43834</v>
      </c>
      <c r="F6" s="51" t="s">
        <v>101</v>
      </c>
      <c r="G6" s="47" t="s">
        <v>653</v>
      </c>
      <c r="H6" s="139">
        <v>2</v>
      </c>
      <c r="I6" s="217" t="s">
        <v>629</v>
      </c>
      <c r="J6" s="45">
        <v>12</v>
      </c>
      <c r="K6" s="50">
        <f t="shared" si="0"/>
        <v>60.84</v>
      </c>
      <c r="L6" s="217" t="s">
        <v>574</v>
      </c>
      <c r="M6" s="220">
        <v>6</v>
      </c>
      <c r="N6" s="223">
        <f t="shared" si="1"/>
        <v>31.200000000000003</v>
      </c>
      <c r="O6" s="217" t="s">
        <v>578</v>
      </c>
      <c r="P6" s="220">
        <v>12</v>
      </c>
      <c r="Q6" s="223">
        <f t="shared" si="2"/>
        <v>90.12</v>
      </c>
      <c r="R6" s="217" t="s">
        <v>631</v>
      </c>
      <c r="S6" s="220">
        <v>12</v>
      </c>
      <c r="T6" s="223">
        <f t="shared" si="3"/>
        <v>60.84</v>
      </c>
      <c r="U6" s="217" t="s">
        <v>579</v>
      </c>
      <c r="V6" s="220">
        <v>12</v>
      </c>
      <c r="W6" s="223">
        <f t="shared" si="4"/>
        <v>79.44</v>
      </c>
      <c r="X6" s="98"/>
      <c r="Z6" s="223">
        <f t="shared" si="5"/>
        <v>0</v>
      </c>
      <c r="AA6" s="217"/>
      <c r="AC6" s="50">
        <f t="shared" si="6"/>
        <v>0</v>
      </c>
      <c r="AD6" s="220" t="s">
        <v>566</v>
      </c>
      <c r="AE6" s="45">
        <v>6</v>
      </c>
      <c r="AF6" s="50">
        <f t="shared" si="7"/>
        <v>30.72</v>
      </c>
      <c r="AG6" s="49" t="s">
        <v>637</v>
      </c>
      <c r="AH6" s="45">
        <v>12</v>
      </c>
      <c r="AI6" s="50">
        <f t="shared" si="8"/>
        <v>87</v>
      </c>
      <c r="AJ6" s="220"/>
      <c r="AK6" s="45"/>
      <c r="AM6" s="159">
        <f t="shared" si="9"/>
        <v>440.16000000000008</v>
      </c>
      <c r="AN6" s="48">
        <f t="shared" si="10"/>
        <v>2</v>
      </c>
    </row>
    <row r="7" spans="2:41" x14ac:dyDescent="0.2">
      <c r="B7" s="153">
        <v>3</v>
      </c>
      <c r="C7" s="139">
        <v>3</v>
      </c>
      <c r="E7" s="46">
        <v>43841</v>
      </c>
      <c r="F7" s="51" t="s">
        <v>101</v>
      </c>
      <c r="G7" s="47" t="s">
        <v>450</v>
      </c>
      <c r="H7" s="139">
        <v>3</v>
      </c>
      <c r="I7" s="217" t="s">
        <v>629</v>
      </c>
      <c r="J7" s="45">
        <v>6</v>
      </c>
      <c r="K7" s="50">
        <f t="shared" si="0"/>
        <v>30.42</v>
      </c>
      <c r="L7" s="217"/>
      <c r="N7" s="223">
        <f t="shared" si="1"/>
        <v>0</v>
      </c>
      <c r="O7" s="217" t="s">
        <v>578</v>
      </c>
      <c r="P7" s="220">
        <v>12</v>
      </c>
      <c r="Q7" s="223">
        <f t="shared" si="2"/>
        <v>90.12</v>
      </c>
      <c r="R7" s="217" t="s">
        <v>631</v>
      </c>
      <c r="S7" s="220">
        <v>6</v>
      </c>
      <c r="T7" s="223">
        <f t="shared" si="3"/>
        <v>30.42</v>
      </c>
      <c r="U7" s="217" t="s">
        <v>579</v>
      </c>
      <c r="V7" s="220">
        <v>6</v>
      </c>
      <c r="W7" s="223">
        <f t="shared" si="4"/>
        <v>39.72</v>
      </c>
      <c r="X7" s="98"/>
      <c r="Z7" s="223">
        <f t="shared" si="5"/>
        <v>0</v>
      </c>
      <c r="AA7" s="217" t="s">
        <v>630</v>
      </c>
      <c r="AB7" s="45">
        <v>6</v>
      </c>
      <c r="AC7" s="50">
        <f t="shared" si="6"/>
        <v>30.42</v>
      </c>
      <c r="AD7" s="220" t="s">
        <v>566</v>
      </c>
      <c r="AE7" s="45">
        <v>6</v>
      </c>
      <c r="AF7" s="50">
        <f t="shared" si="7"/>
        <v>30.72</v>
      </c>
      <c r="AG7" s="49"/>
      <c r="AI7" s="50">
        <f t="shared" si="8"/>
        <v>0</v>
      </c>
      <c r="AJ7" s="220"/>
      <c r="AK7" s="45"/>
      <c r="AM7" s="159">
        <f t="shared" si="9"/>
        <v>251.82000000000002</v>
      </c>
      <c r="AN7" s="48">
        <f t="shared" si="10"/>
        <v>3</v>
      </c>
    </row>
    <row r="8" spans="2:41" x14ac:dyDescent="0.2">
      <c r="B8" s="153">
        <v>4</v>
      </c>
      <c r="C8" s="139">
        <v>4</v>
      </c>
      <c r="E8" s="46">
        <v>43841</v>
      </c>
      <c r="F8" s="51" t="s">
        <v>101</v>
      </c>
      <c r="G8" s="47" t="s">
        <v>451</v>
      </c>
      <c r="H8" s="139">
        <v>4</v>
      </c>
      <c r="I8" s="217" t="s">
        <v>629</v>
      </c>
      <c r="J8" s="45">
        <v>6</v>
      </c>
      <c r="K8" s="50">
        <f t="shared" si="0"/>
        <v>30.42</v>
      </c>
      <c r="L8" s="217"/>
      <c r="N8" s="223">
        <f t="shared" si="1"/>
        <v>0</v>
      </c>
      <c r="O8" s="217"/>
      <c r="Q8" s="223">
        <f t="shared" si="2"/>
        <v>0</v>
      </c>
      <c r="R8" s="217" t="s">
        <v>631</v>
      </c>
      <c r="S8" s="220">
        <v>6</v>
      </c>
      <c r="T8" s="223">
        <f t="shared" si="3"/>
        <v>30.42</v>
      </c>
      <c r="U8" s="217" t="s">
        <v>579</v>
      </c>
      <c r="V8" s="220">
        <v>6</v>
      </c>
      <c r="W8" s="223">
        <f t="shared" si="4"/>
        <v>39.72</v>
      </c>
      <c r="X8" s="98"/>
      <c r="Z8" s="223">
        <f t="shared" si="5"/>
        <v>0</v>
      </c>
      <c r="AA8" s="217" t="s">
        <v>630</v>
      </c>
      <c r="AB8" s="45">
        <v>6</v>
      </c>
      <c r="AC8" s="50">
        <f t="shared" si="6"/>
        <v>30.42</v>
      </c>
      <c r="AD8" s="220" t="s">
        <v>566</v>
      </c>
      <c r="AE8" s="45">
        <v>6</v>
      </c>
      <c r="AF8" s="50">
        <f t="shared" si="7"/>
        <v>30.72</v>
      </c>
      <c r="AG8" s="49" t="s">
        <v>637</v>
      </c>
      <c r="AH8" s="45">
        <v>6</v>
      </c>
      <c r="AI8" s="50">
        <f t="shared" si="8"/>
        <v>43.5</v>
      </c>
      <c r="AJ8" s="220"/>
      <c r="AK8" s="45"/>
      <c r="AM8" s="159">
        <f t="shared" si="9"/>
        <v>205.20000000000002</v>
      </c>
      <c r="AN8" s="48">
        <f t="shared" si="10"/>
        <v>4</v>
      </c>
    </row>
    <row r="9" spans="2:41" x14ac:dyDescent="0.2">
      <c r="B9" s="153">
        <v>5</v>
      </c>
      <c r="C9" s="139">
        <v>5</v>
      </c>
      <c r="E9" s="46">
        <v>43841</v>
      </c>
      <c r="F9" s="51" t="s">
        <v>101</v>
      </c>
      <c r="G9" s="47" t="s">
        <v>461</v>
      </c>
      <c r="H9" s="139">
        <v>5</v>
      </c>
      <c r="I9" s="217" t="s">
        <v>629</v>
      </c>
      <c r="J9" s="45">
        <v>12</v>
      </c>
      <c r="K9" s="50">
        <f t="shared" si="0"/>
        <v>60.84</v>
      </c>
      <c r="L9" s="217" t="s">
        <v>574</v>
      </c>
      <c r="M9" s="220">
        <v>12</v>
      </c>
      <c r="N9" s="223">
        <f t="shared" si="1"/>
        <v>62.400000000000006</v>
      </c>
      <c r="O9" s="217" t="s">
        <v>578</v>
      </c>
      <c r="P9" s="220">
        <v>6</v>
      </c>
      <c r="Q9" s="223">
        <f t="shared" si="2"/>
        <v>45.06</v>
      </c>
      <c r="R9" s="217" t="s">
        <v>631</v>
      </c>
      <c r="S9" s="220">
        <v>12</v>
      </c>
      <c r="T9" s="223">
        <f t="shared" si="3"/>
        <v>60.84</v>
      </c>
      <c r="U9" s="217" t="s">
        <v>579</v>
      </c>
      <c r="V9" s="220">
        <v>12</v>
      </c>
      <c r="W9" s="223">
        <f t="shared" si="4"/>
        <v>79.44</v>
      </c>
      <c r="X9" s="98"/>
      <c r="Z9" s="223">
        <f t="shared" si="5"/>
        <v>0</v>
      </c>
      <c r="AA9" s="217" t="s">
        <v>630</v>
      </c>
      <c r="AB9" s="45">
        <v>6</v>
      </c>
      <c r="AC9" s="50">
        <f t="shared" si="6"/>
        <v>30.42</v>
      </c>
      <c r="AF9" s="50">
        <f t="shared" si="7"/>
        <v>0</v>
      </c>
      <c r="AG9" s="49" t="s">
        <v>637</v>
      </c>
      <c r="AH9" s="45">
        <v>6</v>
      </c>
      <c r="AI9" s="50">
        <f t="shared" si="8"/>
        <v>43.5</v>
      </c>
      <c r="AJ9" s="220"/>
      <c r="AK9" s="45"/>
      <c r="AM9" s="159">
        <f t="shared" si="9"/>
        <v>382.50000000000006</v>
      </c>
      <c r="AN9" s="48">
        <f t="shared" si="10"/>
        <v>5</v>
      </c>
    </row>
    <row r="10" spans="2:41" x14ac:dyDescent="0.2">
      <c r="B10" s="153" t="s">
        <v>655</v>
      </c>
      <c r="C10" s="139">
        <v>6</v>
      </c>
      <c r="D10" s="139" t="s">
        <v>657</v>
      </c>
      <c r="E10" s="46">
        <v>43841</v>
      </c>
      <c r="F10" s="51" t="s">
        <v>101</v>
      </c>
      <c r="G10" s="47" t="s">
        <v>468</v>
      </c>
      <c r="H10" s="139">
        <v>6</v>
      </c>
      <c r="I10" s="217" t="s">
        <v>629</v>
      </c>
      <c r="J10" s="45">
        <v>6</v>
      </c>
      <c r="K10" s="50">
        <f t="shared" si="0"/>
        <v>30.42</v>
      </c>
      <c r="L10" s="217"/>
      <c r="N10" s="223">
        <f t="shared" si="1"/>
        <v>0</v>
      </c>
      <c r="O10" s="217" t="s">
        <v>578</v>
      </c>
      <c r="P10" s="220">
        <v>2</v>
      </c>
      <c r="Q10" s="223">
        <f t="shared" si="2"/>
        <v>15.02</v>
      </c>
      <c r="R10" s="217" t="s">
        <v>631</v>
      </c>
      <c r="S10" s="220">
        <v>6</v>
      </c>
      <c r="T10" s="223">
        <f t="shared" si="3"/>
        <v>30.42</v>
      </c>
      <c r="U10" s="217"/>
      <c r="W10" s="223">
        <f t="shared" si="4"/>
        <v>0</v>
      </c>
      <c r="X10" s="98"/>
      <c r="Z10" s="223">
        <f t="shared" si="5"/>
        <v>0</v>
      </c>
      <c r="AA10" s="217" t="s">
        <v>630</v>
      </c>
      <c r="AB10" s="45">
        <v>12</v>
      </c>
      <c r="AC10" s="50">
        <f t="shared" si="6"/>
        <v>60.84</v>
      </c>
      <c r="AD10" s="220" t="s">
        <v>566</v>
      </c>
      <c r="AE10" s="45">
        <v>6</v>
      </c>
      <c r="AF10" s="50">
        <f t="shared" si="7"/>
        <v>30.72</v>
      </c>
      <c r="AG10" s="49" t="s">
        <v>637</v>
      </c>
      <c r="AH10" s="45">
        <v>6</v>
      </c>
      <c r="AI10" s="50">
        <f t="shared" si="8"/>
        <v>43.5</v>
      </c>
      <c r="AJ10" s="220"/>
      <c r="AK10" s="45"/>
      <c r="AM10" s="159">
        <f t="shared" si="9"/>
        <v>210.92</v>
      </c>
      <c r="AN10" s="48" t="str">
        <f t="shared" si="10"/>
        <v>6A</v>
      </c>
    </row>
    <row r="11" spans="2:41" x14ac:dyDescent="0.2">
      <c r="B11" s="153" t="s">
        <v>656</v>
      </c>
      <c r="C11" s="139">
        <v>6</v>
      </c>
      <c r="D11" s="139" t="s">
        <v>658</v>
      </c>
      <c r="E11" s="46">
        <v>43841</v>
      </c>
      <c r="F11" s="51" t="s">
        <v>101</v>
      </c>
      <c r="G11" s="47" t="s">
        <v>468</v>
      </c>
      <c r="H11" s="139">
        <v>6</v>
      </c>
      <c r="I11" s="217"/>
      <c r="K11" s="50">
        <f t="shared" si="0"/>
        <v>0</v>
      </c>
      <c r="L11" s="217"/>
      <c r="N11" s="223">
        <f t="shared" si="1"/>
        <v>0</v>
      </c>
      <c r="O11" s="217" t="s">
        <v>659</v>
      </c>
      <c r="P11" s="220">
        <v>4</v>
      </c>
      <c r="Q11" s="223">
        <f t="shared" si="2"/>
        <v>30.04</v>
      </c>
      <c r="R11" s="217"/>
      <c r="T11" s="223">
        <f t="shared" si="3"/>
        <v>0</v>
      </c>
      <c r="U11" s="217"/>
      <c r="W11" s="223">
        <f t="shared" si="4"/>
        <v>0</v>
      </c>
      <c r="X11" s="98"/>
      <c r="Z11" s="223">
        <f t="shared" si="5"/>
        <v>0</v>
      </c>
      <c r="AA11" s="217"/>
      <c r="AC11" s="50">
        <f t="shared" si="6"/>
        <v>0</v>
      </c>
      <c r="AF11" s="50">
        <f t="shared" si="7"/>
        <v>0</v>
      </c>
      <c r="AG11" s="49"/>
      <c r="AI11" s="50">
        <f t="shared" si="8"/>
        <v>0</v>
      </c>
      <c r="AJ11" s="220"/>
      <c r="AK11" s="45"/>
      <c r="AM11" s="159">
        <f t="shared" ref="AM11:AM76" si="11">K11+N11+Q11+T11+W11+AC11+AF11+AI11+Z11+AL11</f>
        <v>30.04</v>
      </c>
      <c r="AN11" s="48" t="str">
        <f t="shared" si="10"/>
        <v>6B</v>
      </c>
      <c r="AO11" s="158">
        <f>AM10+AM11</f>
        <v>240.95999999999998</v>
      </c>
    </row>
    <row r="12" spans="2:41" x14ac:dyDescent="0.2">
      <c r="B12" s="153">
        <v>7</v>
      </c>
      <c r="C12" s="139">
        <v>7</v>
      </c>
      <c r="E12" s="46">
        <v>43841</v>
      </c>
      <c r="F12" s="51" t="s">
        <v>101</v>
      </c>
      <c r="G12" s="47" t="s">
        <v>452</v>
      </c>
      <c r="H12" s="139">
        <v>7</v>
      </c>
      <c r="I12" s="217" t="s">
        <v>629</v>
      </c>
      <c r="J12" s="45">
        <v>12</v>
      </c>
      <c r="K12" s="50">
        <f t="shared" si="0"/>
        <v>60.84</v>
      </c>
      <c r="L12" s="217"/>
      <c r="N12" s="223">
        <f t="shared" si="1"/>
        <v>0</v>
      </c>
      <c r="O12" s="217" t="s">
        <v>659</v>
      </c>
      <c r="P12" s="220">
        <v>24</v>
      </c>
      <c r="Q12" s="223">
        <f t="shared" si="2"/>
        <v>180.24</v>
      </c>
      <c r="R12" s="217" t="s">
        <v>631</v>
      </c>
      <c r="S12" s="220">
        <v>24</v>
      </c>
      <c r="T12" s="223">
        <f t="shared" si="3"/>
        <v>121.68</v>
      </c>
      <c r="U12" s="217" t="s">
        <v>579</v>
      </c>
      <c r="V12" s="220">
        <v>24</v>
      </c>
      <c r="W12" s="223">
        <f t="shared" si="4"/>
        <v>158.88</v>
      </c>
      <c r="X12" s="98"/>
      <c r="Z12" s="223">
        <f t="shared" si="5"/>
        <v>0</v>
      </c>
      <c r="AA12" s="217" t="s">
        <v>630</v>
      </c>
      <c r="AB12" s="45">
        <v>6</v>
      </c>
      <c r="AC12" s="50">
        <f t="shared" si="6"/>
        <v>30.42</v>
      </c>
      <c r="AD12" s="220" t="s">
        <v>566</v>
      </c>
      <c r="AE12" s="45">
        <v>12</v>
      </c>
      <c r="AF12" s="50">
        <f t="shared" si="7"/>
        <v>61.44</v>
      </c>
      <c r="AG12" s="49" t="s">
        <v>637</v>
      </c>
      <c r="AH12" s="45">
        <v>24</v>
      </c>
      <c r="AI12" s="50">
        <f t="shared" si="8"/>
        <v>174</v>
      </c>
      <c r="AJ12" s="220"/>
      <c r="AK12" s="45"/>
      <c r="AM12" s="159">
        <f t="shared" si="11"/>
        <v>787.5</v>
      </c>
      <c r="AN12" s="48">
        <f t="shared" si="10"/>
        <v>7</v>
      </c>
    </row>
    <row r="13" spans="2:41" x14ac:dyDescent="0.2">
      <c r="B13" s="153">
        <v>8</v>
      </c>
      <c r="C13" s="139">
        <v>8</v>
      </c>
      <c r="E13" s="46">
        <v>43841</v>
      </c>
      <c r="F13" s="51" t="s">
        <v>101</v>
      </c>
      <c r="G13" s="47" t="s">
        <v>454</v>
      </c>
      <c r="H13" s="139">
        <v>8</v>
      </c>
      <c r="I13" s="217" t="s">
        <v>629</v>
      </c>
      <c r="J13" s="45">
        <v>6</v>
      </c>
      <c r="K13" s="50">
        <f t="shared" si="0"/>
        <v>30.42</v>
      </c>
      <c r="L13" s="217" t="s">
        <v>574</v>
      </c>
      <c r="M13" s="220">
        <v>6</v>
      </c>
      <c r="N13" s="223">
        <f t="shared" si="1"/>
        <v>31.200000000000003</v>
      </c>
      <c r="O13" s="217" t="s">
        <v>578</v>
      </c>
      <c r="P13" s="220">
        <v>6</v>
      </c>
      <c r="Q13" s="223">
        <f t="shared" si="2"/>
        <v>45.06</v>
      </c>
      <c r="R13" s="217" t="s">
        <v>631</v>
      </c>
      <c r="S13" s="220">
        <v>6</v>
      </c>
      <c r="T13" s="223">
        <f t="shared" si="3"/>
        <v>30.42</v>
      </c>
      <c r="U13" s="217"/>
      <c r="W13" s="223">
        <f t="shared" si="4"/>
        <v>0</v>
      </c>
      <c r="X13" s="98"/>
      <c r="Z13" s="223">
        <f t="shared" si="5"/>
        <v>0</v>
      </c>
      <c r="AA13" s="217" t="s">
        <v>630</v>
      </c>
      <c r="AB13" s="45">
        <v>6</v>
      </c>
      <c r="AC13" s="50">
        <f t="shared" si="6"/>
        <v>30.42</v>
      </c>
      <c r="AF13" s="50">
        <f t="shared" si="7"/>
        <v>0</v>
      </c>
      <c r="AG13" s="49" t="s">
        <v>637</v>
      </c>
      <c r="AH13" s="45">
        <v>6</v>
      </c>
      <c r="AI13" s="50">
        <f t="shared" si="8"/>
        <v>43.5</v>
      </c>
      <c r="AJ13" s="220"/>
      <c r="AK13" s="45"/>
      <c r="AM13" s="159">
        <f t="shared" si="11"/>
        <v>211.02000000000004</v>
      </c>
      <c r="AN13" s="48">
        <f t="shared" si="10"/>
        <v>8</v>
      </c>
    </row>
    <row r="14" spans="2:41" x14ac:dyDescent="0.2">
      <c r="B14" s="153">
        <v>9</v>
      </c>
      <c r="C14" s="139">
        <v>9</v>
      </c>
      <c r="E14" s="46">
        <v>43841</v>
      </c>
      <c r="F14" s="51" t="s">
        <v>101</v>
      </c>
      <c r="G14" s="47" t="s">
        <v>650</v>
      </c>
      <c r="H14" s="139">
        <v>9</v>
      </c>
      <c r="I14" s="217" t="s">
        <v>629</v>
      </c>
      <c r="J14" s="45">
        <v>6</v>
      </c>
      <c r="K14" s="50">
        <f t="shared" si="0"/>
        <v>30.42</v>
      </c>
      <c r="L14" s="217" t="s">
        <v>574</v>
      </c>
      <c r="M14" s="220">
        <v>6</v>
      </c>
      <c r="N14" s="223">
        <f t="shared" si="1"/>
        <v>31.200000000000003</v>
      </c>
      <c r="O14" s="217" t="s">
        <v>578</v>
      </c>
      <c r="P14" s="220">
        <v>6</v>
      </c>
      <c r="Q14" s="223">
        <f t="shared" si="2"/>
        <v>45.06</v>
      </c>
      <c r="R14" s="217" t="s">
        <v>631</v>
      </c>
      <c r="S14" s="220">
        <v>6</v>
      </c>
      <c r="T14" s="223">
        <f t="shared" si="3"/>
        <v>30.42</v>
      </c>
      <c r="U14" s="217" t="s">
        <v>579</v>
      </c>
      <c r="V14" s="220">
        <v>6</v>
      </c>
      <c r="W14" s="223">
        <f t="shared" si="4"/>
        <v>39.72</v>
      </c>
      <c r="X14" s="98"/>
      <c r="Z14" s="223">
        <f t="shared" si="5"/>
        <v>0</v>
      </c>
      <c r="AA14" s="217" t="s">
        <v>630</v>
      </c>
      <c r="AB14" s="45">
        <v>6</v>
      </c>
      <c r="AC14" s="50">
        <f t="shared" si="6"/>
        <v>30.42</v>
      </c>
      <c r="AD14" s="220" t="s">
        <v>566</v>
      </c>
      <c r="AE14" s="45">
        <v>6</v>
      </c>
      <c r="AF14" s="50">
        <f t="shared" si="7"/>
        <v>30.72</v>
      </c>
      <c r="AG14" s="49" t="s">
        <v>637</v>
      </c>
      <c r="AH14" s="45">
        <v>6</v>
      </c>
      <c r="AI14" s="50">
        <f t="shared" si="8"/>
        <v>43.5</v>
      </c>
      <c r="AJ14" s="220"/>
      <c r="AK14" s="45"/>
      <c r="AM14" s="159">
        <f t="shared" si="11"/>
        <v>281.46000000000004</v>
      </c>
      <c r="AN14" s="48">
        <f t="shared" si="10"/>
        <v>9</v>
      </c>
    </row>
    <row r="15" spans="2:41" x14ac:dyDescent="0.2">
      <c r="B15" s="153">
        <v>10</v>
      </c>
      <c r="C15" s="139">
        <v>10</v>
      </c>
      <c r="E15" s="46">
        <v>43841</v>
      </c>
      <c r="F15" s="51" t="s">
        <v>101</v>
      </c>
      <c r="G15" s="47" t="s">
        <v>628</v>
      </c>
      <c r="H15" s="139">
        <v>10</v>
      </c>
      <c r="I15" s="217" t="s">
        <v>629</v>
      </c>
      <c r="J15" s="45">
        <v>6</v>
      </c>
      <c r="K15" s="50">
        <f t="shared" si="0"/>
        <v>30.42</v>
      </c>
      <c r="L15" s="217" t="s">
        <v>574</v>
      </c>
      <c r="M15" s="220">
        <v>6</v>
      </c>
      <c r="N15" s="223">
        <f t="shared" si="1"/>
        <v>31.200000000000003</v>
      </c>
      <c r="O15" s="217" t="s">
        <v>659</v>
      </c>
      <c r="P15" s="220">
        <v>12</v>
      </c>
      <c r="Q15" s="223">
        <f t="shared" si="2"/>
        <v>90.12</v>
      </c>
      <c r="R15" s="217" t="s">
        <v>631</v>
      </c>
      <c r="S15" s="220">
        <v>6</v>
      </c>
      <c r="T15" s="223">
        <f t="shared" si="3"/>
        <v>30.42</v>
      </c>
      <c r="U15" s="217" t="s">
        <v>579</v>
      </c>
      <c r="V15" s="220">
        <v>12</v>
      </c>
      <c r="W15" s="223">
        <f t="shared" si="4"/>
        <v>79.44</v>
      </c>
      <c r="X15" s="98"/>
      <c r="Z15" s="223">
        <f t="shared" si="5"/>
        <v>0</v>
      </c>
      <c r="AA15" s="217" t="s">
        <v>630</v>
      </c>
      <c r="AB15" s="45">
        <v>6</v>
      </c>
      <c r="AC15" s="50">
        <f t="shared" si="6"/>
        <v>30.42</v>
      </c>
      <c r="AD15" s="220" t="s">
        <v>566</v>
      </c>
      <c r="AE15" s="45">
        <v>6</v>
      </c>
      <c r="AF15" s="50">
        <f t="shared" si="7"/>
        <v>30.72</v>
      </c>
      <c r="AG15" s="49" t="s">
        <v>637</v>
      </c>
      <c r="AH15" s="45">
        <v>6</v>
      </c>
      <c r="AI15" s="50">
        <f t="shared" si="8"/>
        <v>43.5</v>
      </c>
      <c r="AJ15" s="220"/>
      <c r="AK15" s="45"/>
      <c r="AM15" s="159">
        <f t="shared" si="11"/>
        <v>366.24</v>
      </c>
      <c r="AN15" s="48">
        <f t="shared" si="10"/>
        <v>10</v>
      </c>
    </row>
    <row r="16" spans="2:41" x14ac:dyDescent="0.2">
      <c r="B16" s="153">
        <v>11</v>
      </c>
      <c r="C16" s="139">
        <v>11</v>
      </c>
      <c r="E16" s="46">
        <v>43841</v>
      </c>
      <c r="F16" s="51" t="s">
        <v>101</v>
      </c>
      <c r="G16" s="47" t="s">
        <v>457</v>
      </c>
      <c r="H16" s="139">
        <v>11</v>
      </c>
      <c r="I16" s="217" t="s">
        <v>629</v>
      </c>
      <c r="J16" s="45">
        <v>24</v>
      </c>
      <c r="K16" s="50">
        <f t="shared" si="0"/>
        <v>121.68</v>
      </c>
      <c r="L16" s="217" t="s">
        <v>574</v>
      </c>
      <c r="M16" s="220">
        <v>12</v>
      </c>
      <c r="N16" s="223">
        <f t="shared" si="1"/>
        <v>62.400000000000006</v>
      </c>
      <c r="O16" s="217" t="s">
        <v>659</v>
      </c>
      <c r="P16" s="220">
        <v>24</v>
      </c>
      <c r="Q16" s="223">
        <f t="shared" si="2"/>
        <v>180.24</v>
      </c>
      <c r="R16" s="217" t="s">
        <v>631</v>
      </c>
      <c r="S16" s="220">
        <v>6</v>
      </c>
      <c r="T16" s="223">
        <f t="shared" si="3"/>
        <v>30.42</v>
      </c>
      <c r="U16" s="217" t="s">
        <v>579</v>
      </c>
      <c r="V16" s="220">
        <v>24</v>
      </c>
      <c r="W16" s="223">
        <f t="shared" si="4"/>
        <v>158.88</v>
      </c>
      <c r="X16" s="98"/>
      <c r="Z16" s="223">
        <f t="shared" si="5"/>
        <v>0</v>
      </c>
      <c r="AA16" s="217"/>
      <c r="AC16" s="50">
        <f t="shared" si="6"/>
        <v>0</v>
      </c>
      <c r="AD16" s="220" t="s">
        <v>566</v>
      </c>
      <c r="AE16" s="45">
        <v>12</v>
      </c>
      <c r="AF16" s="50">
        <f t="shared" si="7"/>
        <v>61.44</v>
      </c>
      <c r="AG16" s="49" t="s">
        <v>637</v>
      </c>
      <c r="AH16" s="45">
        <v>12</v>
      </c>
      <c r="AI16" s="50">
        <f t="shared" si="8"/>
        <v>87</v>
      </c>
      <c r="AJ16" s="220"/>
      <c r="AK16" s="45"/>
      <c r="AM16" s="159">
        <f t="shared" si="11"/>
        <v>702.06000000000017</v>
      </c>
      <c r="AN16" s="48">
        <f t="shared" si="10"/>
        <v>11</v>
      </c>
    </row>
    <row r="17" spans="1:40" x14ac:dyDescent="0.2">
      <c r="B17" s="153">
        <v>12</v>
      </c>
      <c r="C17" s="139">
        <v>12</v>
      </c>
      <c r="E17" s="46">
        <v>43841</v>
      </c>
      <c r="F17" s="51" t="s">
        <v>101</v>
      </c>
      <c r="G17" s="47" t="s">
        <v>652</v>
      </c>
      <c r="H17" s="139">
        <v>12</v>
      </c>
      <c r="I17" s="217"/>
      <c r="K17" s="50">
        <f t="shared" si="0"/>
        <v>0</v>
      </c>
      <c r="L17" s="217"/>
      <c r="N17" s="223">
        <f t="shared" si="1"/>
        <v>0</v>
      </c>
      <c r="O17" s="217" t="s">
        <v>659</v>
      </c>
      <c r="P17" s="220">
        <v>12</v>
      </c>
      <c r="Q17" s="223">
        <f t="shared" si="2"/>
        <v>90.12</v>
      </c>
      <c r="R17" s="217" t="s">
        <v>631</v>
      </c>
      <c r="S17" s="220">
        <v>12</v>
      </c>
      <c r="T17" s="223">
        <f t="shared" si="3"/>
        <v>60.84</v>
      </c>
      <c r="U17" s="217" t="s">
        <v>579</v>
      </c>
      <c r="V17" s="220">
        <v>12</v>
      </c>
      <c r="W17" s="223">
        <f t="shared" si="4"/>
        <v>79.44</v>
      </c>
      <c r="X17" s="98"/>
      <c r="Z17" s="223">
        <f t="shared" si="5"/>
        <v>0</v>
      </c>
      <c r="AA17" s="217"/>
      <c r="AC17" s="50">
        <f t="shared" si="6"/>
        <v>0</v>
      </c>
      <c r="AF17" s="50">
        <f t="shared" si="7"/>
        <v>0</v>
      </c>
      <c r="AG17" s="49"/>
      <c r="AI17" s="50">
        <f t="shared" si="8"/>
        <v>0</v>
      </c>
      <c r="AJ17" s="220"/>
      <c r="AK17" s="45"/>
      <c r="AM17" s="159">
        <f t="shared" si="11"/>
        <v>230.4</v>
      </c>
      <c r="AN17" s="48">
        <f t="shared" si="10"/>
        <v>12</v>
      </c>
    </row>
    <row r="18" spans="1:40" x14ac:dyDescent="0.2">
      <c r="B18" s="153">
        <v>13</v>
      </c>
      <c r="C18" s="139">
        <v>13</v>
      </c>
      <c r="E18" s="46">
        <v>43841</v>
      </c>
      <c r="F18" s="51" t="s">
        <v>101</v>
      </c>
      <c r="G18" s="47" t="s">
        <v>456</v>
      </c>
      <c r="H18" s="139">
        <v>13</v>
      </c>
      <c r="I18" s="217"/>
      <c r="K18" s="50">
        <f t="shared" si="0"/>
        <v>0</v>
      </c>
      <c r="L18" s="217"/>
      <c r="N18" s="223">
        <f t="shared" si="1"/>
        <v>0</v>
      </c>
      <c r="O18" s="217" t="s">
        <v>578</v>
      </c>
      <c r="P18" s="220">
        <v>6</v>
      </c>
      <c r="Q18" s="223">
        <f t="shared" si="2"/>
        <v>45.06</v>
      </c>
      <c r="R18" s="217"/>
      <c r="T18" s="223">
        <f t="shared" si="3"/>
        <v>0</v>
      </c>
      <c r="U18" s="217" t="s">
        <v>579</v>
      </c>
      <c r="V18" s="220">
        <v>12</v>
      </c>
      <c r="W18" s="223">
        <f t="shared" si="4"/>
        <v>79.44</v>
      </c>
      <c r="X18" s="98"/>
      <c r="Z18" s="223">
        <f t="shared" si="5"/>
        <v>0</v>
      </c>
      <c r="AA18" s="217"/>
      <c r="AB18" s="49"/>
      <c r="AC18" s="50">
        <f t="shared" si="6"/>
        <v>0</v>
      </c>
      <c r="AD18" s="220" t="s">
        <v>566</v>
      </c>
      <c r="AE18" s="45">
        <v>12</v>
      </c>
      <c r="AF18" s="50">
        <f t="shared" si="7"/>
        <v>61.44</v>
      </c>
      <c r="AG18" s="49" t="s">
        <v>637</v>
      </c>
      <c r="AH18" s="45">
        <v>6</v>
      </c>
      <c r="AI18" s="50">
        <f t="shared" si="8"/>
        <v>43.5</v>
      </c>
      <c r="AJ18" s="220"/>
      <c r="AK18" s="45"/>
      <c r="AM18" s="159">
        <f t="shared" si="11"/>
        <v>229.44</v>
      </c>
      <c r="AN18" s="48">
        <f t="shared" si="10"/>
        <v>13</v>
      </c>
    </row>
    <row r="19" spans="1:40" x14ac:dyDescent="0.2">
      <c r="B19" s="153">
        <v>14</v>
      </c>
      <c r="C19" s="139">
        <v>14</v>
      </c>
      <c r="E19" s="46">
        <v>43841</v>
      </c>
      <c r="F19" s="51" t="s">
        <v>101</v>
      </c>
      <c r="G19" s="47" t="s">
        <v>654</v>
      </c>
      <c r="H19" s="139">
        <v>14</v>
      </c>
      <c r="I19" s="217" t="s">
        <v>629</v>
      </c>
      <c r="J19" s="45">
        <v>18</v>
      </c>
      <c r="K19" s="50">
        <f t="shared" si="0"/>
        <v>91.26</v>
      </c>
      <c r="L19" s="217" t="s">
        <v>574</v>
      </c>
      <c r="M19" s="220">
        <v>24</v>
      </c>
      <c r="N19" s="223">
        <f t="shared" si="1"/>
        <v>124.80000000000001</v>
      </c>
      <c r="O19" s="217" t="s">
        <v>659</v>
      </c>
      <c r="P19" s="220">
        <v>12</v>
      </c>
      <c r="Q19" s="223">
        <f t="shared" si="2"/>
        <v>90.12</v>
      </c>
      <c r="R19" s="217" t="s">
        <v>631</v>
      </c>
      <c r="S19" s="220">
        <v>6</v>
      </c>
      <c r="T19" s="223">
        <f t="shared" si="3"/>
        <v>30.42</v>
      </c>
      <c r="U19" s="217" t="s">
        <v>579</v>
      </c>
      <c r="V19" s="220">
        <v>18</v>
      </c>
      <c r="W19" s="223">
        <f t="shared" si="4"/>
        <v>119.16</v>
      </c>
      <c r="X19" s="98"/>
      <c r="Z19" s="223">
        <f t="shared" si="5"/>
        <v>0</v>
      </c>
      <c r="AA19" s="217" t="s">
        <v>630</v>
      </c>
      <c r="AB19" s="45">
        <v>12</v>
      </c>
      <c r="AC19" s="50">
        <f t="shared" si="6"/>
        <v>60.84</v>
      </c>
      <c r="AD19" s="220" t="s">
        <v>566</v>
      </c>
      <c r="AE19" s="45">
        <v>24</v>
      </c>
      <c r="AF19" s="50">
        <f t="shared" si="7"/>
        <v>122.88</v>
      </c>
      <c r="AG19" s="49" t="s">
        <v>637</v>
      </c>
      <c r="AH19" s="45">
        <v>12</v>
      </c>
      <c r="AI19" s="50">
        <f t="shared" si="8"/>
        <v>87</v>
      </c>
      <c r="AJ19" s="220"/>
      <c r="AK19" s="45"/>
      <c r="AM19" s="159">
        <f t="shared" si="11"/>
        <v>726.48</v>
      </c>
      <c r="AN19" s="48">
        <f t="shared" si="10"/>
        <v>14</v>
      </c>
    </row>
    <row r="20" spans="1:40" x14ac:dyDescent="0.2">
      <c r="B20" s="153">
        <v>15</v>
      </c>
      <c r="C20" s="139">
        <v>15</v>
      </c>
      <c r="E20" s="46">
        <v>43847</v>
      </c>
      <c r="F20" s="51" t="s">
        <v>101</v>
      </c>
      <c r="G20" s="47" t="s">
        <v>648</v>
      </c>
      <c r="H20" s="139">
        <v>15</v>
      </c>
      <c r="I20" s="217" t="s">
        <v>629</v>
      </c>
      <c r="J20" s="45">
        <v>12</v>
      </c>
      <c r="K20" s="50">
        <f t="shared" ref="K20:K27" si="12">IF(I20&gt;0,(J20*VLOOKUP(I20,VEND_MF_BIO,3,FALSE)),0)</f>
        <v>60.84</v>
      </c>
      <c r="L20" s="217"/>
      <c r="N20" s="223">
        <f t="shared" si="1"/>
        <v>0</v>
      </c>
      <c r="O20" s="217" t="s">
        <v>659</v>
      </c>
      <c r="P20" s="220">
        <v>12</v>
      </c>
      <c r="Q20" s="223">
        <f t="shared" si="2"/>
        <v>90.12</v>
      </c>
      <c r="R20" s="217" t="s">
        <v>631</v>
      </c>
      <c r="S20" s="220">
        <v>12</v>
      </c>
      <c r="T20" s="223">
        <f t="shared" si="3"/>
        <v>60.84</v>
      </c>
      <c r="U20" s="217" t="s">
        <v>579</v>
      </c>
      <c r="V20" s="220">
        <v>18</v>
      </c>
      <c r="W20" s="223">
        <f t="shared" si="4"/>
        <v>119.16</v>
      </c>
      <c r="X20" s="98"/>
      <c r="Z20" s="223">
        <f t="shared" si="5"/>
        <v>0</v>
      </c>
      <c r="AA20" s="217" t="s">
        <v>630</v>
      </c>
      <c r="AB20" s="45">
        <v>12</v>
      </c>
      <c r="AC20" s="50">
        <f t="shared" si="6"/>
        <v>60.84</v>
      </c>
      <c r="AD20" s="220" t="s">
        <v>566</v>
      </c>
      <c r="AE20" s="45">
        <v>12</v>
      </c>
      <c r="AF20" s="50">
        <f t="shared" si="7"/>
        <v>61.44</v>
      </c>
      <c r="AG20" s="49" t="s">
        <v>637</v>
      </c>
      <c r="AH20" s="45">
        <v>12</v>
      </c>
      <c r="AI20" s="50">
        <f t="shared" si="8"/>
        <v>87</v>
      </c>
      <c r="AJ20" s="220"/>
      <c r="AK20" s="45"/>
      <c r="AM20" s="357">
        <f t="shared" si="11"/>
        <v>540.24</v>
      </c>
      <c r="AN20" s="48">
        <f>B20</f>
        <v>15</v>
      </c>
    </row>
    <row r="21" spans="1:40" x14ac:dyDescent="0.2">
      <c r="B21" s="153">
        <v>16</v>
      </c>
      <c r="C21" s="139">
        <v>16</v>
      </c>
      <c r="E21" s="46">
        <v>43847</v>
      </c>
      <c r="F21" s="51" t="s">
        <v>101</v>
      </c>
      <c r="G21" s="47" t="s">
        <v>649</v>
      </c>
      <c r="H21" s="139">
        <v>16</v>
      </c>
      <c r="I21" s="217" t="s">
        <v>629</v>
      </c>
      <c r="J21" s="45">
        <v>12</v>
      </c>
      <c r="K21" s="50">
        <f t="shared" si="12"/>
        <v>60.84</v>
      </c>
      <c r="L21" s="217" t="s">
        <v>574</v>
      </c>
      <c r="M21" s="220">
        <v>6</v>
      </c>
      <c r="N21" s="223">
        <f t="shared" si="1"/>
        <v>31.200000000000003</v>
      </c>
      <c r="O21" s="217" t="s">
        <v>659</v>
      </c>
      <c r="P21" s="220">
        <v>12</v>
      </c>
      <c r="Q21" s="223">
        <f t="shared" si="2"/>
        <v>90.12</v>
      </c>
      <c r="R21" s="217" t="s">
        <v>631</v>
      </c>
      <c r="S21" s="220">
        <v>12</v>
      </c>
      <c r="T21" s="223">
        <f t="shared" si="3"/>
        <v>60.84</v>
      </c>
      <c r="U21" s="217" t="s">
        <v>579</v>
      </c>
      <c r="V21" s="220">
        <v>12</v>
      </c>
      <c r="W21" s="223">
        <f t="shared" si="4"/>
        <v>79.44</v>
      </c>
      <c r="X21" s="98"/>
      <c r="Z21" s="223">
        <f t="shared" si="5"/>
        <v>0</v>
      </c>
      <c r="AA21" s="217"/>
      <c r="AC21" s="50">
        <f t="shared" si="6"/>
        <v>0</v>
      </c>
      <c r="AD21" s="220" t="s">
        <v>566</v>
      </c>
      <c r="AE21" s="45">
        <v>6</v>
      </c>
      <c r="AF21" s="50">
        <f t="shared" si="7"/>
        <v>30.72</v>
      </c>
      <c r="AG21" s="49" t="s">
        <v>637</v>
      </c>
      <c r="AH21" s="45">
        <v>12</v>
      </c>
      <c r="AI21" s="50">
        <f t="shared" si="8"/>
        <v>87</v>
      </c>
      <c r="AJ21" s="220"/>
      <c r="AK21" s="45"/>
      <c r="AM21" s="159">
        <f t="shared" si="11"/>
        <v>440.16000000000008</v>
      </c>
      <c r="AN21" s="48">
        <f>B21</f>
        <v>16</v>
      </c>
    </row>
    <row r="22" spans="1:40" x14ac:dyDescent="0.2">
      <c r="B22" s="153">
        <v>17</v>
      </c>
      <c r="C22" s="139">
        <v>17</v>
      </c>
      <c r="E22" s="46">
        <v>43847</v>
      </c>
      <c r="F22" s="51" t="s">
        <v>101</v>
      </c>
      <c r="G22" s="47" t="s">
        <v>457</v>
      </c>
      <c r="H22" s="139">
        <v>17</v>
      </c>
      <c r="I22" s="217"/>
      <c r="K22" s="50">
        <f t="shared" si="12"/>
        <v>0</v>
      </c>
      <c r="L22" s="217" t="s">
        <v>574</v>
      </c>
      <c r="M22" s="220">
        <v>12</v>
      </c>
      <c r="N22" s="223">
        <f t="shared" si="1"/>
        <v>62.400000000000006</v>
      </c>
      <c r="O22" s="217" t="s">
        <v>659</v>
      </c>
      <c r="P22" s="220">
        <v>12</v>
      </c>
      <c r="Q22" s="223">
        <f t="shared" si="2"/>
        <v>90.12</v>
      </c>
      <c r="R22" s="217" t="s">
        <v>631</v>
      </c>
      <c r="S22" s="220">
        <v>18</v>
      </c>
      <c r="T22" s="223">
        <f t="shared" si="3"/>
        <v>91.26</v>
      </c>
      <c r="U22" s="217"/>
      <c r="W22" s="223">
        <f t="shared" si="4"/>
        <v>0</v>
      </c>
      <c r="X22" s="98"/>
      <c r="Z22" s="223">
        <f t="shared" si="5"/>
        <v>0</v>
      </c>
      <c r="AA22" s="217"/>
      <c r="AC22" s="50">
        <f t="shared" si="6"/>
        <v>0</v>
      </c>
      <c r="AD22" s="220" t="s">
        <v>566</v>
      </c>
      <c r="AE22" s="45">
        <v>18</v>
      </c>
      <c r="AF22" s="50">
        <f t="shared" si="7"/>
        <v>92.16</v>
      </c>
      <c r="AG22" s="49" t="s">
        <v>637</v>
      </c>
      <c r="AH22" s="45">
        <v>12</v>
      </c>
      <c r="AI22" s="50">
        <f t="shared" si="8"/>
        <v>87</v>
      </c>
      <c r="AJ22" s="220"/>
      <c r="AK22" s="45"/>
      <c r="AM22" s="159">
        <f t="shared" si="11"/>
        <v>422.94000000000005</v>
      </c>
      <c r="AN22" s="48">
        <f>B22</f>
        <v>17</v>
      </c>
    </row>
    <row r="23" spans="1:40" x14ac:dyDescent="0.2">
      <c r="B23" s="153">
        <v>18</v>
      </c>
      <c r="C23" s="139">
        <v>18</v>
      </c>
      <c r="E23" s="46">
        <v>43847</v>
      </c>
      <c r="F23" s="51" t="s">
        <v>101</v>
      </c>
      <c r="G23" s="47" t="s">
        <v>132</v>
      </c>
      <c r="H23" s="139">
        <v>18</v>
      </c>
      <c r="I23" s="217" t="s">
        <v>629</v>
      </c>
      <c r="J23" s="45">
        <v>18</v>
      </c>
      <c r="K23" s="50">
        <f t="shared" si="12"/>
        <v>91.26</v>
      </c>
      <c r="L23" s="217"/>
      <c r="N23" s="223">
        <f t="shared" si="1"/>
        <v>0</v>
      </c>
      <c r="O23" s="217" t="s">
        <v>659</v>
      </c>
      <c r="P23" s="220">
        <v>6</v>
      </c>
      <c r="Q23" s="223">
        <f t="shared" si="2"/>
        <v>45.06</v>
      </c>
      <c r="R23" s="217"/>
      <c r="T23" s="223">
        <f t="shared" si="3"/>
        <v>0</v>
      </c>
      <c r="U23" s="217" t="s">
        <v>579</v>
      </c>
      <c r="V23" s="220">
        <v>12</v>
      </c>
      <c r="W23" s="223">
        <f t="shared" si="4"/>
        <v>79.44</v>
      </c>
      <c r="X23" s="98"/>
      <c r="Z23" s="223">
        <f t="shared" si="5"/>
        <v>0</v>
      </c>
      <c r="AA23" s="217"/>
      <c r="AC23" s="50">
        <f t="shared" si="6"/>
        <v>0</v>
      </c>
      <c r="AD23" s="220" t="s">
        <v>566</v>
      </c>
      <c r="AE23" s="45">
        <v>12</v>
      </c>
      <c r="AF23" s="50">
        <f t="shared" si="7"/>
        <v>61.44</v>
      </c>
      <c r="AG23" s="49" t="s">
        <v>637</v>
      </c>
      <c r="AH23" s="45">
        <v>12</v>
      </c>
      <c r="AI23" s="50">
        <f t="shared" si="8"/>
        <v>87</v>
      </c>
      <c r="AJ23" s="220"/>
      <c r="AK23" s="45"/>
      <c r="AM23" s="159">
        <f t="shared" si="11"/>
        <v>364.2</v>
      </c>
      <c r="AN23" s="48">
        <f>B23</f>
        <v>18</v>
      </c>
    </row>
    <row r="24" spans="1:40" x14ac:dyDescent="0.2">
      <c r="B24" s="153">
        <v>19</v>
      </c>
      <c r="C24" s="139">
        <v>19</v>
      </c>
      <c r="E24" s="46">
        <v>43847</v>
      </c>
      <c r="F24" s="51" t="s">
        <v>101</v>
      </c>
      <c r="G24" s="47" t="s">
        <v>470</v>
      </c>
      <c r="H24" s="139">
        <v>19</v>
      </c>
      <c r="I24" s="217"/>
      <c r="K24" s="50">
        <f t="shared" si="12"/>
        <v>0</v>
      </c>
      <c r="L24" s="217" t="s">
        <v>574</v>
      </c>
      <c r="M24" s="220">
        <v>12</v>
      </c>
      <c r="N24" s="223">
        <f t="shared" si="1"/>
        <v>62.400000000000006</v>
      </c>
      <c r="O24" s="217" t="s">
        <v>659</v>
      </c>
      <c r="P24" s="220">
        <v>12</v>
      </c>
      <c r="Q24" s="223">
        <f t="shared" si="2"/>
        <v>90.12</v>
      </c>
      <c r="R24" s="217"/>
      <c r="T24" s="223">
        <f t="shared" si="3"/>
        <v>0</v>
      </c>
      <c r="U24" s="217"/>
      <c r="W24" s="223">
        <f t="shared" si="4"/>
        <v>0</v>
      </c>
      <c r="X24" s="98"/>
      <c r="Z24" s="223">
        <f t="shared" si="5"/>
        <v>0</v>
      </c>
      <c r="AA24" s="217" t="s">
        <v>630</v>
      </c>
      <c r="AB24" s="45">
        <v>6</v>
      </c>
      <c r="AC24" s="50">
        <f t="shared" si="6"/>
        <v>30.42</v>
      </c>
      <c r="AD24" s="220" t="s">
        <v>566</v>
      </c>
      <c r="AE24" s="45">
        <v>6</v>
      </c>
      <c r="AF24" s="50">
        <f t="shared" si="7"/>
        <v>30.72</v>
      </c>
      <c r="AG24" s="49"/>
      <c r="AI24" s="50">
        <f t="shared" si="8"/>
        <v>0</v>
      </c>
      <c r="AJ24" s="220"/>
      <c r="AK24" s="45"/>
      <c r="AM24" s="159">
        <f t="shared" si="11"/>
        <v>213.66</v>
      </c>
      <c r="AN24" s="48">
        <f>B24</f>
        <v>19</v>
      </c>
    </row>
    <row r="25" spans="1:40" x14ac:dyDescent="0.2">
      <c r="B25" s="153">
        <v>20</v>
      </c>
      <c r="C25" s="139">
        <v>20</v>
      </c>
      <c r="E25" s="46">
        <v>43847</v>
      </c>
      <c r="F25" s="51" t="s">
        <v>101</v>
      </c>
      <c r="G25" s="47" t="s">
        <v>251</v>
      </c>
      <c r="H25" s="139">
        <v>20</v>
      </c>
      <c r="I25" s="217" t="s">
        <v>629</v>
      </c>
      <c r="J25" s="45">
        <v>6</v>
      </c>
      <c r="K25" s="50">
        <f t="shared" si="12"/>
        <v>30.42</v>
      </c>
      <c r="L25" s="217" t="s">
        <v>574</v>
      </c>
      <c r="M25" s="220">
        <v>12</v>
      </c>
      <c r="N25" s="223">
        <f t="shared" si="1"/>
        <v>62.400000000000006</v>
      </c>
      <c r="O25" s="217"/>
      <c r="Q25" s="223">
        <f t="shared" si="2"/>
        <v>0</v>
      </c>
      <c r="R25" s="217" t="s">
        <v>631</v>
      </c>
      <c r="S25" s="220">
        <v>12</v>
      </c>
      <c r="T25" s="223">
        <f t="shared" si="3"/>
        <v>60.84</v>
      </c>
      <c r="U25" s="217" t="s">
        <v>579</v>
      </c>
      <c r="V25" s="220">
        <v>6</v>
      </c>
      <c r="W25" s="223">
        <f t="shared" si="4"/>
        <v>39.72</v>
      </c>
      <c r="X25" s="98"/>
      <c r="Z25" s="223">
        <f t="shared" si="5"/>
        <v>0</v>
      </c>
      <c r="AA25" s="217"/>
      <c r="AC25" s="50">
        <f t="shared" si="6"/>
        <v>0</v>
      </c>
      <c r="AF25" s="50">
        <f t="shared" si="7"/>
        <v>0</v>
      </c>
      <c r="AG25" s="49"/>
      <c r="AI25" s="50">
        <f t="shared" si="8"/>
        <v>0</v>
      </c>
      <c r="AJ25" s="220"/>
      <c r="AK25" s="45"/>
      <c r="AM25" s="159">
        <f t="shared" si="11"/>
        <v>193.38000000000002</v>
      </c>
      <c r="AN25" s="48">
        <f t="shared" ref="AN25:AN88" si="13">B25</f>
        <v>20</v>
      </c>
    </row>
    <row r="26" spans="1:40" x14ac:dyDescent="0.2">
      <c r="B26" s="153">
        <v>21</v>
      </c>
      <c r="C26" s="139">
        <v>21</v>
      </c>
      <c r="E26" s="46">
        <v>43849</v>
      </c>
      <c r="F26" s="51" t="s">
        <v>101</v>
      </c>
      <c r="G26" s="350" t="s">
        <v>448</v>
      </c>
      <c r="H26" s="139">
        <v>21</v>
      </c>
      <c r="I26" s="217"/>
      <c r="K26" s="50">
        <f t="shared" si="12"/>
        <v>0</v>
      </c>
      <c r="L26" s="217" t="s">
        <v>574</v>
      </c>
      <c r="M26" s="220">
        <v>6</v>
      </c>
      <c r="N26" s="223">
        <f t="shared" si="1"/>
        <v>31.200000000000003</v>
      </c>
      <c r="O26" s="217" t="s">
        <v>659</v>
      </c>
      <c r="P26" s="220">
        <v>24</v>
      </c>
      <c r="Q26" s="223">
        <f t="shared" si="2"/>
        <v>180.24</v>
      </c>
      <c r="R26" s="217"/>
      <c r="T26" s="223">
        <f t="shared" si="3"/>
        <v>0</v>
      </c>
      <c r="U26" s="217" t="s">
        <v>579</v>
      </c>
      <c r="V26" s="220">
        <v>12</v>
      </c>
      <c r="W26" s="223">
        <f t="shared" si="4"/>
        <v>79.44</v>
      </c>
      <c r="X26" s="98"/>
      <c r="Z26" s="223">
        <f t="shared" si="5"/>
        <v>0</v>
      </c>
      <c r="AA26" s="217" t="s">
        <v>630</v>
      </c>
      <c r="AB26" s="45">
        <v>6</v>
      </c>
      <c r="AC26" s="50">
        <f t="shared" si="6"/>
        <v>30.42</v>
      </c>
      <c r="AD26" s="220" t="s">
        <v>566</v>
      </c>
      <c r="AE26" s="45">
        <v>6</v>
      </c>
      <c r="AF26" s="50">
        <f t="shared" si="7"/>
        <v>30.72</v>
      </c>
      <c r="AG26" s="49"/>
      <c r="AI26" s="50">
        <f t="shared" si="8"/>
        <v>0</v>
      </c>
      <c r="AJ26" s="220"/>
      <c r="AK26" s="45"/>
      <c r="AM26" s="159">
        <f t="shared" si="11"/>
        <v>352.02</v>
      </c>
      <c r="AN26" s="48">
        <f t="shared" si="13"/>
        <v>21</v>
      </c>
    </row>
    <row r="27" spans="1:40" x14ac:dyDescent="0.2">
      <c r="B27" s="153">
        <v>22</v>
      </c>
      <c r="C27" s="139">
        <v>22</v>
      </c>
      <c r="E27" s="46">
        <v>43849</v>
      </c>
      <c r="F27" s="51" t="s">
        <v>101</v>
      </c>
      <c r="G27" s="47" t="s">
        <v>459</v>
      </c>
      <c r="H27" s="139">
        <v>22</v>
      </c>
      <c r="I27" s="217" t="s">
        <v>629</v>
      </c>
      <c r="J27" s="45">
        <v>6</v>
      </c>
      <c r="K27" s="50">
        <f t="shared" si="12"/>
        <v>30.42</v>
      </c>
      <c r="L27" s="217"/>
      <c r="N27" s="223">
        <f t="shared" si="1"/>
        <v>0</v>
      </c>
      <c r="O27" s="217" t="s">
        <v>659</v>
      </c>
      <c r="P27" s="220">
        <v>12</v>
      </c>
      <c r="Q27" s="223">
        <f t="shared" si="2"/>
        <v>90.12</v>
      </c>
      <c r="R27" s="217"/>
      <c r="T27" s="223">
        <f t="shared" si="3"/>
        <v>0</v>
      </c>
      <c r="U27" s="217"/>
      <c r="W27" s="223">
        <f t="shared" si="4"/>
        <v>0</v>
      </c>
      <c r="X27" s="98"/>
      <c r="Z27" s="223">
        <f t="shared" si="5"/>
        <v>0</v>
      </c>
      <c r="AA27" s="217" t="s">
        <v>630</v>
      </c>
      <c r="AB27" s="45">
        <v>6</v>
      </c>
      <c r="AC27" s="50">
        <f t="shared" si="6"/>
        <v>30.42</v>
      </c>
      <c r="AD27" s="220" t="s">
        <v>566</v>
      </c>
      <c r="AE27" s="45">
        <v>6</v>
      </c>
      <c r="AF27" s="50">
        <f t="shared" si="7"/>
        <v>30.72</v>
      </c>
      <c r="AG27" s="49" t="s">
        <v>637</v>
      </c>
      <c r="AH27" s="45">
        <v>12</v>
      </c>
      <c r="AI27" s="50">
        <f t="shared" si="8"/>
        <v>87</v>
      </c>
      <c r="AJ27" s="220"/>
      <c r="AK27" s="45"/>
      <c r="AM27" s="159">
        <f t="shared" si="11"/>
        <v>268.68</v>
      </c>
      <c r="AN27" s="48">
        <f t="shared" si="13"/>
        <v>22</v>
      </c>
    </row>
    <row r="28" spans="1:40" x14ac:dyDescent="0.2">
      <c r="B28" s="153">
        <v>23</v>
      </c>
      <c r="C28" s="139">
        <v>23</v>
      </c>
      <c r="E28" s="46">
        <v>43849</v>
      </c>
      <c r="F28" s="51" t="s">
        <v>101</v>
      </c>
      <c r="G28" s="47" t="s">
        <v>653</v>
      </c>
      <c r="H28" s="139">
        <v>23</v>
      </c>
      <c r="I28" s="217" t="s">
        <v>629</v>
      </c>
      <c r="J28" s="45">
        <v>12</v>
      </c>
      <c r="K28" s="50">
        <f t="shared" si="0"/>
        <v>60.84</v>
      </c>
      <c r="L28" s="217"/>
      <c r="N28" s="223">
        <f t="shared" si="1"/>
        <v>0</v>
      </c>
      <c r="O28" s="217" t="s">
        <v>659</v>
      </c>
      <c r="P28" s="220">
        <v>12</v>
      </c>
      <c r="Q28" s="223">
        <f t="shared" si="2"/>
        <v>90.12</v>
      </c>
      <c r="R28" s="217" t="s">
        <v>631</v>
      </c>
      <c r="S28" s="220">
        <v>6</v>
      </c>
      <c r="T28" s="223">
        <f t="shared" si="3"/>
        <v>30.42</v>
      </c>
      <c r="U28" s="217" t="s">
        <v>579</v>
      </c>
      <c r="V28" s="220">
        <v>12</v>
      </c>
      <c r="W28" s="223">
        <f t="shared" si="4"/>
        <v>79.44</v>
      </c>
      <c r="X28" s="98"/>
      <c r="Z28" s="223">
        <f t="shared" si="5"/>
        <v>0</v>
      </c>
      <c r="AA28" s="217" t="s">
        <v>630</v>
      </c>
      <c r="AB28" s="45">
        <v>6</v>
      </c>
      <c r="AC28" s="50">
        <f t="shared" si="6"/>
        <v>30.42</v>
      </c>
      <c r="AF28" s="50">
        <f t="shared" si="7"/>
        <v>0</v>
      </c>
      <c r="AG28" s="49" t="s">
        <v>637</v>
      </c>
      <c r="AH28" s="45">
        <v>6</v>
      </c>
      <c r="AI28" s="50">
        <f t="shared" si="8"/>
        <v>43.5</v>
      </c>
      <c r="AJ28" s="220"/>
      <c r="AK28" s="45"/>
      <c r="AM28" s="159">
        <f t="shared" si="11"/>
        <v>334.74</v>
      </c>
      <c r="AN28" s="48">
        <f t="shared" si="13"/>
        <v>23</v>
      </c>
    </row>
    <row r="29" spans="1:40" x14ac:dyDescent="0.2">
      <c r="B29" s="153">
        <v>24</v>
      </c>
      <c r="C29" s="139">
        <v>24</v>
      </c>
      <c r="E29" s="46">
        <v>43850</v>
      </c>
      <c r="F29" s="51" t="s">
        <v>101</v>
      </c>
      <c r="G29" s="47" t="s">
        <v>650</v>
      </c>
      <c r="H29" s="139">
        <v>24</v>
      </c>
      <c r="I29" s="217" t="s">
        <v>629</v>
      </c>
      <c r="J29" s="45">
        <v>12</v>
      </c>
      <c r="K29" s="50">
        <f t="shared" si="0"/>
        <v>60.84</v>
      </c>
      <c r="L29" s="217" t="s">
        <v>574</v>
      </c>
      <c r="M29" s="220">
        <v>12</v>
      </c>
      <c r="N29" s="223">
        <f t="shared" si="1"/>
        <v>62.400000000000006</v>
      </c>
      <c r="O29" s="217" t="s">
        <v>659</v>
      </c>
      <c r="P29" s="220">
        <v>12</v>
      </c>
      <c r="Q29" s="223">
        <f t="shared" si="2"/>
        <v>90.12</v>
      </c>
      <c r="R29" s="217" t="s">
        <v>631</v>
      </c>
      <c r="S29" s="220">
        <v>6</v>
      </c>
      <c r="T29" s="223">
        <f t="shared" si="3"/>
        <v>30.42</v>
      </c>
      <c r="U29" s="217" t="s">
        <v>579</v>
      </c>
      <c r="V29" s="220">
        <v>18</v>
      </c>
      <c r="W29" s="223">
        <f t="shared" si="4"/>
        <v>119.16</v>
      </c>
      <c r="X29" s="98"/>
      <c r="Z29" s="223">
        <f t="shared" si="5"/>
        <v>0</v>
      </c>
      <c r="AA29" s="217" t="s">
        <v>630</v>
      </c>
      <c r="AB29" s="45">
        <v>6</v>
      </c>
      <c r="AC29" s="50">
        <f t="shared" si="6"/>
        <v>30.42</v>
      </c>
      <c r="AD29" s="220" t="s">
        <v>566</v>
      </c>
      <c r="AE29" s="45">
        <v>12</v>
      </c>
      <c r="AF29" s="50">
        <f t="shared" si="7"/>
        <v>61.44</v>
      </c>
      <c r="AG29" s="49" t="s">
        <v>637</v>
      </c>
      <c r="AH29" s="45">
        <v>12</v>
      </c>
      <c r="AI29" s="50">
        <f t="shared" si="8"/>
        <v>87</v>
      </c>
      <c r="AJ29" s="220"/>
      <c r="AK29" s="45"/>
      <c r="AM29" s="159">
        <f t="shared" si="11"/>
        <v>541.80000000000007</v>
      </c>
      <c r="AN29" s="48">
        <f t="shared" si="13"/>
        <v>24</v>
      </c>
    </row>
    <row r="30" spans="1:40" x14ac:dyDescent="0.2">
      <c r="A30" s="44" t="s">
        <v>728</v>
      </c>
      <c r="B30" s="153">
        <v>25</v>
      </c>
      <c r="C30" s="139">
        <v>25</v>
      </c>
      <c r="E30" s="46">
        <v>43855</v>
      </c>
      <c r="F30" s="51" t="s">
        <v>106</v>
      </c>
      <c r="G30" s="47"/>
      <c r="I30" s="217" t="s">
        <v>629</v>
      </c>
      <c r="J30" s="45">
        <v>6</v>
      </c>
      <c r="K30" s="50">
        <v>31.8</v>
      </c>
      <c r="L30" s="217" t="s">
        <v>574</v>
      </c>
      <c r="M30" s="220">
        <v>6</v>
      </c>
      <c r="N30" s="223">
        <v>33.6</v>
      </c>
      <c r="O30" s="217" t="s">
        <v>659</v>
      </c>
      <c r="P30" s="220">
        <v>6</v>
      </c>
      <c r="Q30" s="223">
        <f t="shared" si="2"/>
        <v>45.06</v>
      </c>
      <c r="R30" s="217" t="s">
        <v>631</v>
      </c>
      <c r="S30" s="220">
        <v>6</v>
      </c>
      <c r="T30" s="223">
        <v>31.8</v>
      </c>
      <c r="U30" s="217"/>
      <c r="W30" s="223">
        <f t="shared" si="4"/>
        <v>0</v>
      </c>
      <c r="X30" s="98"/>
      <c r="Z30" s="223">
        <f t="shared" si="5"/>
        <v>0</v>
      </c>
      <c r="AA30" s="217"/>
      <c r="AC30" s="50">
        <f t="shared" si="6"/>
        <v>0</v>
      </c>
      <c r="AF30" s="50">
        <f t="shared" si="7"/>
        <v>0</v>
      </c>
      <c r="AG30" s="49"/>
      <c r="AI30" s="50">
        <f t="shared" si="8"/>
        <v>0</v>
      </c>
      <c r="AJ30" s="220"/>
      <c r="AK30" s="45"/>
      <c r="AM30" s="159">
        <f t="shared" si="11"/>
        <v>142.26000000000002</v>
      </c>
      <c r="AN30" s="48">
        <f t="shared" si="13"/>
        <v>25</v>
      </c>
    </row>
    <row r="31" spans="1:40" x14ac:dyDescent="0.2">
      <c r="B31" s="153">
        <v>27</v>
      </c>
      <c r="C31" s="139">
        <v>27</v>
      </c>
      <c r="E31" s="46">
        <v>43855</v>
      </c>
      <c r="F31" s="51" t="s">
        <v>101</v>
      </c>
      <c r="G31" s="47" t="s">
        <v>450</v>
      </c>
      <c r="H31" s="139">
        <v>25</v>
      </c>
      <c r="I31" s="217" t="s">
        <v>629</v>
      </c>
      <c r="J31" s="45">
        <v>6</v>
      </c>
      <c r="K31" s="50">
        <f t="shared" si="0"/>
        <v>30.42</v>
      </c>
      <c r="L31" s="217" t="s">
        <v>574</v>
      </c>
      <c r="M31" s="220">
        <v>6</v>
      </c>
      <c r="N31" s="223">
        <f t="shared" si="1"/>
        <v>31.200000000000003</v>
      </c>
      <c r="O31" s="217" t="s">
        <v>659</v>
      </c>
      <c r="P31" s="220">
        <v>6</v>
      </c>
      <c r="Q31" s="223">
        <f t="shared" si="2"/>
        <v>45.06</v>
      </c>
      <c r="R31" s="217"/>
      <c r="T31" s="223">
        <f t="shared" si="3"/>
        <v>0</v>
      </c>
      <c r="U31" s="217" t="s">
        <v>579</v>
      </c>
      <c r="V31" s="220">
        <v>6</v>
      </c>
      <c r="W31" s="223">
        <f t="shared" si="4"/>
        <v>39.72</v>
      </c>
      <c r="X31" s="98"/>
      <c r="Z31" s="223">
        <f t="shared" si="5"/>
        <v>0</v>
      </c>
      <c r="AA31" s="217"/>
      <c r="AC31" s="50">
        <f t="shared" si="6"/>
        <v>0</v>
      </c>
      <c r="AD31" s="220" t="s">
        <v>566</v>
      </c>
      <c r="AE31" s="45">
        <v>6</v>
      </c>
      <c r="AF31" s="50">
        <f t="shared" si="7"/>
        <v>30.72</v>
      </c>
      <c r="AG31" s="49" t="s">
        <v>637</v>
      </c>
      <c r="AH31" s="45">
        <v>6</v>
      </c>
      <c r="AI31" s="50">
        <f t="shared" si="8"/>
        <v>43.5</v>
      </c>
      <c r="AJ31" s="220"/>
      <c r="AK31" s="45"/>
      <c r="AM31" s="159">
        <f t="shared" si="11"/>
        <v>220.62</v>
      </c>
      <c r="AN31" s="48">
        <f t="shared" si="13"/>
        <v>27</v>
      </c>
    </row>
    <row r="32" spans="1:40" x14ac:dyDescent="0.2">
      <c r="B32" s="153">
        <v>28</v>
      </c>
      <c r="C32" s="139">
        <v>28</v>
      </c>
      <c r="E32" s="46">
        <v>43855</v>
      </c>
      <c r="F32" s="51" t="s">
        <v>101</v>
      </c>
      <c r="G32" s="47" t="s">
        <v>451</v>
      </c>
      <c r="H32" s="139">
        <v>26</v>
      </c>
      <c r="I32" s="217" t="s">
        <v>629</v>
      </c>
      <c r="J32" s="45">
        <v>6</v>
      </c>
      <c r="K32" s="50">
        <f t="shared" si="0"/>
        <v>30.42</v>
      </c>
      <c r="L32" s="217" t="s">
        <v>574</v>
      </c>
      <c r="M32" s="220">
        <v>6</v>
      </c>
      <c r="N32" s="223">
        <f t="shared" si="1"/>
        <v>31.200000000000003</v>
      </c>
      <c r="O32" s="217" t="s">
        <v>659</v>
      </c>
      <c r="P32" s="220">
        <v>6</v>
      </c>
      <c r="Q32" s="223">
        <f t="shared" si="2"/>
        <v>45.06</v>
      </c>
      <c r="R32" s="217" t="s">
        <v>631</v>
      </c>
      <c r="S32" s="220">
        <v>6</v>
      </c>
      <c r="T32" s="223">
        <f t="shared" si="3"/>
        <v>30.42</v>
      </c>
      <c r="U32" s="217" t="s">
        <v>579</v>
      </c>
      <c r="V32" s="220">
        <v>6</v>
      </c>
      <c r="W32" s="223">
        <f t="shared" si="4"/>
        <v>39.72</v>
      </c>
      <c r="X32" s="98"/>
      <c r="Z32" s="223">
        <f t="shared" si="5"/>
        <v>0</v>
      </c>
      <c r="AA32" s="217" t="s">
        <v>630</v>
      </c>
      <c r="AB32" s="45">
        <v>12</v>
      </c>
      <c r="AC32" s="50">
        <f t="shared" si="6"/>
        <v>60.84</v>
      </c>
      <c r="AD32" s="220" t="s">
        <v>566</v>
      </c>
      <c r="AE32" s="45">
        <v>6</v>
      </c>
      <c r="AF32" s="50">
        <f t="shared" si="7"/>
        <v>30.72</v>
      </c>
      <c r="AG32" s="49" t="s">
        <v>637</v>
      </c>
      <c r="AH32" s="45">
        <v>6</v>
      </c>
      <c r="AI32" s="50">
        <f t="shared" si="8"/>
        <v>43.5</v>
      </c>
      <c r="AJ32" s="220"/>
      <c r="AK32" s="45"/>
      <c r="AM32" s="159">
        <f t="shared" si="11"/>
        <v>311.88</v>
      </c>
      <c r="AN32" s="48">
        <f t="shared" si="13"/>
        <v>28</v>
      </c>
    </row>
    <row r="33" spans="1:41" x14ac:dyDescent="0.2">
      <c r="B33" s="153">
        <v>29</v>
      </c>
      <c r="C33" s="139">
        <v>29</v>
      </c>
      <c r="E33" s="46">
        <v>43855</v>
      </c>
      <c r="F33" s="51" t="s">
        <v>101</v>
      </c>
      <c r="G33" s="350" t="s">
        <v>452</v>
      </c>
      <c r="H33" s="139">
        <v>27</v>
      </c>
      <c r="I33" s="217" t="s">
        <v>629</v>
      </c>
      <c r="J33" s="45">
        <v>12</v>
      </c>
      <c r="K33" s="50">
        <f t="shared" si="0"/>
        <v>60.84</v>
      </c>
      <c r="L33" s="217" t="s">
        <v>574</v>
      </c>
      <c r="M33" s="220">
        <v>12</v>
      </c>
      <c r="N33" s="223">
        <f t="shared" si="1"/>
        <v>62.400000000000006</v>
      </c>
      <c r="O33" s="217" t="s">
        <v>659</v>
      </c>
      <c r="P33" s="220">
        <v>12</v>
      </c>
      <c r="Q33" s="223">
        <f t="shared" si="2"/>
        <v>90.12</v>
      </c>
      <c r="R33" s="217" t="s">
        <v>631</v>
      </c>
      <c r="S33" s="220">
        <v>24</v>
      </c>
      <c r="T33" s="223">
        <f t="shared" si="3"/>
        <v>121.68</v>
      </c>
      <c r="U33" s="217" t="s">
        <v>579</v>
      </c>
      <c r="V33" s="220">
        <v>24</v>
      </c>
      <c r="W33" s="223">
        <f t="shared" si="4"/>
        <v>158.88</v>
      </c>
      <c r="X33" s="98"/>
      <c r="Z33" s="223">
        <f t="shared" si="5"/>
        <v>0</v>
      </c>
      <c r="AA33" s="217" t="s">
        <v>630</v>
      </c>
      <c r="AB33" s="45">
        <v>6</v>
      </c>
      <c r="AC33" s="50">
        <f t="shared" si="6"/>
        <v>30.42</v>
      </c>
      <c r="AD33" s="220" t="s">
        <v>566</v>
      </c>
      <c r="AE33" s="45">
        <v>6</v>
      </c>
      <c r="AF33" s="50">
        <f t="shared" si="7"/>
        <v>30.72</v>
      </c>
      <c r="AG33" s="49" t="s">
        <v>637</v>
      </c>
      <c r="AH33" s="45">
        <v>12</v>
      </c>
      <c r="AI33" s="50">
        <f t="shared" si="8"/>
        <v>87</v>
      </c>
      <c r="AJ33" s="220"/>
      <c r="AK33" s="45"/>
      <c r="AM33" s="159">
        <f t="shared" si="11"/>
        <v>642.06000000000006</v>
      </c>
      <c r="AN33" s="48">
        <f t="shared" si="13"/>
        <v>29</v>
      </c>
    </row>
    <row r="34" spans="1:41" x14ac:dyDescent="0.2">
      <c r="B34" s="153">
        <v>30</v>
      </c>
      <c r="C34" s="139">
        <v>30</v>
      </c>
      <c r="E34" s="46">
        <v>43855</v>
      </c>
      <c r="F34" s="51" t="s">
        <v>101</v>
      </c>
      <c r="G34" s="47" t="s">
        <v>453</v>
      </c>
      <c r="H34" s="139">
        <v>28</v>
      </c>
      <c r="I34" s="217" t="s">
        <v>629</v>
      </c>
      <c r="J34" s="45">
        <v>18</v>
      </c>
      <c r="K34" s="50">
        <f t="shared" si="0"/>
        <v>91.26</v>
      </c>
      <c r="L34" s="217" t="s">
        <v>574</v>
      </c>
      <c r="M34" s="220">
        <v>6</v>
      </c>
      <c r="N34" s="223">
        <f t="shared" si="1"/>
        <v>31.200000000000003</v>
      </c>
      <c r="O34" s="217" t="s">
        <v>659</v>
      </c>
      <c r="P34" s="220">
        <v>18</v>
      </c>
      <c r="Q34" s="223">
        <f t="shared" si="2"/>
        <v>135.18</v>
      </c>
      <c r="R34" s="217" t="s">
        <v>631</v>
      </c>
      <c r="S34" s="220">
        <v>12</v>
      </c>
      <c r="T34" s="223">
        <f t="shared" si="3"/>
        <v>60.84</v>
      </c>
      <c r="U34" s="217" t="s">
        <v>579</v>
      </c>
      <c r="V34" s="220">
        <v>12</v>
      </c>
      <c r="W34" s="223">
        <f t="shared" si="4"/>
        <v>79.44</v>
      </c>
      <c r="X34" s="98"/>
      <c r="Z34" s="223">
        <f t="shared" si="5"/>
        <v>0</v>
      </c>
      <c r="AA34" s="217" t="s">
        <v>630</v>
      </c>
      <c r="AB34" s="45">
        <v>36</v>
      </c>
      <c r="AC34" s="50">
        <f t="shared" si="6"/>
        <v>182.52</v>
      </c>
      <c r="AF34" s="50">
        <f t="shared" si="7"/>
        <v>0</v>
      </c>
      <c r="AG34" s="49" t="s">
        <v>637</v>
      </c>
      <c r="AH34" s="45">
        <v>36</v>
      </c>
      <c r="AI34" s="50">
        <f t="shared" si="8"/>
        <v>261</v>
      </c>
      <c r="AJ34" s="220"/>
      <c r="AK34" s="45"/>
      <c r="AM34" s="159">
        <f t="shared" si="11"/>
        <v>841.44</v>
      </c>
      <c r="AN34" s="48">
        <f t="shared" si="13"/>
        <v>30</v>
      </c>
    </row>
    <row r="35" spans="1:41" x14ac:dyDescent="0.2">
      <c r="B35" s="153">
        <v>31</v>
      </c>
      <c r="C35" s="139">
        <v>31</v>
      </c>
      <c r="E35" s="46">
        <v>43855</v>
      </c>
      <c r="F35" s="51" t="s">
        <v>101</v>
      </c>
      <c r="G35" s="47" t="s">
        <v>628</v>
      </c>
      <c r="H35" s="139">
        <v>29</v>
      </c>
      <c r="I35" s="217"/>
      <c r="K35" s="50">
        <f t="shared" si="0"/>
        <v>0</v>
      </c>
      <c r="L35" s="217"/>
      <c r="N35" s="223">
        <f t="shared" si="1"/>
        <v>0</v>
      </c>
      <c r="O35" s="217"/>
      <c r="Q35" s="223">
        <f t="shared" si="2"/>
        <v>0</v>
      </c>
      <c r="R35" s="217"/>
      <c r="T35" s="223">
        <f t="shared" si="3"/>
        <v>0</v>
      </c>
      <c r="U35" s="217" t="s">
        <v>579</v>
      </c>
      <c r="V35" s="220">
        <v>6</v>
      </c>
      <c r="W35" s="223">
        <f t="shared" si="4"/>
        <v>39.72</v>
      </c>
      <c r="X35" s="98"/>
      <c r="Z35" s="223">
        <f t="shared" si="5"/>
        <v>0</v>
      </c>
      <c r="AA35" s="217" t="s">
        <v>630</v>
      </c>
      <c r="AB35" s="45">
        <v>6</v>
      </c>
      <c r="AC35" s="50">
        <f t="shared" si="6"/>
        <v>30.42</v>
      </c>
      <c r="AD35" s="220" t="s">
        <v>566</v>
      </c>
      <c r="AE35" s="45">
        <v>18</v>
      </c>
      <c r="AF35" s="50">
        <f t="shared" si="7"/>
        <v>92.16</v>
      </c>
      <c r="AG35" s="49" t="s">
        <v>637</v>
      </c>
      <c r="AH35" s="45">
        <v>12</v>
      </c>
      <c r="AI35" s="50">
        <f t="shared" si="8"/>
        <v>87</v>
      </c>
      <c r="AJ35" s="220"/>
      <c r="AK35" s="45"/>
      <c r="AM35" s="159">
        <f t="shared" si="11"/>
        <v>249.3</v>
      </c>
      <c r="AN35" s="48">
        <f t="shared" si="13"/>
        <v>31</v>
      </c>
    </row>
    <row r="36" spans="1:41" x14ac:dyDescent="0.2">
      <c r="B36" s="153">
        <v>32</v>
      </c>
      <c r="C36" s="139">
        <v>32</v>
      </c>
      <c r="E36" s="46">
        <v>43855</v>
      </c>
      <c r="F36" s="51" t="s">
        <v>101</v>
      </c>
      <c r="G36" s="47" t="s">
        <v>457</v>
      </c>
      <c r="H36" s="139">
        <v>30</v>
      </c>
      <c r="I36" s="217" t="s">
        <v>629</v>
      </c>
      <c r="J36" s="45">
        <v>18</v>
      </c>
      <c r="K36" s="50">
        <f t="shared" si="0"/>
        <v>91.26</v>
      </c>
      <c r="L36" s="217" t="s">
        <v>574</v>
      </c>
      <c r="M36" s="220">
        <v>18</v>
      </c>
      <c r="N36" s="223">
        <f t="shared" si="1"/>
        <v>93.600000000000009</v>
      </c>
      <c r="O36" s="217" t="s">
        <v>659</v>
      </c>
      <c r="P36" s="220">
        <v>36</v>
      </c>
      <c r="Q36" s="223">
        <f t="shared" si="2"/>
        <v>270.36</v>
      </c>
      <c r="R36" s="217" t="s">
        <v>631</v>
      </c>
      <c r="S36" s="220">
        <v>12</v>
      </c>
      <c r="T36" s="223">
        <f t="shared" si="3"/>
        <v>60.84</v>
      </c>
      <c r="U36" s="217" t="s">
        <v>579</v>
      </c>
      <c r="V36" s="220">
        <v>12</v>
      </c>
      <c r="W36" s="223">
        <f t="shared" si="4"/>
        <v>79.44</v>
      </c>
      <c r="X36" s="98"/>
      <c r="Z36" s="223">
        <f t="shared" si="5"/>
        <v>0</v>
      </c>
      <c r="AA36" s="217"/>
      <c r="AC36" s="50">
        <f t="shared" si="6"/>
        <v>0</v>
      </c>
      <c r="AF36" s="50">
        <f t="shared" si="7"/>
        <v>0</v>
      </c>
      <c r="AG36" s="49" t="s">
        <v>637</v>
      </c>
      <c r="AH36" s="45">
        <v>36</v>
      </c>
      <c r="AI36" s="50">
        <f t="shared" si="8"/>
        <v>261</v>
      </c>
      <c r="AJ36" s="220"/>
      <c r="AK36" s="45"/>
      <c r="AM36" s="159">
        <f t="shared" si="11"/>
        <v>856.5</v>
      </c>
      <c r="AN36" s="48">
        <f t="shared" si="13"/>
        <v>32</v>
      </c>
    </row>
    <row r="37" spans="1:41" x14ac:dyDescent="0.2">
      <c r="B37" s="153">
        <v>33</v>
      </c>
      <c r="C37" s="139">
        <v>33</v>
      </c>
      <c r="E37" s="46">
        <v>43855</v>
      </c>
      <c r="F37" s="51" t="s">
        <v>101</v>
      </c>
      <c r="G37" s="47" t="s">
        <v>651</v>
      </c>
      <c r="H37" s="139">
        <v>31</v>
      </c>
      <c r="I37" s="217" t="s">
        <v>629</v>
      </c>
      <c r="J37" s="45">
        <v>12</v>
      </c>
      <c r="K37" s="50">
        <f t="shared" si="0"/>
        <v>60.84</v>
      </c>
      <c r="L37" s="217" t="s">
        <v>574</v>
      </c>
      <c r="M37" s="220">
        <v>6</v>
      </c>
      <c r="N37" s="223">
        <f t="shared" si="1"/>
        <v>31.200000000000003</v>
      </c>
      <c r="O37" s="217" t="s">
        <v>659</v>
      </c>
      <c r="P37" s="220">
        <v>12</v>
      </c>
      <c r="Q37" s="223">
        <f t="shared" si="2"/>
        <v>90.12</v>
      </c>
      <c r="R37" s="217"/>
      <c r="T37" s="223">
        <f t="shared" si="3"/>
        <v>0</v>
      </c>
      <c r="U37" s="217" t="s">
        <v>579</v>
      </c>
      <c r="V37" s="220">
        <v>6</v>
      </c>
      <c r="W37" s="223">
        <f t="shared" si="4"/>
        <v>39.72</v>
      </c>
      <c r="X37" s="98"/>
      <c r="Z37" s="223">
        <f t="shared" si="5"/>
        <v>0</v>
      </c>
      <c r="AA37" s="217" t="s">
        <v>630</v>
      </c>
      <c r="AB37" s="45">
        <v>12</v>
      </c>
      <c r="AC37" s="50">
        <f t="shared" si="6"/>
        <v>60.84</v>
      </c>
      <c r="AD37" s="220" t="s">
        <v>566</v>
      </c>
      <c r="AE37" s="45">
        <v>6</v>
      </c>
      <c r="AF37" s="50">
        <f t="shared" si="7"/>
        <v>30.72</v>
      </c>
      <c r="AG37" s="49" t="s">
        <v>637</v>
      </c>
      <c r="AH37" s="45">
        <v>12</v>
      </c>
      <c r="AI37" s="50">
        <f t="shared" si="8"/>
        <v>87</v>
      </c>
      <c r="AJ37" s="220"/>
      <c r="AK37" s="45"/>
      <c r="AM37" s="159">
        <f>K37+N37+Q37+T37+W37+AC37+AF37+AI37+Z37+AL37</f>
        <v>400.44000000000005</v>
      </c>
      <c r="AN37" s="48">
        <f t="shared" si="13"/>
        <v>33</v>
      </c>
    </row>
    <row r="38" spans="1:41" x14ac:dyDescent="0.2">
      <c r="B38" s="153">
        <v>34</v>
      </c>
      <c r="C38" s="139">
        <v>34</v>
      </c>
      <c r="E38" s="46">
        <v>43855</v>
      </c>
      <c r="F38" s="51" t="s">
        <v>101</v>
      </c>
      <c r="G38" s="350" t="s">
        <v>652</v>
      </c>
      <c r="H38" s="139">
        <v>32</v>
      </c>
      <c r="I38" s="217" t="s">
        <v>629</v>
      </c>
      <c r="J38" s="45">
        <v>12</v>
      </c>
      <c r="K38" s="50">
        <f t="shared" si="0"/>
        <v>60.84</v>
      </c>
      <c r="L38" s="217"/>
      <c r="N38" s="223">
        <f t="shared" si="1"/>
        <v>0</v>
      </c>
      <c r="O38" s="217"/>
      <c r="Q38" s="223">
        <f t="shared" si="2"/>
        <v>0</v>
      </c>
      <c r="R38" s="217" t="s">
        <v>631</v>
      </c>
      <c r="S38" s="220">
        <v>6</v>
      </c>
      <c r="T38" s="223">
        <f t="shared" si="3"/>
        <v>30.42</v>
      </c>
      <c r="U38" s="217" t="s">
        <v>579</v>
      </c>
      <c r="V38" s="220">
        <v>24</v>
      </c>
      <c r="W38" s="223">
        <f t="shared" si="4"/>
        <v>158.88</v>
      </c>
      <c r="X38" s="98"/>
      <c r="Z38" s="223">
        <f t="shared" si="5"/>
        <v>0</v>
      </c>
      <c r="AA38" s="217"/>
      <c r="AC38" s="50">
        <f t="shared" si="6"/>
        <v>0</v>
      </c>
      <c r="AD38" s="220" t="s">
        <v>566</v>
      </c>
      <c r="AE38" s="45">
        <v>12</v>
      </c>
      <c r="AF38" s="50">
        <f t="shared" si="7"/>
        <v>61.44</v>
      </c>
      <c r="AG38" s="49" t="s">
        <v>637</v>
      </c>
      <c r="AH38" s="45">
        <v>12</v>
      </c>
      <c r="AI38" s="50">
        <f t="shared" si="8"/>
        <v>87</v>
      </c>
      <c r="AJ38" s="220"/>
      <c r="AK38" s="45"/>
      <c r="AM38" s="159">
        <f t="shared" si="11"/>
        <v>398.58</v>
      </c>
      <c r="AN38" s="48">
        <f t="shared" si="13"/>
        <v>34</v>
      </c>
    </row>
    <row r="39" spans="1:41" x14ac:dyDescent="0.2">
      <c r="B39" s="153">
        <v>35</v>
      </c>
      <c r="C39" s="139">
        <v>35</v>
      </c>
      <c r="E39" s="46">
        <v>43855</v>
      </c>
      <c r="F39" s="51" t="s">
        <v>101</v>
      </c>
      <c r="G39" s="47" t="s">
        <v>456</v>
      </c>
      <c r="H39" s="139">
        <v>33</v>
      </c>
      <c r="I39" s="217" t="s">
        <v>629</v>
      </c>
      <c r="J39" s="45">
        <v>6</v>
      </c>
      <c r="K39" s="50">
        <f t="shared" si="0"/>
        <v>30.42</v>
      </c>
      <c r="L39" s="217" t="s">
        <v>574</v>
      </c>
      <c r="M39" s="220">
        <v>6</v>
      </c>
      <c r="N39" s="223">
        <f t="shared" si="1"/>
        <v>31.200000000000003</v>
      </c>
      <c r="O39" s="217" t="s">
        <v>659</v>
      </c>
      <c r="P39" s="220">
        <v>12</v>
      </c>
      <c r="Q39" s="223">
        <f t="shared" si="2"/>
        <v>90.12</v>
      </c>
      <c r="R39" s="217" t="s">
        <v>631</v>
      </c>
      <c r="S39" s="220">
        <v>12</v>
      </c>
      <c r="T39" s="223">
        <f t="shared" si="3"/>
        <v>60.84</v>
      </c>
      <c r="U39" s="217" t="s">
        <v>579</v>
      </c>
      <c r="V39" s="220">
        <v>6</v>
      </c>
      <c r="W39" s="223">
        <f t="shared" si="4"/>
        <v>39.72</v>
      </c>
      <c r="X39" s="98"/>
      <c r="Z39" s="223">
        <f t="shared" si="5"/>
        <v>0</v>
      </c>
      <c r="AA39" s="217"/>
      <c r="AC39" s="50">
        <f t="shared" si="6"/>
        <v>0</v>
      </c>
      <c r="AD39" s="220" t="s">
        <v>566</v>
      </c>
      <c r="AE39" s="45">
        <v>6</v>
      </c>
      <c r="AF39" s="50">
        <f t="shared" si="7"/>
        <v>30.72</v>
      </c>
      <c r="AG39" s="49" t="s">
        <v>637</v>
      </c>
      <c r="AH39" s="45">
        <v>12</v>
      </c>
      <c r="AI39" s="50">
        <f t="shared" si="8"/>
        <v>87</v>
      </c>
      <c r="AJ39" s="220"/>
      <c r="AK39" s="45"/>
      <c r="AM39" s="159">
        <f t="shared" si="11"/>
        <v>370.02</v>
      </c>
      <c r="AN39" s="48">
        <f t="shared" si="13"/>
        <v>35</v>
      </c>
    </row>
    <row r="40" spans="1:41" x14ac:dyDescent="0.2">
      <c r="B40" s="153">
        <v>36</v>
      </c>
      <c r="C40" s="139">
        <v>36</v>
      </c>
      <c r="E40" s="46">
        <v>43863</v>
      </c>
      <c r="F40" s="51" t="s">
        <v>101</v>
      </c>
      <c r="G40" s="47" t="s">
        <v>251</v>
      </c>
      <c r="H40" s="139">
        <v>34</v>
      </c>
      <c r="I40" s="217"/>
      <c r="K40" s="50">
        <f t="shared" si="0"/>
        <v>0</v>
      </c>
      <c r="L40" s="520" t="s">
        <v>663</v>
      </c>
      <c r="M40" s="220">
        <v>6</v>
      </c>
      <c r="N40" s="223">
        <f>IF(L40&gt;0,(M40*VLOOKUP(L40,VEND_CT_BIO,3,FALSE)),0)</f>
        <v>31.200000000000003</v>
      </c>
      <c r="O40" s="217" t="s">
        <v>659</v>
      </c>
      <c r="P40" s="220">
        <v>18</v>
      </c>
      <c r="Q40" s="223">
        <f t="shared" si="2"/>
        <v>135.18</v>
      </c>
      <c r="R40" s="217"/>
      <c r="T40" s="223">
        <f t="shared" si="3"/>
        <v>0</v>
      </c>
      <c r="U40" s="217" t="s">
        <v>579</v>
      </c>
      <c r="V40" s="220">
        <v>6</v>
      </c>
      <c r="W40" s="223">
        <f t="shared" si="4"/>
        <v>39.72</v>
      </c>
      <c r="X40" s="98"/>
      <c r="Z40" s="223">
        <f t="shared" si="5"/>
        <v>0</v>
      </c>
      <c r="AA40" s="217" t="s">
        <v>630</v>
      </c>
      <c r="AB40" s="45">
        <v>6</v>
      </c>
      <c r="AC40" s="50">
        <f t="shared" si="6"/>
        <v>30.42</v>
      </c>
      <c r="AD40" s="220" t="s">
        <v>566</v>
      </c>
      <c r="AE40" s="45">
        <v>6</v>
      </c>
      <c r="AF40" s="50">
        <f t="shared" si="7"/>
        <v>30.72</v>
      </c>
      <c r="AG40" s="49"/>
      <c r="AI40" s="50">
        <f t="shared" si="8"/>
        <v>0</v>
      </c>
      <c r="AJ40" s="220"/>
      <c r="AK40" s="45"/>
      <c r="AM40" s="159">
        <f t="shared" si="11"/>
        <v>267.24</v>
      </c>
      <c r="AN40" s="48">
        <f t="shared" si="13"/>
        <v>36</v>
      </c>
    </row>
    <row r="41" spans="1:41" x14ac:dyDescent="0.2">
      <c r="B41" s="153">
        <v>37</v>
      </c>
      <c r="C41" s="139">
        <v>37</v>
      </c>
      <c r="E41" s="46">
        <v>43863</v>
      </c>
      <c r="F41" s="51" t="s">
        <v>101</v>
      </c>
      <c r="G41" s="47" t="s">
        <v>448</v>
      </c>
      <c r="H41" s="139">
        <v>35</v>
      </c>
      <c r="I41" s="217"/>
      <c r="K41" s="50">
        <f t="shared" si="0"/>
        <v>0</v>
      </c>
      <c r="L41" s="217"/>
      <c r="N41" s="223">
        <f t="shared" si="1"/>
        <v>0</v>
      </c>
      <c r="O41" s="217" t="s">
        <v>659</v>
      </c>
      <c r="P41" s="220">
        <v>12</v>
      </c>
      <c r="Q41" s="223">
        <f t="shared" si="2"/>
        <v>90.12</v>
      </c>
      <c r="R41" s="217" t="s">
        <v>631</v>
      </c>
      <c r="S41" s="220">
        <v>18</v>
      </c>
      <c r="T41" s="223">
        <f t="shared" si="3"/>
        <v>91.26</v>
      </c>
      <c r="U41" s="217" t="s">
        <v>579</v>
      </c>
      <c r="V41" s="220">
        <v>6</v>
      </c>
      <c r="W41" s="223">
        <f t="shared" si="4"/>
        <v>39.72</v>
      </c>
      <c r="X41" s="98"/>
      <c r="Z41" s="223">
        <f t="shared" si="5"/>
        <v>0</v>
      </c>
      <c r="AA41" s="217"/>
      <c r="AC41" s="50">
        <f t="shared" si="6"/>
        <v>0</v>
      </c>
      <c r="AF41" s="50">
        <f t="shared" si="7"/>
        <v>0</v>
      </c>
      <c r="AG41" s="49" t="s">
        <v>637</v>
      </c>
      <c r="AH41" s="45">
        <v>12</v>
      </c>
      <c r="AI41" s="50">
        <f t="shared" si="8"/>
        <v>87</v>
      </c>
      <c r="AJ41" s="220"/>
      <c r="AK41" s="45"/>
      <c r="AM41" s="159">
        <f t="shared" si="11"/>
        <v>308.10000000000002</v>
      </c>
      <c r="AN41" s="48">
        <f t="shared" si="13"/>
        <v>37</v>
      </c>
    </row>
    <row r="42" spans="1:41" x14ac:dyDescent="0.2">
      <c r="B42" s="153">
        <v>38</v>
      </c>
      <c r="C42" s="139">
        <v>38</v>
      </c>
      <c r="E42" s="46">
        <v>43863</v>
      </c>
      <c r="F42" s="51" t="s">
        <v>101</v>
      </c>
      <c r="G42" s="47" t="s">
        <v>454</v>
      </c>
      <c r="H42" s="139">
        <v>36</v>
      </c>
      <c r="I42" s="217" t="s">
        <v>629</v>
      </c>
      <c r="J42" s="45">
        <v>12</v>
      </c>
      <c r="K42" s="50">
        <f t="shared" si="0"/>
        <v>60.84</v>
      </c>
      <c r="L42" s="217"/>
      <c r="N42" s="223">
        <f t="shared" si="1"/>
        <v>0</v>
      </c>
      <c r="O42" s="217" t="s">
        <v>659</v>
      </c>
      <c r="P42" s="220">
        <v>6</v>
      </c>
      <c r="Q42" s="223">
        <f t="shared" si="2"/>
        <v>45.06</v>
      </c>
      <c r="R42" s="217"/>
      <c r="T42" s="223">
        <f t="shared" si="3"/>
        <v>0</v>
      </c>
      <c r="U42" s="217" t="s">
        <v>579</v>
      </c>
      <c r="V42" s="220">
        <v>6</v>
      </c>
      <c r="W42" s="223">
        <f t="shared" si="4"/>
        <v>39.72</v>
      </c>
      <c r="X42" s="98"/>
      <c r="Z42" s="223">
        <f t="shared" si="5"/>
        <v>0</v>
      </c>
      <c r="AA42" s="217" t="s">
        <v>630</v>
      </c>
      <c r="AB42" s="45">
        <v>12</v>
      </c>
      <c r="AC42" s="50">
        <f t="shared" si="6"/>
        <v>60.84</v>
      </c>
      <c r="AF42" s="50">
        <f t="shared" si="7"/>
        <v>0</v>
      </c>
      <c r="AG42" s="49" t="s">
        <v>637</v>
      </c>
      <c r="AH42" s="45">
        <v>12</v>
      </c>
      <c r="AI42" s="50">
        <f t="shared" si="8"/>
        <v>87</v>
      </c>
      <c r="AJ42" s="220"/>
      <c r="AK42" s="45"/>
      <c r="AM42" s="159">
        <f t="shared" si="11"/>
        <v>293.46000000000004</v>
      </c>
      <c r="AN42" s="48">
        <f t="shared" si="13"/>
        <v>38</v>
      </c>
    </row>
    <row r="43" spans="1:41" x14ac:dyDescent="0.2">
      <c r="B43" s="153">
        <v>39</v>
      </c>
      <c r="C43" s="139">
        <v>39</v>
      </c>
      <c r="E43" s="46">
        <v>43863</v>
      </c>
      <c r="F43" s="51" t="s">
        <v>101</v>
      </c>
      <c r="G43" s="47" t="s">
        <v>462</v>
      </c>
      <c r="H43" s="139">
        <v>37</v>
      </c>
      <c r="I43" s="217" t="s">
        <v>629</v>
      </c>
      <c r="J43" s="45">
        <v>12</v>
      </c>
      <c r="K43" s="50">
        <f t="shared" si="0"/>
        <v>60.84</v>
      </c>
      <c r="L43" s="217" t="s">
        <v>663</v>
      </c>
      <c r="M43" s="220">
        <v>12</v>
      </c>
      <c r="N43" s="223">
        <f t="shared" si="1"/>
        <v>62.400000000000006</v>
      </c>
      <c r="O43" s="217" t="s">
        <v>659</v>
      </c>
      <c r="P43" s="220">
        <v>6</v>
      </c>
      <c r="Q43" s="223">
        <f t="shared" si="2"/>
        <v>45.06</v>
      </c>
      <c r="R43" s="217" t="s">
        <v>631</v>
      </c>
      <c r="S43" s="220">
        <v>12</v>
      </c>
      <c r="T43" s="223">
        <f t="shared" si="3"/>
        <v>60.84</v>
      </c>
      <c r="U43" s="217" t="s">
        <v>579</v>
      </c>
      <c r="V43" s="220">
        <v>6</v>
      </c>
      <c r="W43" s="223">
        <f t="shared" si="4"/>
        <v>39.72</v>
      </c>
      <c r="X43" s="98"/>
      <c r="Z43" s="223">
        <f t="shared" si="5"/>
        <v>0</v>
      </c>
      <c r="AA43" s="217" t="s">
        <v>630</v>
      </c>
      <c r="AB43" s="45">
        <v>12</v>
      </c>
      <c r="AC43" s="50">
        <f t="shared" si="6"/>
        <v>60.84</v>
      </c>
      <c r="AF43" s="50">
        <f t="shared" si="7"/>
        <v>0</v>
      </c>
      <c r="AG43" s="49" t="s">
        <v>637</v>
      </c>
      <c r="AH43" s="45">
        <v>12</v>
      </c>
      <c r="AI43" s="50">
        <f t="shared" si="8"/>
        <v>87</v>
      </c>
      <c r="AJ43" s="220"/>
      <c r="AK43" s="45"/>
      <c r="AM43" s="159">
        <f t="shared" si="11"/>
        <v>416.70000000000005</v>
      </c>
      <c r="AN43" s="48">
        <f t="shared" si="13"/>
        <v>39</v>
      </c>
    </row>
    <row r="44" spans="1:41" x14ac:dyDescent="0.2">
      <c r="B44" s="153">
        <v>40</v>
      </c>
      <c r="C44" s="139">
        <v>40</v>
      </c>
      <c r="E44" s="46">
        <v>43863</v>
      </c>
      <c r="F44" s="51" t="s">
        <v>101</v>
      </c>
      <c r="G44" s="47" t="s">
        <v>653</v>
      </c>
      <c r="H44" s="139">
        <v>38</v>
      </c>
      <c r="I44" s="217"/>
      <c r="K44" s="50">
        <f t="shared" si="0"/>
        <v>0</v>
      </c>
      <c r="L44" s="217" t="s">
        <v>663</v>
      </c>
      <c r="M44" s="220">
        <v>6</v>
      </c>
      <c r="N44" s="223">
        <f t="shared" si="1"/>
        <v>31.200000000000003</v>
      </c>
      <c r="O44" s="217" t="s">
        <v>659</v>
      </c>
      <c r="P44" s="220">
        <v>12</v>
      </c>
      <c r="Q44" s="223">
        <f t="shared" si="2"/>
        <v>90.12</v>
      </c>
      <c r="R44" s="217" t="s">
        <v>631</v>
      </c>
      <c r="S44" s="220">
        <v>6</v>
      </c>
      <c r="T44" s="223">
        <f t="shared" si="3"/>
        <v>30.42</v>
      </c>
      <c r="U44" s="217"/>
      <c r="W44" s="223">
        <f t="shared" si="4"/>
        <v>0</v>
      </c>
      <c r="X44" s="98"/>
      <c r="Z44" s="223">
        <f t="shared" si="5"/>
        <v>0</v>
      </c>
      <c r="AA44" s="217" t="s">
        <v>630</v>
      </c>
      <c r="AB44" s="45">
        <v>6</v>
      </c>
      <c r="AC44" s="50">
        <f t="shared" si="6"/>
        <v>30.42</v>
      </c>
      <c r="AD44" s="220" t="s">
        <v>566</v>
      </c>
      <c r="AE44" s="45">
        <v>6</v>
      </c>
      <c r="AF44" s="50">
        <f t="shared" si="7"/>
        <v>30.72</v>
      </c>
      <c r="AG44" s="49" t="s">
        <v>637</v>
      </c>
      <c r="AH44" s="45">
        <v>6</v>
      </c>
      <c r="AI44" s="50">
        <f t="shared" si="8"/>
        <v>43.5</v>
      </c>
      <c r="AJ44" s="220"/>
      <c r="AK44" s="45"/>
      <c r="AM44" s="159">
        <f t="shared" si="11"/>
        <v>256.38</v>
      </c>
      <c r="AN44" s="48">
        <f t="shared" si="13"/>
        <v>40</v>
      </c>
    </row>
    <row r="45" spans="1:41" x14ac:dyDescent="0.2">
      <c r="B45" s="153">
        <v>41</v>
      </c>
      <c r="C45" s="139">
        <v>41</v>
      </c>
      <c r="E45" s="46">
        <v>43863</v>
      </c>
      <c r="F45" s="51" t="s">
        <v>101</v>
      </c>
      <c r="G45" s="47" t="s">
        <v>654</v>
      </c>
      <c r="H45" s="139">
        <v>39</v>
      </c>
      <c r="I45" s="217" t="s">
        <v>629</v>
      </c>
      <c r="J45" s="45">
        <v>18</v>
      </c>
      <c r="K45" s="50">
        <f t="shared" si="0"/>
        <v>91.26</v>
      </c>
      <c r="L45" s="217" t="s">
        <v>663</v>
      </c>
      <c r="M45" s="220">
        <v>18</v>
      </c>
      <c r="N45" s="223">
        <f t="shared" si="1"/>
        <v>93.600000000000009</v>
      </c>
      <c r="O45" s="217" t="s">
        <v>659</v>
      </c>
      <c r="P45" s="220">
        <v>12</v>
      </c>
      <c r="Q45" s="223">
        <f t="shared" si="2"/>
        <v>90.12</v>
      </c>
      <c r="R45" s="217" t="s">
        <v>631</v>
      </c>
      <c r="S45" s="220">
        <v>18</v>
      </c>
      <c r="T45" s="223">
        <f t="shared" si="3"/>
        <v>91.26</v>
      </c>
      <c r="U45" s="217" t="s">
        <v>579</v>
      </c>
      <c r="V45" s="220">
        <v>6</v>
      </c>
      <c r="W45" s="223">
        <f t="shared" si="4"/>
        <v>39.72</v>
      </c>
      <c r="X45" s="98"/>
      <c r="Z45" s="223">
        <f t="shared" si="5"/>
        <v>0</v>
      </c>
      <c r="AA45" s="217" t="s">
        <v>630</v>
      </c>
      <c r="AB45" s="45">
        <v>12</v>
      </c>
      <c r="AC45" s="50">
        <f t="shared" si="6"/>
        <v>60.84</v>
      </c>
      <c r="AF45" s="50">
        <f t="shared" si="7"/>
        <v>0</v>
      </c>
      <c r="AG45" s="217"/>
      <c r="AI45" s="50">
        <f t="shared" si="8"/>
        <v>0</v>
      </c>
      <c r="AJ45" s="220"/>
      <c r="AK45" s="45"/>
      <c r="AM45" s="159">
        <f t="shared" si="11"/>
        <v>466.80000000000007</v>
      </c>
      <c r="AN45" s="48">
        <f t="shared" si="13"/>
        <v>41</v>
      </c>
    </row>
    <row r="46" spans="1:41" x14ac:dyDescent="0.2">
      <c r="B46" s="153">
        <v>42</v>
      </c>
      <c r="C46" s="139">
        <v>42</v>
      </c>
      <c r="E46" s="46">
        <v>43864</v>
      </c>
      <c r="F46" s="51" t="s">
        <v>101</v>
      </c>
      <c r="G46" s="47" t="s">
        <v>457</v>
      </c>
      <c r="H46" s="139">
        <v>40</v>
      </c>
      <c r="I46" s="217" t="s">
        <v>629</v>
      </c>
      <c r="J46" s="45">
        <v>18</v>
      </c>
      <c r="K46" s="50">
        <f t="shared" si="0"/>
        <v>91.26</v>
      </c>
      <c r="L46" s="217" t="s">
        <v>663</v>
      </c>
      <c r="M46" s="220">
        <v>12</v>
      </c>
      <c r="N46" s="223">
        <f t="shared" si="1"/>
        <v>62.400000000000006</v>
      </c>
      <c r="O46" s="217" t="s">
        <v>659</v>
      </c>
      <c r="P46" s="220">
        <v>30</v>
      </c>
      <c r="Q46" s="223">
        <f t="shared" si="2"/>
        <v>225.29999999999998</v>
      </c>
      <c r="R46" s="217" t="s">
        <v>631</v>
      </c>
      <c r="S46" s="220">
        <v>18</v>
      </c>
      <c r="T46" s="223">
        <f t="shared" si="3"/>
        <v>91.26</v>
      </c>
      <c r="U46" s="217"/>
      <c r="W46" s="223">
        <f t="shared" si="4"/>
        <v>0</v>
      </c>
      <c r="X46" s="98"/>
      <c r="Z46" s="223">
        <f t="shared" si="5"/>
        <v>0</v>
      </c>
      <c r="AA46" s="217"/>
      <c r="AC46" s="50">
        <f t="shared" si="6"/>
        <v>0</v>
      </c>
      <c r="AF46" s="50">
        <f t="shared" si="7"/>
        <v>0</v>
      </c>
      <c r="AG46" s="521" t="s">
        <v>637</v>
      </c>
      <c r="AH46" s="45">
        <v>18</v>
      </c>
      <c r="AI46" s="50">
        <f t="shared" si="8"/>
        <v>130.5</v>
      </c>
      <c r="AJ46" s="220"/>
      <c r="AK46" s="45"/>
      <c r="AM46" s="159">
        <f t="shared" si="11"/>
        <v>600.72</v>
      </c>
      <c r="AN46" s="48">
        <f t="shared" si="13"/>
        <v>42</v>
      </c>
    </row>
    <row r="47" spans="1:41" x14ac:dyDescent="0.2">
      <c r="A47" s="44" t="s">
        <v>728</v>
      </c>
      <c r="B47" s="153">
        <v>43</v>
      </c>
      <c r="C47" s="347">
        <v>43</v>
      </c>
      <c r="D47" s="347"/>
      <c r="E47" s="348">
        <v>43869</v>
      </c>
      <c r="F47" s="349" t="s">
        <v>97</v>
      </c>
      <c r="G47" s="350"/>
      <c r="H47" s="347"/>
      <c r="I47" s="351" t="s">
        <v>629</v>
      </c>
      <c r="J47" s="256">
        <v>18</v>
      </c>
      <c r="K47" s="461">
        <v>95.4</v>
      </c>
      <c r="L47" s="462" t="s">
        <v>663</v>
      </c>
      <c r="M47" s="463">
        <v>6</v>
      </c>
      <c r="N47" s="354">
        <v>33.6</v>
      </c>
      <c r="O47" s="351" t="s">
        <v>659</v>
      </c>
      <c r="P47" s="353">
        <v>18</v>
      </c>
      <c r="Q47" s="354">
        <f t="shared" si="2"/>
        <v>135.18</v>
      </c>
      <c r="R47" s="351"/>
      <c r="S47" s="353"/>
      <c r="T47" s="354">
        <f t="shared" si="3"/>
        <v>0</v>
      </c>
      <c r="U47" s="351" t="s">
        <v>707</v>
      </c>
      <c r="V47" s="353">
        <v>18</v>
      </c>
      <c r="W47" s="354">
        <v>118.8</v>
      </c>
      <c r="X47" s="355"/>
      <c r="Y47" s="353"/>
      <c r="Z47" s="354">
        <f t="shared" si="5"/>
        <v>0</v>
      </c>
      <c r="AA47" s="351"/>
      <c r="AB47" s="256"/>
      <c r="AC47" s="352">
        <f t="shared" si="6"/>
        <v>0</v>
      </c>
      <c r="AD47" s="353"/>
      <c r="AE47" s="256"/>
      <c r="AF47" s="352">
        <f t="shared" si="7"/>
        <v>0</v>
      </c>
      <c r="AG47" s="351"/>
      <c r="AH47" s="256"/>
      <c r="AI47" s="352">
        <f t="shared" si="8"/>
        <v>0</v>
      </c>
      <c r="AJ47" s="353"/>
      <c r="AK47" s="256"/>
      <c r="AL47" s="352"/>
      <c r="AM47" s="357">
        <f t="shared" si="11"/>
        <v>382.98</v>
      </c>
      <c r="AN47" s="358">
        <f t="shared" si="13"/>
        <v>43</v>
      </c>
      <c r="AO47" s="359"/>
    </row>
    <row r="48" spans="1:41" x14ac:dyDescent="0.2">
      <c r="B48" s="153">
        <v>44</v>
      </c>
      <c r="C48" s="139">
        <v>44</v>
      </c>
      <c r="E48" s="46">
        <v>43869</v>
      </c>
      <c r="F48" s="51" t="s">
        <v>101</v>
      </c>
      <c r="G48" s="47" t="s">
        <v>450</v>
      </c>
      <c r="H48" s="139">
        <v>41</v>
      </c>
      <c r="I48" s="217"/>
      <c r="K48" s="50">
        <f t="shared" si="0"/>
        <v>0</v>
      </c>
      <c r="L48" s="217" t="s">
        <v>663</v>
      </c>
      <c r="M48" s="220">
        <v>12</v>
      </c>
      <c r="N48" s="223">
        <f t="shared" si="1"/>
        <v>62.400000000000006</v>
      </c>
      <c r="O48" s="217" t="s">
        <v>659</v>
      </c>
      <c r="P48" s="220">
        <v>12</v>
      </c>
      <c r="Q48" s="223">
        <f t="shared" si="2"/>
        <v>90.12</v>
      </c>
      <c r="R48" s="217" t="s">
        <v>631</v>
      </c>
      <c r="S48" s="220">
        <v>6</v>
      </c>
      <c r="T48" s="223">
        <f t="shared" si="3"/>
        <v>30.42</v>
      </c>
      <c r="U48" s="217" t="s">
        <v>707</v>
      </c>
      <c r="V48" s="220">
        <v>12</v>
      </c>
      <c r="W48" s="223">
        <f t="shared" si="4"/>
        <v>79.44</v>
      </c>
      <c r="X48" s="98"/>
      <c r="Z48" s="223">
        <f t="shared" si="5"/>
        <v>0</v>
      </c>
      <c r="AA48" s="217" t="s">
        <v>630</v>
      </c>
      <c r="AB48" s="45">
        <v>12</v>
      </c>
      <c r="AC48" s="50">
        <f t="shared" si="6"/>
        <v>60.84</v>
      </c>
      <c r="AD48" s="220" t="s">
        <v>670</v>
      </c>
      <c r="AE48" s="45">
        <v>6</v>
      </c>
      <c r="AF48" s="50">
        <f t="shared" si="7"/>
        <v>30.72</v>
      </c>
      <c r="AG48" s="217" t="s">
        <v>637</v>
      </c>
      <c r="AH48" s="45">
        <v>12</v>
      </c>
      <c r="AI48" s="50">
        <f t="shared" si="8"/>
        <v>87</v>
      </c>
      <c r="AJ48" s="220"/>
      <c r="AK48" s="45"/>
      <c r="AM48" s="159">
        <f t="shared" si="11"/>
        <v>440.94000000000005</v>
      </c>
      <c r="AN48" s="48">
        <f t="shared" si="13"/>
        <v>44</v>
      </c>
    </row>
    <row r="49" spans="1:41" x14ac:dyDescent="0.2">
      <c r="B49" s="153">
        <v>45</v>
      </c>
      <c r="C49" s="139">
        <v>45</v>
      </c>
      <c r="E49" s="46">
        <v>43869</v>
      </c>
      <c r="F49" s="51" t="s">
        <v>101</v>
      </c>
      <c r="G49" s="47" t="s">
        <v>461</v>
      </c>
      <c r="H49" s="139">
        <v>42</v>
      </c>
      <c r="I49" s="217" t="s">
        <v>629</v>
      </c>
      <c r="J49" s="45">
        <v>6</v>
      </c>
      <c r="K49" s="50">
        <f t="shared" si="0"/>
        <v>30.42</v>
      </c>
      <c r="L49" s="217" t="s">
        <v>663</v>
      </c>
      <c r="M49" s="220">
        <v>6</v>
      </c>
      <c r="N49" s="223">
        <f t="shared" si="1"/>
        <v>31.200000000000003</v>
      </c>
      <c r="O49" s="217" t="s">
        <v>659</v>
      </c>
      <c r="P49" s="220">
        <v>6</v>
      </c>
      <c r="Q49" s="223">
        <f t="shared" si="2"/>
        <v>45.06</v>
      </c>
      <c r="R49" s="217"/>
      <c r="T49" s="223">
        <f t="shared" si="3"/>
        <v>0</v>
      </c>
      <c r="U49" s="217" t="s">
        <v>707</v>
      </c>
      <c r="V49" s="220">
        <v>6</v>
      </c>
      <c r="W49" s="223">
        <f t="shared" si="4"/>
        <v>39.72</v>
      </c>
      <c r="X49" s="98"/>
      <c r="Z49" s="223">
        <f t="shared" si="5"/>
        <v>0</v>
      </c>
      <c r="AA49" s="217" t="s">
        <v>630</v>
      </c>
      <c r="AB49" s="45">
        <v>6</v>
      </c>
      <c r="AC49" s="50">
        <f t="shared" si="6"/>
        <v>30.42</v>
      </c>
      <c r="AD49" s="220" t="s">
        <v>670</v>
      </c>
      <c r="AE49" s="45">
        <v>6</v>
      </c>
      <c r="AF49" s="50">
        <f t="shared" si="7"/>
        <v>30.72</v>
      </c>
      <c r="AG49" s="217" t="s">
        <v>637</v>
      </c>
      <c r="AH49" s="45">
        <v>6</v>
      </c>
      <c r="AI49" s="50">
        <f t="shared" si="8"/>
        <v>43.5</v>
      </c>
      <c r="AJ49" s="220"/>
      <c r="AK49" s="45"/>
      <c r="AM49" s="159">
        <f t="shared" si="11"/>
        <v>251.04</v>
      </c>
      <c r="AN49" s="48">
        <f t="shared" si="13"/>
        <v>45</v>
      </c>
    </row>
    <row r="50" spans="1:41" x14ac:dyDescent="0.2">
      <c r="B50" s="153">
        <v>46</v>
      </c>
      <c r="C50" s="139">
        <v>46</v>
      </c>
      <c r="E50" s="46">
        <v>43869</v>
      </c>
      <c r="F50" s="51" t="s">
        <v>101</v>
      </c>
      <c r="G50" s="47" t="s">
        <v>468</v>
      </c>
      <c r="H50" s="139">
        <v>43</v>
      </c>
      <c r="I50" s="217" t="s">
        <v>629</v>
      </c>
      <c r="J50" s="45">
        <v>6</v>
      </c>
      <c r="K50" s="50">
        <f t="shared" si="0"/>
        <v>30.42</v>
      </c>
      <c r="L50" s="217" t="s">
        <v>663</v>
      </c>
      <c r="M50" s="220">
        <v>6</v>
      </c>
      <c r="N50" s="223">
        <f t="shared" si="1"/>
        <v>31.200000000000003</v>
      </c>
      <c r="O50" s="217" t="s">
        <v>659</v>
      </c>
      <c r="P50" s="220">
        <v>12</v>
      </c>
      <c r="Q50" s="223">
        <f t="shared" si="2"/>
        <v>90.12</v>
      </c>
      <c r="R50" s="217"/>
      <c r="T50" s="223">
        <f t="shared" si="3"/>
        <v>0</v>
      </c>
      <c r="U50" s="217" t="s">
        <v>707</v>
      </c>
      <c r="V50" s="220">
        <v>12</v>
      </c>
      <c r="W50" s="223">
        <f t="shared" si="4"/>
        <v>79.44</v>
      </c>
      <c r="X50" s="98"/>
      <c r="Z50" s="223">
        <f t="shared" si="5"/>
        <v>0</v>
      </c>
      <c r="AA50" s="217"/>
      <c r="AC50" s="50">
        <f t="shared" si="6"/>
        <v>0</v>
      </c>
      <c r="AF50" s="50">
        <f t="shared" si="7"/>
        <v>0</v>
      </c>
      <c r="AG50" s="217" t="s">
        <v>637</v>
      </c>
      <c r="AH50" s="45">
        <v>6</v>
      </c>
      <c r="AI50" s="50">
        <f t="shared" si="8"/>
        <v>43.5</v>
      </c>
      <c r="AJ50" s="220"/>
      <c r="AK50" s="45"/>
      <c r="AM50" s="159">
        <f t="shared" si="11"/>
        <v>274.68</v>
      </c>
      <c r="AN50" s="48">
        <f t="shared" si="13"/>
        <v>46</v>
      </c>
    </row>
    <row r="51" spans="1:41" x14ac:dyDescent="0.2">
      <c r="B51" s="153" t="s">
        <v>709</v>
      </c>
      <c r="C51" s="139">
        <v>47</v>
      </c>
      <c r="D51" s="139" t="s">
        <v>657</v>
      </c>
      <c r="E51" s="46">
        <v>43869</v>
      </c>
      <c r="F51" s="51" t="s">
        <v>101</v>
      </c>
      <c r="G51" s="47" t="s">
        <v>648</v>
      </c>
      <c r="H51" s="139">
        <v>44</v>
      </c>
      <c r="I51" s="217" t="s">
        <v>629</v>
      </c>
      <c r="J51" s="45">
        <v>6</v>
      </c>
      <c r="K51" s="50">
        <f t="shared" si="0"/>
        <v>30.42</v>
      </c>
      <c r="L51" s="217" t="s">
        <v>663</v>
      </c>
      <c r="M51" s="220">
        <v>9</v>
      </c>
      <c r="N51" s="223">
        <f t="shared" si="1"/>
        <v>46.800000000000004</v>
      </c>
      <c r="O51" s="217" t="s">
        <v>659</v>
      </c>
      <c r="P51" s="220">
        <v>12</v>
      </c>
      <c r="Q51" s="223">
        <f t="shared" si="2"/>
        <v>90.12</v>
      </c>
      <c r="R51" s="217" t="s">
        <v>631</v>
      </c>
      <c r="S51" s="220">
        <v>6</v>
      </c>
      <c r="T51" s="223">
        <f t="shared" si="3"/>
        <v>30.42</v>
      </c>
      <c r="U51" s="217" t="s">
        <v>707</v>
      </c>
      <c r="V51" s="220">
        <v>6</v>
      </c>
      <c r="W51" s="223">
        <f t="shared" si="4"/>
        <v>39.72</v>
      </c>
      <c r="X51" s="98"/>
      <c r="Z51" s="223">
        <f t="shared" si="5"/>
        <v>0</v>
      </c>
      <c r="AA51" s="217"/>
      <c r="AC51" s="50">
        <f t="shared" si="6"/>
        <v>0</v>
      </c>
      <c r="AD51" s="220" t="s">
        <v>670</v>
      </c>
      <c r="AE51" s="45">
        <v>12</v>
      </c>
      <c r="AF51" s="50">
        <f t="shared" si="7"/>
        <v>61.44</v>
      </c>
      <c r="AG51" s="217" t="s">
        <v>637</v>
      </c>
      <c r="AH51" s="45">
        <v>12</v>
      </c>
      <c r="AI51" s="50">
        <f t="shared" si="8"/>
        <v>87</v>
      </c>
      <c r="AJ51" s="220"/>
      <c r="AK51" s="45"/>
      <c r="AM51" s="159">
        <f t="shared" si="11"/>
        <v>385.91999999999996</v>
      </c>
      <c r="AN51" s="48" t="str">
        <f t="shared" si="13"/>
        <v>47A</v>
      </c>
    </row>
    <row r="52" spans="1:41" x14ac:dyDescent="0.2">
      <c r="B52" s="153" t="s">
        <v>708</v>
      </c>
      <c r="C52" s="139">
        <v>47</v>
      </c>
      <c r="D52" s="139" t="s">
        <v>658</v>
      </c>
      <c r="E52" s="46">
        <v>43869</v>
      </c>
      <c r="F52" s="51" t="s">
        <v>101</v>
      </c>
      <c r="G52" s="47" t="s">
        <v>648</v>
      </c>
      <c r="H52" s="139">
        <v>44</v>
      </c>
      <c r="I52" s="217"/>
      <c r="K52" s="50">
        <f t="shared" si="0"/>
        <v>0</v>
      </c>
      <c r="L52" s="217" t="s">
        <v>574</v>
      </c>
      <c r="M52" s="220">
        <v>3</v>
      </c>
      <c r="N52" s="223">
        <f t="shared" si="1"/>
        <v>15.600000000000001</v>
      </c>
      <c r="O52" s="217"/>
      <c r="Q52" s="223">
        <f t="shared" si="2"/>
        <v>0</v>
      </c>
      <c r="R52" s="217"/>
      <c r="T52" s="223">
        <f t="shared" si="3"/>
        <v>0</v>
      </c>
      <c r="U52" s="217"/>
      <c r="W52" s="223">
        <f t="shared" si="4"/>
        <v>0</v>
      </c>
      <c r="X52" s="98"/>
      <c r="Z52" s="223">
        <f t="shared" si="5"/>
        <v>0</v>
      </c>
      <c r="AA52" s="217"/>
      <c r="AC52" s="50">
        <f t="shared" si="6"/>
        <v>0</v>
      </c>
      <c r="AF52" s="50">
        <f t="shared" si="7"/>
        <v>0</v>
      </c>
      <c r="AG52" s="217"/>
      <c r="AI52" s="50">
        <f t="shared" si="8"/>
        <v>0</v>
      </c>
      <c r="AJ52" s="220"/>
      <c r="AK52" s="45"/>
      <c r="AM52" s="159">
        <f t="shared" si="11"/>
        <v>15.600000000000001</v>
      </c>
      <c r="AN52" s="48" t="str">
        <f t="shared" si="13"/>
        <v>47B</v>
      </c>
      <c r="AO52" s="158">
        <f>AM51+AM52</f>
        <v>401.52</v>
      </c>
    </row>
    <row r="53" spans="1:41" x14ac:dyDescent="0.2">
      <c r="B53" s="153">
        <v>48</v>
      </c>
      <c r="C53" s="139">
        <v>48</v>
      </c>
      <c r="E53" s="46">
        <v>43869</v>
      </c>
      <c r="F53" s="51" t="s">
        <v>101</v>
      </c>
      <c r="G53" s="47" t="s">
        <v>457</v>
      </c>
      <c r="H53" s="139">
        <v>45</v>
      </c>
      <c r="I53" s="217" t="s">
        <v>629</v>
      </c>
      <c r="J53" s="45">
        <v>12</v>
      </c>
      <c r="K53" s="50">
        <f t="shared" si="0"/>
        <v>60.84</v>
      </c>
      <c r="L53" s="217"/>
      <c r="N53" s="223">
        <f t="shared" si="1"/>
        <v>0</v>
      </c>
      <c r="O53" s="217" t="s">
        <v>659</v>
      </c>
      <c r="P53" s="220">
        <v>12</v>
      </c>
      <c r="Q53" s="223">
        <f t="shared" si="2"/>
        <v>90.12</v>
      </c>
      <c r="R53" s="217"/>
      <c r="T53" s="223">
        <f t="shared" si="3"/>
        <v>0</v>
      </c>
      <c r="U53" s="217" t="s">
        <v>707</v>
      </c>
      <c r="V53" s="220">
        <v>18</v>
      </c>
      <c r="W53" s="223">
        <f t="shared" si="4"/>
        <v>119.16</v>
      </c>
      <c r="X53" s="98"/>
      <c r="Z53" s="223">
        <f t="shared" si="5"/>
        <v>0</v>
      </c>
      <c r="AA53" s="217" t="s">
        <v>630</v>
      </c>
      <c r="AB53" s="45">
        <v>12</v>
      </c>
      <c r="AC53" s="50">
        <f t="shared" si="6"/>
        <v>60.84</v>
      </c>
      <c r="AF53" s="50">
        <f t="shared" si="7"/>
        <v>0</v>
      </c>
      <c r="AG53" s="217" t="s">
        <v>637</v>
      </c>
      <c r="AH53" s="45">
        <v>12</v>
      </c>
      <c r="AI53" s="50">
        <f t="shared" si="8"/>
        <v>87</v>
      </c>
      <c r="AJ53" s="220"/>
      <c r="AK53" s="45"/>
      <c r="AM53" s="159">
        <f t="shared" si="11"/>
        <v>417.96000000000004</v>
      </c>
      <c r="AN53" s="48">
        <f t="shared" si="13"/>
        <v>48</v>
      </c>
    </row>
    <row r="54" spans="1:41" x14ac:dyDescent="0.2">
      <c r="B54" s="153">
        <v>49</v>
      </c>
      <c r="C54" s="139">
        <v>49</v>
      </c>
      <c r="E54" s="46">
        <v>43869</v>
      </c>
      <c r="F54" s="51" t="s">
        <v>101</v>
      </c>
      <c r="G54" s="47" t="s">
        <v>458</v>
      </c>
      <c r="H54" s="139">
        <v>46</v>
      </c>
      <c r="I54" s="217" t="s">
        <v>629</v>
      </c>
      <c r="J54" s="45">
        <v>12</v>
      </c>
      <c r="K54" s="50">
        <f t="shared" si="0"/>
        <v>60.84</v>
      </c>
      <c r="L54" s="217" t="s">
        <v>663</v>
      </c>
      <c r="M54" s="220">
        <v>12</v>
      </c>
      <c r="N54" s="223">
        <f t="shared" si="1"/>
        <v>62.400000000000006</v>
      </c>
      <c r="O54" s="217" t="s">
        <v>659</v>
      </c>
      <c r="P54" s="220">
        <v>18</v>
      </c>
      <c r="Q54" s="223">
        <f t="shared" si="2"/>
        <v>135.18</v>
      </c>
      <c r="R54" s="217"/>
      <c r="T54" s="223">
        <f t="shared" si="3"/>
        <v>0</v>
      </c>
      <c r="U54" s="217" t="s">
        <v>707</v>
      </c>
      <c r="V54" s="220">
        <v>12</v>
      </c>
      <c r="W54" s="223">
        <f t="shared" si="4"/>
        <v>79.44</v>
      </c>
      <c r="X54" s="98"/>
      <c r="Z54" s="223">
        <f t="shared" si="5"/>
        <v>0</v>
      </c>
      <c r="AA54" s="217" t="s">
        <v>630</v>
      </c>
      <c r="AB54" s="45">
        <v>12</v>
      </c>
      <c r="AC54" s="50">
        <f t="shared" si="6"/>
        <v>60.84</v>
      </c>
      <c r="AF54" s="50">
        <f t="shared" si="7"/>
        <v>0</v>
      </c>
      <c r="AG54" s="49" t="s">
        <v>637</v>
      </c>
      <c r="AH54" s="45">
        <v>18</v>
      </c>
      <c r="AI54" s="50">
        <f t="shared" si="8"/>
        <v>130.5</v>
      </c>
      <c r="AJ54" s="220"/>
      <c r="AK54" s="45"/>
      <c r="AM54" s="159">
        <f t="shared" si="11"/>
        <v>529.20000000000005</v>
      </c>
      <c r="AN54" s="48">
        <f t="shared" si="13"/>
        <v>49</v>
      </c>
    </row>
    <row r="55" spans="1:41" x14ac:dyDescent="0.2">
      <c r="B55" s="153" t="s">
        <v>711</v>
      </c>
      <c r="C55" s="139">
        <v>50</v>
      </c>
      <c r="D55" s="139" t="s">
        <v>657</v>
      </c>
      <c r="E55" s="46">
        <v>43869</v>
      </c>
      <c r="F55" s="51" t="s">
        <v>101</v>
      </c>
      <c r="G55" s="47" t="s">
        <v>456</v>
      </c>
      <c r="H55" s="139">
        <v>47</v>
      </c>
      <c r="I55" s="217"/>
      <c r="K55" s="50">
        <f t="shared" si="0"/>
        <v>0</v>
      </c>
      <c r="L55" s="217" t="s">
        <v>663</v>
      </c>
      <c r="M55" s="220">
        <v>12</v>
      </c>
      <c r="N55" s="223">
        <f t="shared" si="1"/>
        <v>62.400000000000006</v>
      </c>
      <c r="O55" s="217" t="s">
        <v>659</v>
      </c>
      <c r="P55" s="220">
        <v>12</v>
      </c>
      <c r="Q55" s="223">
        <f t="shared" si="2"/>
        <v>90.12</v>
      </c>
      <c r="R55" s="217"/>
      <c r="T55" s="223">
        <f t="shared" si="3"/>
        <v>0</v>
      </c>
      <c r="U55" s="217"/>
      <c r="W55" s="223">
        <f t="shared" si="4"/>
        <v>0</v>
      </c>
      <c r="X55" s="98"/>
      <c r="Z55" s="223">
        <f t="shared" si="5"/>
        <v>0</v>
      </c>
      <c r="AA55" s="217" t="s">
        <v>630</v>
      </c>
      <c r="AB55" s="45">
        <v>6</v>
      </c>
      <c r="AC55" s="50">
        <f t="shared" si="6"/>
        <v>30.42</v>
      </c>
      <c r="AD55" s="220" t="s">
        <v>670</v>
      </c>
      <c r="AE55" s="45">
        <v>5</v>
      </c>
      <c r="AF55" s="50">
        <f t="shared" si="7"/>
        <v>25.6</v>
      </c>
      <c r="AG55" s="49" t="s">
        <v>637</v>
      </c>
      <c r="AH55" s="45">
        <v>12</v>
      </c>
      <c r="AI55" s="50">
        <f t="shared" si="8"/>
        <v>87</v>
      </c>
      <c r="AJ55" s="220"/>
      <c r="AK55" s="45"/>
      <c r="AM55" s="159">
        <f t="shared" si="11"/>
        <v>295.53999999999996</v>
      </c>
      <c r="AN55" s="48" t="str">
        <f t="shared" si="13"/>
        <v>50A</v>
      </c>
    </row>
    <row r="56" spans="1:41" x14ac:dyDescent="0.2">
      <c r="B56" s="153" t="s">
        <v>710</v>
      </c>
      <c r="C56" s="139">
        <v>50</v>
      </c>
      <c r="D56" s="139" t="s">
        <v>658</v>
      </c>
      <c r="E56" s="46">
        <v>43869</v>
      </c>
      <c r="F56" s="51" t="s">
        <v>101</v>
      </c>
      <c r="G56" s="47" t="s">
        <v>456</v>
      </c>
      <c r="H56" s="139">
        <v>47</v>
      </c>
      <c r="I56" s="217"/>
      <c r="K56" s="50">
        <f t="shared" si="0"/>
        <v>0</v>
      </c>
      <c r="L56" s="217"/>
      <c r="N56" s="223">
        <f t="shared" si="1"/>
        <v>0</v>
      </c>
      <c r="O56" s="217"/>
      <c r="Q56" s="223">
        <f t="shared" si="2"/>
        <v>0</v>
      </c>
      <c r="R56" s="217"/>
      <c r="T56" s="223">
        <f t="shared" si="3"/>
        <v>0</v>
      </c>
      <c r="U56" s="217"/>
      <c r="W56" s="223">
        <f t="shared" si="4"/>
        <v>0</v>
      </c>
      <c r="X56" s="98"/>
      <c r="Z56" s="223">
        <f t="shared" si="5"/>
        <v>0</v>
      </c>
      <c r="AA56" s="217"/>
      <c r="AC56" s="50">
        <f t="shared" si="6"/>
        <v>0</v>
      </c>
      <c r="AD56" s="220" t="s">
        <v>566</v>
      </c>
      <c r="AE56" s="45">
        <v>1</v>
      </c>
      <c r="AF56" s="50">
        <f t="shared" si="7"/>
        <v>5.12</v>
      </c>
      <c r="AG56" s="49"/>
      <c r="AI56" s="50">
        <f t="shared" si="8"/>
        <v>0</v>
      </c>
      <c r="AJ56" s="220"/>
      <c r="AK56" s="45"/>
      <c r="AM56" s="159">
        <f t="shared" si="11"/>
        <v>5.12</v>
      </c>
      <c r="AN56" s="48" t="str">
        <f t="shared" si="13"/>
        <v>50B</v>
      </c>
      <c r="AO56" s="158">
        <f>AM55+AM56</f>
        <v>300.65999999999997</v>
      </c>
    </row>
    <row r="57" spans="1:41" x14ac:dyDescent="0.2">
      <c r="B57" s="153">
        <v>51</v>
      </c>
      <c r="C57" s="139">
        <v>51</v>
      </c>
      <c r="E57" s="46">
        <v>43869</v>
      </c>
      <c r="F57" s="51" t="s">
        <v>101</v>
      </c>
      <c r="G57" s="47" t="s">
        <v>459</v>
      </c>
      <c r="H57" s="139">
        <v>48</v>
      </c>
      <c r="I57" s="217"/>
      <c r="K57" s="50">
        <f t="shared" si="0"/>
        <v>0</v>
      </c>
      <c r="L57" s="217" t="s">
        <v>663</v>
      </c>
      <c r="M57" s="220">
        <v>6</v>
      </c>
      <c r="N57" s="223">
        <f t="shared" si="1"/>
        <v>31.200000000000003</v>
      </c>
      <c r="O57" s="217" t="s">
        <v>659</v>
      </c>
      <c r="P57" s="220">
        <v>6</v>
      </c>
      <c r="Q57" s="223">
        <f t="shared" si="2"/>
        <v>45.06</v>
      </c>
      <c r="R57" s="217" t="s">
        <v>631</v>
      </c>
      <c r="S57" s="220">
        <v>6</v>
      </c>
      <c r="T57" s="223">
        <f t="shared" si="3"/>
        <v>30.42</v>
      </c>
      <c r="U57" s="217" t="s">
        <v>707</v>
      </c>
      <c r="V57" s="220">
        <v>12</v>
      </c>
      <c r="W57" s="223">
        <f t="shared" si="4"/>
        <v>79.44</v>
      </c>
      <c r="X57" s="98"/>
      <c r="Z57" s="223">
        <f t="shared" si="5"/>
        <v>0</v>
      </c>
      <c r="AA57" s="217"/>
      <c r="AC57" s="50">
        <f t="shared" si="6"/>
        <v>0</v>
      </c>
      <c r="AF57" s="50">
        <f t="shared" si="7"/>
        <v>0</v>
      </c>
      <c r="AG57" s="49" t="s">
        <v>637</v>
      </c>
      <c r="AH57" s="45">
        <v>6</v>
      </c>
      <c r="AI57" s="50">
        <f t="shared" si="8"/>
        <v>43.5</v>
      </c>
      <c r="AJ57" s="220"/>
      <c r="AK57" s="45"/>
      <c r="AM57" s="159">
        <f t="shared" si="11"/>
        <v>229.62</v>
      </c>
      <c r="AN57" s="48">
        <f t="shared" si="13"/>
        <v>51</v>
      </c>
    </row>
    <row r="58" spans="1:41" x14ac:dyDescent="0.2">
      <c r="B58" s="153">
        <v>52</v>
      </c>
      <c r="C58" s="139">
        <v>52</v>
      </c>
      <c r="E58" s="46">
        <v>43869</v>
      </c>
      <c r="F58" s="51" t="s">
        <v>101</v>
      </c>
      <c r="G58" s="47" t="s">
        <v>470</v>
      </c>
      <c r="H58" s="139">
        <v>49</v>
      </c>
      <c r="I58" s="217"/>
      <c r="K58" s="50">
        <f t="shared" si="0"/>
        <v>0</v>
      </c>
      <c r="L58" s="217" t="s">
        <v>663</v>
      </c>
      <c r="M58" s="220">
        <v>6</v>
      </c>
      <c r="N58" s="223">
        <f t="shared" si="1"/>
        <v>31.200000000000003</v>
      </c>
      <c r="O58" s="217"/>
      <c r="Q58" s="223">
        <f t="shared" si="2"/>
        <v>0</v>
      </c>
      <c r="R58" s="217" t="s">
        <v>631</v>
      </c>
      <c r="S58" s="220">
        <v>12</v>
      </c>
      <c r="T58" s="223">
        <f t="shared" si="3"/>
        <v>60.84</v>
      </c>
      <c r="U58" s="217" t="s">
        <v>707</v>
      </c>
      <c r="V58" s="220">
        <v>6</v>
      </c>
      <c r="W58" s="223">
        <f t="shared" si="4"/>
        <v>39.72</v>
      </c>
      <c r="X58" s="98"/>
      <c r="Z58" s="223">
        <f t="shared" si="5"/>
        <v>0</v>
      </c>
      <c r="AA58" s="217"/>
      <c r="AC58" s="50">
        <f t="shared" si="6"/>
        <v>0</v>
      </c>
      <c r="AD58" s="220" t="s">
        <v>670</v>
      </c>
      <c r="AE58" s="45">
        <v>6</v>
      </c>
      <c r="AF58" s="50">
        <f t="shared" si="7"/>
        <v>30.72</v>
      </c>
      <c r="AG58" s="49" t="s">
        <v>637</v>
      </c>
      <c r="AH58" s="45">
        <v>6</v>
      </c>
      <c r="AI58" s="50">
        <f t="shared" si="8"/>
        <v>43.5</v>
      </c>
      <c r="AJ58" s="220"/>
      <c r="AK58" s="45"/>
      <c r="AM58" s="159">
        <f t="shared" si="11"/>
        <v>205.98</v>
      </c>
      <c r="AN58" s="48">
        <f t="shared" si="13"/>
        <v>52</v>
      </c>
    </row>
    <row r="59" spans="1:41" x14ac:dyDescent="0.2">
      <c r="A59" s="44" t="s">
        <v>728</v>
      </c>
      <c r="B59" s="153">
        <v>53</v>
      </c>
      <c r="C59" s="139">
        <v>53</v>
      </c>
      <c r="E59" s="46">
        <v>43875</v>
      </c>
      <c r="F59" s="51" t="s">
        <v>106</v>
      </c>
      <c r="G59" s="47"/>
      <c r="I59" s="217"/>
      <c r="K59" s="50">
        <f t="shared" si="0"/>
        <v>0</v>
      </c>
      <c r="L59" s="217" t="s">
        <v>663</v>
      </c>
      <c r="M59" s="220">
        <v>6</v>
      </c>
      <c r="N59" s="223">
        <v>33.6</v>
      </c>
      <c r="O59" s="217" t="s">
        <v>659</v>
      </c>
      <c r="P59" s="220">
        <v>6</v>
      </c>
      <c r="Q59" s="223">
        <f t="shared" si="2"/>
        <v>45.06</v>
      </c>
      <c r="R59" s="217"/>
      <c r="T59" s="223">
        <f t="shared" si="3"/>
        <v>0</v>
      </c>
      <c r="U59" s="217" t="s">
        <v>707</v>
      </c>
      <c r="V59" s="220">
        <v>6</v>
      </c>
      <c r="W59" s="223">
        <v>39.6</v>
      </c>
      <c r="X59" s="98"/>
      <c r="Z59" s="223">
        <f t="shared" si="5"/>
        <v>0</v>
      </c>
      <c r="AA59" s="217"/>
      <c r="AC59" s="50">
        <f t="shared" si="6"/>
        <v>0</v>
      </c>
      <c r="AF59" s="50">
        <f t="shared" si="7"/>
        <v>0</v>
      </c>
      <c r="AG59" s="49"/>
      <c r="AI59" s="50">
        <f t="shared" si="8"/>
        <v>0</v>
      </c>
      <c r="AJ59" s="220"/>
      <c r="AK59" s="45"/>
      <c r="AM59" s="159">
        <f t="shared" si="11"/>
        <v>118.25999999999999</v>
      </c>
      <c r="AN59" s="48">
        <f t="shared" si="13"/>
        <v>53</v>
      </c>
    </row>
    <row r="60" spans="1:41" x14ac:dyDescent="0.2">
      <c r="B60" s="153">
        <v>54</v>
      </c>
      <c r="C60" s="139">
        <v>54</v>
      </c>
      <c r="E60" s="46">
        <v>43876</v>
      </c>
      <c r="F60" s="51" t="s">
        <v>101</v>
      </c>
      <c r="G60" s="47" t="s">
        <v>251</v>
      </c>
      <c r="H60" s="139">
        <v>50</v>
      </c>
      <c r="I60" s="351" t="s">
        <v>629</v>
      </c>
      <c r="J60" s="45">
        <v>6</v>
      </c>
      <c r="K60" s="50">
        <f t="shared" si="0"/>
        <v>30.42</v>
      </c>
      <c r="L60" s="217" t="s">
        <v>663</v>
      </c>
      <c r="M60" s="220">
        <v>6</v>
      </c>
      <c r="N60" s="223">
        <f t="shared" si="1"/>
        <v>31.200000000000003</v>
      </c>
      <c r="O60" s="217" t="s">
        <v>659</v>
      </c>
      <c r="P60" s="220">
        <v>12</v>
      </c>
      <c r="Q60" s="223">
        <f t="shared" si="2"/>
        <v>90.12</v>
      </c>
      <c r="R60" s="217"/>
      <c r="T60" s="223">
        <f t="shared" si="3"/>
        <v>0</v>
      </c>
      <c r="U60" s="217" t="s">
        <v>707</v>
      </c>
      <c r="V60" s="220">
        <v>6</v>
      </c>
      <c r="W60" s="223">
        <f t="shared" si="4"/>
        <v>39.72</v>
      </c>
      <c r="X60" s="98"/>
      <c r="Z60" s="223">
        <f t="shared" si="5"/>
        <v>0</v>
      </c>
      <c r="AA60" s="217"/>
      <c r="AC60" s="50">
        <f t="shared" si="6"/>
        <v>0</v>
      </c>
      <c r="AF60" s="50">
        <f t="shared" si="7"/>
        <v>0</v>
      </c>
      <c r="AG60" s="49" t="s">
        <v>637</v>
      </c>
      <c r="AH60" s="45">
        <v>6</v>
      </c>
      <c r="AI60" s="50">
        <f t="shared" si="8"/>
        <v>43.5</v>
      </c>
      <c r="AJ60" s="220"/>
      <c r="AK60" s="45"/>
      <c r="AM60" s="159">
        <f t="shared" si="11"/>
        <v>234.96</v>
      </c>
      <c r="AN60" s="48">
        <f t="shared" si="13"/>
        <v>54</v>
      </c>
    </row>
    <row r="61" spans="1:41" x14ac:dyDescent="0.2">
      <c r="B61" s="153">
        <v>55</v>
      </c>
      <c r="C61" s="139">
        <v>55</v>
      </c>
      <c r="E61" s="46">
        <v>43876</v>
      </c>
      <c r="F61" s="51" t="s">
        <v>101</v>
      </c>
      <c r="G61" s="47" t="s">
        <v>451</v>
      </c>
      <c r="H61" s="139">
        <v>51</v>
      </c>
      <c r="I61" s="217" t="s">
        <v>629</v>
      </c>
      <c r="J61" s="45">
        <v>6</v>
      </c>
      <c r="K61" s="50">
        <f t="shared" si="0"/>
        <v>30.42</v>
      </c>
      <c r="L61" s="217"/>
      <c r="N61" s="223">
        <f t="shared" si="1"/>
        <v>0</v>
      </c>
      <c r="O61" s="217" t="s">
        <v>659</v>
      </c>
      <c r="P61" s="220">
        <v>6</v>
      </c>
      <c r="Q61" s="223">
        <f t="shared" si="2"/>
        <v>45.06</v>
      </c>
      <c r="R61" s="217"/>
      <c r="T61" s="223">
        <f t="shared" si="3"/>
        <v>0</v>
      </c>
      <c r="U61" s="217" t="s">
        <v>707</v>
      </c>
      <c r="V61" s="220">
        <v>6</v>
      </c>
      <c r="W61" s="223">
        <f t="shared" si="4"/>
        <v>39.72</v>
      </c>
      <c r="X61" s="98"/>
      <c r="Z61" s="223">
        <f t="shared" si="5"/>
        <v>0</v>
      </c>
      <c r="AA61" s="217" t="s">
        <v>630</v>
      </c>
      <c r="AB61" s="45">
        <v>6</v>
      </c>
      <c r="AC61" s="50">
        <f t="shared" si="6"/>
        <v>30.42</v>
      </c>
      <c r="AD61" s="220" t="s">
        <v>670</v>
      </c>
      <c r="AE61" s="45">
        <v>6</v>
      </c>
      <c r="AF61" s="50">
        <f t="shared" si="7"/>
        <v>30.72</v>
      </c>
      <c r="AG61" s="49" t="s">
        <v>637</v>
      </c>
      <c r="AH61" s="45">
        <v>6</v>
      </c>
      <c r="AI61" s="50">
        <f t="shared" si="8"/>
        <v>43.5</v>
      </c>
      <c r="AJ61" s="220"/>
      <c r="AK61" s="45"/>
      <c r="AM61" s="159">
        <f t="shared" si="11"/>
        <v>219.84</v>
      </c>
      <c r="AN61" s="48">
        <f t="shared" si="13"/>
        <v>55</v>
      </c>
    </row>
    <row r="62" spans="1:41" x14ac:dyDescent="0.2">
      <c r="B62" s="153">
        <v>56</v>
      </c>
      <c r="C62" s="139">
        <v>56</v>
      </c>
      <c r="E62" s="46">
        <v>43876</v>
      </c>
      <c r="F62" s="51" t="s">
        <v>101</v>
      </c>
      <c r="G62" s="47" t="s">
        <v>650</v>
      </c>
      <c r="H62" s="139">
        <v>52</v>
      </c>
      <c r="I62" s="217"/>
      <c r="K62" s="50">
        <f t="shared" si="0"/>
        <v>0</v>
      </c>
      <c r="L62" s="217" t="s">
        <v>663</v>
      </c>
      <c r="M62" s="220">
        <v>12</v>
      </c>
      <c r="N62" s="223">
        <f t="shared" si="1"/>
        <v>62.400000000000006</v>
      </c>
      <c r="O62" s="217" t="s">
        <v>659</v>
      </c>
      <c r="P62" s="220">
        <v>12</v>
      </c>
      <c r="Q62" s="223">
        <f t="shared" si="2"/>
        <v>90.12</v>
      </c>
      <c r="R62" s="217" t="s">
        <v>631</v>
      </c>
      <c r="S62" s="220">
        <v>6</v>
      </c>
      <c r="T62" s="223">
        <f t="shared" si="3"/>
        <v>30.42</v>
      </c>
      <c r="U62" s="217" t="s">
        <v>707</v>
      </c>
      <c r="V62" s="220">
        <v>18</v>
      </c>
      <c r="W62" s="223">
        <f t="shared" si="4"/>
        <v>119.16</v>
      </c>
      <c r="X62" s="98"/>
      <c r="Z62" s="223">
        <f t="shared" si="5"/>
        <v>0</v>
      </c>
      <c r="AA62" s="217" t="s">
        <v>630</v>
      </c>
      <c r="AB62" s="45">
        <v>12</v>
      </c>
      <c r="AC62" s="50">
        <f t="shared" si="6"/>
        <v>60.84</v>
      </c>
      <c r="AD62" s="220" t="s">
        <v>670</v>
      </c>
      <c r="AE62" s="45">
        <v>12</v>
      </c>
      <c r="AF62" s="50">
        <f t="shared" si="7"/>
        <v>61.44</v>
      </c>
      <c r="AG62" s="49" t="s">
        <v>637</v>
      </c>
      <c r="AH62" s="45">
        <v>12</v>
      </c>
      <c r="AI62" s="50">
        <f t="shared" si="8"/>
        <v>87</v>
      </c>
      <c r="AJ62" s="220"/>
      <c r="AK62" s="45"/>
      <c r="AM62" s="159">
        <f t="shared" si="11"/>
        <v>511.38000000000005</v>
      </c>
      <c r="AN62" s="48">
        <f t="shared" si="13"/>
        <v>56</v>
      </c>
    </row>
    <row r="63" spans="1:41" x14ac:dyDescent="0.2">
      <c r="B63" s="153">
        <v>57</v>
      </c>
      <c r="C63" s="139">
        <v>57</v>
      </c>
      <c r="E63" s="46">
        <v>43876</v>
      </c>
      <c r="F63" s="51" t="s">
        <v>101</v>
      </c>
      <c r="G63" s="47" t="s">
        <v>457</v>
      </c>
      <c r="H63" s="139">
        <v>53</v>
      </c>
      <c r="I63" s="217" t="s">
        <v>629</v>
      </c>
      <c r="J63" s="45">
        <v>6</v>
      </c>
      <c r="K63" s="50">
        <f t="shared" si="0"/>
        <v>30.42</v>
      </c>
      <c r="L63" s="217" t="s">
        <v>663</v>
      </c>
      <c r="M63" s="220">
        <v>6</v>
      </c>
      <c r="N63" s="223">
        <f t="shared" si="1"/>
        <v>31.200000000000003</v>
      </c>
      <c r="O63" s="217" t="s">
        <v>659</v>
      </c>
      <c r="P63" s="220">
        <v>18</v>
      </c>
      <c r="Q63" s="223">
        <f t="shared" si="2"/>
        <v>135.18</v>
      </c>
      <c r="R63" s="217"/>
      <c r="T63" s="223">
        <f t="shared" si="3"/>
        <v>0</v>
      </c>
      <c r="U63" s="217" t="s">
        <v>707</v>
      </c>
      <c r="V63" s="220">
        <v>12</v>
      </c>
      <c r="W63" s="223">
        <f t="shared" si="4"/>
        <v>79.44</v>
      </c>
      <c r="X63" s="98"/>
      <c r="Z63" s="223">
        <f t="shared" si="5"/>
        <v>0</v>
      </c>
      <c r="AA63" s="217" t="s">
        <v>630</v>
      </c>
      <c r="AB63" s="45">
        <v>12</v>
      </c>
      <c r="AC63" s="50">
        <f t="shared" si="6"/>
        <v>60.84</v>
      </c>
      <c r="AD63" s="220" t="s">
        <v>670</v>
      </c>
      <c r="AE63" s="45">
        <v>6</v>
      </c>
      <c r="AF63" s="50">
        <f t="shared" si="7"/>
        <v>30.72</v>
      </c>
      <c r="AG63" s="49" t="s">
        <v>637</v>
      </c>
      <c r="AH63" s="45">
        <v>30</v>
      </c>
      <c r="AI63" s="50">
        <f t="shared" si="8"/>
        <v>217.5</v>
      </c>
      <c r="AJ63" s="220"/>
      <c r="AK63" s="45"/>
      <c r="AM63" s="159">
        <f t="shared" si="11"/>
        <v>585.30000000000007</v>
      </c>
      <c r="AN63" s="48">
        <f t="shared" si="13"/>
        <v>57</v>
      </c>
    </row>
    <row r="64" spans="1:41" x14ac:dyDescent="0.2">
      <c r="B64" s="153">
        <v>58</v>
      </c>
      <c r="C64" s="139">
        <v>58</v>
      </c>
      <c r="E64" s="46">
        <v>43876</v>
      </c>
      <c r="F64" s="51" t="s">
        <v>101</v>
      </c>
      <c r="G64" s="47" t="s">
        <v>653</v>
      </c>
      <c r="H64" s="139">
        <v>54</v>
      </c>
      <c r="I64" s="217" t="s">
        <v>629</v>
      </c>
      <c r="J64" s="45">
        <v>12</v>
      </c>
      <c r="K64" s="50">
        <f t="shared" si="0"/>
        <v>60.84</v>
      </c>
      <c r="L64" s="217"/>
      <c r="N64" s="223">
        <f t="shared" si="1"/>
        <v>0</v>
      </c>
      <c r="O64" s="217" t="s">
        <v>659</v>
      </c>
      <c r="P64" s="220">
        <v>24</v>
      </c>
      <c r="Q64" s="223">
        <f t="shared" si="2"/>
        <v>180.24</v>
      </c>
      <c r="R64" s="217" t="s">
        <v>631</v>
      </c>
      <c r="S64" s="220">
        <v>18</v>
      </c>
      <c r="T64" s="223">
        <f t="shared" si="3"/>
        <v>91.26</v>
      </c>
      <c r="U64" s="217" t="s">
        <v>707</v>
      </c>
      <c r="V64" s="220">
        <v>18</v>
      </c>
      <c r="W64" s="223">
        <f t="shared" si="4"/>
        <v>119.16</v>
      </c>
      <c r="X64" s="98"/>
      <c r="Z64" s="223">
        <f t="shared" si="5"/>
        <v>0</v>
      </c>
      <c r="AA64" s="217"/>
      <c r="AC64" s="50">
        <f t="shared" si="6"/>
        <v>0</v>
      </c>
      <c r="AD64" s="220" t="s">
        <v>670</v>
      </c>
      <c r="AE64" s="45">
        <v>12</v>
      </c>
      <c r="AF64" s="50">
        <f t="shared" si="7"/>
        <v>61.44</v>
      </c>
      <c r="AG64" s="49" t="s">
        <v>637</v>
      </c>
      <c r="AH64" s="45">
        <v>12</v>
      </c>
      <c r="AI64" s="50">
        <f t="shared" si="8"/>
        <v>87</v>
      </c>
      <c r="AJ64" s="220"/>
      <c r="AK64" s="45"/>
      <c r="AM64" s="159">
        <f t="shared" si="11"/>
        <v>599.94000000000005</v>
      </c>
      <c r="AN64" s="48">
        <f t="shared" si="13"/>
        <v>58</v>
      </c>
    </row>
    <row r="65" spans="2:40" x14ac:dyDescent="0.2">
      <c r="B65" s="153">
        <v>59</v>
      </c>
      <c r="C65" s="139">
        <v>59</v>
      </c>
      <c r="E65" s="46">
        <v>43876</v>
      </c>
      <c r="F65" s="51" t="s">
        <v>101</v>
      </c>
      <c r="G65" s="47" t="s">
        <v>654</v>
      </c>
      <c r="H65" s="139">
        <v>55</v>
      </c>
      <c r="I65" s="217"/>
      <c r="K65" s="50">
        <f t="shared" si="0"/>
        <v>0</v>
      </c>
      <c r="L65" s="217" t="s">
        <v>663</v>
      </c>
      <c r="M65" s="220">
        <v>12</v>
      </c>
      <c r="N65" s="223">
        <f t="shared" si="1"/>
        <v>62.400000000000006</v>
      </c>
      <c r="O65" s="217"/>
      <c r="Q65" s="223">
        <f t="shared" si="2"/>
        <v>0</v>
      </c>
      <c r="R65" s="217"/>
      <c r="T65" s="223">
        <f t="shared" si="3"/>
        <v>0</v>
      </c>
      <c r="U65" s="217" t="s">
        <v>707</v>
      </c>
      <c r="V65" s="220">
        <v>18</v>
      </c>
      <c r="W65" s="223">
        <f t="shared" si="4"/>
        <v>119.16</v>
      </c>
      <c r="X65" s="98"/>
      <c r="Z65" s="223">
        <f t="shared" si="5"/>
        <v>0</v>
      </c>
      <c r="AA65" s="217"/>
      <c r="AC65" s="50">
        <f t="shared" si="6"/>
        <v>0</v>
      </c>
      <c r="AF65" s="50">
        <f t="shared" si="7"/>
        <v>0</v>
      </c>
      <c r="AG65" s="49"/>
      <c r="AI65" s="50">
        <f t="shared" si="8"/>
        <v>0</v>
      </c>
      <c r="AJ65" s="220" t="s">
        <v>616</v>
      </c>
      <c r="AK65" s="45">
        <v>24</v>
      </c>
      <c r="AL65" s="50">
        <v>156</v>
      </c>
      <c r="AM65" s="159">
        <f t="shared" si="11"/>
        <v>337.56</v>
      </c>
      <c r="AN65" s="48">
        <f t="shared" si="13"/>
        <v>59</v>
      </c>
    </row>
    <row r="66" spans="2:40" x14ac:dyDescent="0.2">
      <c r="B66" s="153">
        <v>61</v>
      </c>
      <c r="C66" s="139">
        <v>61</v>
      </c>
      <c r="E66" s="46">
        <v>43883</v>
      </c>
      <c r="F66" s="51" t="s">
        <v>101</v>
      </c>
      <c r="G66" s="47" t="s">
        <v>452</v>
      </c>
      <c r="H66" s="139">
        <v>56</v>
      </c>
      <c r="I66" s="217" t="s">
        <v>629</v>
      </c>
      <c r="J66" s="45">
        <v>12</v>
      </c>
      <c r="K66" s="50">
        <f t="shared" si="0"/>
        <v>60.84</v>
      </c>
      <c r="L66" s="217" t="s">
        <v>663</v>
      </c>
      <c r="M66" s="220">
        <v>6</v>
      </c>
      <c r="N66" s="223">
        <f t="shared" si="1"/>
        <v>31.200000000000003</v>
      </c>
      <c r="O66" s="217" t="s">
        <v>659</v>
      </c>
      <c r="P66" s="220">
        <v>12</v>
      </c>
      <c r="Q66" s="223">
        <f t="shared" si="2"/>
        <v>90.12</v>
      </c>
      <c r="R66" s="217" t="s">
        <v>631</v>
      </c>
      <c r="S66" s="220">
        <v>18</v>
      </c>
      <c r="T66" s="223">
        <f t="shared" si="3"/>
        <v>91.26</v>
      </c>
      <c r="U66" s="217" t="s">
        <v>707</v>
      </c>
      <c r="V66" s="220">
        <v>18</v>
      </c>
      <c r="W66" s="223">
        <f t="shared" si="4"/>
        <v>119.16</v>
      </c>
      <c r="X66" s="98"/>
      <c r="Z66" s="223">
        <f t="shared" si="5"/>
        <v>0</v>
      </c>
      <c r="AA66" s="217" t="s">
        <v>630</v>
      </c>
      <c r="AB66" s="45">
        <v>6</v>
      </c>
      <c r="AC66" s="50">
        <f t="shared" si="6"/>
        <v>30.42</v>
      </c>
      <c r="AD66" s="220" t="s">
        <v>670</v>
      </c>
      <c r="AE66" s="45">
        <v>12</v>
      </c>
      <c r="AF66" s="50">
        <f t="shared" si="7"/>
        <v>61.44</v>
      </c>
      <c r="AG66" s="49" t="s">
        <v>637</v>
      </c>
      <c r="AH66" s="45">
        <v>12</v>
      </c>
      <c r="AI66" s="50">
        <f t="shared" si="8"/>
        <v>87</v>
      </c>
      <c r="AJ66" s="220"/>
      <c r="AK66" s="45"/>
      <c r="AM66" s="159">
        <f t="shared" si="11"/>
        <v>571.44000000000005</v>
      </c>
      <c r="AN66" s="48">
        <f t="shared" si="13"/>
        <v>61</v>
      </c>
    </row>
    <row r="67" spans="2:40" x14ac:dyDescent="0.2">
      <c r="B67" s="153">
        <v>62</v>
      </c>
      <c r="C67" s="139">
        <v>62</v>
      </c>
      <c r="E67" s="46">
        <v>43883</v>
      </c>
      <c r="F67" s="51" t="s">
        <v>101</v>
      </c>
      <c r="G67" s="47" t="s">
        <v>648</v>
      </c>
      <c r="H67" s="139">
        <v>57</v>
      </c>
      <c r="I67" s="217" t="s">
        <v>629</v>
      </c>
      <c r="J67" s="45">
        <v>12</v>
      </c>
      <c r="K67" s="50">
        <f t="shared" si="0"/>
        <v>60.84</v>
      </c>
      <c r="L67" s="217" t="s">
        <v>663</v>
      </c>
      <c r="M67" s="220">
        <v>12</v>
      </c>
      <c r="N67" s="223">
        <f t="shared" si="1"/>
        <v>62.400000000000006</v>
      </c>
      <c r="O67" s="217" t="s">
        <v>659</v>
      </c>
      <c r="P67" s="220">
        <v>18</v>
      </c>
      <c r="Q67" s="223">
        <f t="shared" si="2"/>
        <v>135.18</v>
      </c>
      <c r="R67" s="217" t="s">
        <v>631</v>
      </c>
      <c r="S67" s="220">
        <v>12</v>
      </c>
      <c r="T67" s="223">
        <f t="shared" si="3"/>
        <v>60.84</v>
      </c>
      <c r="U67" s="217" t="s">
        <v>707</v>
      </c>
      <c r="V67" s="220">
        <v>6</v>
      </c>
      <c r="W67" s="223">
        <f t="shared" si="4"/>
        <v>39.72</v>
      </c>
      <c r="X67" s="98"/>
      <c r="Z67" s="223">
        <f t="shared" si="5"/>
        <v>0</v>
      </c>
      <c r="AA67" s="217" t="s">
        <v>630</v>
      </c>
      <c r="AB67" s="45">
        <v>12</v>
      </c>
      <c r="AC67" s="50">
        <f t="shared" si="6"/>
        <v>60.84</v>
      </c>
      <c r="AD67" s="220" t="s">
        <v>670</v>
      </c>
      <c r="AE67" s="45">
        <v>6</v>
      </c>
      <c r="AF67" s="50">
        <f t="shared" si="7"/>
        <v>30.72</v>
      </c>
      <c r="AG67" s="49" t="s">
        <v>637</v>
      </c>
      <c r="AH67" s="45">
        <v>18</v>
      </c>
      <c r="AI67" s="50">
        <f t="shared" si="8"/>
        <v>130.5</v>
      </c>
      <c r="AJ67" s="220"/>
      <c r="AK67" s="45"/>
      <c r="AM67" s="159">
        <f t="shared" si="11"/>
        <v>581.04000000000008</v>
      </c>
      <c r="AN67" s="48">
        <f t="shared" si="13"/>
        <v>62</v>
      </c>
    </row>
    <row r="68" spans="2:40" x14ac:dyDescent="0.2">
      <c r="B68" s="153">
        <v>63</v>
      </c>
      <c r="C68" s="139">
        <v>63</v>
      </c>
      <c r="E68" s="46">
        <v>43883</v>
      </c>
      <c r="F68" s="51" t="s">
        <v>101</v>
      </c>
      <c r="G68" s="47" t="s">
        <v>454</v>
      </c>
      <c r="H68" s="139">
        <v>58</v>
      </c>
      <c r="I68" s="217" t="s">
        <v>629</v>
      </c>
      <c r="J68" s="45">
        <v>6</v>
      </c>
      <c r="K68" s="50">
        <f t="shared" si="0"/>
        <v>30.42</v>
      </c>
      <c r="L68" s="217" t="s">
        <v>663</v>
      </c>
      <c r="M68" s="220">
        <v>6</v>
      </c>
      <c r="N68" s="223">
        <f t="shared" si="1"/>
        <v>31.200000000000003</v>
      </c>
      <c r="O68" s="217" t="s">
        <v>659</v>
      </c>
      <c r="P68" s="220">
        <v>6</v>
      </c>
      <c r="Q68" s="223">
        <f t="shared" si="2"/>
        <v>45.06</v>
      </c>
      <c r="R68" s="217" t="s">
        <v>631</v>
      </c>
      <c r="S68" s="220">
        <v>6</v>
      </c>
      <c r="T68" s="223">
        <f t="shared" si="3"/>
        <v>30.42</v>
      </c>
      <c r="U68" s="217" t="s">
        <v>707</v>
      </c>
      <c r="V68" s="220">
        <v>6</v>
      </c>
      <c r="W68" s="223">
        <f t="shared" si="4"/>
        <v>39.72</v>
      </c>
      <c r="X68" s="98"/>
      <c r="Z68" s="223">
        <f t="shared" si="5"/>
        <v>0</v>
      </c>
      <c r="AA68" s="217"/>
      <c r="AC68" s="50">
        <f t="shared" si="6"/>
        <v>0</v>
      </c>
      <c r="AD68" s="220" t="s">
        <v>670</v>
      </c>
      <c r="AE68" s="45">
        <v>6</v>
      </c>
      <c r="AF68" s="50">
        <f t="shared" si="7"/>
        <v>30.72</v>
      </c>
      <c r="AG68" s="49" t="s">
        <v>637</v>
      </c>
      <c r="AH68" s="45">
        <v>6</v>
      </c>
      <c r="AI68" s="50">
        <f t="shared" si="8"/>
        <v>43.5</v>
      </c>
      <c r="AJ68" s="220"/>
      <c r="AK68" s="45"/>
      <c r="AM68" s="159">
        <f t="shared" si="11"/>
        <v>251.04000000000002</v>
      </c>
      <c r="AN68" s="48">
        <f t="shared" si="13"/>
        <v>63</v>
      </c>
    </row>
    <row r="69" spans="2:40" x14ac:dyDescent="0.2">
      <c r="B69" s="153">
        <v>64</v>
      </c>
      <c r="C69" s="139">
        <v>64</v>
      </c>
      <c r="E69" s="46">
        <v>43883</v>
      </c>
      <c r="F69" s="51" t="s">
        <v>101</v>
      </c>
      <c r="G69" s="47" t="s">
        <v>628</v>
      </c>
      <c r="H69" s="139">
        <v>59</v>
      </c>
      <c r="I69" s="217" t="s">
        <v>629</v>
      </c>
      <c r="J69" s="45">
        <v>12</v>
      </c>
      <c r="K69" s="50">
        <f t="shared" si="0"/>
        <v>60.84</v>
      </c>
      <c r="L69" s="351"/>
      <c r="N69" s="223">
        <f t="shared" si="1"/>
        <v>0</v>
      </c>
      <c r="O69" s="217" t="s">
        <v>659</v>
      </c>
      <c r="P69" s="220">
        <v>12</v>
      </c>
      <c r="Q69" s="223">
        <f t="shared" si="2"/>
        <v>90.12</v>
      </c>
      <c r="R69" s="217"/>
      <c r="T69" s="223">
        <f t="shared" si="3"/>
        <v>0</v>
      </c>
      <c r="U69" s="217" t="s">
        <v>707</v>
      </c>
      <c r="V69" s="220">
        <v>12</v>
      </c>
      <c r="W69" s="223">
        <f t="shared" si="4"/>
        <v>79.44</v>
      </c>
      <c r="X69" s="98"/>
      <c r="Z69" s="223">
        <f t="shared" si="5"/>
        <v>0</v>
      </c>
      <c r="AA69" s="217"/>
      <c r="AC69" s="50">
        <f t="shared" si="6"/>
        <v>0</v>
      </c>
      <c r="AD69" s="220" t="s">
        <v>670</v>
      </c>
      <c r="AE69" s="45">
        <v>6</v>
      </c>
      <c r="AF69" s="50">
        <f t="shared" si="7"/>
        <v>30.72</v>
      </c>
      <c r="AG69" s="49"/>
      <c r="AI69" s="50">
        <f t="shared" si="8"/>
        <v>0</v>
      </c>
      <c r="AJ69" s="220"/>
      <c r="AK69" s="45"/>
      <c r="AM69" s="159">
        <f t="shared" si="11"/>
        <v>261.12</v>
      </c>
      <c r="AN69" s="48">
        <f t="shared" si="13"/>
        <v>64</v>
      </c>
    </row>
    <row r="70" spans="2:40" x14ac:dyDescent="0.2">
      <c r="B70" s="153">
        <v>65</v>
      </c>
      <c r="C70" s="139">
        <v>65</v>
      </c>
      <c r="E70" s="46">
        <v>43883</v>
      </c>
      <c r="F70" s="51" t="s">
        <v>101</v>
      </c>
      <c r="G70" s="47" t="s">
        <v>457</v>
      </c>
      <c r="H70" s="139">
        <v>60</v>
      </c>
      <c r="I70" s="217" t="s">
        <v>629</v>
      </c>
      <c r="J70" s="45">
        <v>6</v>
      </c>
      <c r="K70" s="50">
        <f t="shared" si="0"/>
        <v>30.42</v>
      </c>
      <c r="L70" s="351"/>
      <c r="N70" s="223">
        <f t="shared" si="1"/>
        <v>0</v>
      </c>
      <c r="O70" s="351" t="s">
        <v>659</v>
      </c>
      <c r="P70" s="220">
        <v>12</v>
      </c>
      <c r="Q70" s="223">
        <f t="shared" si="2"/>
        <v>90.12</v>
      </c>
      <c r="R70" s="217" t="s">
        <v>631</v>
      </c>
      <c r="S70" s="220">
        <v>6</v>
      </c>
      <c r="T70" s="223">
        <f t="shared" si="3"/>
        <v>30.42</v>
      </c>
      <c r="U70" s="217" t="s">
        <v>707</v>
      </c>
      <c r="V70" s="220">
        <v>18</v>
      </c>
      <c r="W70" s="223">
        <f t="shared" si="4"/>
        <v>119.16</v>
      </c>
      <c r="X70" s="98"/>
      <c r="Z70" s="223">
        <f t="shared" si="5"/>
        <v>0</v>
      </c>
      <c r="AA70" s="217"/>
      <c r="AC70" s="50">
        <f t="shared" si="6"/>
        <v>0</v>
      </c>
      <c r="AF70" s="50">
        <f t="shared" si="7"/>
        <v>0</v>
      </c>
      <c r="AG70" s="460" t="s">
        <v>637</v>
      </c>
      <c r="AH70" s="256">
        <v>18</v>
      </c>
      <c r="AI70" s="50">
        <f t="shared" si="8"/>
        <v>130.5</v>
      </c>
      <c r="AJ70" s="220"/>
      <c r="AK70" s="45"/>
      <c r="AM70" s="159">
        <f t="shared" si="11"/>
        <v>400.62</v>
      </c>
      <c r="AN70" s="48">
        <f t="shared" si="13"/>
        <v>65</v>
      </c>
    </row>
    <row r="71" spans="2:40" x14ac:dyDescent="0.2">
      <c r="B71" s="153">
        <v>66</v>
      </c>
      <c r="C71" s="139">
        <v>66</v>
      </c>
      <c r="E71" s="46">
        <v>43883</v>
      </c>
      <c r="F71" s="51" t="s">
        <v>101</v>
      </c>
      <c r="G71" s="47" t="s">
        <v>456</v>
      </c>
      <c r="H71" s="139">
        <v>61</v>
      </c>
      <c r="I71" s="217" t="s">
        <v>629</v>
      </c>
      <c r="J71" s="45">
        <v>6</v>
      </c>
      <c r="K71" s="50">
        <f t="shared" si="0"/>
        <v>30.42</v>
      </c>
      <c r="L71" s="217"/>
      <c r="N71" s="223">
        <f t="shared" si="1"/>
        <v>0</v>
      </c>
      <c r="O71" s="217" t="s">
        <v>659</v>
      </c>
      <c r="P71" s="220">
        <v>6</v>
      </c>
      <c r="Q71" s="223">
        <f t="shared" si="2"/>
        <v>45.06</v>
      </c>
      <c r="R71" s="217" t="s">
        <v>631</v>
      </c>
      <c r="S71" s="220">
        <v>12</v>
      </c>
      <c r="T71" s="223">
        <f t="shared" si="3"/>
        <v>60.84</v>
      </c>
      <c r="U71" s="217" t="s">
        <v>707</v>
      </c>
      <c r="V71" s="220">
        <v>12</v>
      </c>
      <c r="W71" s="223">
        <f t="shared" si="4"/>
        <v>79.44</v>
      </c>
      <c r="X71" s="98"/>
      <c r="Z71" s="223">
        <f t="shared" si="5"/>
        <v>0</v>
      </c>
      <c r="AA71" s="217"/>
      <c r="AC71" s="50">
        <f t="shared" si="6"/>
        <v>0</v>
      </c>
      <c r="AD71" s="220" t="s">
        <v>670</v>
      </c>
      <c r="AE71" s="45">
        <v>6</v>
      </c>
      <c r="AF71" s="50">
        <f t="shared" si="7"/>
        <v>30.72</v>
      </c>
      <c r="AG71" s="49" t="s">
        <v>637</v>
      </c>
      <c r="AH71" s="45">
        <v>12</v>
      </c>
      <c r="AI71" s="50">
        <f t="shared" si="8"/>
        <v>87</v>
      </c>
      <c r="AJ71" s="220"/>
      <c r="AK71" s="45"/>
      <c r="AM71" s="159">
        <f t="shared" si="11"/>
        <v>333.48</v>
      </c>
      <c r="AN71" s="48">
        <f t="shared" si="13"/>
        <v>66</v>
      </c>
    </row>
    <row r="72" spans="2:40" x14ac:dyDescent="0.2">
      <c r="B72" s="153">
        <v>67</v>
      </c>
      <c r="C72" s="139">
        <v>67</v>
      </c>
      <c r="E72" s="46">
        <v>43883</v>
      </c>
      <c r="F72" s="51" t="s">
        <v>101</v>
      </c>
      <c r="G72" s="47" t="s">
        <v>470</v>
      </c>
      <c r="H72" s="139">
        <v>62</v>
      </c>
      <c r="I72" s="217" t="s">
        <v>629</v>
      </c>
      <c r="J72" s="45">
        <v>12</v>
      </c>
      <c r="K72" s="50">
        <f t="shared" si="0"/>
        <v>60.84</v>
      </c>
      <c r="L72" s="217"/>
      <c r="N72" s="223">
        <f t="shared" si="1"/>
        <v>0</v>
      </c>
      <c r="O72" s="351" t="s">
        <v>659</v>
      </c>
      <c r="P72" s="220">
        <v>12</v>
      </c>
      <c r="Q72" s="223">
        <f t="shared" si="2"/>
        <v>90.12</v>
      </c>
      <c r="R72" s="217" t="s">
        <v>631</v>
      </c>
      <c r="S72" s="220">
        <v>6</v>
      </c>
      <c r="T72" s="223">
        <f t="shared" si="3"/>
        <v>30.42</v>
      </c>
      <c r="U72" s="217" t="s">
        <v>707</v>
      </c>
      <c r="V72" s="220">
        <v>6</v>
      </c>
      <c r="W72" s="223">
        <f t="shared" si="4"/>
        <v>39.72</v>
      </c>
      <c r="X72" s="98"/>
      <c r="Z72" s="223">
        <f t="shared" si="5"/>
        <v>0</v>
      </c>
      <c r="AA72" s="217" t="s">
        <v>630</v>
      </c>
      <c r="AB72" s="45">
        <v>6</v>
      </c>
      <c r="AC72" s="50">
        <f t="shared" si="6"/>
        <v>30.42</v>
      </c>
      <c r="AF72" s="50">
        <f t="shared" si="7"/>
        <v>0</v>
      </c>
      <c r="AG72" s="49" t="s">
        <v>637</v>
      </c>
      <c r="AH72" s="45">
        <v>12</v>
      </c>
      <c r="AI72" s="50">
        <f t="shared" si="8"/>
        <v>87</v>
      </c>
      <c r="AJ72" s="220"/>
      <c r="AK72" s="45"/>
      <c r="AM72" s="159">
        <f t="shared" si="11"/>
        <v>338.52</v>
      </c>
      <c r="AN72" s="48">
        <f t="shared" si="13"/>
        <v>67</v>
      </c>
    </row>
    <row r="73" spans="2:40" x14ac:dyDescent="0.2">
      <c r="B73" s="153">
        <v>69</v>
      </c>
      <c r="C73" s="139">
        <v>69</v>
      </c>
      <c r="E73" s="46">
        <v>43890</v>
      </c>
      <c r="F73" s="51" t="s">
        <v>101</v>
      </c>
      <c r="G73" s="47" t="s">
        <v>251</v>
      </c>
      <c r="H73" s="139">
        <v>63</v>
      </c>
      <c r="I73" s="217"/>
      <c r="K73" s="50">
        <f t="shared" si="0"/>
        <v>0</v>
      </c>
      <c r="L73" s="217" t="s">
        <v>663</v>
      </c>
      <c r="M73" s="220">
        <v>12</v>
      </c>
      <c r="N73" s="223">
        <f t="shared" si="1"/>
        <v>62.400000000000006</v>
      </c>
      <c r="O73" s="351" t="s">
        <v>659</v>
      </c>
      <c r="P73" s="220">
        <v>12</v>
      </c>
      <c r="Q73" s="223">
        <f t="shared" si="2"/>
        <v>90.12</v>
      </c>
      <c r="R73" s="217" t="s">
        <v>631</v>
      </c>
      <c r="S73" s="220">
        <v>6</v>
      </c>
      <c r="T73" s="223">
        <f t="shared" si="3"/>
        <v>30.42</v>
      </c>
      <c r="U73" s="217" t="s">
        <v>707</v>
      </c>
      <c r="V73" s="220">
        <v>6</v>
      </c>
      <c r="W73" s="223">
        <f t="shared" si="4"/>
        <v>39.72</v>
      </c>
      <c r="X73" s="98"/>
      <c r="Z73" s="223">
        <f t="shared" si="5"/>
        <v>0</v>
      </c>
      <c r="AA73" s="217"/>
      <c r="AC73" s="50">
        <f t="shared" si="6"/>
        <v>0</v>
      </c>
      <c r="AF73" s="50">
        <f t="shared" si="7"/>
        <v>0</v>
      </c>
      <c r="AG73" s="49"/>
      <c r="AI73" s="50">
        <f t="shared" si="8"/>
        <v>0</v>
      </c>
      <c r="AJ73" s="220"/>
      <c r="AK73" s="45"/>
      <c r="AM73" s="159">
        <f t="shared" si="11"/>
        <v>222.66</v>
      </c>
      <c r="AN73" s="48">
        <f t="shared" si="13"/>
        <v>69</v>
      </c>
    </row>
    <row r="74" spans="2:40" x14ac:dyDescent="0.2">
      <c r="B74" s="153">
        <v>70</v>
      </c>
      <c r="C74" s="139">
        <v>70</v>
      </c>
      <c r="E74" s="46">
        <v>43890</v>
      </c>
      <c r="F74" s="51" t="s">
        <v>101</v>
      </c>
      <c r="G74" s="47" t="s">
        <v>450</v>
      </c>
      <c r="H74" s="139">
        <v>64</v>
      </c>
      <c r="I74" s="217" t="s">
        <v>629</v>
      </c>
      <c r="J74" s="45">
        <v>12</v>
      </c>
      <c r="K74" s="50">
        <f t="shared" si="0"/>
        <v>60.84</v>
      </c>
      <c r="L74" s="351" t="s">
        <v>663</v>
      </c>
      <c r="M74" s="220">
        <v>18</v>
      </c>
      <c r="N74" s="223">
        <f t="shared" si="1"/>
        <v>93.600000000000009</v>
      </c>
      <c r="O74" s="351" t="s">
        <v>659</v>
      </c>
      <c r="P74" s="220">
        <v>18</v>
      </c>
      <c r="Q74" s="223">
        <f t="shared" si="2"/>
        <v>135.18</v>
      </c>
      <c r="R74" s="217" t="s">
        <v>631</v>
      </c>
      <c r="S74" s="220">
        <v>6</v>
      </c>
      <c r="T74" s="223">
        <f t="shared" si="3"/>
        <v>30.42</v>
      </c>
      <c r="U74" s="217" t="s">
        <v>707</v>
      </c>
      <c r="V74" s="220">
        <v>12</v>
      </c>
      <c r="W74" s="223">
        <f t="shared" si="4"/>
        <v>79.44</v>
      </c>
      <c r="X74" s="98"/>
      <c r="Z74" s="223">
        <f t="shared" si="5"/>
        <v>0</v>
      </c>
      <c r="AA74" s="217" t="s">
        <v>630</v>
      </c>
      <c r="AB74" s="45">
        <v>12</v>
      </c>
      <c r="AC74" s="50">
        <f t="shared" si="6"/>
        <v>60.84</v>
      </c>
      <c r="AD74" s="220" t="s">
        <v>670</v>
      </c>
      <c r="AE74" s="45">
        <v>18</v>
      </c>
      <c r="AF74" s="50">
        <f t="shared" si="7"/>
        <v>92.16</v>
      </c>
      <c r="AG74" s="49" t="s">
        <v>637</v>
      </c>
      <c r="AH74" s="45">
        <v>12</v>
      </c>
      <c r="AI74" s="50">
        <f t="shared" si="8"/>
        <v>87</v>
      </c>
      <c r="AJ74" s="220"/>
      <c r="AK74" s="45"/>
      <c r="AM74" s="159">
        <f t="shared" si="11"/>
        <v>639.48</v>
      </c>
      <c r="AN74" s="48">
        <f t="shared" si="13"/>
        <v>70</v>
      </c>
    </row>
    <row r="75" spans="2:40" x14ac:dyDescent="0.2">
      <c r="B75" s="153">
        <v>71</v>
      </c>
      <c r="C75" s="139">
        <v>71</v>
      </c>
      <c r="E75" s="46">
        <v>43890</v>
      </c>
      <c r="F75" s="51" t="s">
        <v>101</v>
      </c>
      <c r="G75" s="47" t="s">
        <v>461</v>
      </c>
      <c r="H75" s="139">
        <v>65</v>
      </c>
      <c r="I75" s="217" t="s">
        <v>629</v>
      </c>
      <c r="J75" s="45">
        <v>6</v>
      </c>
      <c r="K75" s="50">
        <f t="shared" si="0"/>
        <v>30.42</v>
      </c>
      <c r="L75" s="351" t="s">
        <v>663</v>
      </c>
      <c r="M75" s="220">
        <v>6</v>
      </c>
      <c r="N75" s="223">
        <f t="shared" si="1"/>
        <v>31.200000000000003</v>
      </c>
      <c r="O75" s="351" t="s">
        <v>659</v>
      </c>
      <c r="P75" s="220">
        <v>6</v>
      </c>
      <c r="Q75" s="223">
        <f t="shared" si="2"/>
        <v>45.06</v>
      </c>
      <c r="R75" s="217" t="s">
        <v>631</v>
      </c>
      <c r="S75" s="220">
        <v>6</v>
      </c>
      <c r="T75" s="223">
        <f t="shared" si="3"/>
        <v>30.42</v>
      </c>
      <c r="U75" s="217" t="s">
        <v>707</v>
      </c>
      <c r="V75" s="220">
        <v>12</v>
      </c>
      <c r="W75" s="223">
        <f t="shared" si="4"/>
        <v>79.44</v>
      </c>
      <c r="X75" s="98"/>
      <c r="Z75" s="223">
        <f t="shared" si="5"/>
        <v>0</v>
      </c>
      <c r="AA75" s="217"/>
      <c r="AC75" s="50">
        <f t="shared" si="6"/>
        <v>0</v>
      </c>
      <c r="AD75" s="220" t="s">
        <v>670</v>
      </c>
      <c r="AE75" s="45">
        <v>6</v>
      </c>
      <c r="AF75" s="50">
        <f t="shared" si="7"/>
        <v>30.72</v>
      </c>
      <c r="AG75" s="49" t="s">
        <v>637</v>
      </c>
      <c r="AH75" s="45">
        <v>12</v>
      </c>
      <c r="AI75" s="50">
        <f t="shared" si="8"/>
        <v>87</v>
      </c>
      <c r="AJ75" s="220"/>
      <c r="AK75" s="45"/>
      <c r="AM75" s="159">
        <f t="shared" si="11"/>
        <v>334.26</v>
      </c>
      <c r="AN75" s="48">
        <f t="shared" si="13"/>
        <v>71</v>
      </c>
    </row>
    <row r="76" spans="2:40" x14ac:dyDescent="0.2">
      <c r="B76" s="153">
        <v>72</v>
      </c>
      <c r="C76" s="139">
        <v>72</v>
      </c>
      <c r="E76" s="46">
        <v>43890</v>
      </c>
      <c r="F76" s="51" t="s">
        <v>101</v>
      </c>
      <c r="G76" s="47" t="s">
        <v>649</v>
      </c>
      <c r="H76" s="139">
        <v>66</v>
      </c>
      <c r="I76" s="217" t="s">
        <v>629</v>
      </c>
      <c r="J76" s="45">
        <v>12</v>
      </c>
      <c r="K76" s="50">
        <f t="shared" si="0"/>
        <v>60.84</v>
      </c>
      <c r="L76" s="351" t="s">
        <v>663</v>
      </c>
      <c r="M76" s="220">
        <v>12</v>
      </c>
      <c r="N76" s="223">
        <f t="shared" si="1"/>
        <v>62.400000000000006</v>
      </c>
      <c r="O76" s="351" t="s">
        <v>659</v>
      </c>
      <c r="P76" s="220">
        <v>12</v>
      </c>
      <c r="Q76" s="223">
        <f t="shared" si="2"/>
        <v>90.12</v>
      </c>
      <c r="R76" s="217"/>
      <c r="T76" s="223">
        <f t="shared" si="3"/>
        <v>0</v>
      </c>
      <c r="U76" s="217" t="s">
        <v>707</v>
      </c>
      <c r="V76" s="220">
        <v>12</v>
      </c>
      <c r="W76" s="223">
        <f t="shared" si="4"/>
        <v>79.44</v>
      </c>
      <c r="X76" s="98"/>
      <c r="Z76" s="223">
        <f t="shared" si="5"/>
        <v>0</v>
      </c>
      <c r="AA76" s="217" t="s">
        <v>630</v>
      </c>
      <c r="AB76" s="45">
        <v>12</v>
      </c>
      <c r="AC76" s="50">
        <f t="shared" si="6"/>
        <v>60.84</v>
      </c>
      <c r="AD76" s="220" t="s">
        <v>670</v>
      </c>
      <c r="AE76" s="45">
        <v>12</v>
      </c>
      <c r="AF76" s="50">
        <f t="shared" si="7"/>
        <v>61.44</v>
      </c>
      <c r="AG76" s="49" t="s">
        <v>637</v>
      </c>
      <c r="AH76" s="45">
        <v>12</v>
      </c>
      <c r="AI76" s="50">
        <f t="shared" si="8"/>
        <v>87</v>
      </c>
      <c r="AJ76" s="220"/>
      <c r="AK76" s="45"/>
      <c r="AM76" s="159">
        <f t="shared" si="11"/>
        <v>502.08</v>
      </c>
      <c r="AN76" s="48">
        <f t="shared" si="13"/>
        <v>72</v>
      </c>
    </row>
    <row r="77" spans="2:40" x14ac:dyDescent="0.2">
      <c r="B77" s="153">
        <v>73</v>
      </c>
      <c r="C77" s="139">
        <v>73</v>
      </c>
      <c r="E77" s="46">
        <v>43890</v>
      </c>
      <c r="F77" s="51" t="s">
        <v>101</v>
      </c>
      <c r="G77" s="47" t="s">
        <v>650</v>
      </c>
      <c r="H77" s="139">
        <v>67</v>
      </c>
      <c r="I77" s="217"/>
      <c r="K77" s="50">
        <f t="shared" si="0"/>
        <v>0</v>
      </c>
      <c r="L77" s="351" t="s">
        <v>663</v>
      </c>
      <c r="M77" s="220">
        <v>12</v>
      </c>
      <c r="N77" s="223">
        <f t="shared" si="1"/>
        <v>62.400000000000006</v>
      </c>
      <c r="O77" s="351" t="s">
        <v>659</v>
      </c>
      <c r="P77" s="220">
        <v>6</v>
      </c>
      <c r="Q77" s="223">
        <f t="shared" si="2"/>
        <v>45.06</v>
      </c>
      <c r="R77" s="217"/>
      <c r="T77" s="223">
        <f t="shared" si="3"/>
        <v>0</v>
      </c>
      <c r="U77" s="217" t="s">
        <v>707</v>
      </c>
      <c r="V77" s="220">
        <v>6</v>
      </c>
      <c r="W77" s="223">
        <f t="shared" si="4"/>
        <v>39.72</v>
      </c>
      <c r="X77" s="98"/>
      <c r="Z77" s="223">
        <f t="shared" si="5"/>
        <v>0</v>
      </c>
      <c r="AA77" s="217"/>
      <c r="AC77" s="50">
        <f t="shared" si="6"/>
        <v>0</v>
      </c>
      <c r="AD77" s="220" t="s">
        <v>670</v>
      </c>
      <c r="AE77" s="45">
        <v>6</v>
      </c>
      <c r="AF77" s="50">
        <f t="shared" si="7"/>
        <v>30.72</v>
      </c>
      <c r="AG77" s="49" t="s">
        <v>637</v>
      </c>
      <c r="AH77" s="45">
        <v>12</v>
      </c>
      <c r="AI77" s="50">
        <f t="shared" si="8"/>
        <v>87</v>
      </c>
      <c r="AJ77" s="220"/>
      <c r="AK77" s="45"/>
      <c r="AM77" s="159">
        <f t="shared" ref="AM77:AM143" si="14">K77+N77+Q77+T77+W77+AC77+AF77+AI77+Z77+AL77</f>
        <v>264.89999999999998</v>
      </c>
      <c r="AN77" s="48">
        <f t="shared" si="13"/>
        <v>73</v>
      </c>
    </row>
    <row r="78" spans="2:40" x14ac:dyDescent="0.2">
      <c r="B78" s="153">
        <v>74</v>
      </c>
      <c r="C78" s="139">
        <v>74</v>
      </c>
      <c r="E78" s="46">
        <v>43890</v>
      </c>
      <c r="F78" s="51" t="s">
        <v>101</v>
      </c>
      <c r="G78" s="47" t="s">
        <v>457</v>
      </c>
      <c r="H78" s="139">
        <v>68</v>
      </c>
      <c r="I78" s="217" t="s">
        <v>629</v>
      </c>
      <c r="J78" s="45">
        <v>24</v>
      </c>
      <c r="K78" s="50">
        <f t="shared" si="0"/>
        <v>121.68</v>
      </c>
      <c r="L78" s="351" t="s">
        <v>663</v>
      </c>
      <c r="M78" s="220">
        <v>18</v>
      </c>
      <c r="N78" s="223">
        <f t="shared" si="1"/>
        <v>93.600000000000009</v>
      </c>
      <c r="O78" s="351" t="s">
        <v>659</v>
      </c>
      <c r="P78" s="220">
        <v>24</v>
      </c>
      <c r="Q78" s="223">
        <f t="shared" si="2"/>
        <v>180.24</v>
      </c>
      <c r="R78" s="217" t="s">
        <v>631</v>
      </c>
      <c r="S78" s="220">
        <v>18</v>
      </c>
      <c r="T78" s="223">
        <f t="shared" si="3"/>
        <v>91.26</v>
      </c>
      <c r="U78" s="217" t="s">
        <v>707</v>
      </c>
      <c r="V78" s="220">
        <v>24</v>
      </c>
      <c r="W78" s="223">
        <f t="shared" si="4"/>
        <v>158.88</v>
      </c>
      <c r="X78" s="98"/>
      <c r="Z78" s="223">
        <f t="shared" si="5"/>
        <v>0</v>
      </c>
      <c r="AA78" s="217" t="s">
        <v>630</v>
      </c>
      <c r="AB78" s="45">
        <v>12</v>
      </c>
      <c r="AC78" s="50">
        <f t="shared" si="6"/>
        <v>60.84</v>
      </c>
      <c r="AD78" s="220" t="s">
        <v>670</v>
      </c>
      <c r="AE78" s="45">
        <v>6</v>
      </c>
      <c r="AF78" s="50">
        <f t="shared" si="7"/>
        <v>30.72</v>
      </c>
      <c r="AG78" s="49" t="s">
        <v>637</v>
      </c>
      <c r="AH78" s="45">
        <v>24</v>
      </c>
      <c r="AI78" s="50">
        <f t="shared" si="8"/>
        <v>174</v>
      </c>
      <c r="AJ78" s="220"/>
      <c r="AK78" s="45"/>
      <c r="AM78" s="159">
        <f t="shared" si="14"/>
        <v>911.22000000000014</v>
      </c>
      <c r="AN78" s="48">
        <f t="shared" si="13"/>
        <v>74</v>
      </c>
    </row>
    <row r="79" spans="2:40" x14ac:dyDescent="0.2">
      <c r="B79" s="153">
        <v>75</v>
      </c>
      <c r="C79" s="139">
        <v>75</v>
      </c>
      <c r="E79" s="46">
        <v>43890</v>
      </c>
      <c r="F79" s="51" t="s">
        <v>101</v>
      </c>
      <c r="G79" s="47" t="s">
        <v>132</v>
      </c>
      <c r="H79" s="139">
        <v>69</v>
      </c>
      <c r="I79" s="217"/>
      <c r="K79" s="50">
        <f t="shared" si="0"/>
        <v>0</v>
      </c>
      <c r="L79" s="351" t="s">
        <v>663</v>
      </c>
      <c r="M79" s="220">
        <v>6</v>
      </c>
      <c r="N79" s="223">
        <f t="shared" si="1"/>
        <v>31.200000000000003</v>
      </c>
      <c r="O79" s="351" t="s">
        <v>659</v>
      </c>
      <c r="P79" s="220">
        <v>12</v>
      </c>
      <c r="Q79" s="223">
        <f t="shared" si="2"/>
        <v>90.12</v>
      </c>
      <c r="R79" s="217"/>
      <c r="T79" s="223">
        <f t="shared" si="3"/>
        <v>0</v>
      </c>
      <c r="U79" s="217" t="s">
        <v>707</v>
      </c>
      <c r="V79" s="220">
        <v>6</v>
      </c>
      <c r="W79" s="223">
        <f t="shared" si="4"/>
        <v>39.72</v>
      </c>
      <c r="X79" s="98"/>
      <c r="Z79" s="223">
        <f t="shared" si="5"/>
        <v>0</v>
      </c>
      <c r="AA79" s="217" t="s">
        <v>630</v>
      </c>
      <c r="AB79" s="45">
        <v>6</v>
      </c>
      <c r="AC79" s="50">
        <f t="shared" si="6"/>
        <v>30.42</v>
      </c>
      <c r="AD79" s="220" t="s">
        <v>670</v>
      </c>
      <c r="AE79" s="45">
        <v>6</v>
      </c>
      <c r="AF79" s="50">
        <f t="shared" si="7"/>
        <v>30.72</v>
      </c>
      <c r="AG79" s="49" t="s">
        <v>637</v>
      </c>
      <c r="AH79" s="45">
        <v>12</v>
      </c>
      <c r="AI79" s="50">
        <f t="shared" si="8"/>
        <v>87</v>
      </c>
      <c r="AJ79" s="220"/>
      <c r="AK79" s="45"/>
      <c r="AM79" s="159">
        <f t="shared" si="14"/>
        <v>309.18000000000006</v>
      </c>
      <c r="AN79" s="48">
        <f t="shared" si="13"/>
        <v>75</v>
      </c>
    </row>
    <row r="80" spans="2:40" x14ac:dyDescent="0.2">
      <c r="B80" s="153">
        <v>76</v>
      </c>
      <c r="C80" s="139">
        <v>76</v>
      </c>
      <c r="E80" s="46">
        <v>43890</v>
      </c>
      <c r="F80" s="51" t="s">
        <v>101</v>
      </c>
      <c r="G80" s="47" t="s">
        <v>653</v>
      </c>
      <c r="H80" s="139">
        <v>70</v>
      </c>
      <c r="I80" s="217" t="s">
        <v>629</v>
      </c>
      <c r="J80" s="45">
        <v>24</v>
      </c>
      <c r="K80" s="50">
        <f t="shared" si="0"/>
        <v>121.68</v>
      </c>
      <c r="L80" s="351" t="s">
        <v>663</v>
      </c>
      <c r="M80" s="220">
        <v>18</v>
      </c>
      <c r="N80" s="223">
        <f t="shared" si="1"/>
        <v>93.600000000000009</v>
      </c>
      <c r="O80" s="351"/>
      <c r="Q80" s="223">
        <f t="shared" si="2"/>
        <v>0</v>
      </c>
      <c r="R80" s="217" t="s">
        <v>631</v>
      </c>
      <c r="S80" s="220">
        <v>18</v>
      </c>
      <c r="T80" s="223">
        <f t="shared" si="3"/>
        <v>91.26</v>
      </c>
      <c r="U80" s="217" t="s">
        <v>707</v>
      </c>
      <c r="V80" s="220">
        <v>18</v>
      </c>
      <c r="W80" s="223">
        <f t="shared" si="4"/>
        <v>119.16</v>
      </c>
      <c r="X80" s="98"/>
      <c r="Z80" s="223">
        <f t="shared" si="5"/>
        <v>0</v>
      </c>
      <c r="AA80" s="217" t="s">
        <v>630</v>
      </c>
      <c r="AB80" s="45">
        <v>12</v>
      </c>
      <c r="AC80" s="50">
        <f t="shared" si="6"/>
        <v>60.84</v>
      </c>
      <c r="AD80" s="220" t="s">
        <v>670</v>
      </c>
      <c r="AE80" s="45">
        <v>18</v>
      </c>
      <c r="AF80" s="50">
        <f t="shared" si="7"/>
        <v>92.16</v>
      </c>
      <c r="AG80" s="49" t="s">
        <v>637</v>
      </c>
      <c r="AH80" s="45">
        <v>24</v>
      </c>
      <c r="AI80" s="50">
        <f t="shared" si="8"/>
        <v>174</v>
      </c>
      <c r="AJ80" s="220"/>
      <c r="AK80" s="45"/>
      <c r="AM80" s="159">
        <f t="shared" si="14"/>
        <v>752.7</v>
      </c>
      <c r="AN80" s="48">
        <f t="shared" si="13"/>
        <v>76</v>
      </c>
    </row>
    <row r="81" spans="1:44" x14ac:dyDescent="0.2">
      <c r="B81" s="153">
        <v>77</v>
      </c>
      <c r="C81" s="347">
        <v>77</v>
      </c>
      <c r="D81" s="347"/>
      <c r="E81" s="348">
        <v>43890</v>
      </c>
      <c r="F81" s="349" t="s">
        <v>101</v>
      </c>
      <c r="G81" s="350" t="s">
        <v>654</v>
      </c>
      <c r="H81" s="347">
        <v>71</v>
      </c>
      <c r="I81" s="351" t="s">
        <v>629</v>
      </c>
      <c r="J81" s="256">
        <v>24</v>
      </c>
      <c r="K81" s="50">
        <f t="shared" si="0"/>
        <v>121.68</v>
      </c>
      <c r="L81" s="351" t="s">
        <v>663</v>
      </c>
      <c r="M81" s="353">
        <v>24</v>
      </c>
      <c r="N81" s="223">
        <f t="shared" si="1"/>
        <v>124.80000000000001</v>
      </c>
      <c r="O81" s="351" t="s">
        <v>659</v>
      </c>
      <c r="P81" s="353">
        <v>18</v>
      </c>
      <c r="Q81" s="223">
        <f t="shared" si="2"/>
        <v>135.18</v>
      </c>
      <c r="R81" s="351" t="s">
        <v>631</v>
      </c>
      <c r="S81" s="353">
        <v>24</v>
      </c>
      <c r="T81" s="223">
        <f t="shared" si="3"/>
        <v>121.68</v>
      </c>
      <c r="U81" s="351" t="s">
        <v>707</v>
      </c>
      <c r="V81" s="353">
        <v>30</v>
      </c>
      <c r="W81" s="223">
        <f t="shared" si="4"/>
        <v>198.6</v>
      </c>
      <c r="X81" s="355"/>
      <c r="Y81" s="353"/>
      <c r="Z81" s="223">
        <f t="shared" si="5"/>
        <v>0</v>
      </c>
      <c r="AA81" s="351"/>
      <c r="AB81" s="256"/>
      <c r="AC81" s="50">
        <f t="shared" si="6"/>
        <v>0</v>
      </c>
      <c r="AD81" s="353"/>
      <c r="AE81" s="256"/>
      <c r="AF81" s="50">
        <f t="shared" si="7"/>
        <v>0</v>
      </c>
      <c r="AG81" s="356" t="s">
        <v>637</v>
      </c>
      <c r="AH81" s="256">
        <v>12</v>
      </c>
      <c r="AI81" s="50">
        <f t="shared" si="8"/>
        <v>87</v>
      </c>
      <c r="AJ81" s="353" t="s">
        <v>616</v>
      </c>
      <c r="AK81" s="256">
        <v>24</v>
      </c>
      <c r="AL81" s="352">
        <v>156</v>
      </c>
      <c r="AM81" s="159">
        <f t="shared" si="14"/>
        <v>944.94</v>
      </c>
      <c r="AN81" s="358">
        <f t="shared" si="13"/>
        <v>77</v>
      </c>
      <c r="AO81" s="359"/>
      <c r="AP81" s="360"/>
      <c r="AQ81" s="360"/>
      <c r="AR81" s="360"/>
    </row>
    <row r="82" spans="1:44" x14ac:dyDescent="0.2">
      <c r="B82" s="153">
        <v>81</v>
      </c>
      <c r="C82" s="139">
        <v>81</v>
      </c>
      <c r="E82" s="46">
        <v>43897</v>
      </c>
      <c r="F82" s="51" t="s">
        <v>101</v>
      </c>
      <c r="G82" s="350" t="s">
        <v>451</v>
      </c>
      <c r="H82" s="139">
        <v>72</v>
      </c>
      <c r="I82" s="217"/>
      <c r="K82" s="50">
        <f t="shared" si="0"/>
        <v>0</v>
      </c>
      <c r="L82" s="217"/>
      <c r="N82" s="223">
        <f t="shared" si="1"/>
        <v>0</v>
      </c>
      <c r="O82" s="217" t="s">
        <v>659</v>
      </c>
      <c r="P82" s="220">
        <v>12</v>
      </c>
      <c r="Q82" s="223">
        <f t="shared" si="2"/>
        <v>90.12</v>
      </c>
      <c r="R82" s="217" t="s">
        <v>631</v>
      </c>
      <c r="S82" s="220">
        <v>6</v>
      </c>
      <c r="T82" s="223">
        <f t="shared" si="3"/>
        <v>30.42</v>
      </c>
      <c r="U82" s="217" t="s">
        <v>707</v>
      </c>
      <c r="V82" s="220">
        <v>12</v>
      </c>
      <c r="W82" s="223">
        <f t="shared" si="4"/>
        <v>79.44</v>
      </c>
      <c r="X82" s="98"/>
      <c r="Z82" s="223">
        <f t="shared" si="5"/>
        <v>0</v>
      </c>
      <c r="AA82" s="217" t="s">
        <v>630</v>
      </c>
      <c r="AB82" s="45">
        <v>6</v>
      </c>
      <c r="AC82" s="50">
        <f t="shared" si="6"/>
        <v>30.42</v>
      </c>
      <c r="AF82" s="50">
        <f t="shared" si="7"/>
        <v>0</v>
      </c>
      <c r="AG82" s="49"/>
      <c r="AI82" s="50">
        <f t="shared" si="8"/>
        <v>0</v>
      </c>
      <c r="AJ82" s="220"/>
      <c r="AK82" s="45"/>
      <c r="AM82" s="159">
        <f t="shared" si="14"/>
        <v>230.40000000000003</v>
      </c>
      <c r="AN82" s="48">
        <f t="shared" si="13"/>
        <v>81</v>
      </c>
    </row>
    <row r="83" spans="1:44" x14ac:dyDescent="0.2">
      <c r="B83" s="153">
        <v>82</v>
      </c>
      <c r="C83" s="139">
        <v>82</v>
      </c>
      <c r="E83" s="46">
        <v>43897</v>
      </c>
      <c r="F83" s="51" t="s">
        <v>101</v>
      </c>
      <c r="G83" s="47" t="s">
        <v>648</v>
      </c>
      <c r="H83" s="139">
        <v>73</v>
      </c>
      <c r="I83" s="217"/>
      <c r="K83" s="50">
        <f t="shared" si="0"/>
        <v>0</v>
      </c>
      <c r="L83" s="217" t="s">
        <v>663</v>
      </c>
      <c r="M83" s="220">
        <v>12</v>
      </c>
      <c r="N83" s="223">
        <f t="shared" si="1"/>
        <v>62.400000000000006</v>
      </c>
      <c r="O83" s="217" t="s">
        <v>659</v>
      </c>
      <c r="P83" s="220">
        <v>6</v>
      </c>
      <c r="Q83" s="223">
        <f t="shared" si="2"/>
        <v>45.06</v>
      </c>
      <c r="R83" s="217" t="s">
        <v>631</v>
      </c>
      <c r="S83" s="220">
        <v>12</v>
      </c>
      <c r="T83" s="223">
        <f t="shared" si="3"/>
        <v>60.84</v>
      </c>
      <c r="U83" s="217" t="s">
        <v>707</v>
      </c>
      <c r="V83" s="220">
        <v>12</v>
      </c>
      <c r="W83" s="223">
        <f t="shared" si="4"/>
        <v>79.44</v>
      </c>
      <c r="X83" s="98"/>
      <c r="Z83" s="223">
        <f t="shared" si="5"/>
        <v>0</v>
      </c>
      <c r="AA83" s="217"/>
      <c r="AC83" s="50">
        <f t="shared" si="6"/>
        <v>0</v>
      </c>
      <c r="AD83" s="220" t="s">
        <v>670</v>
      </c>
      <c r="AE83" s="45">
        <v>12</v>
      </c>
      <c r="AF83" s="50">
        <f t="shared" si="7"/>
        <v>61.44</v>
      </c>
      <c r="AG83" s="49" t="s">
        <v>637</v>
      </c>
      <c r="AH83" s="45">
        <v>12</v>
      </c>
      <c r="AI83" s="50">
        <f t="shared" si="8"/>
        <v>87</v>
      </c>
      <c r="AJ83" s="220"/>
      <c r="AK83" s="45"/>
      <c r="AM83" s="159">
        <f t="shared" si="14"/>
        <v>396.18</v>
      </c>
      <c r="AN83" s="48">
        <f t="shared" si="13"/>
        <v>82</v>
      </c>
    </row>
    <row r="84" spans="1:44" x14ac:dyDescent="0.2">
      <c r="B84" s="153">
        <v>83</v>
      </c>
      <c r="C84" s="139">
        <v>83</v>
      </c>
      <c r="E84" s="46">
        <v>43897</v>
      </c>
      <c r="F84" s="51" t="s">
        <v>101</v>
      </c>
      <c r="G84" s="47" t="s">
        <v>462</v>
      </c>
      <c r="H84" s="139">
        <v>74</v>
      </c>
      <c r="I84" s="217" t="s">
        <v>629</v>
      </c>
      <c r="J84" s="45">
        <v>6</v>
      </c>
      <c r="K84" s="50">
        <f t="shared" si="0"/>
        <v>30.42</v>
      </c>
      <c r="L84" s="217" t="s">
        <v>663</v>
      </c>
      <c r="M84" s="220">
        <v>6</v>
      </c>
      <c r="N84" s="223">
        <f t="shared" si="1"/>
        <v>31.200000000000003</v>
      </c>
      <c r="O84" s="217" t="s">
        <v>659</v>
      </c>
      <c r="P84" s="220">
        <v>6</v>
      </c>
      <c r="Q84" s="223">
        <f t="shared" si="2"/>
        <v>45.06</v>
      </c>
      <c r="R84" s="217" t="s">
        <v>631</v>
      </c>
      <c r="S84" s="220">
        <v>18</v>
      </c>
      <c r="T84" s="223">
        <f t="shared" si="3"/>
        <v>91.26</v>
      </c>
      <c r="U84" s="217" t="s">
        <v>707</v>
      </c>
      <c r="V84" s="220">
        <v>6</v>
      </c>
      <c r="W84" s="223">
        <f t="shared" si="4"/>
        <v>39.72</v>
      </c>
      <c r="X84" s="98"/>
      <c r="Z84" s="223">
        <f t="shared" si="5"/>
        <v>0</v>
      </c>
      <c r="AA84" s="217" t="s">
        <v>630</v>
      </c>
      <c r="AB84" s="45">
        <v>18</v>
      </c>
      <c r="AC84" s="50">
        <f t="shared" si="6"/>
        <v>91.26</v>
      </c>
      <c r="AF84" s="50">
        <f t="shared" si="7"/>
        <v>0</v>
      </c>
      <c r="AG84" s="49" t="s">
        <v>637</v>
      </c>
      <c r="AH84" s="45">
        <v>12</v>
      </c>
      <c r="AI84" s="50">
        <f t="shared" si="8"/>
        <v>87</v>
      </c>
      <c r="AJ84" s="220"/>
      <c r="AK84" s="45"/>
      <c r="AM84" s="159">
        <f t="shared" si="14"/>
        <v>415.92</v>
      </c>
      <c r="AN84" s="48">
        <f t="shared" si="13"/>
        <v>83</v>
      </c>
    </row>
    <row r="85" spans="1:44" x14ac:dyDescent="0.2">
      <c r="B85" s="153">
        <v>84</v>
      </c>
      <c r="C85" s="139">
        <v>84</v>
      </c>
      <c r="E85" s="46">
        <v>43897</v>
      </c>
      <c r="F85" s="51" t="s">
        <v>101</v>
      </c>
      <c r="G85" s="47" t="s">
        <v>652</v>
      </c>
      <c r="H85" s="139">
        <v>75</v>
      </c>
      <c r="I85" s="217" t="s">
        <v>629</v>
      </c>
      <c r="J85" s="45">
        <v>12</v>
      </c>
      <c r="K85" s="50">
        <f t="shared" si="0"/>
        <v>60.84</v>
      </c>
      <c r="L85" s="217" t="s">
        <v>663</v>
      </c>
      <c r="M85" s="220">
        <v>18</v>
      </c>
      <c r="N85" s="223">
        <f t="shared" si="1"/>
        <v>93.600000000000009</v>
      </c>
      <c r="O85" s="217" t="s">
        <v>659</v>
      </c>
      <c r="P85" s="220">
        <v>18</v>
      </c>
      <c r="Q85" s="223">
        <f t="shared" si="2"/>
        <v>135.18</v>
      </c>
      <c r="R85" s="217" t="s">
        <v>631</v>
      </c>
      <c r="S85" s="220">
        <v>12</v>
      </c>
      <c r="T85" s="223">
        <f t="shared" si="3"/>
        <v>60.84</v>
      </c>
      <c r="U85" s="217" t="s">
        <v>707</v>
      </c>
      <c r="V85" s="220">
        <v>18</v>
      </c>
      <c r="W85" s="223">
        <f t="shared" si="4"/>
        <v>119.16</v>
      </c>
      <c r="X85" s="98"/>
      <c r="Z85" s="223">
        <f t="shared" si="5"/>
        <v>0</v>
      </c>
      <c r="AA85" s="217" t="s">
        <v>630</v>
      </c>
      <c r="AB85" s="45">
        <v>12</v>
      </c>
      <c r="AC85" s="50">
        <f t="shared" si="6"/>
        <v>60.84</v>
      </c>
      <c r="AD85" s="220" t="s">
        <v>670</v>
      </c>
      <c r="AE85" s="45">
        <v>18</v>
      </c>
      <c r="AF85" s="50">
        <f t="shared" si="7"/>
        <v>92.16</v>
      </c>
      <c r="AG85" s="49" t="s">
        <v>637</v>
      </c>
      <c r="AH85" s="45">
        <v>18</v>
      </c>
      <c r="AI85" s="50">
        <f t="shared" si="8"/>
        <v>130.5</v>
      </c>
      <c r="AJ85" s="220"/>
      <c r="AK85" s="45"/>
      <c r="AM85" s="159">
        <f t="shared" si="14"/>
        <v>753.12</v>
      </c>
      <c r="AN85" s="48">
        <f t="shared" si="13"/>
        <v>84</v>
      </c>
    </row>
    <row r="86" spans="1:44" x14ac:dyDescent="0.2">
      <c r="B86" s="153">
        <v>85</v>
      </c>
      <c r="C86" s="139">
        <v>85</v>
      </c>
      <c r="E86" s="46">
        <v>43897</v>
      </c>
      <c r="F86" s="51" t="s">
        <v>101</v>
      </c>
      <c r="G86" s="47" t="s">
        <v>459</v>
      </c>
      <c r="H86" s="139">
        <v>76</v>
      </c>
      <c r="I86" s="217" t="s">
        <v>629</v>
      </c>
      <c r="J86" s="45">
        <v>6</v>
      </c>
      <c r="K86" s="50">
        <f t="shared" si="0"/>
        <v>30.42</v>
      </c>
      <c r="L86" s="217" t="s">
        <v>663</v>
      </c>
      <c r="M86" s="220">
        <v>6</v>
      </c>
      <c r="N86" s="223">
        <f t="shared" si="1"/>
        <v>31.200000000000003</v>
      </c>
      <c r="O86" s="217" t="s">
        <v>659</v>
      </c>
      <c r="P86" s="220">
        <v>12</v>
      </c>
      <c r="Q86" s="223">
        <f t="shared" si="2"/>
        <v>90.12</v>
      </c>
      <c r="R86" s="217" t="s">
        <v>631</v>
      </c>
      <c r="S86" s="220">
        <v>6</v>
      </c>
      <c r="T86" s="223">
        <f t="shared" si="3"/>
        <v>30.42</v>
      </c>
      <c r="U86" s="217" t="s">
        <v>707</v>
      </c>
      <c r="V86" s="220">
        <v>6</v>
      </c>
      <c r="W86" s="223">
        <f t="shared" si="4"/>
        <v>39.72</v>
      </c>
      <c r="X86" s="98"/>
      <c r="Z86" s="223">
        <f t="shared" si="5"/>
        <v>0</v>
      </c>
      <c r="AA86" s="217"/>
      <c r="AC86" s="50">
        <f t="shared" si="6"/>
        <v>0</v>
      </c>
      <c r="AF86" s="50">
        <f t="shared" si="7"/>
        <v>0</v>
      </c>
      <c r="AG86" s="49" t="s">
        <v>637</v>
      </c>
      <c r="AH86" s="45">
        <v>6</v>
      </c>
      <c r="AI86" s="50">
        <f t="shared" si="8"/>
        <v>43.5</v>
      </c>
      <c r="AJ86" s="220"/>
      <c r="AK86" s="45"/>
      <c r="AM86" s="159">
        <f t="shared" si="14"/>
        <v>265.38</v>
      </c>
      <c r="AN86" s="48">
        <f t="shared" si="13"/>
        <v>85</v>
      </c>
    </row>
    <row r="87" spans="1:44" x14ac:dyDescent="0.2">
      <c r="A87" s="44" t="s">
        <v>728</v>
      </c>
      <c r="B87" s="153">
        <v>86</v>
      </c>
      <c r="C87" s="139">
        <v>86</v>
      </c>
      <c r="E87" s="46">
        <v>43901</v>
      </c>
      <c r="F87" s="51" t="s">
        <v>110</v>
      </c>
      <c r="G87" s="47"/>
      <c r="I87" s="217" t="s">
        <v>629</v>
      </c>
      <c r="J87" s="45">
        <v>6</v>
      </c>
      <c r="K87" s="50">
        <v>31.8</v>
      </c>
      <c r="L87" s="217" t="s">
        <v>663</v>
      </c>
      <c r="M87" s="220">
        <v>6</v>
      </c>
      <c r="N87" s="223">
        <v>33.6</v>
      </c>
      <c r="O87" s="217" t="s">
        <v>659</v>
      </c>
      <c r="P87" s="220">
        <v>6</v>
      </c>
      <c r="Q87" s="223">
        <f t="shared" si="2"/>
        <v>45.06</v>
      </c>
      <c r="R87" s="217" t="s">
        <v>631</v>
      </c>
      <c r="S87" s="220">
        <v>6</v>
      </c>
      <c r="T87" s="223">
        <v>31.8</v>
      </c>
      <c r="U87" s="217" t="s">
        <v>707</v>
      </c>
      <c r="V87" s="220">
        <v>6</v>
      </c>
      <c r="W87" s="223">
        <v>39.6</v>
      </c>
      <c r="X87" s="98"/>
      <c r="Z87" s="223">
        <f t="shared" si="5"/>
        <v>0</v>
      </c>
      <c r="AA87" s="217"/>
      <c r="AC87" s="50">
        <f t="shared" si="6"/>
        <v>0</v>
      </c>
      <c r="AF87" s="50">
        <f t="shared" si="7"/>
        <v>0</v>
      </c>
      <c r="AG87" s="49"/>
      <c r="AI87" s="50">
        <f t="shared" si="8"/>
        <v>0</v>
      </c>
      <c r="AJ87" s="220"/>
      <c r="AK87" s="45"/>
      <c r="AM87" s="159">
        <f t="shared" si="14"/>
        <v>181.86</v>
      </c>
      <c r="AN87" s="48">
        <f t="shared" si="13"/>
        <v>86</v>
      </c>
    </row>
    <row r="88" spans="1:44" x14ac:dyDescent="0.2">
      <c r="A88" s="44" t="s">
        <v>728</v>
      </c>
      <c r="B88" s="153">
        <v>87</v>
      </c>
      <c r="C88" s="139">
        <v>87</v>
      </c>
      <c r="E88" s="46">
        <v>43901</v>
      </c>
      <c r="F88" s="51" t="s">
        <v>106</v>
      </c>
      <c r="G88" s="47"/>
      <c r="I88" s="217"/>
      <c r="K88" s="50">
        <f t="shared" si="0"/>
        <v>0</v>
      </c>
      <c r="L88" s="217" t="s">
        <v>663</v>
      </c>
      <c r="M88" s="220">
        <v>6</v>
      </c>
      <c r="N88" s="223">
        <v>33.6</v>
      </c>
      <c r="O88" s="217" t="s">
        <v>659</v>
      </c>
      <c r="P88" s="220">
        <v>12</v>
      </c>
      <c r="Q88" s="223">
        <f t="shared" si="2"/>
        <v>90.12</v>
      </c>
      <c r="R88" s="217"/>
      <c r="T88" s="223">
        <f t="shared" si="3"/>
        <v>0</v>
      </c>
      <c r="U88" s="217"/>
      <c r="W88" s="223">
        <f t="shared" si="4"/>
        <v>0</v>
      </c>
      <c r="X88" s="98"/>
      <c r="Z88" s="223">
        <f t="shared" si="5"/>
        <v>0</v>
      </c>
      <c r="AA88" s="217"/>
      <c r="AC88" s="50">
        <f t="shared" si="6"/>
        <v>0</v>
      </c>
      <c r="AF88" s="50">
        <f t="shared" si="7"/>
        <v>0</v>
      </c>
      <c r="AG88" s="49"/>
      <c r="AI88" s="50">
        <f t="shared" si="8"/>
        <v>0</v>
      </c>
      <c r="AJ88" s="220"/>
      <c r="AK88" s="45"/>
      <c r="AM88" s="159">
        <f t="shared" si="14"/>
        <v>123.72</v>
      </c>
      <c r="AN88" s="48">
        <f t="shared" si="13"/>
        <v>87</v>
      </c>
    </row>
    <row r="89" spans="1:44" x14ac:dyDescent="0.2">
      <c r="B89" s="153">
        <v>89</v>
      </c>
      <c r="C89" s="139">
        <v>89</v>
      </c>
      <c r="E89" s="46">
        <v>43902</v>
      </c>
      <c r="F89" s="51" t="s">
        <v>101</v>
      </c>
      <c r="G89" s="47" t="s">
        <v>450</v>
      </c>
      <c r="H89" s="139">
        <v>77</v>
      </c>
      <c r="I89" s="217"/>
      <c r="K89" s="50">
        <f t="shared" si="0"/>
        <v>0</v>
      </c>
      <c r="L89" s="217" t="s">
        <v>663</v>
      </c>
      <c r="M89" s="220">
        <v>18</v>
      </c>
      <c r="N89" s="223">
        <f t="shared" si="1"/>
        <v>93.600000000000009</v>
      </c>
      <c r="O89" s="217" t="s">
        <v>659</v>
      </c>
      <c r="P89" s="220">
        <v>18</v>
      </c>
      <c r="Q89" s="223">
        <f t="shared" si="2"/>
        <v>135.18</v>
      </c>
      <c r="R89" s="217" t="s">
        <v>631</v>
      </c>
      <c r="S89" s="220">
        <v>6</v>
      </c>
      <c r="T89" s="223">
        <f t="shared" si="3"/>
        <v>30.42</v>
      </c>
      <c r="U89" s="217" t="s">
        <v>707</v>
      </c>
      <c r="V89" s="220">
        <v>12</v>
      </c>
      <c r="W89" s="223">
        <f t="shared" si="4"/>
        <v>79.44</v>
      </c>
      <c r="X89" s="98"/>
      <c r="Z89" s="223">
        <f t="shared" si="5"/>
        <v>0</v>
      </c>
      <c r="AA89" s="217" t="s">
        <v>630</v>
      </c>
      <c r="AB89" s="45">
        <v>6</v>
      </c>
      <c r="AC89" s="50">
        <f t="shared" si="6"/>
        <v>30.42</v>
      </c>
      <c r="AD89" s="220" t="s">
        <v>670</v>
      </c>
      <c r="AE89" s="45">
        <v>6</v>
      </c>
      <c r="AF89" s="50">
        <f t="shared" si="7"/>
        <v>30.72</v>
      </c>
      <c r="AG89" s="49" t="s">
        <v>637</v>
      </c>
      <c r="AH89" s="45">
        <v>12</v>
      </c>
      <c r="AI89" s="50">
        <f t="shared" si="8"/>
        <v>87</v>
      </c>
      <c r="AJ89" s="220"/>
      <c r="AK89" s="45"/>
      <c r="AM89" s="159">
        <f t="shared" si="14"/>
        <v>486.78000000000009</v>
      </c>
      <c r="AN89" s="48">
        <f t="shared" ref="AN89:AN152" si="15">B89</f>
        <v>89</v>
      </c>
    </row>
    <row r="90" spans="1:44" x14ac:dyDescent="0.2">
      <c r="B90" s="153">
        <v>90</v>
      </c>
      <c r="C90" s="139">
        <v>90</v>
      </c>
      <c r="E90" s="46">
        <v>43902</v>
      </c>
      <c r="F90" s="51" t="s">
        <v>101</v>
      </c>
      <c r="G90" s="47" t="s">
        <v>461</v>
      </c>
      <c r="H90" s="139">
        <v>78</v>
      </c>
      <c r="I90" s="217" t="s">
        <v>629</v>
      </c>
      <c r="J90" s="45">
        <v>6</v>
      </c>
      <c r="K90" s="50">
        <f t="shared" si="0"/>
        <v>30.42</v>
      </c>
      <c r="L90" s="217" t="s">
        <v>663</v>
      </c>
      <c r="M90" s="220">
        <v>6</v>
      </c>
      <c r="N90" s="223">
        <f t="shared" si="1"/>
        <v>31.200000000000003</v>
      </c>
      <c r="O90" s="217" t="s">
        <v>659</v>
      </c>
      <c r="P90" s="220">
        <v>6</v>
      </c>
      <c r="Q90" s="223">
        <f t="shared" si="2"/>
        <v>45.06</v>
      </c>
      <c r="R90" s="217" t="s">
        <v>631</v>
      </c>
      <c r="S90" s="220">
        <v>6</v>
      </c>
      <c r="T90" s="223">
        <f t="shared" si="3"/>
        <v>30.42</v>
      </c>
      <c r="U90" s="217" t="s">
        <v>707</v>
      </c>
      <c r="V90" s="220">
        <v>6</v>
      </c>
      <c r="W90" s="223">
        <f t="shared" si="4"/>
        <v>39.72</v>
      </c>
      <c r="X90" s="98"/>
      <c r="Z90" s="223">
        <f t="shared" si="5"/>
        <v>0</v>
      </c>
      <c r="AA90" s="217" t="s">
        <v>630</v>
      </c>
      <c r="AB90" s="45">
        <v>6</v>
      </c>
      <c r="AC90" s="50">
        <f t="shared" si="6"/>
        <v>30.42</v>
      </c>
      <c r="AD90" s="220" t="s">
        <v>670</v>
      </c>
      <c r="AE90" s="45">
        <v>6</v>
      </c>
      <c r="AF90" s="50">
        <f t="shared" si="7"/>
        <v>30.72</v>
      </c>
      <c r="AG90" s="49" t="s">
        <v>637</v>
      </c>
      <c r="AH90" s="45">
        <v>6</v>
      </c>
      <c r="AI90" s="50">
        <f t="shared" si="8"/>
        <v>43.5</v>
      </c>
      <c r="AJ90" s="220"/>
      <c r="AK90" s="45"/>
      <c r="AM90" s="159">
        <f t="shared" si="14"/>
        <v>281.46000000000004</v>
      </c>
      <c r="AN90" s="48">
        <f t="shared" si="15"/>
        <v>90</v>
      </c>
    </row>
    <row r="91" spans="1:44" x14ac:dyDescent="0.2">
      <c r="B91" s="153">
        <v>91</v>
      </c>
      <c r="C91" s="139">
        <v>91</v>
      </c>
      <c r="E91" s="46">
        <v>43902</v>
      </c>
      <c r="F91" s="51" t="s">
        <v>101</v>
      </c>
      <c r="G91" s="47" t="s">
        <v>468</v>
      </c>
      <c r="H91" s="139">
        <v>79</v>
      </c>
      <c r="I91" s="217" t="s">
        <v>629</v>
      </c>
      <c r="J91" s="45">
        <v>6</v>
      </c>
      <c r="K91" s="50">
        <f t="shared" si="0"/>
        <v>30.42</v>
      </c>
      <c r="L91" s="217" t="s">
        <v>663</v>
      </c>
      <c r="M91" s="220">
        <v>6</v>
      </c>
      <c r="N91" s="223">
        <f t="shared" si="1"/>
        <v>31.200000000000003</v>
      </c>
      <c r="O91" s="217"/>
      <c r="Q91" s="223">
        <f t="shared" si="2"/>
        <v>0</v>
      </c>
      <c r="R91" s="217" t="s">
        <v>631</v>
      </c>
      <c r="S91" s="220">
        <v>6</v>
      </c>
      <c r="T91" s="223">
        <f t="shared" si="3"/>
        <v>30.42</v>
      </c>
      <c r="U91" s="217" t="s">
        <v>707</v>
      </c>
      <c r="V91" s="220">
        <v>12</v>
      </c>
      <c r="W91" s="223">
        <f t="shared" si="4"/>
        <v>79.44</v>
      </c>
      <c r="X91" s="98"/>
      <c r="Z91" s="223">
        <f t="shared" si="5"/>
        <v>0</v>
      </c>
      <c r="AA91" s="217" t="s">
        <v>630</v>
      </c>
      <c r="AB91" s="45">
        <v>6</v>
      </c>
      <c r="AC91" s="50">
        <f t="shared" si="6"/>
        <v>30.42</v>
      </c>
      <c r="AF91" s="50">
        <f t="shared" si="7"/>
        <v>0</v>
      </c>
      <c r="AG91" s="49" t="s">
        <v>637</v>
      </c>
      <c r="AH91" s="45">
        <v>6</v>
      </c>
      <c r="AI91" s="50">
        <f t="shared" si="8"/>
        <v>43.5</v>
      </c>
      <c r="AJ91" s="220"/>
      <c r="AK91" s="45"/>
      <c r="AM91" s="159">
        <f t="shared" si="14"/>
        <v>245.40000000000003</v>
      </c>
      <c r="AN91" s="48">
        <f t="shared" si="15"/>
        <v>91</v>
      </c>
    </row>
    <row r="92" spans="1:44" x14ac:dyDescent="0.2">
      <c r="B92" s="153">
        <v>92</v>
      </c>
      <c r="C92" s="139">
        <v>92</v>
      </c>
      <c r="E92" s="46">
        <v>43902</v>
      </c>
      <c r="F92" s="51" t="s">
        <v>101</v>
      </c>
      <c r="G92" s="47" t="s">
        <v>452</v>
      </c>
      <c r="H92" s="139">
        <v>80</v>
      </c>
      <c r="I92" s="217" t="s">
        <v>629</v>
      </c>
      <c r="J92" s="45">
        <v>18</v>
      </c>
      <c r="K92" s="50">
        <f t="shared" si="0"/>
        <v>91.26</v>
      </c>
      <c r="L92" s="217" t="s">
        <v>663</v>
      </c>
      <c r="M92" s="220">
        <v>18</v>
      </c>
      <c r="N92" s="223">
        <f t="shared" si="1"/>
        <v>93.600000000000009</v>
      </c>
      <c r="O92" s="217" t="s">
        <v>659</v>
      </c>
      <c r="P92" s="220">
        <v>18</v>
      </c>
      <c r="Q92" s="223">
        <f t="shared" si="2"/>
        <v>135.18</v>
      </c>
      <c r="R92" s="217" t="s">
        <v>631</v>
      </c>
      <c r="S92" s="220">
        <v>18</v>
      </c>
      <c r="T92" s="223">
        <f t="shared" si="3"/>
        <v>91.26</v>
      </c>
      <c r="U92" s="217" t="s">
        <v>707</v>
      </c>
      <c r="V92" s="220">
        <v>24</v>
      </c>
      <c r="W92" s="223">
        <f t="shared" si="4"/>
        <v>158.88</v>
      </c>
      <c r="X92" s="98"/>
      <c r="Z92" s="223">
        <f t="shared" si="5"/>
        <v>0</v>
      </c>
      <c r="AA92" s="217" t="s">
        <v>630</v>
      </c>
      <c r="AB92" s="45">
        <v>18</v>
      </c>
      <c r="AC92" s="50">
        <f t="shared" si="6"/>
        <v>91.26</v>
      </c>
      <c r="AD92" s="220" t="s">
        <v>670</v>
      </c>
      <c r="AE92" s="45">
        <v>24</v>
      </c>
      <c r="AF92" s="50">
        <f t="shared" si="7"/>
        <v>122.88</v>
      </c>
      <c r="AG92" s="49" t="s">
        <v>637</v>
      </c>
      <c r="AH92" s="45">
        <v>18</v>
      </c>
      <c r="AI92" s="50">
        <f t="shared" si="8"/>
        <v>130.5</v>
      </c>
      <c r="AJ92" s="220"/>
      <c r="AK92" s="45"/>
      <c r="AM92" s="159">
        <f t="shared" si="14"/>
        <v>914.82</v>
      </c>
      <c r="AN92" s="48">
        <f t="shared" si="15"/>
        <v>92</v>
      </c>
    </row>
    <row r="93" spans="1:44" x14ac:dyDescent="0.2">
      <c r="B93" s="153">
        <v>93</v>
      </c>
      <c r="C93" s="139">
        <v>93</v>
      </c>
      <c r="E93" s="46">
        <v>43902</v>
      </c>
      <c r="F93" s="51" t="s">
        <v>101</v>
      </c>
      <c r="G93" s="47" t="s">
        <v>454</v>
      </c>
      <c r="H93" s="139">
        <v>81</v>
      </c>
      <c r="I93" s="217" t="s">
        <v>629</v>
      </c>
      <c r="J93" s="45">
        <v>12</v>
      </c>
      <c r="K93" s="50">
        <f t="shared" si="0"/>
        <v>60.84</v>
      </c>
      <c r="L93" s="217"/>
      <c r="N93" s="223">
        <f t="shared" si="1"/>
        <v>0</v>
      </c>
      <c r="O93" s="217" t="s">
        <v>659</v>
      </c>
      <c r="P93" s="220">
        <v>6</v>
      </c>
      <c r="Q93" s="223">
        <f t="shared" si="2"/>
        <v>45.06</v>
      </c>
      <c r="R93" s="217" t="s">
        <v>631</v>
      </c>
      <c r="S93" s="220">
        <v>6</v>
      </c>
      <c r="T93" s="223">
        <f t="shared" si="3"/>
        <v>30.42</v>
      </c>
      <c r="U93" s="217" t="s">
        <v>707</v>
      </c>
      <c r="V93" s="220">
        <v>6</v>
      </c>
      <c r="W93" s="223">
        <f t="shared" si="4"/>
        <v>39.72</v>
      </c>
      <c r="X93" s="98"/>
      <c r="Z93" s="223">
        <f t="shared" si="5"/>
        <v>0</v>
      </c>
      <c r="AA93" s="217" t="s">
        <v>630</v>
      </c>
      <c r="AB93" s="45">
        <v>12</v>
      </c>
      <c r="AC93" s="50">
        <f t="shared" si="6"/>
        <v>60.84</v>
      </c>
      <c r="AF93" s="50">
        <f t="shared" si="7"/>
        <v>0</v>
      </c>
      <c r="AG93" s="49" t="s">
        <v>637</v>
      </c>
      <c r="AH93" s="45">
        <v>12</v>
      </c>
      <c r="AI93" s="50">
        <f t="shared" si="8"/>
        <v>87</v>
      </c>
      <c r="AJ93" s="220"/>
      <c r="AK93" s="45"/>
      <c r="AM93" s="159">
        <f t="shared" si="14"/>
        <v>323.88</v>
      </c>
      <c r="AN93" s="48">
        <f t="shared" si="15"/>
        <v>93</v>
      </c>
    </row>
    <row r="94" spans="1:44" x14ac:dyDescent="0.2">
      <c r="B94" s="153">
        <v>94</v>
      </c>
      <c r="C94" s="139">
        <v>94</v>
      </c>
      <c r="E94" s="46">
        <v>43902</v>
      </c>
      <c r="F94" s="51" t="s">
        <v>101</v>
      </c>
      <c r="G94" s="47" t="s">
        <v>649</v>
      </c>
      <c r="H94" s="139">
        <v>82</v>
      </c>
      <c r="I94" s="217" t="s">
        <v>629</v>
      </c>
      <c r="J94" s="45">
        <v>6</v>
      </c>
      <c r="K94" s="50">
        <f t="shared" si="0"/>
        <v>30.42</v>
      </c>
      <c r="L94" s="217" t="s">
        <v>663</v>
      </c>
      <c r="M94" s="220">
        <v>6</v>
      </c>
      <c r="N94" s="223">
        <f t="shared" si="1"/>
        <v>31.200000000000003</v>
      </c>
      <c r="O94" s="217" t="s">
        <v>659</v>
      </c>
      <c r="P94" s="220">
        <v>12</v>
      </c>
      <c r="Q94" s="223">
        <f t="shared" si="2"/>
        <v>90.12</v>
      </c>
      <c r="R94" s="217" t="s">
        <v>631</v>
      </c>
      <c r="S94" s="220">
        <v>12</v>
      </c>
      <c r="T94" s="223">
        <f t="shared" si="3"/>
        <v>60.84</v>
      </c>
      <c r="U94" s="217" t="s">
        <v>707</v>
      </c>
      <c r="V94" s="220">
        <v>6</v>
      </c>
      <c r="W94" s="223">
        <f t="shared" si="4"/>
        <v>39.72</v>
      </c>
      <c r="X94" s="98"/>
      <c r="Z94" s="223">
        <f t="shared" si="5"/>
        <v>0</v>
      </c>
      <c r="AA94" s="217" t="s">
        <v>630</v>
      </c>
      <c r="AB94" s="45">
        <v>12</v>
      </c>
      <c r="AC94" s="50">
        <f t="shared" si="6"/>
        <v>60.84</v>
      </c>
      <c r="AD94" s="220" t="s">
        <v>670</v>
      </c>
      <c r="AE94" s="45">
        <v>6</v>
      </c>
      <c r="AF94" s="50">
        <f t="shared" si="7"/>
        <v>30.72</v>
      </c>
      <c r="AG94" s="49" t="s">
        <v>637</v>
      </c>
      <c r="AH94" s="45">
        <v>12</v>
      </c>
      <c r="AI94" s="50">
        <f t="shared" si="8"/>
        <v>87</v>
      </c>
      <c r="AJ94" s="220"/>
      <c r="AK94" s="45"/>
      <c r="AM94" s="159">
        <f t="shared" si="14"/>
        <v>430.86</v>
      </c>
      <c r="AN94" s="48">
        <f t="shared" si="15"/>
        <v>94</v>
      </c>
    </row>
    <row r="95" spans="1:44" x14ac:dyDescent="0.2">
      <c r="B95" s="153">
        <v>95</v>
      </c>
      <c r="C95" s="139">
        <v>95</v>
      </c>
      <c r="E95" s="46">
        <v>43902</v>
      </c>
      <c r="F95" s="51" t="s">
        <v>101</v>
      </c>
      <c r="G95" s="47" t="s">
        <v>457</v>
      </c>
      <c r="H95" s="139">
        <v>83</v>
      </c>
      <c r="I95" s="217" t="s">
        <v>629</v>
      </c>
      <c r="J95" s="45">
        <v>12</v>
      </c>
      <c r="K95" s="50">
        <f t="shared" si="0"/>
        <v>60.84</v>
      </c>
      <c r="L95" s="217" t="s">
        <v>663</v>
      </c>
      <c r="M95" s="220">
        <v>6</v>
      </c>
      <c r="N95" s="223">
        <f t="shared" si="1"/>
        <v>31.200000000000003</v>
      </c>
      <c r="O95" s="217" t="s">
        <v>659</v>
      </c>
      <c r="P95" s="220">
        <v>36</v>
      </c>
      <c r="Q95" s="223">
        <f t="shared" si="2"/>
        <v>270.36</v>
      </c>
      <c r="R95" s="217" t="s">
        <v>631</v>
      </c>
      <c r="S95" s="220">
        <v>6</v>
      </c>
      <c r="T95" s="223">
        <f t="shared" si="3"/>
        <v>30.42</v>
      </c>
      <c r="U95" s="217" t="s">
        <v>707</v>
      </c>
      <c r="V95" s="220">
        <v>18</v>
      </c>
      <c r="W95" s="223">
        <f t="shared" si="4"/>
        <v>119.16</v>
      </c>
      <c r="X95" s="98"/>
      <c r="Z95" s="223">
        <f t="shared" si="5"/>
        <v>0</v>
      </c>
      <c r="AA95" s="217" t="s">
        <v>630</v>
      </c>
      <c r="AB95" s="45">
        <v>12</v>
      </c>
      <c r="AC95" s="50">
        <f t="shared" si="6"/>
        <v>60.84</v>
      </c>
      <c r="AD95" s="220" t="s">
        <v>670</v>
      </c>
      <c r="AE95" s="45">
        <v>6</v>
      </c>
      <c r="AF95" s="50">
        <f t="shared" si="7"/>
        <v>30.72</v>
      </c>
      <c r="AG95" s="49" t="s">
        <v>637</v>
      </c>
      <c r="AH95" s="45">
        <v>36</v>
      </c>
      <c r="AI95" s="50">
        <f t="shared" si="8"/>
        <v>261</v>
      </c>
      <c r="AJ95" s="220"/>
      <c r="AK95" s="45"/>
      <c r="AM95" s="159">
        <f t="shared" si="14"/>
        <v>864.54000000000008</v>
      </c>
      <c r="AN95" s="48">
        <f t="shared" si="15"/>
        <v>95</v>
      </c>
    </row>
    <row r="96" spans="1:44" x14ac:dyDescent="0.2">
      <c r="B96" s="153">
        <v>96</v>
      </c>
      <c r="C96" s="139">
        <v>96</v>
      </c>
      <c r="E96" s="46">
        <v>43902</v>
      </c>
      <c r="F96" s="51" t="s">
        <v>101</v>
      </c>
      <c r="G96" s="47" t="s">
        <v>456</v>
      </c>
      <c r="H96" s="139">
        <v>84</v>
      </c>
      <c r="I96" s="217" t="s">
        <v>629</v>
      </c>
      <c r="J96" s="45">
        <v>12</v>
      </c>
      <c r="K96" s="50">
        <f t="shared" si="0"/>
        <v>60.84</v>
      </c>
      <c r="L96" s="217" t="s">
        <v>663</v>
      </c>
      <c r="M96" s="220">
        <v>12</v>
      </c>
      <c r="N96" s="223">
        <f t="shared" si="1"/>
        <v>62.400000000000006</v>
      </c>
      <c r="O96" s="217" t="s">
        <v>659</v>
      </c>
      <c r="P96" s="220">
        <v>12</v>
      </c>
      <c r="Q96" s="223">
        <f t="shared" si="2"/>
        <v>90.12</v>
      </c>
      <c r="R96" s="217" t="s">
        <v>631</v>
      </c>
      <c r="S96" s="220">
        <v>12</v>
      </c>
      <c r="T96" s="223">
        <f t="shared" si="3"/>
        <v>60.84</v>
      </c>
      <c r="U96" s="217" t="s">
        <v>707</v>
      </c>
      <c r="V96" s="220">
        <v>12</v>
      </c>
      <c r="W96" s="223">
        <f t="shared" si="4"/>
        <v>79.44</v>
      </c>
      <c r="X96" s="98"/>
      <c r="Z96" s="223">
        <f t="shared" si="5"/>
        <v>0</v>
      </c>
      <c r="AA96" s="217" t="s">
        <v>630</v>
      </c>
      <c r="AB96" s="45">
        <v>6</v>
      </c>
      <c r="AC96" s="50">
        <f t="shared" si="6"/>
        <v>30.42</v>
      </c>
      <c r="AD96" s="220" t="s">
        <v>670</v>
      </c>
      <c r="AE96" s="45">
        <v>12</v>
      </c>
      <c r="AF96" s="50">
        <f t="shared" si="7"/>
        <v>61.44</v>
      </c>
      <c r="AG96" s="49" t="s">
        <v>637</v>
      </c>
      <c r="AH96" s="45">
        <v>12</v>
      </c>
      <c r="AI96" s="50">
        <f t="shared" si="8"/>
        <v>87</v>
      </c>
      <c r="AJ96" s="220"/>
      <c r="AK96" s="45"/>
      <c r="AM96" s="159">
        <f t="shared" si="14"/>
        <v>532.5</v>
      </c>
      <c r="AN96" s="48">
        <f t="shared" si="15"/>
        <v>96</v>
      </c>
    </row>
    <row r="97" spans="2:41" x14ac:dyDescent="0.2">
      <c r="B97" s="153">
        <v>98</v>
      </c>
      <c r="C97" s="139">
        <v>98</v>
      </c>
      <c r="E97" s="46">
        <v>43910</v>
      </c>
      <c r="F97" s="51" t="s">
        <v>101</v>
      </c>
      <c r="G97" s="47" t="s">
        <v>251</v>
      </c>
      <c r="H97" s="139">
        <v>85</v>
      </c>
      <c r="I97" s="217" t="s">
        <v>629</v>
      </c>
      <c r="J97" s="45">
        <v>12</v>
      </c>
      <c r="K97" s="50">
        <f t="shared" si="0"/>
        <v>60.84</v>
      </c>
      <c r="L97" s="217" t="s">
        <v>663</v>
      </c>
      <c r="M97" s="220">
        <v>12</v>
      </c>
      <c r="N97" s="223">
        <f t="shared" si="1"/>
        <v>62.400000000000006</v>
      </c>
      <c r="O97" s="217" t="s">
        <v>659</v>
      </c>
      <c r="P97" s="220">
        <v>12</v>
      </c>
      <c r="Q97" s="223">
        <f t="shared" si="2"/>
        <v>90.12</v>
      </c>
      <c r="R97" s="217" t="s">
        <v>631</v>
      </c>
      <c r="S97" s="220">
        <v>6</v>
      </c>
      <c r="T97" s="223">
        <f t="shared" si="3"/>
        <v>30.42</v>
      </c>
      <c r="U97" s="217" t="s">
        <v>707</v>
      </c>
      <c r="V97" s="220">
        <v>12</v>
      </c>
      <c r="W97" s="223">
        <f t="shared" si="4"/>
        <v>79.44</v>
      </c>
      <c r="X97" s="98"/>
      <c r="Z97" s="223">
        <f t="shared" si="5"/>
        <v>0</v>
      </c>
      <c r="AA97" s="217" t="s">
        <v>630</v>
      </c>
      <c r="AB97" s="45">
        <v>6</v>
      </c>
      <c r="AC97" s="50">
        <f t="shared" si="6"/>
        <v>30.42</v>
      </c>
      <c r="AD97" s="220" t="s">
        <v>670</v>
      </c>
      <c r="AE97" s="45">
        <v>6</v>
      </c>
      <c r="AF97" s="50">
        <f t="shared" si="7"/>
        <v>30.72</v>
      </c>
      <c r="AG97" s="49" t="s">
        <v>637</v>
      </c>
      <c r="AH97" s="45">
        <v>6</v>
      </c>
      <c r="AI97" s="50">
        <f t="shared" si="8"/>
        <v>43.5</v>
      </c>
      <c r="AJ97" s="220"/>
      <c r="AK97" s="45"/>
      <c r="AM97" s="159">
        <f t="shared" si="14"/>
        <v>427.86</v>
      </c>
      <c r="AN97" s="48">
        <f t="shared" si="15"/>
        <v>98</v>
      </c>
    </row>
    <row r="98" spans="2:41" x14ac:dyDescent="0.2">
      <c r="B98" s="153">
        <v>99</v>
      </c>
      <c r="C98" s="139">
        <v>99</v>
      </c>
      <c r="E98" s="46">
        <v>43910</v>
      </c>
      <c r="F98" s="51" t="s">
        <v>101</v>
      </c>
      <c r="G98" s="47" t="s">
        <v>451</v>
      </c>
      <c r="H98" s="139">
        <v>86</v>
      </c>
      <c r="I98" s="217" t="s">
        <v>629</v>
      </c>
      <c r="J98" s="45">
        <v>6</v>
      </c>
      <c r="K98" s="50">
        <f t="shared" si="0"/>
        <v>30.42</v>
      </c>
      <c r="L98" s="217" t="s">
        <v>663</v>
      </c>
      <c r="M98" s="220">
        <v>6</v>
      </c>
      <c r="N98" s="223">
        <f t="shared" ref="N98:N161" si="16">IF(L98&gt;0,(M98*VLOOKUP(L98,VEND_CT_BIO,3,FALSE)),0)</f>
        <v>31.200000000000003</v>
      </c>
      <c r="O98" s="217"/>
      <c r="Q98" s="223">
        <f t="shared" si="2"/>
        <v>0</v>
      </c>
      <c r="R98" s="217"/>
      <c r="T98" s="223">
        <f t="shared" si="3"/>
        <v>0</v>
      </c>
      <c r="U98" s="217" t="s">
        <v>707</v>
      </c>
      <c r="V98" s="220">
        <v>6</v>
      </c>
      <c r="W98" s="223">
        <f t="shared" si="4"/>
        <v>39.72</v>
      </c>
      <c r="X98" s="98"/>
      <c r="Z98" s="223">
        <f t="shared" si="5"/>
        <v>0</v>
      </c>
      <c r="AA98" s="217" t="s">
        <v>630</v>
      </c>
      <c r="AB98" s="45">
        <v>6</v>
      </c>
      <c r="AC98" s="50">
        <f t="shared" si="6"/>
        <v>30.42</v>
      </c>
      <c r="AF98" s="50">
        <f t="shared" si="7"/>
        <v>0</v>
      </c>
      <c r="AG98" s="49" t="s">
        <v>637</v>
      </c>
      <c r="AH98" s="45">
        <v>12</v>
      </c>
      <c r="AI98" s="50">
        <f t="shared" si="8"/>
        <v>87</v>
      </c>
      <c r="AJ98" s="220"/>
      <c r="AK98" s="45"/>
      <c r="AM98" s="159">
        <f t="shared" si="14"/>
        <v>218.76</v>
      </c>
      <c r="AN98" s="48">
        <f t="shared" si="15"/>
        <v>99</v>
      </c>
    </row>
    <row r="99" spans="2:41" x14ac:dyDescent="0.2">
      <c r="B99" s="153" t="s">
        <v>731</v>
      </c>
      <c r="C99" s="139">
        <v>100</v>
      </c>
      <c r="D99" s="139" t="s">
        <v>657</v>
      </c>
      <c r="E99" s="46">
        <v>43910</v>
      </c>
      <c r="F99" s="51" t="s">
        <v>101</v>
      </c>
      <c r="G99" s="47" t="s">
        <v>648</v>
      </c>
      <c r="H99" s="139">
        <v>87</v>
      </c>
      <c r="I99" s="217"/>
      <c r="K99" s="50">
        <f t="shared" si="0"/>
        <v>0</v>
      </c>
      <c r="L99" s="217"/>
      <c r="N99" s="223">
        <f t="shared" si="16"/>
        <v>0</v>
      </c>
      <c r="O99" s="217" t="s">
        <v>659</v>
      </c>
      <c r="P99" s="220">
        <v>6</v>
      </c>
      <c r="Q99" s="223">
        <f t="shared" ref="Q99:Q162" si="17">IF(O99&gt;0,(P99*VLOOKUP(O99,VEND_AC_BIO,3,FALSE)),0)</f>
        <v>45.06</v>
      </c>
      <c r="R99" s="217" t="s">
        <v>631</v>
      </c>
      <c r="S99" s="220">
        <v>12</v>
      </c>
      <c r="T99" s="223">
        <f t="shared" si="3"/>
        <v>60.84</v>
      </c>
      <c r="U99" s="217" t="s">
        <v>707</v>
      </c>
      <c r="V99" s="220">
        <v>6</v>
      </c>
      <c r="W99" s="223">
        <f t="shared" ref="W99:W162" si="18">IF(U99&gt;0,(V99*VLOOKUP(U99,VEND_EU_BIO,3,FALSE)),0)</f>
        <v>39.72</v>
      </c>
      <c r="X99" s="98"/>
      <c r="Z99" s="223">
        <f t="shared" si="5"/>
        <v>0</v>
      </c>
      <c r="AA99" s="217"/>
      <c r="AC99" s="50">
        <f t="shared" si="6"/>
        <v>0</v>
      </c>
      <c r="AD99" s="220" t="s">
        <v>670</v>
      </c>
      <c r="AE99" s="45">
        <v>6</v>
      </c>
      <c r="AF99" s="50">
        <f t="shared" si="7"/>
        <v>30.72</v>
      </c>
      <c r="AG99" s="49" t="s">
        <v>637</v>
      </c>
      <c r="AH99" s="45">
        <v>8</v>
      </c>
      <c r="AI99" s="50">
        <f t="shared" si="8"/>
        <v>58</v>
      </c>
      <c r="AJ99" s="220"/>
      <c r="AK99" s="45"/>
      <c r="AM99" s="159">
        <f t="shared" si="14"/>
        <v>234.34</v>
      </c>
      <c r="AN99" s="48" t="str">
        <f t="shared" si="15"/>
        <v>100A</v>
      </c>
    </row>
    <row r="100" spans="2:41" x14ac:dyDescent="0.2">
      <c r="B100" s="153" t="s">
        <v>730</v>
      </c>
      <c r="C100" s="139">
        <v>100</v>
      </c>
      <c r="D100" s="139" t="s">
        <v>658</v>
      </c>
      <c r="E100" s="46">
        <v>43910</v>
      </c>
      <c r="F100" s="51" t="s">
        <v>101</v>
      </c>
      <c r="G100" s="47" t="s">
        <v>648</v>
      </c>
      <c r="H100" s="139">
        <v>87</v>
      </c>
      <c r="I100" s="217"/>
      <c r="K100" s="50">
        <f t="shared" si="0"/>
        <v>0</v>
      </c>
      <c r="L100" s="217"/>
      <c r="N100" s="223">
        <f t="shared" si="16"/>
        <v>0</v>
      </c>
      <c r="O100" s="217"/>
      <c r="Q100" s="223">
        <f t="shared" si="17"/>
        <v>0</v>
      </c>
      <c r="R100" s="217"/>
      <c r="T100" s="223">
        <f t="shared" si="3"/>
        <v>0</v>
      </c>
      <c r="U100" s="217"/>
      <c r="W100" s="223">
        <f t="shared" si="18"/>
        <v>0</v>
      </c>
      <c r="X100" s="98"/>
      <c r="Z100" s="223">
        <f t="shared" si="5"/>
        <v>0</v>
      </c>
      <c r="AA100" s="217"/>
      <c r="AC100" s="50">
        <f t="shared" si="6"/>
        <v>0</v>
      </c>
      <c r="AF100" s="50">
        <f t="shared" si="7"/>
        <v>0</v>
      </c>
      <c r="AG100" s="49" t="s">
        <v>729</v>
      </c>
      <c r="AH100" s="45">
        <v>4</v>
      </c>
      <c r="AI100" s="50">
        <f t="shared" si="8"/>
        <v>29</v>
      </c>
      <c r="AJ100" s="220"/>
      <c r="AK100" s="45"/>
      <c r="AM100" s="159">
        <f t="shared" si="14"/>
        <v>29</v>
      </c>
      <c r="AN100" s="48" t="str">
        <f t="shared" si="15"/>
        <v>100B</v>
      </c>
      <c r="AO100" s="158">
        <f>AM99+AM100</f>
        <v>263.34000000000003</v>
      </c>
    </row>
    <row r="101" spans="2:41" x14ac:dyDescent="0.2">
      <c r="B101" s="153">
        <v>101</v>
      </c>
      <c r="C101" s="139">
        <v>101</v>
      </c>
      <c r="E101" s="46">
        <v>43910</v>
      </c>
      <c r="F101" s="51" t="s">
        <v>101</v>
      </c>
      <c r="G101" s="47" t="s">
        <v>650</v>
      </c>
      <c r="H101" s="139">
        <v>88</v>
      </c>
      <c r="I101" s="217" t="s">
        <v>629</v>
      </c>
      <c r="J101" s="45">
        <v>6</v>
      </c>
      <c r="K101" s="50">
        <f t="shared" si="0"/>
        <v>30.42</v>
      </c>
      <c r="L101" s="217" t="s">
        <v>663</v>
      </c>
      <c r="M101" s="220">
        <v>12</v>
      </c>
      <c r="N101" s="223">
        <f t="shared" si="16"/>
        <v>62.400000000000006</v>
      </c>
      <c r="O101" s="217" t="s">
        <v>659</v>
      </c>
      <c r="P101" s="220">
        <v>12</v>
      </c>
      <c r="Q101" s="223">
        <f t="shared" si="17"/>
        <v>90.12</v>
      </c>
      <c r="R101" s="217" t="s">
        <v>631</v>
      </c>
      <c r="S101" s="220">
        <v>12</v>
      </c>
      <c r="T101" s="223">
        <f t="shared" si="3"/>
        <v>60.84</v>
      </c>
      <c r="U101" s="217" t="s">
        <v>707</v>
      </c>
      <c r="V101" s="220">
        <v>12</v>
      </c>
      <c r="W101" s="223">
        <f t="shared" si="18"/>
        <v>79.44</v>
      </c>
      <c r="X101" s="98"/>
      <c r="Z101" s="223">
        <f t="shared" si="5"/>
        <v>0</v>
      </c>
      <c r="AA101" s="217" t="s">
        <v>630</v>
      </c>
      <c r="AB101" s="45">
        <v>12</v>
      </c>
      <c r="AC101" s="50">
        <f t="shared" si="6"/>
        <v>60.84</v>
      </c>
      <c r="AD101" s="220" t="s">
        <v>670</v>
      </c>
      <c r="AE101" s="45">
        <v>12</v>
      </c>
      <c r="AF101" s="50">
        <f t="shared" si="7"/>
        <v>61.44</v>
      </c>
      <c r="AG101" s="49" t="s">
        <v>729</v>
      </c>
      <c r="AH101" s="45">
        <v>12</v>
      </c>
      <c r="AI101" s="50">
        <f t="shared" si="8"/>
        <v>87</v>
      </c>
      <c r="AJ101" s="220"/>
      <c r="AK101" s="45"/>
      <c r="AM101" s="159">
        <f t="shared" si="14"/>
        <v>532.5</v>
      </c>
      <c r="AN101" s="48">
        <f t="shared" si="15"/>
        <v>101</v>
      </c>
    </row>
    <row r="102" spans="2:41" x14ac:dyDescent="0.2">
      <c r="B102" s="153">
        <v>102</v>
      </c>
      <c r="C102" s="139">
        <v>102</v>
      </c>
      <c r="E102" s="46">
        <v>43910</v>
      </c>
      <c r="F102" s="51" t="s">
        <v>101</v>
      </c>
      <c r="G102" s="47" t="s">
        <v>628</v>
      </c>
      <c r="H102" s="139">
        <v>89</v>
      </c>
      <c r="I102" s="217" t="s">
        <v>629</v>
      </c>
      <c r="J102" s="45">
        <v>6</v>
      </c>
      <c r="K102" s="50">
        <f t="shared" si="0"/>
        <v>30.42</v>
      </c>
      <c r="L102" s="217" t="s">
        <v>663</v>
      </c>
      <c r="M102" s="220">
        <v>12</v>
      </c>
      <c r="N102" s="223">
        <f t="shared" si="16"/>
        <v>62.400000000000006</v>
      </c>
      <c r="O102" s="217" t="s">
        <v>659</v>
      </c>
      <c r="P102" s="220">
        <v>12</v>
      </c>
      <c r="Q102" s="223">
        <f t="shared" si="17"/>
        <v>90.12</v>
      </c>
      <c r="R102" s="217"/>
      <c r="T102" s="223">
        <f t="shared" si="3"/>
        <v>0</v>
      </c>
      <c r="U102" s="217" t="s">
        <v>707</v>
      </c>
      <c r="V102" s="220">
        <v>12</v>
      </c>
      <c r="W102" s="223">
        <f t="shared" si="18"/>
        <v>79.44</v>
      </c>
      <c r="X102" s="98"/>
      <c r="Z102" s="223">
        <f t="shared" si="5"/>
        <v>0</v>
      </c>
      <c r="AA102" s="217" t="s">
        <v>630</v>
      </c>
      <c r="AB102" s="45">
        <v>12</v>
      </c>
      <c r="AC102" s="50">
        <f t="shared" si="6"/>
        <v>60.84</v>
      </c>
      <c r="AD102" s="220" t="s">
        <v>670</v>
      </c>
      <c r="AE102" s="45">
        <v>12</v>
      </c>
      <c r="AF102" s="50">
        <f t="shared" si="7"/>
        <v>61.44</v>
      </c>
      <c r="AG102" s="49" t="s">
        <v>729</v>
      </c>
      <c r="AH102" s="45">
        <v>12</v>
      </c>
      <c r="AI102" s="50">
        <f t="shared" si="8"/>
        <v>87</v>
      </c>
      <c r="AJ102" s="220"/>
      <c r="AK102" s="45"/>
      <c r="AM102" s="159">
        <f t="shared" si="14"/>
        <v>471.66</v>
      </c>
      <c r="AN102" s="48">
        <f t="shared" si="15"/>
        <v>102</v>
      </c>
    </row>
    <row r="103" spans="2:41" x14ac:dyDescent="0.2">
      <c r="B103" s="153">
        <v>103</v>
      </c>
      <c r="C103" s="139">
        <v>103</v>
      </c>
      <c r="E103" s="46">
        <v>43910</v>
      </c>
      <c r="F103" s="51" t="s">
        <v>101</v>
      </c>
      <c r="G103" s="47" t="s">
        <v>458</v>
      </c>
      <c r="H103" s="139">
        <v>90</v>
      </c>
      <c r="I103" s="217" t="s">
        <v>629</v>
      </c>
      <c r="J103" s="45">
        <v>12</v>
      </c>
      <c r="K103" s="50">
        <f t="shared" si="0"/>
        <v>60.84</v>
      </c>
      <c r="L103" s="217" t="s">
        <v>663</v>
      </c>
      <c r="M103" s="220">
        <v>12</v>
      </c>
      <c r="N103" s="223">
        <f t="shared" si="16"/>
        <v>62.400000000000006</v>
      </c>
      <c r="O103" s="217" t="s">
        <v>659</v>
      </c>
      <c r="P103" s="220">
        <v>12</v>
      </c>
      <c r="Q103" s="223">
        <f t="shared" si="17"/>
        <v>90.12</v>
      </c>
      <c r="R103" s="217" t="s">
        <v>631</v>
      </c>
      <c r="S103" s="220">
        <v>12</v>
      </c>
      <c r="T103" s="223">
        <f t="shared" si="3"/>
        <v>60.84</v>
      </c>
      <c r="U103" s="217" t="s">
        <v>707</v>
      </c>
      <c r="V103" s="220">
        <v>12</v>
      </c>
      <c r="W103" s="223">
        <f t="shared" si="18"/>
        <v>79.44</v>
      </c>
      <c r="X103" s="98"/>
      <c r="Z103" s="223">
        <f t="shared" ref="Z103:Z357" si="19">IF(X103&gt;0,(Y103*VLOOKUP(X103,VEND_TG_BIO,3,FALSE)),0)</f>
        <v>0</v>
      </c>
      <c r="AA103" s="217" t="s">
        <v>630</v>
      </c>
      <c r="AB103" s="45">
        <v>12</v>
      </c>
      <c r="AC103" s="50">
        <f t="shared" ref="AC103:AC357" si="20">IF(AA103&gt;0,(AB103*VLOOKUP(AA103,VEND_MF,3,FALSE)),0)</f>
        <v>60.84</v>
      </c>
      <c r="AD103" s="220" t="s">
        <v>670</v>
      </c>
      <c r="AE103" s="45">
        <v>12</v>
      </c>
      <c r="AF103" s="50">
        <f t="shared" ref="AF103:AF357" si="21">IF(AD103&gt;0,(AE103*VLOOKUP(AD103,VEND_CT,3,FALSE)),0)</f>
        <v>61.44</v>
      </c>
      <c r="AG103" s="49" t="s">
        <v>729</v>
      </c>
      <c r="AH103" s="45">
        <v>12</v>
      </c>
      <c r="AI103" s="50">
        <f t="shared" ref="AI103:AI357" si="22">IF(AG103&gt;0,(AH103*VLOOKUP(AG103,VEND_AC,3,FALSE)),0)</f>
        <v>87</v>
      </c>
      <c r="AJ103" s="220"/>
      <c r="AK103" s="45"/>
      <c r="AM103" s="159">
        <f t="shared" si="14"/>
        <v>562.92000000000007</v>
      </c>
      <c r="AN103" s="48">
        <f t="shared" si="15"/>
        <v>103</v>
      </c>
    </row>
    <row r="104" spans="2:41" x14ac:dyDescent="0.2">
      <c r="B104" s="153">
        <v>104</v>
      </c>
      <c r="C104" s="139">
        <v>104</v>
      </c>
      <c r="E104" s="46">
        <v>43910</v>
      </c>
      <c r="F104" s="51" t="s">
        <v>101</v>
      </c>
      <c r="G104" s="47" t="s">
        <v>132</v>
      </c>
      <c r="H104" s="139">
        <v>91</v>
      </c>
      <c r="I104" s="217" t="s">
        <v>732</v>
      </c>
      <c r="J104" s="45">
        <v>12</v>
      </c>
      <c r="K104" s="50">
        <f t="shared" si="0"/>
        <v>60.84</v>
      </c>
      <c r="L104" s="217"/>
      <c r="N104" s="223">
        <f t="shared" si="16"/>
        <v>0</v>
      </c>
      <c r="O104" s="217" t="s">
        <v>659</v>
      </c>
      <c r="P104" s="220">
        <v>12</v>
      </c>
      <c r="Q104" s="223">
        <f t="shared" si="17"/>
        <v>90.12</v>
      </c>
      <c r="R104" s="217" t="s">
        <v>631</v>
      </c>
      <c r="S104" s="220">
        <v>6</v>
      </c>
      <c r="T104" s="223">
        <f t="shared" si="3"/>
        <v>30.42</v>
      </c>
      <c r="U104" s="217" t="s">
        <v>707</v>
      </c>
      <c r="V104" s="220">
        <v>12</v>
      </c>
      <c r="W104" s="223">
        <f t="shared" si="18"/>
        <v>79.44</v>
      </c>
      <c r="X104" s="98"/>
      <c r="Z104" s="223">
        <f t="shared" si="19"/>
        <v>0</v>
      </c>
      <c r="AA104" s="217"/>
      <c r="AC104" s="50">
        <f t="shared" si="20"/>
        <v>0</v>
      </c>
      <c r="AD104" s="220" t="s">
        <v>670</v>
      </c>
      <c r="AE104" s="45">
        <v>12</v>
      </c>
      <c r="AF104" s="50">
        <f t="shared" si="21"/>
        <v>61.44</v>
      </c>
      <c r="AG104" s="49"/>
      <c r="AI104" s="50">
        <f t="shared" si="22"/>
        <v>0</v>
      </c>
      <c r="AJ104" s="220"/>
      <c r="AK104" s="45"/>
      <c r="AM104" s="159">
        <f t="shared" si="14"/>
        <v>322.26</v>
      </c>
      <c r="AN104" s="48">
        <f t="shared" si="15"/>
        <v>104</v>
      </c>
    </row>
    <row r="105" spans="2:41" x14ac:dyDescent="0.2">
      <c r="B105" s="153">
        <v>105</v>
      </c>
      <c r="C105" s="139">
        <v>105</v>
      </c>
      <c r="E105" s="46">
        <v>43910</v>
      </c>
      <c r="F105" s="51" t="s">
        <v>101</v>
      </c>
      <c r="G105" s="350" t="s">
        <v>652</v>
      </c>
      <c r="H105" s="139">
        <v>92</v>
      </c>
      <c r="I105" s="217"/>
      <c r="K105" s="50">
        <f t="shared" si="0"/>
        <v>0</v>
      </c>
      <c r="L105" s="217" t="s">
        <v>663</v>
      </c>
      <c r="M105" s="220">
        <v>6</v>
      </c>
      <c r="N105" s="223">
        <f t="shared" si="16"/>
        <v>31.200000000000003</v>
      </c>
      <c r="O105" s="217" t="s">
        <v>659</v>
      </c>
      <c r="P105" s="220">
        <v>12</v>
      </c>
      <c r="Q105" s="223">
        <f t="shared" si="17"/>
        <v>90.12</v>
      </c>
      <c r="R105" s="217" t="s">
        <v>631</v>
      </c>
      <c r="S105" s="220">
        <v>12</v>
      </c>
      <c r="T105" s="223">
        <f t="shared" si="3"/>
        <v>60.84</v>
      </c>
      <c r="U105" s="217" t="s">
        <v>707</v>
      </c>
      <c r="V105" s="220">
        <v>18</v>
      </c>
      <c r="W105" s="223">
        <f t="shared" si="18"/>
        <v>119.16</v>
      </c>
      <c r="X105" s="98"/>
      <c r="Z105" s="223">
        <f t="shared" si="19"/>
        <v>0</v>
      </c>
      <c r="AA105" s="217"/>
      <c r="AC105" s="50">
        <f t="shared" si="20"/>
        <v>0</v>
      </c>
      <c r="AF105" s="50">
        <f t="shared" si="21"/>
        <v>0</v>
      </c>
      <c r="AG105" s="49"/>
      <c r="AI105" s="50">
        <f t="shared" si="22"/>
        <v>0</v>
      </c>
      <c r="AJ105" s="220"/>
      <c r="AK105" s="45"/>
      <c r="AM105" s="159">
        <f t="shared" si="14"/>
        <v>301.32000000000005</v>
      </c>
      <c r="AN105" s="48">
        <f t="shared" si="15"/>
        <v>105</v>
      </c>
    </row>
    <row r="106" spans="2:41" x14ac:dyDescent="0.2">
      <c r="B106" s="153" t="s">
        <v>733</v>
      </c>
      <c r="C106" s="139">
        <v>106</v>
      </c>
      <c r="D106" s="139" t="s">
        <v>657</v>
      </c>
      <c r="E106" s="46">
        <v>43910</v>
      </c>
      <c r="F106" s="51" t="s">
        <v>101</v>
      </c>
      <c r="G106" s="47" t="s">
        <v>459</v>
      </c>
      <c r="H106" s="139">
        <v>93</v>
      </c>
      <c r="I106" s="217" t="s">
        <v>732</v>
      </c>
      <c r="J106" s="45">
        <v>3</v>
      </c>
      <c r="K106" s="50">
        <f t="shared" si="0"/>
        <v>15.21</v>
      </c>
      <c r="L106" s="217" t="s">
        <v>663</v>
      </c>
      <c r="M106" s="220">
        <v>6</v>
      </c>
      <c r="N106" s="223">
        <f t="shared" si="16"/>
        <v>31.200000000000003</v>
      </c>
      <c r="O106" s="217"/>
      <c r="Q106" s="223">
        <f t="shared" si="17"/>
        <v>0</v>
      </c>
      <c r="R106" s="217"/>
      <c r="T106" s="223">
        <f t="shared" si="3"/>
        <v>0</v>
      </c>
      <c r="U106" s="217"/>
      <c r="W106" s="223">
        <f t="shared" si="18"/>
        <v>0</v>
      </c>
      <c r="X106" s="98"/>
      <c r="Z106" s="223">
        <f t="shared" si="19"/>
        <v>0</v>
      </c>
      <c r="AA106" s="217"/>
      <c r="AC106" s="50">
        <f t="shared" si="20"/>
        <v>0</v>
      </c>
      <c r="AD106" s="220" t="s">
        <v>670</v>
      </c>
      <c r="AE106" s="45">
        <v>12</v>
      </c>
      <c r="AF106" s="50">
        <f t="shared" si="21"/>
        <v>61.44</v>
      </c>
      <c r="AG106" s="49" t="s">
        <v>729</v>
      </c>
      <c r="AH106" s="45">
        <v>12</v>
      </c>
      <c r="AI106" s="50">
        <f t="shared" si="22"/>
        <v>87</v>
      </c>
      <c r="AJ106" s="220"/>
      <c r="AK106" s="45"/>
      <c r="AM106" s="159">
        <f t="shared" si="14"/>
        <v>194.85</v>
      </c>
      <c r="AN106" s="48" t="str">
        <f t="shared" si="15"/>
        <v>106A</v>
      </c>
    </row>
    <row r="107" spans="2:41" x14ac:dyDescent="0.2">
      <c r="B107" s="153" t="s">
        <v>734</v>
      </c>
      <c r="C107" s="139">
        <v>106</v>
      </c>
      <c r="D107" s="139" t="s">
        <v>658</v>
      </c>
      <c r="E107" s="46">
        <v>43910</v>
      </c>
      <c r="F107" s="51" t="s">
        <v>101</v>
      </c>
      <c r="G107" s="47" t="s">
        <v>459</v>
      </c>
      <c r="H107" s="139">
        <v>93</v>
      </c>
      <c r="I107" s="217" t="s">
        <v>629</v>
      </c>
      <c r="J107" s="45">
        <v>3</v>
      </c>
      <c r="K107" s="50">
        <f t="shared" si="0"/>
        <v>15.21</v>
      </c>
      <c r="L107" s="217"/>
      <c r="N107" s="223">
        <f t="shared" si="16"/>
        <v>0</v>
      </c>
      <c r="O107" s="217"/>
      <c r="Q107" s="223">
        <f t="shared" si="17"/>
        <v>0</v>
      </c>
      <c r="R107" s="217"/>
      <c r="T107" s="223">
        <f t="shared" si="3"/>
        <v>0</v>
      </c>
      <c r="U107" s="217"/>
      <c r="W107" s="223">
        <f t="shared" si="18"/>
        <v>0</v>
      </c>
      <c r="X107" s="98"/>
      <c r="Z107" s="223">
        <f t="shared" si="19"/>
        <v>0</v>
      </c>
      <c r="AA107" s="217"/>
      <c r="AC107" s="50">
        <f t="shared" si="20"/>
        <v>0</v>
      </c>
      <c r="AF107" s="50">
        <f t="shared" si="21"/>
        <v>0</v>
      </c>
      <c r="AG107" s="49"/>
      <c r="AI107" s="50">
        <f t="shared" si="22"/>
        <v>0</v>
      </c>
      <c r="AJ107" s="220"/>
      <c r="AK107" s="45"/>
      <c r="AM107" s="159">
        <f t="shared" si="14"/>
        <v>15.21</v>
      </c>
      <c r="AN107" s="48" t="str">
        <f t="shared" si="15"/>
        <v>106B</v>
      </c>
      <c r="AO107" s="158">
        <f>AM106+AM107</f>
        <v>210.06</v>
      </c>
    </row>
    <row r="108" spans="2:41" x14ac:dyDescent="0.2">
      <c r="B108" s="153">
        <v>107</v>
      </c>
      <c r="C108" s="139">
        <v>107</v>
      </c>
      <c r="E108" s="46">
        <v>43910</v>
      </c>
      <c r="F108" s="51" t="s">
        <v>101</v>
      </c>
      <c r="G108" s="47" t="s">
        <v>653</v>
      </c>
      <c r="H108" s="139">
        <v>94</v>
      </c>
      <c r="I108" s="217" t="s">
        <v>732</v>
      </c>
      <c r="J108" s="45">
        <v>6</v>
      </c>
      <c r="K108" s="50">
        <f t="shared" si="0"/>
        <v>30.42</v>
      </c>
      <c r="L108" s="217" t="s">
        <v>663</v>
      </c>
      <c r="M108" s="220">
        <v>18</v>
      </c>
      <c r="N108" s="223">
        <f t="shared" si="16"/>
        <v>93.600000000000009</v>
      </c>
      <c r="O108" s="217" t="s">
        <v>659</v>
      </c>
      <c r="P108" s="220">
        <v>18</v>
      </c>
      <c r="Q108" s="223">
        <f t="shared" si="17"/>
        <v>135.18</v>
      </c>
      <c r="R108" s="217" t="s">
        <v>631</v>
      </c>
      <c r="S108" s="220">
        <v>18</v>
      </c>
      <c r="T108" s="223">
        <f t="shared" si="3"/>
        <v>91.26</v>
      </c>
      <c r="U108" s="217" t="s">
        <v>707</v>
      </c>
      <c r="V108" s="220">
        <v>18</v>
      </c>
      <c r="W108" s="223">
        <f t="shared" si="18"/>
        <v>119.16</v>
      </c>
      <c r="X108" s="98"/>
      <c r="Z108" s="223">
        <f t="shared" si="19"/>
        <v>0</v>
      </c>
      <c r="AA108" s="217" t="s">
        <v>630</v>
      </c>
      <c r="AB108" s="45">
        <v>6</v>
      </c>
      <c r="AC108" s="50">
        <f t="shared" si="20"/>
        <v>30.42</v>
      </c>
      <c r="AD108" s="220" t="s">
        <v>670</v>
      </c>
      <c r="AE108" s="45">
        <v>18</v>
      </c>
      <c r="AF108" s="50">
        <f t="shared" si="21"/>
        <v>92.16</v>
      </c>
      <c r="AG108" s="49" t="s">
        <v>729</v>
      </c>
      <c r="AH108" s="45">
        <v>18</v>
      </c>
      <c r="AI108" s="50">
        <f t="shared" si="22"/>
        <v>130.5</v>
      </c>
      <c r="AJ108" s="220"/>
      <c r="AK108" s="45"/>
      <c r="AM108" s="159">
        <f t="shared" si="14"/>
        <v>722.7</v>
      </c>
      <c r="AN108" s="48">
        <f t="shared" si="15"/>
        <v>107</v>
      </c>
    </row>
    <row r="109" spans="2:41" x14ac:dyDescent="0.2">
      <c r="B109" s="153">
        <v>108</v>
      </c>
      <c r="C109" s="139">
        <v>108</v>
      </c>
      <c r="E109" s="46">
        <v>43910</v>
      </c>
      <c r="F109" s="51" t="s">
        <v>101</v>
      </c>
      <c r="G109" s="47" t="s">
        <v>470</v>
      </c>
      <c r="H109" s="139">
        <v>95</v>
      </c>
      <c r="I109" s="217"/>
      <c r="K109" s="50">
        <f t="shared" si="0"/>
        <v>0</v>
      </c>
      <c r="L109" s="217" t="s">
        <v>663</v>
      </c>
      <c r="M109" s="220">
        <v>6</v>
      </c>
      <c r="N109" s="223">
        <f t="shared" si="16"/>
        <v>31.200000000000003</v>
      </c>
      <c r="O109" s="217" t="s">
        <v>659</v>
      </c>
      <c r="P109" s="220">
        <v>18</v>
      </c>
      <c r="Q109" s="223">
        <f t="shared" si="17"/>
        <v>135.18</v>
      </c>
      <c r="R109" s="217" t="s">
        <v>631</v>
      </c>
      <c r="S109" s="220">
        <v>12</v>
      </c>
      <c r="T109" s="223">
        <f t="shared" si="3"/>
        <v>60.84</v>
      </c>
      <c r="U109" s="217" t="s">
        <v>707</v>
      </c>
      <c r="V109" s="220">
        <v>12</v>
      </c>
      <c r="W109" s="223">
        <f t="shared" si="18"/>
        <v>79.44</v>
      </c>
      <c r="X109" s="98"/>
      <c r="Z109" s="223">
        <f t="shared" si="19"/>
        <v>0</v>
      </c>
      <c r="AA109" s="217" t="s">
        <v>630</v>
      </c>
      <c r="AB109" s="45">
        <v>6</v>
      </c>
      <c r="AC109" s="50">
        <f t="shared" si="20"/>
        <v>30.42</v>
      </c>
      <c r="AF109" s="50">
        <f t="shared" si="21"/>
        <v>0</v>
      </c>
      <c r="AG109" s="49" t="s">
        <v>729</v>
      </c>
      <c r="AH109" s="45">
        <v>6</v>
      </c>
      <c r="AI109" s="50">
        <f t="shared" si="22"/>
        <v>43.5</v>
      </c>
      <c r="AJ109" s="220"/>
      <c r="AK109" s="45"/>
      <c r="AM109" s="159">
        <f t="shared" si="14"/>
        <v>380.58</v>
      </c>
      <c r="AN109" s="48">
        <f t="shared" si="15"/>
        <v>108</v>
      </c>
    </row>
    <row r="110" spans="2:41" x14ac:dyDescent="0.2">
      <c r="B110" s="153">
        <v>110</v>
      </c>
      <c r="C110" s="139">
        <v>110</v>
      </c>
      <c r="E110" s="46">
        <v>43917</v>
      </c>
      <c r="F110" s="51" t="s">
        <v>101</v>
      </c>
      <c r="G110" s="47" t="s">
        <v>452</v>
      </c>
      <c r="H110" s="139">
        <v>96</v>
      </c>
      <c r="I110" s="217" t="s">
        <v>732</v>
      </c>
      <c r="J110" s="45">
        <v>6</v>
      </c>
      <c r="K110" s="50">
        <f t="shared" si="0"/>
        <v>30.42</v>
      </c>
      <c r="L110" s="217" t="s">
        <v>663</v>
      </c>
      <c r="M110" s="220">
        <v>6</v>
      </c>
      <c r="N110" s="223">
        <f t="shared" si="16"/>
        <v>31.200000000000003</v>
      </c>
      <c r="O110" s="217" t="s">
        <v>659</v>
      </c>
      <c r="P110" s="220">
        <v>18</v>
      </c>
      <c r="Q110" s="223">
        <f t="shared" si="17"/>
        <v>135.18</v>
      </c>
      <c r="R110" s="217" t="s">
        <v>631</v>
      </c>
      <c r="S110" s="220">
        <v>12</v>
      </c>
      <c r="T110" s="223">
        <f t="shared" si="3"/>
        <v>60.84</v>
      </c>
      <c r="U110" s="217" t="s">
        <v>707</v>
      </c>
      <c r="V110" s="220">
        <v>12</v>
      </c>
      <c r="W110" s="223">
        <f t="shared" si="18"/>
        <v>79.44</v>
      </c>
      <c r="X110" s="98"/>
      <c r="Z110" s="223">
        <f t="shared" si="19"/>
        <v>0</v>
      </c>
      <c r="AA110" s="217" t="s">
        <v>630</v>
      </c>
      <c r="AB110" s="45">
        <v>6</v>
      </c>
      <c r="AC110" s="50">
        <f t="shared" si="20"/>
        <v>30.42</v>
      </c>
      <c r="AD110" s="220" t="s">
        <v>670</v>
      </c>
      <c r="AE110" s="45">
        <v>6</v>
      </c>
      <c r="AF110" s="50">
        <f t="shared" si="21"/>
        <v>30.72</v>
      </c>
      <c r="AG110" s="49" t="s">
        <v>729</v>
      </c>
      <c r="AH110" s="45">
        <v>18</v>
      </c>
      <c r="AI110" s="50">
        <f t="shared" si="22"/>
        <v>130.5</v>
      </c>
      <c r="AJ110" s="220"/>
      <c r="AK110" s="45"/>
      <c r="AM110" s="159">
        <f t="shared" si="14"/>
        <v>528.72</v>
      </c>
      <c r="AN110" s="48">
        <f t="shared" si="15"/>
        <v>110</v>
      </c>
    </row>
    <row r="111" spans="2:41" x14ac:dyDescent="0.2">
      <c r="B111" s="153">
        <v>111</v>
      </c>
      <c r="C111" s="139">
        <v>111</v>
      </c>
      <c r="E111" s="46">
        <v>43917</v>
      </c>
      <c r="F111" s="51" t="s">
        <v>101</v>
      </c>
      <c r="G111" s="47" t="s">
        <v>457</v>
      </c>
      <c r="H111" s="139">
        <v>97</v>
      </c>
      <c r="I111" s="217" t="s">
        <v>732</v>
      </c>
      <c r="J111" s="45">
        <v>12</v>
      </c>
      <c r="K111" s="50">
        <f t="shared" si="0"/>
        <v>60.84</v>
      </c>
      <c r="L111" s="217" t="s">
        <v>663</v>
      </c>
      <c r="M111" s="220">
        <v>12</v>
      </c>
      <c r="N111" s="223">
        <f t="shared" si="16"/>
        <v>62.400000000000006</v>
      </c>
      <c r="O111" s="217" t="s">
        <v>659</v>
      </c>
      <c r="P111" s="220">
        <v>24</v>
      </c>
      <c r="Q111" s="223">
        <f t="shared" si="17"/>
        <v>180.24</v>
      </c>
      <c r="R111" s="217" t="s">
        <v>631</v>
      </c>
      <c r="S111" s="220">
        <v>12</v>
      </c>
      <c r="T111" s="223">
        <f t="shared" si="3"/>
        <v>60.84</v>
      </c>
      <c r="U111" s="217" t="s">
        <v>707</v>
      </c>
      <c r="V111" s="220">
        <v>6</v>
      </c>
      <c r="W111" s="223">
        <f t="shared" si="18"/>
        <v>39.72</v>
      </c>
      <c r="X111" s="98"/>
      <c r="Z111" s="223">
        <f t="shared" si="19"/>
        <v>0</v>
      </c>
      <c r="AA111" s="217"/>
      <c r="AC111" s="50">
        <f t="shared" si="20"/>
        <v>0</v>
      </c>
      <c r="AD111" s="220" t="s">
        <v>670</v>
      </c>
      <c r="AE111" s="45">
        <v>6</v>
      </c>
      <c r="AF111" s="50">
        <f t="shared" si="21"/>
        <v>30.72</v>
      </c>
      <c r="AG111" s="49" t="s">
        <v>729</v>
      </c>
      <c r="AH111" s="45">
        <v>12</v>
      </c>
      <c r="AI111" s="50">
        <f t="shared" si="22"/>
        <v>87</v>
      </c>
      <c r="AJ111" s="220"/>
      <c r="AK111" s="45"/>
      <c r="AM111" s="159">
        <f t="shared" si="14"/>
        <v>521.7600000000001</v>
      </c>
      <c r="AN111" s="48">
        <f t="shared" si="15"/>
        <v>111</v>
      </c>
    </row>
    <row r="112" spans="2:41" x14ac:dyDescent="0.2">
      <c r="B112" s="153">
        <v>112</v>
      </c>
      <c r="C112" s="139">
        <v>112</v>
      </c>
      <c r="E112" s="46">
        <v>43917</v>
      </c>
      <c r="F112" s="51" t="s">
        <v>101</v>
      </c>
      <c r="G112" s="47" t="s">
        <v>456</v>
      </c>
      <c r="H112" s="139">
        <v>98</v>
      </c>
      <c r="I112" s="217" t="s">
        <v>732</v>
      </c>
      <c r="J112" s="45">
        <v>6</v>
      </c>
      <c r="K112" s="50">
        <f t="shared" si="0"/>
        <v>30.42</v>
      </c>
      <c r="L112" s="217"/>
      <c r="N112" s="223">
        <f t="shared" si="16"/>
        <v>0</v>
      </c>
      <c r="O112" s="217" t="s">
        <v>659</v>
      </c>
      <c r="P112" s="220">
        <v>6</v>
      </c>
      <c r="Q112" s="223">
        <f t="shared" si="17"/>
        <v>45.06</v>
      </c>
      <c r="R112" s="217" t="s">
        <v>631</v>
      </c>
      <c r="S112" s="220">
        <v>12</v>
      </c>
      <c r="T112" s="223">
        <f t="shared" si="3"/>
        <v>60.84</v>
      </c>
      <c r="U112" s="217" t="s">
        <v>707</v>
      </c>
      <c r="V112" s="220">
        <v>6</v>
      </c>
      <c r="W112" s="223">
        <f t="shared" si="18"/>
        <v>39.72</v>
      </c>
      <c r="X112" s="98"/>
      <c r="Z112" s="223">
        <f t="shared" si="19"/>
        <v>0</v>
      </c>
      <c r="AA112" s="217"/>
      <c r="AC112" s="50">
        <f t="shared" si="20"/>
        <v>0</v>
      </c>
      <c r="AD112" s="220" t="s">
        <v>670</v>
      </c>
      <c r="AE112" s="45">
        <v>6</v>
      </c>
      <c r="AF112" s="50">
        <f t="shared" si="21"/>
        <v>30.72</v>
      </c>
      <c r="AG112" s="49" t="s">
        <v>729</v>
      </c>
      <c r="AH112" s="45">
        <v>12</v>
      </c>
      <c r="AI112" s="50">
        <f t="shared" si="22"/>
        <v>87</v>
      </c>
      <c r="AJ112" s="220"/>
      <c r="AK112" s="45"/>
      <c r="AM112" s="159">
        <f t="shared" si="14"/>
        <v>293.76</v>
      </c>
      <c r="AN112" s="48">
        <f t="shared" si="15"/>
        <v>112</v>
      </c>
    </row>
    <row r="113" spans="1:41" x14ac:dyDescent="0.2">
      <c r="A113" s="44" t="s">
        <v>728</v>
      </c>
      <c r="B113" s="153">
        <v>116</v>
      </c>
      <c r="C113" s="139">
        <v>116</v>
      </c>
      <c r="E113" s="46">
        <v>43924</v>
      </c>
      <c r="F113" s="51" t="s">
        <v>97</v>
      </c>
      <c r="G113" s="47"/>
      <c r="I113" s="217"/>
      <c r="K113" s="50">
        <f t="shared" si="0"/>
        <v>0</v>
      </c>
      <c r="L113" s="351" t="s">
        <v>663</v>
      </c>
      <c r="M113" s="220">
        <v>18</v>
      </c>
      <c r="N113" s="223">
        <v>100.8</v>
      </c>
      <c r="O113" s="351" t="s">
        <v>766</v>
      </c>
      <c r="P113" s="220">
        <v>6</v>
      </c>
      <c r="Q113" s="223">
        <v>45.06</v>
      </c>
      <c r="R113" s="351" t="s">
        <v>631</v>
      </c>
      <c r="S113" s="220">
        <v>12</v>
      </c>
      <c r="T113" s="223">
        <v>63.6</v>
      </c>
      <c r="U113" s="217"/>
      <c r="W113" s="223">
        <f t="shared" si="18"/>
        <v>0</v>
      </c>
      <c r="X113" s="98"/>
      <c r="Z113" s="223">
        <f t="shared" si="19"/>
        <v>0</v>
      </c>
      <c r="AA113" s="217"/>
      <c r="AC113" s="50">
        <f t="shared" si="20"/>
        <v>0</v>
      </c>
      <c r="AF113" s="50">
        <f t="shared" si="21"/>
        <v>0</v>
      </c>
      <c r="AG113" s="49"/>
      <c r="AI113" s="50">
        <f t="shared" si="22"/>
        <v>0</v>
      </c>
      <c r="AJ113" s="220"/>
      <c r="AK113" s="45"/>
      <c r="AM113" s="159">
        <f t="shared" si="14"/>
        <v>209.46</v>
      </c>
      <c r="AN113" s="48">
        <f t="shared" si="15"/>
        <v>116</v>
      </c>
    </row>
    <row r="114" spans="1:41" x14ac:dyDescent="0.2">
      <c r="B114" s="153">
        <v>117</v>
      </c>
      <c r="C114" s="139">
        <v>117</v>
      </c>
      <c r="E114" s="46">
        <v>43924</v>
      </c>
      <c r="F114" s="51" t="s">
        <v>101</v>
      </c>
      <c r="G114" s="47" t="s">
        <v>451</v>
      </c>
      <c r="H114" s="139">
        <v>99</v>
      </c>
      <c r="I114" s="217" t="s">
        <v>732</v>
      </c>
      <c r="J114" s="45">
        <v>6</v>
      </c>
      <c r="K114" s="50">
        <f t="shared" si="0"/>
        <v>30.42</v>
      </c>
      <c r="L114" s="217"/>
      <c r="N114" s="223">
        <f t="shared" si="16"/>
        <v>0</v>
      </c>
      <c r="O114" s="217" t="s">
        <v>659</v>
      </c>
      <c r="P114" s="220">
        <v>6</v>
      </c>
      <c r="Q114" s="223">
        <f t="shared" si="17"/>
        <v>45.06</v>
      </c>
      <c r="R114" s="217" t="s">
        <v>631</v>
      </c>
      <c r="S114" s="220">
        <v>6</v>
      </c>
      <c r="T114" s="223">
        <f t="shared" ref="T114:T176" si="23">IF(R114&gt;0,(S114*VLOOKUP(R114,VEND_ME_BIO,3,FALSE)),0)</f>
        <v>30.42</v>
      </c>
      <c r="U114" s="217"/>
      <c r="W114" s="223">
        <f t="shared" si="18"/>
        <v>0</v>
      </c>
      <c r="X114" s="98"/>
      <c r="Z114" s="223">
        <f t="shared" si="19"/>
        <v>0</v>
      </c>
      <c r="AA114" s="217" t="s">
        <v>630</v>
      </c>
      <c r="AB114" s="45">
        <v>12</v>
      </c>
      <c r="AC114" s="50">
        <f t="shared" si="20"/>
        <v>60.84</v>
      </c>
      <c r="AD114" s="220" t="s">
        <v>670</v>
      </c>
      <c r="AE114" s="45">
        <v>12</v>
      </c>
      <c r="AF114" s="50">
        <f t="shared" si="21"/>
        <v>61.44</v>
      </c>
      <c r="AG114" s="49" t="s">
        <v>729</v>
      </c>
      <c r="AH114" s="45">
        <v>12</v>
      </c>
      <c r="AI114" s="50">
        <f t="shared" si="22"/>
        <v>87</v>
      </c>
      <c r="AJ114" s="220"/>
      <c r="AK114" s="45"/>
      <c r="AM114" s="159">
        <f t="shared" si="14"/>
        <v>315.18</v>
      </c>
      <c r="AN114" s="48">
        <f t="shared" si="15"/>
        <v>117</v>
      </c>
    </row>
    <row r="115" spans="1:41" x14ac:dyDescent="0.2">
      <c r="B115" s="153">
        <v>118</v>
      </c>
      <c r="C115" s="139">
        <v>118</v>
      </c>
      <c r="E115" s="46">
        <v>43924</v>
      </c>
      <c r="F115" s="51" t="s">
        <v>101</v>
      </c>
      <c r="G115" s="47" t="s">
        <v>461</v>
      </c>
      <c r="H115" s="139">
        <v>100</v>
      </c>
      <c r="I115" s="217" t="s">
        <v>732</v>
      </c>
      <c r="J115" s="45">
        <v>6</v>
      </c>
      <c r="K115" s="50">
        <f t="shared" si="0"/>
        <v>30.42</v>
      </c>
      <c r="L115" s="217" t="s">
        <v>663</v>
      </c>
      <c r="M115" s="220">
        <v>6</v>
      </c>
      <c r="N115" s="223">
        <f t="shared" si="16"/>
        <v>31.200000000000003</v>
      </c>
      <c r="O115" s="217"/>
      <c r="Q115" s="223">
        <f t="shared" si="17"/>
        <v>0</v>
      </c>
      <c r="R115" s="217"/>
      <c r="T115" s="223">
        <f t="shared" si="23"/>
        <v>0</v>
      </c>
      <c r="U115" s="217"/>
      <c r="W115" s="223">
        <f t="shared" si="18"/>
        <v>0</v>
      </c>
      <c r="X115" s="98"/>
      <c r="Z115" s="223">
        <f t="shared" si="19"/>
        <v>0</v>
      </c>
      <c r="AA115" s="217" t="s">
        <v>630</v>
      </c>
      <c r="AB115" s="45">
        <v>12</v>
      </c>
      <c r="AC115" s="50">
        <f t="shared" si="20"/>
        <v>60.84</v>
      </c>
      <c r="AF115" s="50">
        <f t="shared" si="21"/>
        <v>0</v>
      </c>
      <c r="AG115" s="49" t="s">
        <v>729</v>
      </c>
      <c r="AH115" s="45">
        <v>12</v>
      </c>
      <c r="AI115" s="50">
        <f t="shared" si="22"/>
        <v>87</v>
      </c>
      <c r="AJ115" s="220"/>
      <c r="AK115" s="45"/>
      <c r="AM115" s="159">
        <f t="shared" si="14"/>
        <v>209.46</v>
      </c>
      <c r="AN115" s="48">
        <f t="shared" si="15"/>
        <v>118</v>
      </c>
    </row>
    <row r="116" spans="1:41" x14ac:dyDescent="0.2">
      <c r="B116" s="153">
        <v>119</v>
      </c>
      <c r="C116" s="139">
        <v>119</v>
      </c>
      <c r="E116" s="46">
        <v>43924</v>
      </c>
      <c r="F116" s="51" t="s">
        <v>101</v>
      </c>
      <c r="G116" s="47" t="s">
        <v>648</v>
      </c>
      <c r="H116" s="139">
        <v>101</v>
      </c>
      <c r="I116" s="217" t="s">
        <v>732</v>
      </c>
      <c r="J116" s="45">
        <v>6</v>
      </c>
      <c r="K116" s="50">
        <f t="shared" si="0"/>
        <v>30.42</v>
      </c>
      <c r="L116" s="217" t="s">
        <v>663</v>
      </c>
      <c r="M116" s="220">
        <v>6</v>
      </c>
      <c r="N116" s="223">
        <f t="shared" si="16"/>
        <v>31.200000000000003</v>
      </c>
      <c r="O116" s="217" t="s">
        <v>659</v>
      </c>
      <c r="P116" s="220">
        <v>6</v>
      </c>
      <c r="Q116" s="223">
        <f t="shared" si="17"/>
        <v>45.06</v>
      </c>
      <c r="R116" s="217" t="s">
        <v>631</v>
      </c>
      <c r="S116" s="220">
        <v>6</v>
      </c>
      <c r="T116" s="223">
        <f t="shared" si="23"/>
        <v>30.42</v>
      </c>
      <c r="U116" s="217" t="s">
        <v>707</v>
      </c>
      <c r="V116" s="220">
        <v>6</v>
      </c>
      <c r="W116" s="223">
        <f t="shared" si="18"/>
        <v>39.72</v>
      </c>
      <c r="X116" s="98"/>
      <c r="Z116" s="223">
        <f t="shared" si="19"/>
        <v>0</v>
      </c>
      <c r="AA116" s="217" t="s">
        <v>630</v>
      </c>
      <c r="AB116" s="45">
        <v>6</v>
      </c>
      <c r="AC116" s="50">
        <f t="shared" si="20"/>
        <v>30.42</v>
      </c>
      <c r="AD116" s="220" t="s">
        <v>670</v>
      </c>
      <c r="AE116" s="45">
        <v>6</v>
      </c>
      <c r="AF116" s="50">
        <f t="shared" si="21"/>
        <v>30.72</v>
      </c>
      <c r="AG116" s="49" t="s">
        <v>729</v>
      </c>
      <c r="AH116" s="45">
        <v>12</v>
      </c>
      <c r="AI116" s="50">
        <f t="shared" si="22"/>
        <v>87</v>
      </c>
      <c r="AJ116" s="220"/>
      <c r="AK116" s="45"/>
      <c r="AM116" s="159">
        <f t="shared" si="14"/>
        <v>324.96000000000004</v>
      </c>
      <c r="AN116" s="48">
        <f t="shared" si="15"/>
        <v>119</v>
      </c>
    </row>
    <row r="117" spans="1:41" x14ac:dyDescent="0.2">
      <c r="B117" s="153">
        <v>120</v>
      </c>
      <c r="C117" s="139">
        <v>120</v>
      </c>
      <c r="E117" s="46">
        <v>43924</v>
      </c>
      <c r="F117" s="51" t="s">
        <v>101</v>
      </c>
      <c r="G117" s="47" t="s">
        <v>650</v>
      </c>
      <c r="H117" s="139">
        <v>102</v>
      </c>
      <c r="I117" s="217" t="s">
        <v>732</v>
      </c>
      <c r="J117" s="45">
        <v>12</v>
      </c>
      <c r="K117" s="50">
        <f t="shared" si="0"/>
        <v>60.84</v>
      </c>
      <c r="L117" s="217" t="s">
        <v>663</v>
      </c>
      <c r="M117" s="220">
        <v>6</v>
      </c>
      <c r="N117" s="223">
        <f t="shared" si="16"/>
        <v>31.200000000000003</v>
      </c>
      <c r="O117" s="217" t="s">
        <v>659</v>
      </c>
      <c r="P117" s="220">
        <v>12</v>
      </c>
      <c r="Q117" s="223">
        <f t="shared" si="17"/>
        <v>90.12</v>
      </c>
      <c r="R117" s="217"/>
      <c r="T117" s="223">
        <f t="shared" si="23"/>
        <v>0</v>
      </c>
      <c r="U117" s="217" t="s">
        <v>707</v>
      </c>
      <c r="V117" s="220">
        <v>12</v>
      </c>
      <c r="W117" s="223">
        <f t="shared" si="18"/>
        <v>79.44</v>
      </c>
      <c r="X117" s="98"/>
      <c r="Z117" s="223">
        <f t="shared" si="19"/>
        <v>0</v>
      </c>
      <c r="AA117" s="217" t="s">
        <v>630</v>
      </c>
      <c r="AB117" s="45">
        <v>6</v>
      </c>
      <c r="AC117" s="50">
        <f t="shared" si="20"/>
        <v>30.42</v>
      </c>
      <c r="AF117" s="50">
        <f t="shared" si="21"/>
        <v>0</v>
      </c>
      <c r="AG117" s="49" t="s">
        <v>729</v>
      </c>
      <c r="AH117" s="45">
        <v>12</v>
      </c>
      <c r="AI117" s="50">
        <f t="shared" si="22"/>
        <v>87</v>
      </c>
      <c r="AJ117" s="220"/>
      <c r="AK117" s="45"/>
      <c r="AM117" s="159">
        <f t="shared" si="14"/>
        <v>379.02000000000004</v>
      </c>
      <c r="AN117" s="48">
        <f t="shared" si="15"/>
        <v>120</v>
      </c>
    </row>
    <row r="118" spans="1:41" x14ac:dyDescent="0.2">
      <c r="B118" s="153" t="s">
        <v>764</v>
      </c>
      <c r="C118" s="139">
        <v>121</v>
      </c>
      <c r="D118" s="139" t="s">
        <v>657</v>
      </c>
      <c r="E118" s="46">
        <v>43924</v>
      </c>
      <c r="F118" s="51" t="s">
        <v>101</v>
      </c>
      <c r="G118" s="47" t="s">
        <v>628</v>
      </c>
      <c r="H118" s="139">
        <v>103</v>
      </c>
      <c r="I118" s="217" t="s">
        <v>732</v>
      </c>
      <c r="J118" s="45">
        <v>6</v>
      </c>
      <c r="K118" s="50">
        <f t="shared" si="0"/>
        <v>30.42</v>
      </c>
      <c r="L118" s="217"/>
      <c r="N118" s="223">
        <f t="shared" si="16"/>
        <v>0</v>
      </c>
      <c r="O118" s="217" t="s">
        <v>659</v>
      </c>
      <c r="P118" s="220">
        <v>2</v>
      </c>
      <c r="Q118" s="223">
        <f t="shared" si="17"/>
        <v>15.02</v>
      </c>
      <c r="R118" s="217"/>
      <c r="T118" s="223">
        <f t="shared" si="23"/>
        <v>0</v>
      </c>
      <c r="U118" s="217"/>
      <c r="W118" s="223">
        <f t="shared" si="18"/>
        <v>0</v>
      </c>
      <c r="X118" s="98"/>
      <c r="Z118" s="223">
        <f t="shared" si="19"/>
        <v>0</v>
      </c>
      <c r="AA118" s="217" t="s">
        <v>630</v>
      </c>
      <c r="AB118" s="45">
        <v>6</v>
      </c>
      <c r="AC118" s="50">
        <f t="shared" si="20"/>
        <v>30.42</v>
      </c>
      <c r="AD118" s="220" t="s">
        <v>670</v>
      </c>
      <c r="AE118" s="45">
        <v>6</v>
      </c>
      <c r="AF118" s="50">
        <f t="shared" si="21"/>
        <v>30.72</v>
      </c>
      <c r="AG118" s="49" t="s">
        <v>729</v>
      </c>
      <c r="AH118" s="45">
        <v>12</v>
      </c>
      <c r="AI118" s="50">
        <f t="shared" si="22"/>
        <v>87</v>
      </c>
      <c r="AJ118" s="220"/>
      <c r="AK118" s="45"/>
      <c r="AM118" s="159">
        <f t="shared" si="14"/>
        <v>193.57999999999998</v>
      </c>
      <c r="AN118" s="48" t="str">
        <f t="shared" si="15"/>
        <v>121A</v>
      </c>
    </row>
    <row r="119" spans="1:41" x14ac:dyDescent="0.2">
      <c r="B119" s="153" t="s">
        <v>765</v>
      </c>
      <c r="C119" s="139">
        <v>121</v>
      </c>
      <c r="D119" s="139" t="s">
        <v>658</v>
      </c>
      <c r="E119" s="46">
        <v>43924</v>
      </c>
      <c r="F119" s="51" t="s">
        <v>101</v>
      </c>
      <c r="G119" s="47" t="s">
        <v>628</v>
      </c>
      <c r="H119" s="139">
        <v>103</v>
      </c>
      <c r="I119" s="217"/>
      <c r="K119" s="50">
        <f t="shared" si="0"/>
        <v>0</v>
      </c>
      <c r="L119" s="217"/>
      <c r="N119" s="223">
        <f t="shared" si="16"/>
        <v>0</v>
      </c>
      <c r="O119" s="351" t="s">
        <v>766</v>
      </c>
      <c r="P119" s="220">
        <v>4</v>
      </c>
      <c r="Q119" s="223">
        <f>IF(O119&gt;0,(P119*VLOOKUP(O119,VEND_AC_BIO,3,FALSE)),0)</f>
        <v>30.04</v>
      </c>
      <c r="R119" s="217"/>
      <c r="T119" s="223">
        <f t="shared" si="23"/>
        <v>0</v>
      </c>
      <c r="U119" s="217"/>
      <c r="W119" s="223">
        <f t="shared" si="18"/>
        <v>0</v>
      </c>
      <c r="X119" s="98"/>
      <c r="Z119" s="223">
        <f t="shared" si="19"/>
        <v>0</v>
      </c>
      <c r="AA119" s="217"/>
      <c r="AC119" s="50">
        <f t="shared" si="20"/>
        <v>0</v>
      </c>
      <c r="AF119" s="50">
        <f t="shared" si="21"/>
        <v>0</v>
      </c>
      <c r="AG119" s="49"/>
      <c r="AI119" s="50">
        <f t="shared" si="22"/>
        <v>0</v>
      </c>
      <c r="AJ119" s="220"/>
      <c r="AK119" s="45"/>
      <c r="AM119" s="159">
        <f t="shared" si="14"/>
        <v>30.04</v>
      </c>
      <c r="AN119" s="48" t="str">
        <f t="shared" si="15"/>
        <v>121B</v>
      </c>
      <c r="AO119" s="158">
        <f>AM118+AM119</f>
        <v>223.61999999999998</v>
      </c>
    </row>
    <row r="120" spans="1:41" x14ac:dyDescent="0.2">
      <c r="B120" s="153">
        <v>122</v>
      </c>
      <c r="C120" s="139">
        <v>122</v>
      </c>
      <c r="E120" s="46">
        <v>43924</v>
      </c>
      <c r="F120" s="51" t="s">
        <v>101</v>
      </c>
      <c r="G120" s="47" t="s">
        <v>462</v>
      </c>
      <c r="H120" s="139">
        <v>104</v>
      </c>
      <c r="I120" s="217" t="s">
        <v>732</v>
      </c>
      <c r="J120" s="45">
        <v>12</v>
      </c>
      <c r="K120" s="50">
        <f t="shared" si="0"/>
        <v>60.84</v>
      </c>
      <c r="L120" s="217" t="s">
        <v>663</v>
      </c>
      <c r="M120" s="220">
        <v>12</v>
      </c>
      <c r="N120" s="223">
        <f t="shared" si="16"/>
        <v>62.400000000000006</v>
      </c>
      <c r="O120" s="351" t="s">
        <v>766</v>
      </c>
      <c r="P120" s="220">
        <v>12</v>
      </c>
      <c r="Q120" s="223">
        <f t="shared" si="17"/>
        <v>90.12</v>
      </c>
      <c r="R120" s="217"/>
      <c r="T120" s="223">
        <f t="shared" si="23"/>
        <v>0</v>
      </c>
      <c r="U120" s="217" t="s">
        <v>707</v>
      </c>
      <c r="V120" s="220">
        <v>12</v>
      </c>
      <c r="W120" s="223">
        <f t="shared" si="18"/>
        <v>79.44</v>
      </c>
      <c r="X120" s="98"/>
      <c r="Z120" s="223">
        <f t="shared" si="19"/>
        <v>0</v>
      </c>
      <c r="AA120" s="217" t="s">
        <v>630</v>
      </c>
      <c r="AB120" s="45">
        <v>12</v>
      </c>
      <c r="AC120" s="50">
        <f t="shared" si="20"/>
        <v>60.84</v>
      </c>
      <c r="AD120" s="220" t="s">
        <v>670</v>
      </c>
      <c r="AE120" s="45">
        <v>12</v>
      </c>
      <c r="AF120" s="50">
        <f t="shared" si="21"/>
        <v>61.44</v>
      </c>
      <c r="AG120" s="49" t="s">
        <v>729</v>
      </c>
      <c r="AH120" s="45">
        <v>12</v>
      </c>
      <c r="AI120" s="50">
        <f t="shared" si="22"/>
        <v>87</v>
      </c>
      <c r="AJ120" s="220"/>
      <c r="AK120" s="45"/>
      <c r="AM120" s="159">
        <f t="shared" si="14"/>
        <v>502.08</v>
      </c>
      <c r="AN120" s="48">
        <f t="shared" si="15"/>
        <v>122</v>
      </c>
    </row>
    <row r="121" spans="1:41" ht="14.45" customHeight="1" x14ac:dyDescent="0.2">
      <c r="B121" s="153">
        <v>123</v>
      </c>
      <c r="C121" s="139">
        <v>123</v>
      </c>
      <c r="E121" s="46">
        <v>43924</v>
      </c>
      <c r="F121" s="51" t="s">
        <v>101</v>
      </c>
      <c r="G121" s="47" t="s">
        <v>132</v>
      </c>
      <c r="H121" s="139">
        <v>105</v>
      </c>
      <c r="I121" s="217" t="s">
        <v>732</v>
      </c>
      <c r="J121" s="45">
        <v>12</v>
      </c>
      <c r="K121" s="50">
        <f t="shared" si="0"/>
        <v>60.84</v>
      </c>
      <c r="L121" s="217" t="s">
        <v>663</v>
      </c>
      <c r="M121" s="220">
        <v>12</v>
      </c>
      <c r="N121" s="223">
        <f t="shared" si="16"/>
        <v>62.400000000000006</v>
      </c>
      <c r="O121" s="217" t="s">
        <v>766</v>
      </c>
      <c r="P121" s="220">
        <v>12</v>
      </c>
      <c r="Q121" s="223">
        <f t="shared" si="17"/>
        <v>90.12</v>
      </c>
      <c r="R121" s="217"/>
      <c r="T121" s="223">
        <f t="shared" si="23"/>
        <v>0</v>
      </c>
      <c r="U121" s="217"/>
      <c r="W121" s="223">
        <f t="shared" si="18"/>
        <v>0</v>
      </c>
      <c r="X121" s="98"/>
      <c r="Z121" s="223">
        <f t="shared" si="19"/>
        <v>0</v>
      </c>
      <c r="AA121" s="217" t="s">
        <v>630</v>
      </c>
      <c r="AB121" s="45">
        <v>12</v>
      </c>
      <c r="AC121" s="50">
        <f t="shared" si="20"/>
        <v>60.84</v>
      </c>
      <c r="AF121" s="50">
        <f t="shared" si="21"/>
        <v>0</v>
      </c>
      <c r="AG121" s="49" t="s">
        <v>729</v>
      </c>
      <c r="AH121" s="45">
        <v>12</v>
      </c>
      <c r="AI121" s="50">
        <f t="shared" si="22"/>
        <v>87</v>
      </c>
      <c r="AJ121" s="220"/>
      <c r="AK121" s="45"/>
      <c r="AM121" s="159">
        <f t="shared" si="14"/>
        <v>361.20000000000005</v>
      </c>
      <c r="AN121" s="48">
        <f t="shared" si="15"/>
        <v>123</v>
      </c>
    </row>
    <row r="122" spans="1:41" x14ac:dyDescent="0.2">
      <c r="B122" s="153">
        <v>124</v>
      </c>
      <c r="C122" s="139">
        <v>124</v>
      </c>
      <c r="E122" s="46">
        <v>43924</v>
      </c>
      <c r="F122" s="51" t="s">
        <v>101</v>
      </c>
      <c r="G122" s="47" t="s">
        <v>652</v>
      </c>
      <c r="H122" s="139">
        <v>106</v>
      </c>
      <c r="I122" s="217"/>
      <c r="K122" s="50">
        <f t="shared" si="0"/>
        <v>0</v>
      </c>
      <c r="L122" s="217" t="s">
        <v>663</v>
      </c>
      <c r="M122" s="220">
        <v>18</v>
      </c>
      <c r="N122" s="223">
        <f t="shared" si="16"/>
        <v>93.600000000000009</v>
      </c>
      <c r="O122" s="217" t="s">
        <v>766</v>
      </c>
      <c r="P122" s="220">
        <v>24</v>
      </c>
      <c r="Q122" s="223">
        <f t="shared" si="17"/>
        <v>180.24</v>
      </c>
      <c r="R122" s="217"/>
      <c r="T122" s="223">
        <f t="shared" si="23"/>
        <v>0</v>
      </c>
      <c r="U122" s="217" t="s">
        <v>707</v>
      </c>
      <c r="V122" s="220">
        <v>12</v>
      </c>
      <c r="W122" s="223">
        <f t="shared" si="18"/>
        <v>79.44</v>
      </c>
      <c r="X122" s="98"/>
      <c r="Z122" s="223">
        <f t="shared" si="19"/>
        <v>0</v>
      </c>
      <c r="AA122" s="217"/>
      <c r="AC122" s="50">
        <f t="shared" si="20"/>
        <v>0</v>
      </c>
      <c r="AD122" s="220" t="s">
        <v>670</v>
      </c>
      <c r="AE122" s="45">
        <v>12</v>
      </c>
      <c r="AF122" s="50">
        <f t="shared" si="21"/>
        <v>61.44</v>
      </c>
      <c r="AG122" s="49" t="s">
        <v>729</v>
      </c>
      <c r="AH122" s="45">
        <v>18</v>
      </c>
      <c r="AI122" s="50">
        <f t="shared" si="22"/>
        <v>130.5</v>
      </c>
      <c r="AJ122" s="220"/>
      <c r="AK122" s="45"/>
      <c r="AM122" s="159">
        <f t="shared" si="14"/>
        <v>545.22</v>
      </c>
      <c r="AN122" s="48">
        <f t="shared" si="15"/>
        <v>124</v>
      </c>
    </row>
    <row r="123" spans="1:41" ht="15.6" customHeight="1" x14ac:dyDescent="0.2">
      <c r="B123" s="153">
        <v>125</v>
      </c>
      <c r="C123" s="139">
        <v>125</v>
      </c>
      <c r="E123" s="46">
        <v>43924</v>
      </c>
      <c r="F123" s="51" t="s">
        <v>101</v>
      </c>
      <c r="G123" s="47" t="s">
        <v>459</v>
      </c>
      <c r="H123" s="139">
        <v>107</v>
      </c>
      <c r="I123" s="217"/>
      <c r="K123" s="50">
        <f t="shared" si="0"/>
        <v>0</v>
      </c>
      <c r="L123" s="217"/>
      <c r="N123" s="223">
        <f t="shared" si="16"/>
        <v>0</v>
      </c>
      <c r="O123" s="217" t="s">
        <v>766</v>
      </c>
      <c r="P123" s="220">
        <v>12</v>
      </c>
      <c r="Q123" s="223">
        <f t="shared" si="17"/>
        <v>90.12</v>
      </c>
      <c r="R123" s="217"/>
      <c r="T123" s="223">
        <f t="shared" si="23"/>
        <v>0</v>
      </c>
      <c r="U123" s="217" t="s">
        <v>707</v>
      </c>
      <c r="V123" s="220">
        <v>12</v>
      </c>
      <c r="W123" s="223">
        <f t="shared" si="18"/>
        <v>79.44</v>
      </c>
      <c r="X123" s="98"/>
      <c r="Z123" s="223">
        <f t="shared" si="19"/>
        <v>0</v>
      </c>
      <c r="AA123" s="217" t="s">
        <v>630</v>
      </c>
      <c r="AB123" s="45">
        <v>6</v>
      </c>
      <c r="AC123" s="50">
        <f t="shared" si="20"/>
        <v>30.42</v>
      </c>
      <c r="AF123" s="50">
        <f t="shared" si="21"/>
        <v>0</v>
      </c>
      <c r="AG123" s="49" t="s">
        <v>729</v>
      </c>
      <c r="AH123" s="45">
        <v>6</v>
      </c>
      <c r="AI123" s="50">
        <f t="shared" si="22"/>
        <v>43.5</v>
      </c>
      <c r="AJ123" s="220"/>
      <c r="AK123" s="45"/>
      <c r="AM123" s="159">
        <f t="shared" si="14"/>
        <v>243.48000000000002</v>
      </c>
      <c r="AN123" s="48">
        <f t="shared" si="15"/>
        <v>125</v>
      </c>
    </row>
    <row r="124" spans="1:41" x14ac:dyDescent="0.2">
      <c r="B124" s="153">
        <v>126</v>
      </c>
      <c r="C124" s="139">
        <v>126</v>
      </c>
      <c r="E124" s="46">
        <v>43924</v>
      </c>
      <c r="F124" s="51" t="s">
        <v>101</v>
      </c>
      <c r="G124" s="47" t="s">
        <v>470</v>
      </c>
      <c r="H124" s="139">
        <v>108</v>
      </c>
      <c r="I124" s="217" t="s">
        <v>732</v>
      </c>
      <c r="J124" s="45">
        <v>6</v>
      </c>
      <c r="K124" s="50">
        <f t="shared" si="0"/>
        <v>30.42</v>
      </c>
      <c r="L124" s="217" t="s">
        <v>663</v>
      </c>
      <c r="M124" s="220">
        <v>6</v>
      </c>
      <c r="N124" s="223">
        <f t="shared" si="16"/>
        <v>31.200000000000003</v>
      </c>
      <c r="O124" s="217" t="s">
        <v>766</v>
      </c>
      <c r="P124" s="220">
        <v>12</v>
      </c>
      <c r="Q124" s="223">
        <f t="shared" si="17"/>
        <v>90.12</v>
      </c>
      <c r="R124" s="217" t="s">
        <v>631</v>
      </c>
      <c r="S124" s="220">
        <v>6</v>
      </c>
      <c r="T124" s="223">
        <f t="shared" si="23"/>
        <v>30.42</v>
      </c>
      <c r="U124" s="217"/>
      <c r="W124" s="223">
        <f t="shared" si="18"/>
        <v>0</v>
      </c>
      <c r="X124" s="98"/>
      <c r="Z124" s="223">
        <f t="shared" si="19"/>
        <v>0</v>
      </c>
      <c r="AA124" s="217"/>
      <c r="AC124" s="50">
        <f t="shared" si="20"/>
        <v>0</v>
      </c>
      <c r="AD124" s="220" t="s">
        <v>670</v>
      </c>
      <c r="AE124" s="45">
        <v>12</v>
      </c>
      <c r="AF124" s="50">
        <f t="shared" si="21"/>
        <v>61.44</v>
      </c>
      <c r="AG124" s="49" t="s">
        <v>729</v>
      </c>
      <c r="AH124" s="45">
        <v>6</v>
      </c>
      <c r="AI124" s="50">
        <f t="shared" si="22"/>
        <v>43.5</v>
      </c>
      <c r="AJ124" s="220"/>
      <c r="AK124" s="45"/>
      <c r="AM124" s="159">
        <f t="shared" si="14"/>
        <v>287.10000000000002</v>
      </c>
      <c r="AN124" s="48">
        <f t="shared" si="15"/>
        <v>126</v>
      </c>
    </row>
    <row r="125" spans="1:41" x14ac:dyDescent="0.2">
      <c r="B125" s="153">
        <v>127</v>
      </c>
      <c r="C125" s="139">
        <v>127</v>
      </c>
      <c r="E125" s="46">
        <v>43924</v>
      </c>
      <c r="F125" s="51" t="s">
        <v>101</v>
      </c>
      <c r="G125" s="47" t="s">
        <v>654</v>
      </c>
      <c r="H125" s="139">
        <v>109</v>
      </c>
      <c r="I125" s="217" t="s">
        <v>732</v>
      </c>
      <c r="J125" s="45">
        <v>18</v>
      </c>
      <c r="K125" s="50">
        <f t="shared" si="0"/>
        <v>91.26</v>
      </c>
      <c r="L125" s="217" t="s">
        <v>663</v>
      </c>
      <c r="M125" s="220">
        <v>24</v>
      </c>
      <c r="N125" s="223">
        <f t="shared" si="16"/>
        <v>124.80000000000001</v>
      </c>
      <c r="O125" s="217" t="s">
        <v>659</v>
      </c>
      <c r="P125" s="220">
        <v>18</v>
      </c>
      <c r="Q125" s="223">
        <f t="shared" si="17"/>
        <v>135.18</v>
      </c>
      <c r="R125" s="217"/>
      <c r="T125" s="223">
        <f t="shared" si="23"/>
        <v>0</v>
      </c>
      <c r="U125" s="217" t="s">
        <v>707</v>
      </c>
      <c r="V125" s="220">
        <v>30</v>
      </c>
      <c r="W125" s="223">
        <f t="shared" si="18"/>
        <v>198.6</v>
      </c>
      <c r="X125" s="98"/>
      <c r="Z125" s="223">
        <f t="shared" si="19"/>
        <v>0</v>
      </c>
      <c r="AA125" s="217" t="s">
        <v>630</v>
      </c>
      <c r="AB125" s="45">
        <v>30</v>
      </c>
      <c r="AC125" s="50">
        <f t="shared" si="20"/>
        <v>152.10000000000002</v>
      </c>
      <c r="AD125" s="220" t="s">
        <v>670</v>
      </c>
      <c r="AE125" s="45">
        <v>12</v>
      </c>
      <c r="AF125" s="50">
        <f t="shared" si="21"/>
        <v>61.44</v>
      </c>
      <c r="AG125" s="49"/>
      <c r="AI125" s="50">
        <f t="shared" si="22"/>
        <v>0</v>
      </c>
      <c r="AJ125" s="220"/>
      <c r="AK125" s="45"/>
      <c r="AM125" s="159">
        <f t="shared" si="14"/>
        <v>763.38000000000011</v>
      </c>
      <c r="AN125" s="48">
        <f t="shared" si="15"/>
        <v>127</v>
      </c>
    </row>
    <row r="126" spans="1:41" x14ac:dyDescent="0.2">
      <c r="B126" s="153">
        <v>129</v>
      </c>
      <c r="C126" s="139">
        <v>129</v>
      </c>
      <c r="E126" s="46">
        <v>43930</v>
      </c>
      <c r="F126" s="51" t="s">
        <v>101</v>
      </c>
      <c r="G126" s="47" t="s">
        <v>251</v>
      </c>
      <c r="H126" s="139">
        <v>110</v>
      </c>
      <c r="I126" s="217" t="s">
        <v>732</v>
      </c>
      <c r="J126" s="45">
        <v>12</v>
      </c>
      <c r="K126" s="50">
        <f t="shared" si="0"/>
        <v>60.84</v>
      </c>
      <c r="L126" s="217" t="s">
        <v>663</v>
      </c>
      <c r="M126" s="220">
        <v>18</v>
      </c>
      <c r="N126" s="223">
        <f t="shared" si="16"/>
        <v>93.600000000000009</v>
      </c>
      <c r="O126" s="217" t="s">
        <v>766</v>
      </c>
      <c r="P126" s="220">
        <v>18</v>
      </c>
      <c r="Q126" s="223">
        <f t="shared" si="17"/>
        <v>135.18</v>
      </c>
      <c r="R126" s="217" t="s">
        <v>631</v>
      </c>
      <c r="S126" s="220">
        <v>6</v>
      </c>
      <c r="T126" s="223">
        <f t="shared" si="23"/>
        <v>30.42</v>
      </c>
      <c r="U126" s="217" t="s">
        <v>707</v>
      </c>
      <c r="V126" s="220">
        <v>6</v>
      </c>
      <c r="W126" s="223">
        <f t="shared" si="18"/>
        <v>39.72</v>
      </c>
      <c r="X126" s="98"/>
      <c r="Z126" s="223">
        <f t="shared" si="19"/>
        <v>0</v>
      </c>
      <c r="AA126" s="217" t="s">
        <v>630</v>
      </c>
      <c r="AB126" s="45">
        <v>6</v>
      </c>
      <c r="AC126" s="50">
        <f t="shared" si="20"/>
        <v>30.42</v>
      </c>
      <c r="AD126" s="220" t="s">
        <v>670</v>
      </c>
      <c r="AE126" s="45">
        <v>6</v>
      </c>
      <c r="AF126" s="50">
        <f t="shared" si="21"/>
        <v>30.72</v>
      </c>
      <c r="AG126" s="49" t="s">
        <v>729</v>
      </c>
      <c r="AH126" s="45">
        <v>6</v>
      </c>
      <c r="AI126" s="50">
        <f t="shared" si="22"/>
        <v>43.5</v>
      </c>
      <c r="AJ126" s="220"/>
      <c r="AK126" s="45"/>
      <c r="AM126" s="159">
        <f t="shared" si="14"/>
        <v>464.4</v>
      </c>
      <c r="AN126" s="48">
        <f t="shared" si="15"/>
        <v>129</v>
      </c>
    </row>
    <row r="127" spans="1:41" x14ac:dyDescent="0.2">
      <c r="B127" s="153">
        <v>130</v>
      </c>
      <c r="C127" s="139">
        <v>130</v>
      </c>
      <c r="E127" s="46">
        <v>43930</v>
      </c>
      <c r="F127" s="51" t="s">
        <v>101</v>
      </c>
      <c r="G127" s="47" t="s">
        <v>448</v>
      </c>
      <c r="H127" s="139">
        <v>111</v>
      </c>
      <c r="I127" s="217" t="s">
        <v>732</v>
      </c>
      <c r="J127" s="45">
        <v>6</v>
      </c>
      <c r="K127" s="50">
        <f t="shared" si="0"/>
        <v>30.42</v>
      </c>
      <c r="L127" s="217" t="s">
        <v>663</v>
      </c>
      <c r="M127" s="220">
        <v>6</v>
      </c>
      <c r="N127" s="223">
        <f t="shared" si="16"/>
        <v>31.200000000000003</v>
      </c>
      <c r="O127" s="217" t="s">
        <v>766</v>
      </c>
      <c r="P127" s="220">
        <v>6</v>
      </c>
      <c r="Q127" s="223">
        <f t="shared" si="17"/>
        <v>45.06</v>
      </c>
      <c r="R127" s="217" t="s">
        <v>631</v>
      </c>
      <c r="S127" s="220">
        <v>6</v>
      </c>
      <c r="T127" s="223">
        <f t="shared" si="23"/>
        <v>30.42</v>
      </c>
      <c r="U127" s="217" t="s">
        <v>707</v>
      </c>
      <c r="V127" s="220">
        <v>6</v>
      </c>
      <c r="W127" s="223">
        <f t="shared" si="18"/>
        <v>39.72</v>
      </c>
      <c r="X127" s="98"/>
      <c r="Z127" s="223">
        <f t="shared" si="19"/>
        <v>0</v>
      </c>
      <c r="AA127" s="217" t="s">
        <v>630</v>
      </c>
      <c r="AB127" s="45">
        <v>6</v>
      </c>
      <c r="AC127" s="50">
        <f t="shared" si="20"/>
        <v>30.42</v>
      </c>
      <c r="AD127" s="220" t="s">
        <v>670</v>
      </c>
      <c r="AE127" s="45">
        <v>6</v>
      </c>
      <c r="AF127" s="50">
        <f t="shared" si="21"/>
        <v>30.72</v>
      </c>
      <c r="AG127" s="49" t="s">
        <v>729</v>
      </c>
      <c r="AH127" s="45">
        <v>6</v>
      </c>
      <c r="AI127" s="50">
        <f t="shared" si="22"/>
        <v>43.5</v>
      </c>
      <c r="AJ127" s="220"/>
      <c r="AK127" s="45"/>
      <c r="AM127" s="159">
        <f t="shared" si="14"/>
        <v>281.46000000000004</v>
      </c>
      <c r="AN127" s="48">
        <f t="shared" si="15"/>
        <v>130</v>
      </c>
    </row>
    <row r="128" spans="1:41" x14ac:dyDescent="0.2">
      <c r="B128" s="153">
        <v>131</v>
      </c>
      <c r="C128" s="139">
        <v>131</v>
      </c>
      <c r="E128" s="46">
        <v>43930</v>
      </c>
      <c r="F128" s="51" t="s">
        <v>101</v>
      </c>
      <c r="G128" s="47" t="s">
        <v>468</v>
      </c>
      <c r="H128" s="139">
        <v>112</v>
      </c>
      <c r="I128" s="217" t="s">
        <v>732</v>
      </c>
      <c r="J128" s="45">
        <v>6</v>
      </c>
      <c r="K128" s="50">
        <f t="shared" si="0"/>
        <v>30.42</v>
      </c>
      <c r="L128" s="217" t="s">
        <v>663</v>
      </c>
      <c r="M128" s="220">
        <v>12</v>
      </c>
      <c r="N128" s="223">
        <f t="shared" si="16"/>
        <v>62.400000000000006</v>
      </c>
      <c r="O128" s="217" t="s">
        <v>766</v>
      </c>
      <c r="P128" s="220">
        <v>6</v>
      </c>
      <c r="Q128" s="223">
        <f t="shared" si="17"/>
        <v>45.06</v>
      </c>
      <c r="R128" s="217" t="s">
        <v>631</v>
      </c>
      <c r="S128" s="220">
        <v>6</v>
      </c>
      <c r="T128" s="223">
        <f t="shared" si="23"/>
        <v>30.42</v>
      </c>
      <c r="U128" s="217"/>
      <c r="W128" s="223">
        <f t="shared" si="18"/>
        <v>0</v>
      </c>
      <c r="X128" s="98"/>
      <c r="Z128" s="223">
        <f t="shared" si="19"/>
        <v>0</v>
      </c>
      <c r="AA128" s="217" t="s">
        <v>630</v>
      </c>
      <c r="AB128" s="45">
        <v>6</v>
      </c>
      <c r="AC128" s="50">
        <f t="shared" si="20"/>
        <v>30.42</v>
      </c>
      <c r="AD128" s="220" t="s">
        <v>670</v>
      </c>
      <c r="AE128" s="45">
        <v>6</v>
      </c>
      <c r="AF128" s="50">
        <f t="shared" si="21"/>
        <v>30.72</v>
      </c>
      <c r="AG128" s="49" t="s">
        <v>729</v>
      </c>
      <c r="AH128" s="256">
        <v>6</v>
      </c>
      <c r="AI128" s="50">
        <f t="shared" si="22"/>
        <v>43.5</v>
      </c>
      <c r="AJ128" s="220"/>
      <c r="AK128" s="45"/>
      <c r="AM128" s="159">
        <f t="shared" si="14"/>
        <v>272.94000000000005</v>
      </c>
      <c r="AN128" s="48">
        <f t="shared" si="15"/>
        <v>131</v>
      </c>
    </row>
    <row r="129" spans="2:40" x14ac:dyDescent="0.2">
      <c r="B129" s="153">
        <v>132</v>
      </c>
      <c r="C129" s="139">
        <v>132</v>
      </c>
      <c r="E129" s="46">
        <v>43930</v>
      </c>
      <c r="F129" s="51" t="s">
        <v>101</v>
      </c>
      <c r="G129" s="47" t="s">
        <v>454</v>
      </c>
      <c r="H129" s="139">
        <v>113</v>
      </c>
      <c r="I129" s="217"/>
      <c r="K129" s="50">
        <f t="shared" si="0"/>
        <v>0</v>
      </c>
      <c r="L129" s="217" t="s">
        <v>663</v>
      </c>
      <c r="M129" s="220">
        <v>6</v>
      </c>
      <c r="N129" s="223">
        <f t="shared" si="16"/>
        <v>31.200000000000003</v>
      </c>
      <c r="O129" s="217" t="s">
        <v>766</v>
      </c>
      <c r="P129" s="220">
        <v>12</v>
      </c>
      <c r="Q129" s="223">
        <f t="shared" si="17"/>
        <v>90.12</v>
      </c>
      <c r="R129" s="217"/>
      <c r="T129" s="223">
        <f t="shared" si="23"/>
        <v>0</v>
      </c>
      <c r="U129" s="217"/>
      <c r="W129" s="223">
        <f t="shared" si="18"/>
        <v>0</v>
      </c>
      <c r="X129" s="98"/>
      <c r="Z129" s="223">
        <f t="shared" si="19"/>
        <v>0</v>
      </c>
      <c r="AA129" s="217" t="s">
        <v>630</v>
      </c>
      <c r="AB129" s="45">
        <v>6</v>
      </c>
      <c r="AC129" s="50">
        <f t="shared" si="20"/>
        <v>30.42</v>
      </c>
      <c r="AD129" s="220" t="s">
        <v>670</v>
      </c>
      <c r="AE129" s="45">
        <v>6</v>
      </c>
      <c r="AF129" s="50">
        <f t="shared" si="21"/>
        <v>30.72</v>
      </c>
      <c r="AG129" s="49" t="s">
        <v>729</v>
      </c>
      <c r="AH129" s="45">
        <v>12</v>
      </c>
      <c r="AI129" s="50">
        <f t="shared" si="22"/>
        <v>87</v>
      </c>
      <c r="AJ129" s="220"/>
      <c r="AK129" s="45"/>
      <c r="AM129" s="159">
        <f t="shared" si="14"/>
        <v>269.46000000000004</v>
      </c>
      <c r="AN129" s="48">
        <f t="shared" si="15"/>
        <v>132</v>
      </c>
    </row>
    <row r="130" spans="2:40" x14ac:dyDescent="0.2">
      <c r="B130" s="153">
        <v>133</v>
      </c>
      <c r="C130" s="139">
        <v>133</v>
      </c>
      <c r="E130" s="46">
        <v>43930</v>
      </c>
      <c r="F130" s="51" t="s">
        <v>101</v>
      </c>
      <c r="G130" s="47" t="s">
        <v>457</v>
      </c>
      <c r="H130" s="139">
        <v>114</v>
      </c>
      <c r="I130" s="217" t="s">
        <v>732</v>
      </c>
      <c r="J130" s="45">
        <v>24</v>
      </c>
      <c r="K130" s="50">
        <f t="shared" si="0"/>
        <v>121.68</v>
      </c>
      <c r="L130" s="217" t="s">
        <v>663</v>
      </c>
      <c r="M130" s="220">
        <v>18</v>
      </c>
      <c r="N130" s="223">
        <f t="shared" si="16"/>
        <v>93.600000000000009</v>
      </c>
      <c r="O130" s="217" t="s">
        <v>766</v>
      </c>
      <c r="P130" s="220">
        <v>36</v>
      </c>
      <c r="Q130" s="223">
        <f t="shared" si="17"/>
        <v>270.36</v>
      </c>
      <c r="R130" s="217" t="s">
        <v>631</v>
      </c>
      <c r="S130" s="220">
        <v>12</v>
      </c>
      <c r="T130" s="223">
        <f t="shared" si="23"/>
        <v>60.84</v>
      </c>
      <c r="U130" s="217" t="s">
        <v>707</v>
      </c>
      <c r="V130" s="220">
        <v>18</v>
      </c>
      <c r="W130" s="223">
        <f t="shared" si="18"/>
        <v>119.16</v>
      </c>
      <c r="X130" s="98"/>
      <c r="Z130" s="223">
        <f t="shared" si="19"/>
        <v>0</v>
      </c>
      <c r="AA130" s="217" t="s">
        <v>630</v>
      </c>
      <c r="AB130" s="45">
        <v>6</v>
      </c>
      <c r="AC130" s="50">
        <f t="shared" si="20"/>
        <v>30.42</v>
      </c>
      <c r="AF130" s="50">
        <f t="shared" si="21"/>
        <v>0</v>
      </c>
      <c r="AG130" s="49" t="s">
        <v>729</v>
      </c>
      <c r="AH130" s="45">
        <v>18</v>
      </c>
      <c r="AI130" s="50">
        <f t="shared" si="22"/>
        <v>130.5</v>
      </c>
      <c r="AJ130" s="220"/>
      <c r="AK130" s="45"/>
      <c r="AM130" s="159">
        <f t="shared" si="14"/>
        <v>826.56</v>
      </c>
      <c r="AN130" s="48">
        <f t="shared" si="15"/>
        <v>133</v>
      </c>
    </row>
    <row r="131" spans="2:40" x14ac:dyDescent="0.2">
      <c r="B131" s="153">
        <v>134</v>
      </c>
      <c r="C131" s="139">
        <v>134</v>
      </c>
      <c r="E131" s="46">
        <v>43930</v>
      </c>
      <c r="F131" s="51" t="s">
        <v>101</v>
      </c>
      <c r="G131" s="47" t="s">
        <v>456</v>
      </c>
      <c r="H131" s="139">
        <v>115</v>
      </c>
      <c r="I131" s="217" t="s">
        <v>732</v>
      </c>
      <c r="J131" s="45">
        <v>12</v>
      </c>
      <c r="K131" s="50">
        <f t="shared" si="0"/>
        <v>60.84</v>
      </c>
      <c r="L131" s="217" t="s">
        <v>663</v>
      </c>
      <c r="M131" s="220">
        <v>12</v>
      </c>
      <c r="N131" s="223">
        <f t="shared" si="16"/>
        <v>62.400000000000006</v>
      </c>
      <c r="O131" s="217" t="s">
        <v>766</v>
      </c>
      <c r="P131" s="220">
        <v>12</v>
      </c>
      <c r="Q131" s="223">
        <f t="shared" si="17"/>
        <v>90.12</v>
      </c>
      <c r="R131" s="217" t="s">
        <v>631</v>
      </c>
      <c r="S131" s="220">
        <v>6</v>
      </c>
      <c r="T131" s="223">
        <f t="shared" si="23"/>
        <v>30.42</v>
      </c>
      <c r="U131" s="217" t="s">
        <v>707</v>
      </c>
      <c r="V131" s="220">
        <v>6</v>
      </c>
      <c r="W131" s="223">
        <f t="shared" si="18"/>
        <v>39.72</v>
      </c>
      <c r="X131" s="98"/>
      <c r="Z131" s="223">
        <f t="shared" si="19"/>
        <v>0</v>
      </c>
      <c r="AA131" s="217"/>
      <c r="AC131" s="50">
        <f t="shared" si="20"/>
        <v>0</v>
      </c>
      <c r="AD131" s="220" t="s">
        <v>670</v>
      </c>
      <c r="AE131" s="45">
        <v>6</v>
      </c>
      <c r="AF131" s="50">
        <f t="shared" si="21"/>
        <v>30.72</v>
      </c>
      <c r="AG131" s="49" t="s">
        <v>729</v>
      </c>
      <c r="AH131" s="45">
        <v>6</v>
      </c>
      <c r="AI131" s="50">
        <f t="shared" si="22"/>
        <v>43.5</v>
      </c>
      <c r="AJ131" s="220"/>
      <c r="AK131" s="45"/>
      <c r="AM131" s="159">
        <f t="shared" si="14"/>
        <v>357.72</v>
      </c>
      <c r="AN131" s="48">
        <f t="shared" si="15"/>
        <v>134</v>
      </c>
    </row>
    <row r="132" spans="2:40" x14ac:dyDescent="0.2">
      <c r="B132" s="153">
        <v>135</v>
      </c>
      <c r="C132" s="139">
        <v>135</v>
      </c>
      <c r="E132" s="46">
        <v>43930</v>
      </c>
      <c r="F132" s="51" t="s">
        <v>101</v>
      </c>
      <c r="G132" s="47" t="s">
        <v>653</v>
      </c>
      <c r="H132" s="139">
        <v>116</v>
      </c>
      <c r="I132" s="217" t="s">
        <v>732</v>
      </c>
      <c r="J132" s="45">
        <v>24</v>
      </c>
      <c r="K132" s="50">
        <f t="shared" si="0"/>
        <v>121.68</v>
      </c>
      <c r="L132" s="217" t="s">
        <v>663</v>
      </c>
      <c r="M132" s="220">
        <v>12</v>
      </c>
      <c r="N132" s="223">
        <f t="shared" si="16"/>
        <v>62.400000000000006</v>
      </c>
      <c r="O132" s="217" t="s">
        <v>766</v>
      </c>
      <c r="P132" s="220">
        <v>24</v>
      </c>
      <c r="Q132" s="223">
        <f t="shared" si="17"/>
        <v>180.24</v>
      </c>
      <c r="R132" s="217" t="s">
        <v>631</v>
      </c>
      <c r="S132" s="220">
        <v>24</v>
      </c>
      <c r="T132" s="223">
        <f t="shared" si="23"/>
        <v>121.68</v>
      </c>
      <c r="U132" s="217" t="s">
        <v>707</v>
      </c>
      <c r="V132" s="220">
        <v>24</v>
      </c>
      <c r="W132" s="223">
        <f t="shared" si="18"/>
        <v>158.88</v>
      </c>
      <c r="X132" s="98"/>
      <c r="Z132" s="223">
        <f t="shared" si="19"/>
        <v>0</v>
      </c>
      <c r="AA132" s="217" t="s">
        <v>630</v>
      </c>
      <c r="AB132" s="45">
        <v>12</v>
      </c>
      <c r="AC132" s="50">
        <f t="shared" si="20"/>
        <v>60.84</v>
      </c>
      <c r="AD132" s="220" t="s">
        <v>670</v>
      </c>
      <c r="AE132" s="45">
        <v>24</v>
      </c>
      <c r="AF132" s="50">
        <f t="shared" si="21"/>
        <v>122.88</v>
      </c>
      <c r="AG132" s="49" t="s">
        <v>729</v>
      </c>
      <c r="AH132" s="45">
        <v>24</v>
      </c>
      <c r="AI132" s="50">
        <f t="shared" si="22"/>
        <v>174</v>
      </c>
      <c r="AJ132" s="220"/>
      <c r="AK132" s="45"/>
      <c r="AM132" s="159">
        <f t="shared" si="14"/>
        <v>1002.6000000000001</v>
      </c>
      <c r="AN132" s="48">
        <f t="shared" si="15"/>
        <v>135</v>
      </c>
    </row>
    <row r="133" spans="2:40" x14ac:dyDescent="0.2">
      <c r="B133" s="153">
        <v>137</v>
      </c>
      <c r="C133" s="139">
        <v>137</v>
      </c>
      <c r="E133" s="46">
        <v>43936</v>
      </c>
      <c r="F133" s="51" t="s">
        <v>101</v>
      </c>
      <c r="G133" s="47" t="s">
        <v>452</v>
      </c>
      <c r="H133" s="139">
        <v>117</v>
      </c>
      <c r="I133" s="217" t="s">
        <v>732</v>
      </c>
      <c r="J133" s="45">
        <v>6</v>
      </c>
      <c r="K133" s="50">
        <f t="shared" si="0"/>
        <v>30.42</v>
      </c>
      <c r="L133" s="217" t="s">
        <v>663</v>
      </c>
      <c r="M133" s="220">
        <v>6</v>
      </c>
      <c r="N133" s="223">
        <f t="shared" si="16"/>
        <v>31.200000000000003</v>
      </c>
      <c r="O133" s="217" t="s">
        <v>766</v>
      </c>
      <c r="P133" s="220">
        <v>18</v>
      </c>
      <c r="Q133" s="223">
        <f t="shared" si="17"/>
        <v>135.18</v>
      </c>
      <c r="R133" s="217" t="s">
        <v>631</v>
      </c>
      <c r="S133" s="220">
        <v>12</v>
      </c>
      <c r="T133" s="223">
        <f t="shared" si="23"/>
        <v>60.84</v>
      </c>
      <c r="U133" s="217" t="s">
        <v>707</v>
      </c>
      <c r="V133" s="220">
        <v>12</v>
      </c>
      <c r="W133" s="223">
        <f t="shared" si="18"/>
        <v>79.44</v>
      </c>
      <c r="X133" s="98"/>
      <c r="Z133" s="223">
        <f t="shared" si="19"/>
        <v>0</v>
      </c>
      <c r="AA133" s="217" t="s">
        <v>630</v>
      </c>
      <c r="AB133" s="45">
        <v>6</v>
      </c>
      <c r="AC133" s="50">
        <f t="shared" si="20"/>
        <v>30.42</v>
      </c>
      <c r="AD133" s="220" t="s">
        <v>670</v>
      </c>
      <c r="AE133" s="45">
        <v>12</v>
      </c>
      <c r="AF133" s="50">
        <f t="shared" si="21"/>
        <v>61.44</v>
      </c>
      <c r="AG133" s="49" t="s">
        <v>729</v>
      </c>
      <c r="AH133" s="45">
        <v>12</v>
      </c>
      <c r="AI133" s="50">
        <f t="shared" si="22"/>
        <v>87</v>
      </c>
      <c r="AJ133" s="220"/>
      <c r="AK133" s="45"/>
      <c r="AM133" s="159">
        <f t="shared" si="14"/>
        <v>515.94000000000005</v>
      </c>
      <c r="AN133" s="48">
        <f t="shared" si="15"/>
        <v>137</v>
      </c>
    </row>
    <row r="134" spans="2:40" x14ac:dyDescent="0.2">
      <c r="B134" s="153">
        <v>138</v>
      </c>
      <c r="C134" s="139">
        <v>138</v>
      </c>
      <c r="E134" s="46">
        <v>43936</v>
      </c>
      <c r="F134" s="51" t="s">
        <v>101</v>
      </c>
      <c r="G134" s="350" t="s">
        <v>648</v>
      </c>
      <c r="H134" s="139">
        <v>118</v>
      </c>
      <c r="I134" s="217"/>
      <c r="K134" s="50">
        <f t="shared" si="0"/>
        <v>0</v>
      </c>
      <c r="L134" s="217"/>
      <c r="N134" s="223">
        <f t="shared" si="16"/>
        <v>0</v>
      </c>
      <c r="O134" s="217" t="s">
        <v>766</v>
      </c>
      <c r="P134" s="220">
        <v>12</v>
      </c>
      <c r="Q134" s="223">
        <f t="shared" si="17"/>
        <v>90.12</v>
      </c>
      <c r="R134" s="217" t="s">
        <v>631</v>
      </c>
      <c r="S134" s="220">
        <v>12</v>
      </c>
      <c r="T134" s="223">
        <f t="shared" si="23"/>
        <v>60.84</v>
      </c>
      <c r="U134" s="217"/>
      <c r="W134" s="223">
        <f t="shared" si="18"/>
        <v>0</v>
      </c>
      <c r="X134" s="98"/>
      <c r="Z134" s="223">
        <f t="shared" si="19"/>
        <v>0</v>
      </c>
      <c r="AA134" s="217"/>
      <c r="AC134" s="50">
        <f t="shared" si="20"/>
        <v>0</v>
      </c>
      <c r="AF134" s="50">
        <f t="shared" si="21"/>
        <v>0</v>
      </c>
      <c r="AG134" s="49" t="s">
        <v>729</v>
      </c>
      <c r="AH134" s="45">
        <v>12</v>
      </c>
      <c r="AI134" s="50">
        <f t="shared" si="22"/>
        <v>87</v>
      </c>
      <c r="AJ134" s="220"/>
      <c r="AK134" s="45"/>
      <c r="AM134" s="159">
        <f t="shared" si="14"/>
        <v>237.96</v>
      </c>
      <c r="AN134" s="48">
        <f t="shared" si="15"/>
        <v>138</v>
      </c>
    </row>
    <row r="135" spans="2:40" x14ac:dyDescent="0.2">
      <c r="B135" s="153">
        <v>139</v>
      </c>
      <c r="C135" s="139">
        <v>139</v>
      </c>
      <c r="E135" s="46">
        <v>43936</v>
      </c>
      <c r="F135" s="51" t="s">
        <v>101</v>
      </c>
      <c r="G135" s="47" t="s">
        <v>650</v>
      </c>
      <c r="H135" s="139">
        <v>119</v>
      </c>
      <c r="I135" s="217" t="s">
        <v>732</v>
      </c>
      <c r="J135" s="45">
        <v>6</v>
      </c>
      <c r="K135" s="50">
        <f t="shared" si="0"/>
        <v>30.42</v>
      </c>
      <c r="L135" s="217" t="s">
        <v>663</v>
      </c>
      <c r="M135" s="220">
        <v>6</v>
      </c>
      <c r="N135" s="223">
        <f t="shared" si="16"/>
        <v>31.200000000000003</v>
      </c>
      <c r="O135" s="217" t="s">
        <v>766</v>
      </c>
      <c r="P135" s="220">
        <v>6</v>
      </c>
      <c r="Q135" s="223">
        <f t="shared" si="17"/>
        <v>45.06</v>
      </c>
      <c r="R135" s="217" t="s">
        <v>631</v>
      </c>
      <c r="S135" s="220">
        <v>6</v>
      </c>
      <c r="T135" s="223">
        <f t="shared" si="23"/>
        <v>30.42</v>
      </c>
      <c r="U135" s="217" t="s">
        <v>707</v>
      </c>
      <c r="V135" s="220">
        <v>6</v>
      </c>
      <c r="W135" s="223">
        <f t="shared" si="18"/>
        <v>39.72</v>
      </c>
      <c r="X135" s="98"/>
      <c r="Z135" s="223">
        <f t="shared" si="19"/>
        <v>0</v>
      </c>
      <c r="AA135" s="217" t="s">
        <v>630</v>
      </c>
      <c r="AB135" s="45">
        <v>6</v>
      </c>
      <c r="AC135" s="50">
        <f t="shared" si="20"/>
        <v>30.42</v>
      </c>
      <c r="AD135" s="220" t="s">
        <v>670</v>
      </c>
      <c r="AE135" s="45">
        <v>6</v>
      </c>
      <c r="AF135" s="50">
        <f t="shared" si="21"/>
        <v>30.72</v>
      </c>
      <c r="AG135" s="49" t="s">
        <v>729</v>
      </c>
      <c r="AH135" s="45">
        <v>6</v>
      </c>
      <c r="AI135" s="50">
        <f t="shared" si="22"/>
        <v>43.5</v>
      </c>
      <c r="AJ135" s="220"/>
      <c r="AK135" s="45"/>
      <c r="AM135" s="159">
        <f t="shared" si="14"/>
        <v>281.46000000000004</v>
      </c>
      <c r="AN135" s="48">
        <f t="shared" si="15"/>
        <v>139</v>
      </c>
    </row>
    <row r="136" spans="2:40" x14ac:dyDescent="0.2">
      <c r="B136" s="153">
        <v>140</v>
      </c>
      <c r="C136" s="139">
        <v>140</v>
      </c>
      <c r="E136" s="46">
        <v>43936</v>
      </c>
      <c r="F136" s="51" t="s">
        <v>101</v>
      </c>
      <c r="G136" s="47" t="s">
        <v>458</v>
      </c>
      <c r="H136" s="139">
        <v>120</v>
      </c>
      <c r="I136" s="217"/>
      <c r="K136" s="50">
        <f t="shared" si="0"/>
        <v>0</v>
      </c>
      <c r="L136" s="217" t="s">
        <v>663</v>
      </c>
      <c r="M136" s="220">
        <v>12</v>
      </c>
      <c r="N136" s="223">
        <f t="shared" si="16"/>
        <v>62.400000000000006</v>
      </c>
      <c r="O136" s="217" t="s">
        <v>766</v>
      </c>
      <c r="P136" s="220">
        <v>12</v>
      </c>
      <c r="Q136" s="223">
        <f t="shared" si="17"/>
        <v>90.12</v>
      </c>
      <c r="R136" s="217" t="s">
        <v>631</v>
      </c>
      <c r="S136" s="220">
        <v>12</v>
      </c>
      <c r="T136" s="223">
        <f t="shared" si="23"/>
        <v>60.84</v>
      </c>
      <c r="U136" s="217" t="s">
        <v>707</v>
      </c>
      <c r="V136" s="220">
        <v>12</v>
      </c>
      <c r="W136" s="223">
        <f t="shared" si="18"/>
        <v>79.44</v>
      </c>
      <c r="X136" s="98"/>
      <c r="Z136" s="223">
        <f t="shared" si="19"/>
        <v>0</v>
      </c>
      <c r="AA136" s="217" t="s">
        <v>630</v>
      </c>
      <c r="AB136" s="45">
        <v>12</v>
      </c>
      <c r="AC136" s="50">
        <f t="shared" si="20"/>
        <v>60.84</v>
      </c>
      <c r="AD136" s="220" t="s">
        <v>670</v>
      </c>
      <c r="AE136" s="45">
        <v>12</v>
      </c>
      <c r="AF136" s="50">
        <f t="shared" si="21"/>
        <v>61.44</v>
      </c>
      <c r="AG136" s="49" t="s">
        <v>729</v>
      </c>
      <c r="AH136" s="45">
        <v>12</v>
      </c>
      <c r="AI136" s="50">
        <f t="shared" si="22"/>
        <v>87</v>
      </c>
      <c r="AJ136" s="220"/>
      <c r="AK136" s="45"/>
      <c r="AM136" s="159">
        <f t="shared" si="14"/>
        <v>502.08</v>
      </c>
      <c r="AN136" s="48">
        <f t="shared" si="15"/>
        <v>140</v>
      </c>
    </row>
    <row r="137" spans="2:40" x14ac:dyDescent="0.2">
      <c r="B137" s="153">
        <v>141</v>
      </c>
      <c r="C137" s="139">
        <v>141</v>
      </c>
      <c r="E137" s="46">
        <v>43936</v>
      </c>
      <c r="F137" s="51" t="s">
        <v>101</v>
      </c>
      <c r="G137" s="47" t="s">
        <v>652</v>
      </c>
      <c r="H137" s="139">
        <v>121</v>
      </c>
      <c r="I137" s="217"/>
      <c r="K137" s="50">
        <f t="shared" ref="K137:K200" si="24">IF(I137&gt;0,(J137*VLOOKUP(I137,VEND_MF_BIO,3,FALSE)),0)</f>
        <v>0</v>
      </c>
      <c r="L137" s="217"/>
      <c r="N137" s="223">
        <f t="shared" si="16"/>
        <v>0</v>
      </c>
      <c r="O137" s="217" t="s">
        <v>766</v>
      </c>
      <c r="P137" s="220">
        <v>12</v>
      </c>
      <c r="Q137" s="223">
        <f t="shared" si="17"/>
        <v>90.12</v>
      </c>
      <c r="R137" s="217" t="s">
        <v>631</v>
      </c>
      <c r="S137" s="220">
        <v>12</v>
      </c>
      <c r="T137" s="223">
        <f t="shared" si="23"/>
        <v>60.84</v>
      </c>
      <c r="U137" s="217"/>
      <c r="W137" s="223">
        <f t="shared" si="18"/>
        <v>0</v>
      </c>
      <c r="X137" s="98"/>
      <c r="Z137" s="223">
        <f t="shared" si="19"/>
        <v>0</v>
      </c>
      <c r="AA137" s="217" t="s">
        <v>630</v>
      </c>
      <c r="AB137" s="45">
        <v>12</v>
      </c>
      <c r="AC137" s="50">
        <f t="shared" si="20"/>
        <v>60.84</v>
      </c>
      <c r="AD137" s="220" t="s">
        <v>670</v>
      </c>
      <c r="AE137" s="45">
        <v>6</v>
      </c>
      <c r="AF137" s="50">
        <f t="shared" si="21"/>
        <v>30.72</v>
      </c>
      <c r="AG137" s="49" t="s">
        <v>729</v>
      </c>
      <c r="AH137" s="45">
        <v>12</v>
      </c>
      <c r="AI137" s="50">
        <f t="shared" si="22"/>
        <v>87</v>
      </c>
      <c r="AJ137" s="220"/>
      <c r="AK137" s="45"/>
      <c r="AM137" s="159">
        <f t="shared" si="14"/>
        <v>329.52</v>
      </c>
      <c r="AN137" s="48">
        <f t="shared" si="15"/>
        <v>141</v>
      </c>
    </row>
    <row r="138" spans="2:40" x14ac:dyDescent="0.2">
      <c r="B138" s="153">
        <v>142</v>
      </c>
      <c r="C138" s="139">
        <v>142</v>
      </c>
      <c r="E138" s="46">
        <v>43943</v>
      </c>
      <c r="F138" s="51" t="s">
        <v>101</v>
      </c>
      <c r="G138" s="47" t="s">
        <v>251</v>
      </c>
      <c r="H138" s="139">
        <v>122</v>
      </c>
      <c r="I138" s="217"/>
      <c r="K138" s="50">
        <f t="shared" si="24"/>
        <v>0</v>
      </c>
      <c r="L138" s="217" t="s">
        <v>663</v>
      </c>
      <c r="M138" s="220">
        <v>6</v>
      </c>
      <c r="N138" s="223">
        <f t="shared" si="16"/>
        <v>31.200000000000003</v>
      </c>
      <c r="O138" s="217" t="s">
        <v>766</v>
      </c>
      <c r="P138" s="220">
        <v>18</v>
      </c>
      <c r="Q138" s="223">
        <f t="shared" si="17"/>
        <v>135.18</v>
      </c>
      <c r="R138" s="217"/>
      <c r="T138" s="223">
        <f t="shared" si="23"/>
        <v>0</v>
      </c>
      <c r="U138" s="217" t="s">
        <v>707</v>
      </c>
      <c r="V138" s="220">
        <v>6</v>
      </c>
      <c r="W138" s="223">
        <f t="shared" si="18"/>
        <v>39.72</v>
      </c>
      <c r="X138" s="98"/>
      <c r="Z138" s="223">
        <f t="shared" si="19"/>
        <v>0</v>
      </c>
      <c r="AA138" s="217"/>
      <c r="AC138" s="50">
        <f t="shared" si="20"/>
        <v>0</v>
      </c>
      <c r="AF138" s="50">
        <f t="shared" si="21"/>
        <v>0</v>
      </c>
      <c r="AG138" s="49" t="s">
        <v>729</v>
      </c>
      <c r="AH138" s="45">
        <v>6</v>
      </c>
      <c r="AI138" s="50">
        <f t="shared" si="22"/>
        <v>43.5</v>
      </c>
      <c r="AJ138" s="220"/>
      <c r="AK138" s="45"/>
      <c r="AM138" s="159">
        <f t="shared" si="14"/>
        <v>249.6</v>
      </c>
      <c r="AN138" s="48">
        <f t="shared" si="15"/>
        <v>142</v>
      </c>
    </row>
    <row r="139" spans="2:40" x14ac:dyDescent="0.2">
      <c r="B139" s="153">
        <v>143</v>
      </c>
      <c r="C139" s="139">
        <v>143</v>
      </c>
      <c r="E139" s="46">
        <v>43943</v>
      </c>
      <c r="F139" s="51" t="s">
        <v>101</v>
      </c>
      <c r="G139" s="47" t="s">
        <v>448</v>
      </c>
      <c r="H139" s="139">
        <v>123</v>
      </c>
      <c r="I139" s="217" t="s">
        <v>732</v>
      </c>
      <c r="J139" s="45">
        <v>12</v>
      </c>
      <c r="K139" s="50">
        <f t="shared" si="24"/>
        <v>60.84</v>
      </c>
      <c r="L139" s="217" t="s">
        <v>663</v>
      </c>
      <c r="M139" s="220">
        <v>12</v>
      </c>
      <c r="N139" s="223">
        <f t="shared" si="16"/>
        <v>62.400000000000006</v>
      </c>
      <c r="O139" s="217" t="s">
        <v>766</v>
      </c>
      <c r="P139" s="220">
        <v>24</v>
      </c>
      <c r="Q139" s="223">
        <f t="shared" si="17"/>
        <v>180.24</v>
      </c>
      <c r="R139" s="217" t="s">
        <v>631</v>
      </c>
      <c r="S139" s="220">
        <v>12</v>
      </c>
      <c r="T139" s="223">
        <f t="shared" si="23"/>
        <v>60.84</v>
      </c>
      <c r="U139" s="217" t="s">
        <v>707</v>
      </c>
      <c r="V139" s="220">
        <v>12</v>
      </c>
      <c r="W139" s="223">
        <f t="shared" si="18"/>
        <v>79.44</v>
      </c>
      <c r="X139" s="98"/>
      <c r="Z139" s="223">
        <f t="shared" si="19"/>
        <v>0</v>
      </c>
      <c r="AA139" s="217" t="s">
        <v>630</v>
      </c>
      <c r="AB139" s="45">
        <v>12</v>
      </c>
      <c r="AC139" s="50">
        <f t="shared" si="20"/>
        <v>60.84</v>
      </c>
      <c r="AD139" s="220" t="s">
        <v>670</v>
      </c>
      <c r="AE139" s="45">
        <v>12</v>
      </c>
      <c r="AF139" s="50">
        <f t="shared" si="21"/>
        <v>61.44</v>
      </c>
      <c r="AG139" s="49" t="s">
        <v>729</v>
      </c>
      <c r="AH139" s="45">
        <v>24</v>
      </c>
      <c r="AI139" s="50">
        <f t="shared" si="22"/>
        <v>174</v>
      </c>
      <c r="AJ139" s="220"/>
      <c r="AK139" s="45"/>
      <c r="AM139" s="159">
        <f t="shared" si="14"/>
        <v>740.04</v>
      </c>
      <c r="AN139" s="48">
        <f t="shared" si="15"/>
        <v>143</v>
      </c>
    </row>
    <row r="140" spans="2:40" x14ac:dyDescent="0.2">
      <c r="B140" s="153">
        <v>144</v>
      </c>
      <c r="C140" s="139">
        <v>144</v>
      </c>
      <c r="E140" s="46">
        <v>43943</v>
      </c>
      <c r="F140" s="51" t="s">
        <v>101</v>
      </c>
      <c r="G140" s="47" t="s">
        <v>461</v>
      </c>
      <c r="H140" s="139">
        <v>124</v>
      </c>
      <c r="I140" s="217" t="s">
        <v>732</v>
      </c>
      <c r="J140" s="45">
        <v>6</v>
      </c>
      <c r="K140" s="50">
        <f t="shared" si="24"/>
        <v>30.42</v>
      </c>
      <c r="L140" s="217" t="s">
        <v>663</v>
      </c>
      <c r="M140" s="220">
        <v>6</v>
      </c>
      <c r="N140" s="223">
        <f t="shared" si="16"/>
        <v>31.200000000000003</v>
      </c>
      <c r="O140" s="217" t="s">
        <v>766</v>
      </c>
      <c r="P140" s="220">
        <v>6</v>
      </c>
      <c r="Q140" s="223">
        <f t="shared" si="17"/>
        <v>45.06</v>
      </c>
      <c r="R140" s="217" t="s">
        <v>631</v>
      </c>
      <c r="S140" s="220">
        <v>6</v>
      </c>
      <c r="T140" s="223">
        <f t="shared" si="23"/>
        <v>30.42</v>
      </c>
      <c r="U140" s="217"/>
      <c r="W140" s="223">
        <f t="shared" si="18"/>
        <v>0</v>
      </c>
      <c r="X140" s="98"/>
      <c r="Z140" s="223">
        <f t="shared" si="19"/>
        <v>0</v>
      </c>
      <c r="AA140" s="217" t="s">
        <v>630</v>
      </c>
      <c r="AB140" s="45">
        <v>6</v>
      </c>
      <c r="AC140" s="50">
        <f t="shared" si="20"/>
        <v>30.42</v>
      </c>
      <c r="AD140" s="220" t="s">
        <v>670</v>
      </c>
      <c r="AE140" s="45">
        <v>6</v>
      </c>
      <c r="AF140" s="50">
        <f t="shared" si="21"/>
        <v>30.72</v>
      </c>
      <c r="AG140" s="49" t="s">
        <v>729</v>
      </c>
      <c r="AH140" s="45">
        <v>6</v>
      </c>
      <c r="AI140" s="50">
        <f t="shared" si="22"/>
        <v>43.5</v>
      </c>
      <c r="AJ140" s="220"/>
      <c r="AK140" s="45"/>
      <c r="AM140" s="159">
        <f t="shared" si="14"/>
        <v>241.74000000000004</v>
      </c>
      <c r="AN140" s="48">
        <f t="shared" si="15"/>
        <v>144</v>
      </c>
    </row>
    <row r="141" spans="2:40" x14ac:dyDescent="0.2">
      <c r="B141" s="153">
        <v>145</v>
      </c>
      <c r="C141" s="139">
        <v>145</v>
      </c>
      <c r="E141" s="46">
        <v>43943</v>
      </c>
      <c r="F141" s="51" t="s">
        <v>101</v>
      </c>
      <c r="G141" s="47" t="s">
        <v>649</v>
      </c>
      <c r="H141" s="139">
        <v>125</v>
      </c>
      <c r="I141" s="217" t="s">
        <v>732</v>
      </c>
      <c r="J141" s="45">
        <v>12</v>
      </c>
      <c r="K141" s="50">
        <f t="shared" si="24"/>
        <v>60.84</v>
      </c>
      <c r="L141" s="217" t="s">
        <v>663</v>
      </c>
      <c r="M141" s="220">
        <v>6</v>
      </c>
      <c r="N141" s="223">
        <f t="shared" si="16"/>
        <v>31.200000000000003</v>
      </c>
      <c r="O141" s="217" t="s">
        <v>766</v>
      </c>
      <c r="P141" s="220">
        <v>6</v>
      </c>
      <c r="Q141" s="223">
        <f t="shared" si="17"/>
        <v>45.06</v>
      </c>
      <c r="R141" s="217" t="s">
        <v>631</v>
      </c>
      <c r="S141" s="220">
        <v>12</v>
      </c>
      <c r="T141" s="223">
        <f t="shared" si="23"/>
        <v>60.84</v>
      </c>
      <c r="U141" s="217"/>
      <c r="W141" s="223">
        <f t="shared" si="18"/>
        <v>0</v>
      </c>
      <c r="X141" s="98"/>
      <c r="Z141" s="223">
        <f t="shared" si="19"/>
        <v>0</v>
      </c>
      <c r="AA141" s="217"/>
      <c r="AC141" s="50">
        <f t="shared" si="20"/>
        <v>0</v>
      </c>
      <c r="AF141" s="50">
        <f t="shared" si="21"/>
        <v>0</v>
      </c>
      <c r="AG141" s="49" t="s">
        <v>729</v>
      </c>
      <c r="AH141" s="45">
        <v>6</v>
      </c>
      <c r="AI141" s="50">
        <f t="shared" si="22"/>
        <v>43.5</v>
      </c>
      <c r="AJ141" s="220"/>
      <c r="AK141" s="45"/>
      <c r="AM141" s="159">
        <f t="shared" si="14"/>
        <v>241.44000000000003</v>
      </c>
      <c r="AN141" s="48">
        <f t="shared" si="15"/>
        <v>145</v>
      </c>
    </row>
    <row r="142" spans="2:40" x14ac:dyDescent="0.2">
      <c r="B142" s="153">
        <v>146</v>
      </c>
      <c r="C142" s="139">
        <v>146</v>
      </c>
      <c r="E142" s="46">
        <v>43943</v>
      </c>
      <c r="F142" s="51" t="s">
        <v>101</v>
      </c>
      <c r="G142" s="47" t="s">
        <v>651</v>
      </c>
      <c r="H142" s="139">
        <v>126</v>
      </c>
      <c r="I142" s="217" t="s">
        <v>732</v>
      </c>
      <c r="J142" s="45">
        <v>12</v>
      </c>
      <c r="K142" s="50">
        <f t="shared" si="24"/>
        <v>60.84</v>
      </c>
      <c r="L142" s="217"/>
      <c r="N142" s="223">
        <f t="shared" si="16"/>
        <v>0</v>
      </c>
      <c r="O142" s="217" t="s">
        <v>766</v>
      </c>
      <c r="P142" s="220">
        <v>12</v>
      </c>
      <c r="Q142" s="223">
        <f t="shared" si="17"/>
        <v>90.12</v>
      </c>
      <c r="R142" s="217"/>
      <c r="T142" s="223">
        <f t="shared" si="23"/>
        <v>0</v>
      </c>
      <c r="U142" s="217" t="s">
        <v>707</v>
      </c>
      <c r="V142" s="220">
        <v>12</v>
      </c>
      <c r="W142" s="223">
        <f t="shared" si="18"/>
        <v>79.44</v>
      </c>
      <c r="X142" s="98"/>
      <c r="Z142" s="223">
        <f t="shared" si="19"/>
        <v>0</v>
      </c>
      <c r="AA142" s="217" t="s">
        <v>630</v>
      </c>
      <c r="AB142" s="45">
        <v>6</v>
      </c>
      <c r="AC142" s="50">
        <f t="shared" si="20"/>
        <v>30.42</v>
      </c>
      <c r="AD142" s="220" t="s">
        <v>670</v>
      </c>
      <c r="AE142" s="45">
        <v>12</v>
      </c>
      <c r="AF142" s="50">
        <f t="shared" si="21"/>
        <v>61.44</v>
      </c>
      <c r="AG142" s="49"/>
      <c r="AI142" s="50">
        <f t="shared" si="22"/>
        <v>0</v>
      </c>
      <c r="AJ142" s="220"/>
      <c r="AK142" s="45"/>
      <c r="AM142" s="159">
        <f t="shared" si="14"/>
        <v>322.26</v>
      </c>
      <c r="AN142" s="48">
        <f t="shared" si="15"/>
        <v>146</v>
      </c>
    </row>
    <row r="143" spans="2:40" x14ac:dyDescent="0.2">
      <c r="B143" s="153">
        <v>147</v>
      </c>
      <c r="C143" s="139">
        <v>147</v>
      </c>
      <c r="E143" s="46">
        <v>43943</v>
      </c>
      <c r="F143" s="51" t="s">
        <v>101</v>
      </c>
      <c r="G143" s="47" t="s">
        <v>459</v>
      </c>
      <c r="H143" s="139">
        <v>127</v>
      </c>
      <c r="I143" s="217" t="s">
        <v>732</v>
      </c>
      <c r="J143" s="45">
        <v>12</v>
      </c>
      <c r="K143" s="50">
        <f t="shared" si="24"/>
        <v>60.84</v>
      </c>
      <c r="L143" s="217"/>
      <c r="N143" s="223">
        <f t="shared" si="16"/>
        <v>0</v>
      </c>
      <c r="O143" s="217" t="s">
        <v>766</v>
      </c>
      <c r="P143" s="220">
        <v>12</v>
      </c>
      <c r="Q143" s="223">
        <f t="shared" si="17"/>
        <v>90.12</v>
      </c>
      <c r="R143" s="217" t="s">
        <v>631</v>
      </c>
      <c r="S143" s="220">
        <v>12</v>
      </c>
      <c r="T143" s="223">
        <f t="shared" si="23"/>
        <v>60.84</v>
      </c>
      <c r="U143" s="217"/>
      <c r="W143" s="223">
        <f t="shared" si="18"/>
        <v>0</v>
      </c>
      <c r="X143" s="98"/>
      <c r="Z143" s="223">
        <f t="shared" si="19"/>
        <v>0</v>
      </c>
      <c r="AA143" s="217"/>
      <c r="AC143" s="50">
        <f t="shared" si="20"/>
        <v>0</v>
      </c>
      <c r="AF143" s="50">
        <f t="shared" si="21"/>
        <v>0</v>
      </c>
      <c r="AG143" s="49" t="s">
        <v>729</v>
      </c>
      <c r="AH143" s="45">
        <v>12</v>
      </c>
      <c r="AI143" s="50">
        <f t="shared" si="22"/>
        <v>87</v>
      </c>
      <c r="AJ143" s="220"/>
      <c r="AK143" s="45"/>
      <c r="AM143" s="159">
        <f t="shared" si="14"/>
        <v>298.8</v>
      </c>
      <c r="AN143" s="48">
        <f t="shared" si="15"/>
        <v>147</v>
      </c>
    </row>
    <row r="144" spans="2:40" x14ac:dyDescent="0.2">
      <c r="B144" s="153">
        <v>148</v>
      </c>
      <c r="C144" s="139">
        <v>148</v>
      </c>
      <c r="E144" s="46">
        <v>43943</v>
      </c>
      <c r="F144" s="51" t="s">
        <v>101</v>
      </c>
      <c r="G144" s="47" t="s">
        <v>457</v>
      </c>
      <c r="H144" s="139">
        <v>128</v>
      </c>
      <c r="I144" s="217" t="s">
        <v>732</v>
      </c>
      <c r="J144" s="45">
        <v>6</v>
      </c>
      <c r="K144" s="50">
        <f t="shared" si="24"/>
        <v>30.42</v>
      </c>
      <c r="L144" s="217" t="s">
        <v>663</v>
      </c>
      <c r="M144" s="220">
        <v>6</v>
      </c>
      <c r="N144" s="223">
        <f t="shared" si="16"/>
        <v>31.200000000000003</v>
      </c>
      <c r="O144" s="217" t="s">
        <v>766</v>
      </c>
      <c r="P144" s="220">
        <v>6</v>
      </c>
      <c r="Q144" s="223">
        <f t="shared" si="17"/>
        <v>45.06</v>
      </c>
      <c r="R144" s="217"/>
      <c r="T144" s="223">
        <f t="shared" si="23"/>
        <v>0</v>
      </c>
      <c r="U144" s="217"/>
      <c r="W144" s="223">
        <f t="shared" si="18"/>
        <v>0</v>
      </c>
      <c r="X144" s="98"/>
      <c r="Z144" s="223">
        <f t="shared" si="19"/>
        <v>0</v>
      </c>
      <c r="AA144" s="217" t="s">
        <v>630</v>
      </c>
      <c r="AB144" s="45">
        <v>12</v>
      </c>
      <c r="AC144" s="50">
        <f t="shared" si="20"/>
        <v>60.84</v>
      </c>
      <c r="AD144" s="220" t="s">
        <v>670</v>
      </c>
      <c r="AE144" s="45">
        <v>6</v>
      </c>
      <c r="AF144" s="50">
        <f t="shared" si="21"/>
        <v>30.72</v>
      </c>
      <c r="AG144" s="49" t="s">
        <v>729</v>
      </c>
      <c r="AH144" s="45">
        <v>18</v>
      </c>
      <c r="AI144" s="50">
        <f t="shared" si="22"/>
        <v>130.5</v>
      </c>
      <c r="AJ144" s="220"/>
      <c r="AK144" s="45"/>
      <c r="AM144" s="159">
        <f t="shared" ref="AM144:AM207" si="25">K144+N144+Q144+T144+W144+AC144+AF144+AI144+Z144+AL144</f>
        <v>328.74</v>
      </c>
      <c r="AN144" s="48">
        <f t="shared" si="15"/>
        <v>148</v>
      </c>
    </row>
    <row r="145" spans="2:41" x14ac:dyDescent="0.2">
      <c r="B145" s="153">
        <v>150</v>
      </c>
      <c r="C145" s="139">
        <v>150</v>
      </c>
      <c r="E145" s="46">
        <v>43949</v>
      </c>
      <c r="F145" s="51" t="s">
        <v>101</v>
      </c>
      <c r="G145" s="47" t="s">
        <v>450</v>
      </c>
      <c r="H145" s="139">
        <v>129</v>
      </c>
      <c r="I145" s="217" t="s">
        <v>732</v>
      </c>
      <c r="J145" s="45">
        <v>12</v>
      </c>
      <c r="K145" s="50">
        <f t="shared" si="24"/>
        <v>60.84</v>
      </c>
      <c r="L145" s="217" t="s">
        <v>663</v>
      </c>
      <c r="M145" s="220">
        <v>12</v>
      </c>
      <c r="N145" s="223">
        <f t="shared" si="16"/>
        <v>62.400000000000006</v>
      </c>
      <c r="O145" s="217" t="s">
        <v>766</v>
      </c>
      <c r="P145" s="220">
        <v>12</v>
      </c>
      <c r="Q145" s="223">
        <f t="shared" si="17"/>
        <v>90.12</v>
      </c>
      <c r="R145" s="217" t="s">
        <v>631</v>
      </c>
      <c r="S145" s="220">
        <v>6</v>
      </c>
      <c r="T145" s="223">
        <f t="shared" si="23"/>
        <v>30.42</v>
      </c>
      <c r="U145" s="217"/>
      <c r="W145" s="223">
        <f t="shared" si="18"/>
        <v>0</v>
      </c>
      <c r="X145" s="98"/>
      <c r="Z145" s="223">
        <f t="shared" si="19"/>
        <v>0</v>
      </c>
      <c r="AA145" s="217"/>
      <c r="AC145" s="50">
        <f t="shared" si="20"/>
        <v>0</v>
      </c>
      <c r="AD145" s="220" t="s">
        <v>670</v>
      </c>
      <c r="AE145" s="45">
        <v>12</v>
      </c>
      <c r="AF145" s="50">
        <f t="shared" si="21"/>
        <v>61.44</v>
      </c>
      <c r="AG145" s="49" t="s">
        <v>729</v>
      </c>
      <c r="AH145" s="45">
        <v>12</v>
      </c>
      <c r="AI145" s="50">
        <f t="shared" si="22"/>
        <v>87</v>
      </c>
      <c r="AJ145" s="220"/>
      <c r="AK145" s="45"/>
      <c r="AM145" s="159">
        <f t="shared" si="25"/>
        <v>392.22</v>
      </c>
      <c r="AN145" s="48">
        <f t="shared" si="15"/>
        <v>150</v>
      </c>
    </row>
    <row r="146" spans="2:41" x14ac:dyDescent="0.2">
      <c r="B146" s="153">
        <v>151</v>
      </c>
      <c r="C146" s="139">
        <v>151</v>
      </c>
      <c r="E146" s="46">
        <v>43949</v>
      </c>
      <c r="F146" s="51" t="s">
        <v>101</v>
      </c>
      <c r="G146" s="47" t="s">
        <v>451</v>
      </c>
      <c r="H146" s="139">
        <v>130</v>
      </c>
      <c r="I146" s="217" t="s">
        <v>732</v>
      </c>
      <c r="J146" s="45">
        <v>18</v>
      </c>
      <c r="K146" s="50">
        <f t="shared" si="24"/>
        <v>91.26</v>
      </c>
      <c r="L146" s="217"/>
      <c r="N146" s="223">
        <f t="shared" si="16"/>
        <v>0</v>
      </c>
      <c r="O146" s="217"/>
      <c r="Q146" s="223">
        <f t="shared" si="17"/>
        <v>0</v>
      </c>
      <c r="R146" s="217" t="s">
        <v>631</v>
      </c>
      <c r="S146" s="220">
        <v>6</v>
      </c>
      <c r="T146" s="223">
        <f t="shared" si="23"/>
        <v>30.42</v>
      </c>
      <c r="U146" s="217"/>
      <c r="W146" s="223">
        <f t="shared" si="18"/>
        <v>0</v>
      </c>
      <c r="X146" s="98"/>
      <c r="Z146" s="223">
        <f t="shared" si="19"/>
        <v>0</v>
      </c>
      <c r="AA146" s="217"/>
      <c r="AC146" s="50">
        <f t="shared" si="20"/>
        <v>0</v>
      </c>
      <c r="AF146" s="50">
        <f t="shared" si="21"/>
        <v>0</v>
      </c>
      <c r="AG146" s="49" t="s">
        <v>729</v>
      </c>
      <c r="AH146" s="45">
        <v>6</v>
      </c>
      <c r="AI146" s="50">
        <f t="shared" si="22"/>
        <v>43.5</v>
      </c>
      <c r="AJ146" s="220"/>
      <c r="AK146" s="45"/>
      <c r="AM146" s="159">
        <f t="shared" si="25"/>
        <v>165.18</v>
      </c>
      <c r="AN146" s="48">
        <f t="shared" si="15"/>
        <v>151</v>
      </c>
    </row>
    <row r="147" spans="2:41" x14ac:dyDescent="0.2">
      <c r="B147" s="153" t="s">
        <v>776</v>
      </c>
      <c r="C147" s="139">
        <v>152</v>
      </c>
      <c r="D147" s="139" t="s">
        <v>657</v>
      </c>
      <c r="E147" s="46">
        <v>43949</v>
      </c>
      <c r="F147" s="51" t="s">
        <v>101</v>
      </c>
      <c r="G147" s="47" t="s">
        <v>452</v>
      </c>
      <c r="H147" s="139">
        <v>131</v>
      </c>
      <c r="I147" s="217" t="s">
        <v>732</v>
      </c>
      <c r="J147" s="45">
        <v>6</v>
      </c>
      <c r="K147" s="50">
        <f t="shared" si="24"/>
        <v>30.42</v>
      </c>
      <c r="L147" s="217" t="s">
        <v>663</v>
      </c>
      <c r="M147" s="220">
        <v>6</v>
      </c>
      <c r="N147" s="223">
        <f t="shared" si="16"/>
        <v>31.200000000000003</v>
      </c>
      <c r="O147" s="217" t="s">
        <v>766</v>
      </c>
      <c r="P147" s="220">
        <v>18</v>
      </c>
      <c r="Q147" s="223">
        <f t="shared" si="17"/>
        <v>135.18</v>
      </c>
      <c r="R147" s="217" t="s">
        <v>631</v>
      </c>
      <c r="S147" s="220">
        <v>1</v>
      </c>
      <c r="T147" s="223">
        <f t="shared" si="23"/>
        <v>5.07</v>
      </c>
      <c r="U147" s="217" t="s">
        <v>707</v>
      </c>
      <c r="V147" s="220">
        <v>6</v>
      </c>
      <c r="W147" s="223">
        <f t="shared" si="18"/>
        <v>39.72</v>
      </c>
      <c r="X147" s="98"/>
      <c r="Z147" s="223">
        <f t="shared" si="19"/>
        <v>0</v>
      </c>
      <c r="AA147" s="217" t="s">
        <v>630</v>
      </c>
      <c r="AB147" s="45">
        <v>6</v>
      </c>
      <c r="AC147" s="50">
        <f t="shared" si="20"/>
        <v>30.42</v>
      </c>
      <c r="AD147" s="220" t="s">
        <v>670</v>
      </c>
      <c r="AE147" s="45">
        <v>12</v>
      </c>
      <c r="AF147" s="50">
        <f t="shared" si="21"/>
        <v>61.44</v>
      </c>
      <c r="AG147" s="49" t="s">
        <v>729</v>
      </c>
      <c r="AH147" s="45">
        <v>18</v>
      </c>
      <c r="AI147" s="50">
        <f t="shared" si="22"/>
        <v>130.5</v>
      </c>
      <c r="AJ147" s="220"/>
      <c r="AK147" s="45"/>
      <c r="AM147" s="159">
        <f t="shared" si="25"/>
        <v>463.95</v>
      </c>
      <c r="AN147" s="48" t="str">
        <f t="shared" si="15"/>
        <v>152A</v>
      </c>
    </row>
    <row r="148" spans="2:41" x14ac:dyDescent="0.2">
      <c r="B148" s="153" t="s">
        <v>777</v>
      </c>
      <c r="C148" s="139">
        <v>152</v>
      </c>
      <c r="D148" s="139" t="s">
        <v>658</v>
      </c>
      <c r="E148" s="46">
        <v>43949</v>
      </c>
      <c r="F148" s="51" t="s">
        <v>101</v>
      </c>
      <c r="G148" s="47" t="s">
        <v>452</v>
      </c>
      <c r="H148" s="139">
        <v>131</v>
      </c>
      <c r="I148" s="217"/>
      <c r="K148" s="50">
        <f t="shared" si="24"/>
        <v>0</v>
      </c>
      <c r="L148" s="217"/>
      <c r="N148" s="223">
        <f t="shared" si="16"/>
        <v>0</v>
      </c>
      <c r="O148" s="217"/>
      <c r="Q148" s="223">
        <f t="shared" si="17"/>
        <v>0</v>
      </c>
      <c r="R148" s="217" t="s">
        <v>775</v>
      </c>
      <c r="S148" s="220">
        <v>5</v>
      </c>
      <c r="T148" s="223">
        <f t="shared" si="23"/>
        <v>25.35</v>
      </c>
      <c r="U148" s="217"/>
      <c r="W148" s="223">
        <f t="shared" si="18"/>
        <v>0</v>
      </c>
      <c r="X148" s="98"/>
      <c r="Z148" s="223">
        <f t="shared" si="19"/>
        <v>0</v>
      </c>
      <c r="AA148" s="217"/>
      <c r="AC148" s="50">
        <f t="shared" si="20"/>
        <v>0</v>
      </c>
      <c r="AF148" s="50">
        <f t="shared" si="21"/>
        <v>0</v>
      </c>
      <c r="AG148" s="49"/>
      <c r="AI148" s="50">
        <f t="shared" si="22"/>
        <v>0</v>
      </c>
      <c r="AJ148" s="220"/>
      <c r="AK148" s="45"/>
      <c r="AM148" s="159">
        <f t="shared" si="25"/>
        <v>25.35</v>
      </c>
      <c r="AN148" s="48" t="str">
        <f t="shared" si="15"/>
        <v>152B</v>
      </c>
      <c r="AO148" s="158">
        <f>AM147+AM148</f>
        <v>489.3</v>
      </c>
    </row>
    <row r="149" spans="2:41" x14ac:dyDescent="0.2">
      <c r="B149" s="153">
        <v>153</v>
      </c>
      <c r="C149" s="139">
        <v>153</v>
      </c>
      <c r="E149" s="46">
        <v>43949</v>
      </c>
      <c r="F149" s="51" t="s">
        <v>101</v>
      </c>
      <c r="G149" s="47" t="s">
        <v>628</v>
      </c>
      <c r="H149" s="139">
        <v>132</v>
      </c>
      <c r="I149" s="351" t="s">
        <v>732</v>
      </c>
      <c r="J149" s="45">
        <v>6</v>
      </c>
      <c r="K149" s="50">
        <f t="shared" si="24"/>
        <v>30.42</v>
      </c>
      <c r="L149" s="217" t="s">
        <v>663</v>
      </c>
      <c r="M149" s="220">
        <v>12</v>
      </c>
      <c r="N149" s="223">
        <f t="shared" si="16"/>
        <v>62.400000000000006</v>
      </c>
      <c r="O149" s="217" t="s">
        <v>766</v>
      </c>
      <c r="P149" s="220">
        <v>6</v>
      </c>
      <c r="Q149" s="223">
        <f t="shared" si="17"/>
        <v>45.06</v>
      </c>
      <c r="R149" s="217" t="s">
        <v>775</v>
      </c>
      <c r="S149" s="220">
        <v>12</v>
      </c>
      <c r="T149" s="223">
        <f t="shared" si="23"/>
        <v>60.84</v>
      </c>
      <c r="U149" s="217"/>
      <c r="W149" s="223">
        <f t="shared" si="18"/>
        <v>0</v>
      </c>
      <c r="X149" s="98"/>
      <c r="Z149" s="223">
        <f t="shared" si="19"/>
        <v>0</v>
      </c>
      <c r="AA149" s="217" t="s">
        <v>630</v>
      </c>
      <c r="AB149" s="45">
        <v>6</v>
      </c>
      <c r="AC149" s="50">
        <f t="shared" si="20"/>
        <v>30.42</v>
      </c>
      <c r="AD149" s="220" t="s">
        <v>670</v>
      </c>
      <c r="AE149" s="45">
        <v>12</v>
      </c>
      <c r="AF149" s="50">
        <f t="shared" si="21"/>
        <v>61.44</v>
      </c>
      <c r="AG149" s="49" t="s">
        <v>729</v>
      </c>
      <c r="AH149" s="45">
        <v>6</v>
      </c>
      <c r="AI149" s="50">
        <f t="shared" si="22"/>
        <v>43.5</v>
      </c>
      <c r="AJ149" s="220"/>
      <c r="AK149" s="45"/>
      <c r="AM149" s="159">
        <f t="shared" si="25"/>
        <v>334.08</v>
      </c>
      <c r="AN149" s="48">
        <f t="shared" si="15"/>
        <v>153</v>
      </c>
    </row>
    <row r="150" spans="2:41" x14ac:dyDescent="0.2">
      <c r="B150" s="153">
        <v>154</v>
      </c>
      <c r="C150" s="139">
        <v>154</v>
      </c>
      <c r="E150" s="46">
        <v>43949</v>
      </c>
      <c r="F150" s="51" t="s">
        <v>101</v>
      </c>
      <c r="G150" s="47" t="s">
        <v>648</v>
      </c>
      <c r="H150" s="139">
        <v>133</v>
      </c>
      <c r="I150" s="351" t="s">
        <v>732</v>
      </c>
      <c r="J150" s="45">
        <v>6</v>
      </c>
      <c r="K150" s="50">
        <f t="shared" si="24"/>
        <v>30.42</v>
      </c>
      <c r="L150" s="351" t="s">
        <v>663</v>
      </c>
      <c r="M150" s="353">
        <v>12</v>
      </c>
      <c r="N150" s="223">
        <f t="shared" si="16"/>
        <v>62.400000000000006</v>
      </c>
      <c r="O150" s="217" t="s">
        <v>766</v>
      </c>
      <c r="P150" s="220">
        <v>12</v>
      </c>
      <c r="Q150" s="223">
        <f t="shared" si="17"/>
        <v>90.12</v>
      </c>
      <c r="R150" s="217" t="s">
        <v>775</v>
      </c>
      <c r="S150" s="220">
        <v>6</v>
      </c>
      <c r="T150" s="223">
        <f t="shared" si="23"/>
        <v>30.42</v>
      </c>
      <c r="U150" s="217" t="s">
        <v>707</v>
      </c>
      <c r="V150" s="220">
        <v>6</v>
      </c>
      <c r="W150" s="223">
        <f t="shared" si="18"/>
        <v>39.72</v>
      </c>
      <c r="X150" s="98"/>
      <c r="Z150" s="223">
        <f t="shared" si="19"/>
        <v>0</v>
      </c>
      <c r="AA150" s="217"/>
      <c r="AC150" s="50">
        <f t="shared" si="20"/>
        <v>0</v>
      </c>
      <c r="AD150" s="220" t="s">
        <v>670</v>
      </c>
      <c r="AE150" s="45">
        <v>12</v>
      </c>
      <c r="AF150" s="50">
        <f t="shared" si="21"/>
        <v>61.44</v>
      </c>
      <c r="AG150" s="49" t="s">
        <v>729</v>
      </c>
      <c r="AH150" s="45">
        <v>12</v>
      </c>
      <c r="AI150" s="50">
        <f t="shared" si="22"/>
        <v>87</v>
      </c>
      <c r="AJ150" s="220"/>
      <c r="AK150" s="45"/>
      <c r="AM150" s="159">
        <f t="shared" si="25"/>
        <v>401.52</v>
      </c>
      <c r="AN150" s="48">
        <f t="shared" si="15"/>
        <v>154</v>
      </c>
    </row>
    <row r="151" spans="2:41" x14ac:dyDescent="0.2">
      <c r="B151" s="153">
        <v>155</v>
      </c>
      <c r="C151" s="139">
        <v>155</v>
      </c>
      <c r="E151" s="46">
        <v>43949</v>
      </c>
      <c r="F151" s="51" t="s">
        <v>101</v>
      </c>
      <c r="G151" s="47" t="s">
        <v>650</v>
      </c>
      <c r="H151" s="139">
        <v>134</v>
      </c>
      <c r="I151" s="351" t="s">
        <v>732</v>
      </c>
      <c r="J151" s="45">
        <v>12</v>
      </c>
      <c r="K151" s="50">
        <f t="shared" si="24"/>
        <v>60.84</v>
      </c>
      <c r="L151" s="217" t="s">
        <v>663</v>
      </c>
      <c r="M151" s="220">
        <v>12</v>
      </c>
      <c r="N151" s="223">
        <f t="shared" si="16"/>
        <v>62.400000000000006</v>
      </c>
      <c r="O151" s="217" t="s">
        <v>766</v>
      </c>
      <c r="P151" s="220">
        <v>12</v>
      </c>
      <c r="Q151" s="223">
        <f t="shared" si="17"/>
        <v>90.12</v>
      </c>
      <c r="R151" s="217"/>
      <c r="T151" s="223">
        <f t="shared" si="23"/>
        <v>0</v>
      </c>
      <c r="U151" s="217"/>
      <c r="W151" s="223">
        <f t="shared" si="18"/>
        <v>0</v>
      </c>
      <c r="X151" s="98"/>
      <c r="Z151" s="223">
        <f t="shared" si="19"/>
        <v>0</v>
      </c>
      <c r="AA151" s="217" t="s">
        <v>630</v>
      </c>
      <c r="AB151" s="45">
        <v>12</v>
      </c>
      <c r="AC151" s="50">
        <f t="shared" si="20"/>
        <v>60.84</v>
      </c>
      <c r="AD151" s="220" t="s">
        <v>670</v>
      </c>
      <c r="AE151" s="45">
        <v>6</v>
      </c>
      <c r="AF151" s="50">
        <f t="shared" si="21"/>
        <v>30.72</v>
      </c>
      <c r="AG151" s="49" t="s">
        <v>729</v>
      </c>
      <c r="AH151" s="45">
        <v>12</v>
      </c>
      <c r="AI151" s="50">
        <f t="shared" si="22"/>
        <v>87</v>
      </c>
      <c r="AJ151" s="220"/>
      <c r="AK151" s="45"/>
      <c r="AM151" s="159">
        <f t="shared" si="25"/>
        <v>391.92000000000007</v>
      </c>
      <c r="AN151" s="48">
        <f t="shared" si="15"/>
        <v>155</v>
      </c>
    </row>
    <row r="152" spans="2:41" x14ac:dyDescent="0.2">
      <c r="B152" s="153">
        <v>156</v>
      </c>
      <c r="C152" s="139">
        <v>156</v>
      </c>
      <c r="E152" s="46">
        <v>43949</v>
      </c>
      <c r="F152" s="51" t="s">
        <v>101</v>
      </c>
      <c r="G152" s="47" t="s">
        <v>462</v>
      </c>
      <c r="H152" s="139">
        <v>135</v>
      </c>
      <c r="I152" s="217" t="s">
        <v>732</v>
      </c>
      <c r="J152" s="45">
        <v>6</v>
      </c>
      <c r="K152" s="50">
        <f t="shared" si="24"/>
        <v>30.42</v>
      </c>
      <c r="L152" s="217"/>
      <c r="N152" s="223">
        <f t="shared" si="16"/>
        <v>0</v>
      </c>
      <c r="O152" s="217" t="s">
        <v>766</v>
      </c>
      <c r="P152" s="220">
        <v>12</v>
      </c>
      <c r="Q152" s="223">
        <f t="shared" si="17"/>
        <v>90.12</v>
      </c>
      <c r="R152" s="217" t="s">
        <v>775</v>
      </c>
      <c r="S152" s="220">
        <v>12</v>
      </c>
      <c r="T152" s="223">
        <f t="shared" si="23"/>
        <v>60.84</v>
      </c>
      <c r="U152" s="217" t="s">
        <v>707</v>
      </c>
      <c r="V152" s="220">
        <v>6</v>
      </c>
      <c r="W152" s="223">
        <f t="shared" si="18"/>
        <v>39.72</v>
      </c>
      <c r="X152" s="98"/>
      <c r="Z152" s="223">
        <f t="shared" si="19"/>
        <v>0</v>
      </c>
      <c r="AA152" s="217" t="s">
        <v>630</v>
      </c>
      <c r="AB152" s="45">
        <v>6</v>
      </c>
      <c r="AC152" s="50">
        <f t="shared" si="20"/>
        <v>30.42</v>
      </c>
      <c r="AD152" s="220" t="s">
        <v>670</v>
      </c>
      <c r="AE152" s="45">
        <v>12</v>
      </c>
      <c r="AF152" s="50">
        <f t="shared" si="21"/>
        <v>61.44</v>
      </c>
      <c r="AG152" s="49" t="s">
        <v>729</v>
      </c>
      <c r="AH152" s="45">
        <v>6</v>
      </c>
      <c r="AI152" s="50">
        <f t="shared" si="22"/>
        <v>43.5</v>
      </c>
      <c r="AJ152" s="220"/>
      <c r="AK152" s="45"/>
      <c r="AM152" s="159">
        <f t="shared" si="25"/>
        <v>356.46</v>
      </c>
      <c r="AN152" s="48">
        <f t="shared" si="15"/>
        <v>156</v>
      </c>
    </row>
    <row r="153" spans="2:41" x14ac:dyDescent="0.2">
      <c r="B153" s="153">
        <v>157</v>
      </c>
      <c r="C153" s="139">
        <v>157</v>
      </c>
      <c r="E153" s="46">
        <v>43949</v>
      </c>
      <c r="F153" s="51" t="s">
        <v>101</v>
      </c>
      <c r="G153" s="47" t="s">
        <v>132</v>
      </c>
      <c r="H153" s="139">
        <v>136</v>
      </c>
      <c r="I153" s="217"/>
      <c r="K153" s="50">
        <f t="shared" si="24"/>
        <v>0</v>
      </c>
      <c r="L153" s="217" t="s">
        <v>663</v>
      </c>
      <c r="M153" s="220">
        <v>18</v>
      </c>
      <c r="N153" s="223">
        <f t="shared" si="16"/>
        <v>93.600000000000009</v>
      </c>
      <c r="O153" s="217" t="s">
        <v>766</v>
      </c>
      <c r="P153" s="220">
        <v>12</v>
      </c>
      <c r="Q153" s="223">
        <f t="shared" si="17"/>
        <v>90.12</v>
      </c>
      <c r="R153" s="217"/>
      <c r="T153" s="223">
        <f t="shared" si="23"/>
        <v>0</v>
      </c>
      <c r="U153" s="217" t="s">
        <v>707</v>
      </c>
      <c r="V153" s="220">
        <v>18</v>
      </c>
      <c r="W153" s="223">
        <f t="shared" si="18"/>
        <v>119.16</v>
      </c>
      <c r="X153" s="98"/>
      <c r="Z153" s="223">
        <f t="shared" si="19"/>
        <v>0</v>
      </c>
      <c r="AA153" s="217"/>
      <c r="AC153" s="50">
        <f t="shared" si="20"/>
        <v>0</v>
      </c>
      <c r="AF153" s="50">
        <f t="shared" si="21"/>
        <v>0</v>
      </c>
      <c r="AG153" s="49"/>
      <c r="AI153" s="50">
        <f t="shared" si="22"/>
        <v>0</v>
      </c>
      <c r="AJ153" s="220"/>
      <c r="AK153" s="45"/>
      <c r="AM153" s="159">
        <f t="shared" si="25"/>
        <v>302.88</v>
      </c>
      <c r="AN153" s="48">
        <f t="shared" ref="AN153:AN216" si="26">B153</f>
        <v>157</v>
      </c>
    </row>
    <row r="154" spans="2:41" x14ac:dyDescent="0.2">
      <c r="B154" s="153">
        <v>158</v>
      </c>
      <c r="C154" s="139">
        <v>158</v>
      </c>
      <c r="E154" s="46">
        <v>43949</v>
      </c>
      <c r="F154" s="51" t="s">
        <v>101</v>
      </c>
      <c r="G154" s="47" t="s">
        <v>456</v>
      </c>
      <c r="H154" s="139">
        <v>137</v>
      </c>
      <c r="I154" s="217" t="s">
        <v>732</v>
      </c>
      <c r="J154" s="45">
        <v>6</v>
      </c>
      <c r="K154" s="50">
        <f t="shared" si="24"/>
        <v>30.42</v>
      </c>
      <c r="L154" s="217" t="s">
        <v>663</v>
      </c>
      <c r="M154" s="220">
        <v>12</v>
      </c>
      <c r="N154" s="223">
        <f t="shared" si="16"/>
        <v>62.400000000000006</v>
      </c>
      <c r="O154" s="217" t="s">
        <v>766</v>
      </c>
      <c r="P154" s="220">
        <v>6</v>
      </c>
      <c r="Q154" s="223">
        <f t="shared" si="17"/>
        <v>45.06</v>
      </c>
      <c r="R154" s="217" t="s">
        <v>775</v>
      </c>
      <c r="S154" s="220">
        <v>12</v>
      </c>
      <c r="T154" s="223">
        <f t="shared" si="23"/>
        <v>60.84</v>
      </c>
      <c r="U154" s="217" t="s">
        <v>707</v>
      </c>
      <c r="V154" s="220">
        <v>6</v>
      </c>
      <c r="W154" s="223">
        <f t="shared" si="18"/>
        <v>39.72</v>
      </c>
      <c r="X154" s="98"/>
      <c r="Z154" s="223">
        <f t="shared" si="19"/>
        <v>0</v>
      </c>
      <c r="AA154" s="217" t="s">
        <v>630</v>
      </c>
      <c r="AB154" s="45">
        <v>6</v>
      </c>
      <c r="AC154" s="50">
        <f t="shared" si="20"/>
        <v>30.42</v>
      </c>
      <c r="AD154" s="220" t="s">
        <v>670</v>
      </c>
      <c r="AE154" s="45">
        <v>6</v>
      </c>
      <c r="AF154" s="50">
        <f t="shared" si="21"/>
        <v>30.72</v>
      </c>
      <c r="AG154" s="49" t="s">
        <v>729</v>
      </c>
      <c r="AH154" s="45">
        <v>12</v>
      </c>
      <c r="AI154" s="50">
        <f t="shared" si="22"/>
        <v>87</v>
      </c>
      <c r="AJ154" s="220"/>
      <c r="AK154" s="45"/>
      <c r="AM154" s="159">
        <f t="shared" si="25"/>
        <v>386.58000000000004</v>
      </c>
      <c r="AN154" s="48">
        <f t="shared" si="26"/>
        <v>158</v>
      </c>
    </row>
    <row r="155" spans="2:41" x14ac:dyDescent="0.2">
      <c r="B155" s="153">
        <v>159</v>
      </c>
      <c r="C155" s="139">
        <v>159</v>
      </c>
      <c r="E155" s="46">
        <v>43949</v>
      </c>
      <c r="F155" s="51" t="s">
        <v>101</v>
      </c>
      <c r="G155" s="47" t="s">
        <v>653</v>
      </c>
      <c r="H155" s="139">
        <v>138</v>
      </c>
      <c r="I155" s="217" t="s">
        <v>732</v>
      </c>
      <c r="J155" s="45">
        <v>6</v>
      </c>
      <c r="K155" s="50">
        <f t="shared" si="24"/>
        <v>30.42</v>
      </c>
      <c r="L155" s="217" t="s">
        <v>663</v>
      </c>
      <c r="M155" s="220">
        <v>6</v>
      </c>
      <c r="N155" s="223">
        <f t="shared" si="16"/>
        <v>31.200000000000003</v>
      </c>
      <c r="O155" s="217" t="s">
        <v>766</v>
      </c>
      <c r="P155" s="353">
        <v>16</v>
      </c>
      <c r="Q155" s="223">
        <f t="shared" si="17"/>
        <v>120.16</v>
      </c>
      <c r="R155" s="217" t="s">
        <v>775</v>
      </c>
      <c r="S155" s="220">
        <v>18</v>
      </c>
      <c r="T155" s="223">
        <f t="shared" si="23"/>
        <v>91.26</v>
      </c>
      <c r="U155" s="217"/>
      <c r="W155" s="223">
        <f t="shared" si="18"/>
        <v>0</v>
      </c>
      <c r="X155" s="98"/>
      <c r="Z155" s="223">
        <f t="shared" si="19"/>
        <v>0</v>
      </c>
      <c r="AA155" s="217" t="s">
        <v>630</v>
      </c>
      <c r="AB155" s="45">
        <v>12</v>
      </c>
      <c r="AC155" s="50">
        <f t="shared" si="20"/>
        <v>60.84</v>
      </c>
      <c r="AF155" s="50">
        <f t="shared" si="21"/>
        <v>0</v>
      </c>
      <c r="AG155" s="49" t="s">
        <v>729</v>
      </c>
      <c r="AH155" s="45">
        <v>18</v>
      </c>
      <c r="AI155" s="50">
        <f t="shared" si="22"/>
        <v>130.5</v>
      </c>
      <c r="AJ155" s="220"/>
      <c r="AK155" s="45"/>
      <c r="AM155" s="159">
        <f t="shared" si="25"/>
        <v>464.38</v>
      </c>
      <c r="AN155" s="48">
        <f t="shared" si="26"/>
        <v>159</v>
      </c>
    </row>
    <row r="156" spans="2:41" x14ac:dyDescent="0.2">
      <c r="B156" s="153">
        <v>160</v>
      </c>
      <c r="C156" s="139">
        <v>160</v>
      </c>
      <c r="E156" s="46">
        <v>43949</v>
      </c>
      <c r="F156" s="51" t="s">
        <v>101</v>
      </c>
      <c r="G156" s="47" t="s">
        <v>470</v>
      </c>
      <c r="H156" s="139">
        <v>139</v>
      </c>
      <c r="I156" s="217"/>
      <c r="K156" s="50">
        <f t="shared" si="24"/>
        <v>0</v>
      </c>
      <c r="L156" s="217" t="s">
        <v>663</v>
      </c>
      <c r="M156" s="220">
        <v>6</v>
      </c>
      <c r="N156" s="223">
        <f t="shared" si="16"/>
        <v>31.200000000000003</v>
      </c>
      <c r="O156" s="217" t="s">
        <v>766</v>
      </c>
      <c r="P156" s="220">
        <v>12</v>
      </c>
      <c r="Q156" s="223">
        <f t="shared" si="17"/>
        <v>90.12</v>
      </c>
      <c r="R156" s="217"/>
      <c r="T156" s="223">
        <f t="shared" si="23"/>
        <v>0</v>
      </c>
      <c r="U156" s="217" t="s">
        <v>707</v>
      </c>
      <c r="V156" s="220">
        <v>6</v>
      </c>
      <c r="W156" s="223">
        <f t="shared" si="18"/>
        <v>39.72</v>
      </c>
      <c r="X156" s="98"/>
      <c r="Z156" s="223">
        <f t="shared" si="19"/>
        <v>0</v>
      </c>
      <c r="AA156" s="217"/>
      <c r="AC156" s="50">
        <f t="shared" si="20"/>
        <v>0</v>
      </c>
      <c r="AD156" s="220" t="s">
        <v>670</v>
      </c>
      <c r="AE156" s="45">
        <v>6</v>
      </c>
      <c r="AF156" s="50">
        <f t="shared" si="21"/>
        <v>30.72</v>
      </c>
      <c r="AG156" s="49" t="s">
        <v>729</v>
      </c>
      <c r="AH156" s="45">
        <v>12</v>
      </c>
      <c r="AI156" s="50">
        <f t="shared" si="22"/>
        <v>87</v>
      </c>
      <c r="AJ156" s="220"/>
      <c r="AK156" s="45"/>
      <c r="AM156" s="159">
        <f t="shared" si="25"/>
        <v>278.76</v>
      </c>
      <c r="AN156" s="48">
        <f t="shared" si="26"/>
        <v>160</v>
      </c>
    </row>
    <row r="157" spans="2:41" x14ac:dyDescent="0.2">
      <c r="B157" s="153">
        <v>161</v>
      </c>
      <c r="C157" s="139">
        <v>161</v>
      </c>
      <c r="E157" s="46">
        <v>43949</v>
      </c>
      <c r="F157" s="51" t="s">
        <v>101</v>
      </c>
      <c r="G157" s="47" t="s">
        <v>654</v>
      </c>
      <c r="H157" s="139">
        <v>140</v>
      </c>
      <c r="I157" s="217" t="s">
        <v>732</v>
      </c>
      <c r="J157" s="45">
        <v>12</v>
      </c>
      <c r="K157" s="50">
        <f t="shared" si="24"/>
        <v>60.84</v>
      </c>
      <c r="L157" s="217" t="s">
        <v>663</v>
      </c>
      <c r="M157" s="220">
        <v>12</v>
      </c>
      <c r="N157" s="223">
        <f t="shared" si="16"/>
        <v>62.400000000000006</v>
      </c>
      <c r="O157" s="217" t="s">
        <v>766</v>
      </c>
      <c r="P157" s="220">
        <v>18</v>
      </c>
      <c r="Q157" s="223">
        <f t="shared" si="17"/>
        <v>135.18</v>
      </c>
      <c r="R157" s="217" t="s">
        <v>775</v>
      </c>
      <c r="S157" s="220">
        <v>12</v>
      </c>
      <c r="T157" s="223">
        <f t="shared" si="23"/>
        <v>60.84</v>
      </c>
      <c r="U157" s="217"/>
      <c r="W157" s="223">
        <f t="shared" si="18"/>
        <v>0</v>
      </c>
      <c r="X157" s="98"/>
      <c r="Z157" s="223">
        <f t="shared" si="19"/>
        <v>0</v>
      </c>
      <c r="AA157" s="217"/>
      <c r="AC157" s="50">
        <f t="shared" si="20"/>
        <v>0</v>
      </c>
      <c r="AD157" s="220" t="s">
        <v>670</v>
      </c>
      <c r="AE157" s="45">
        <v>12</v>
      </c>
      <c r="AF157" s="50">
        <f t="shared" si="21"/>
        <v>61.44</v>
      </c>
      <c r="AG157" s="49" t="s">
        <v>729</v>
      </c>
      <c r="AH157" s="45">
        <v>18</v>
      </c>
      <c r="AI157" s="50">
        <f t="shared" si="22"/>
        <v>130.5</v>
      </c>
      <c r="AJ157" s="220"/>
      <c r="AK157" s="45"/>
      <c r="AM157" s="159">
        <f t="shared" si="25"/>
        <v>511.2</v>
      </c>
      <c r="AN157" s="48">
        <f t="shared" si="26"/>
        <v>161</v>
      </c>
    </row>
    <row r="158" spans="2:41" x14ac:dyDescent="0.2">
      <c r="B158" s="153">
        <v>162</v>
      </c>
      <c r="C158" s="139">
        <v>162</v>
      </c>
      <c r="E158" s="46">
        <v>43949</v>
      </c>
      <c r="F158" s="51" t="s">
        <v>106</v>
      </c>
      <c r="G158" s="47"/>
      <c r="I158" s="351" t="s">
        <v>732</v>
      </c>
      <c r="J158" s="45">
        <v>12</v>
      </c>
      <c r="K158" s="50">
        <v>63.6</v>
      </c>
      <c r="L158" s="217" t="s">
        <v>663</v>
      </c>
      <c r="M158" s="220">
        <v>12</v>
      </c>
      <c r="N158" s="223">
        <v>67.2</v>
      </c>
      <c r="O158" s="217"/>
      <c r="Q158" s="223">
        <f t="shared" si="17"/>
        <v>0</v>
      </c>
      <c r="R158" s="217" t="s">
        <v>775</v>
      </c>
      <c r="S158" s="220">
        <v>6</v>
      </c>
      <c r="T158" s="223">
        <v>31.8</v>
      </c>
      <c r="U158" s="217" t="s">
        <v>707</v>
      </c>
      <c r="V158" s="220">
        <v>12</v>
      </c>
      <c r="W158" s="223">
        <v>79.2</v>
      </c>
      <c r="X158" s="98"/>
      <c r="Z158" s="223">
        <f t="shared" si="19"/>
        <v>0</v>
      </c>
      <c r="AA158" s="217"/>
      <c r="AC158" s="50">
        <f t="shared" si="20"/>
        <v>0</v>
      </c>
      <c r="AF158" s="50">
        <f t="shared" si="21"/>
        <v>0</v>
      </c>
      <c r="AG158" s="49"/>
      <c r="AI158" s="50">
        <f t="shared" si="22"/>
        <v>0</v>
      </c>
      <c r="AJ158" s="220"/>
      <c r="AK158" s="45"/>
      <c r="AM158" s="159">
        <f t="shared" si="25"/>
        <v>241.8</v>
      </c>
      <c r="AN158" s="48">
        <f t="shared" si="26"/>
        <v>162</v>
      </c>
    </row>
    <row r="159" spans="2:41" x14ac:dyDescent="0.2">
      <c r="B159" s="153">
        <v>166</v>
      </c>
      <c r="C159" s="139">
        <v>166</v>
      </c>
      <c r="E159" s="46">
        <v>43957</v>
      </c>
      <c r="F159" s="51" t="s">
        <v>101</v>
      </c>
      <c r="G159" s="47" t="s">
        <v>251</v>
      </c>
      <c r="H159" s="139">
        <v>141</v>
      </c>
      <c r="I159" s="351" t="s">
        <v>732</v>
      </c>
      <c r="J159" s="256">
        <v>6</v>
      </c>
      <c r="K159" s="50">
        <f t="shared" si="24"/>
        <v>30.42</v>
      </c>
      <c r="L159" s="217" t="s">
        <v>663</v>
      </c>
      <c r="M159" s="220">
        <v>6</v>
      </c>
      <c r="N159" s="223">
        <f t="shared" si="16"/>
        <v>31.200000000000003</v>
      </c>
      <c r="O159" s="217"/>
      <c r="Q159" s="223">
        <f t="shared" si="17"/>
        <v>0</v>
      </c>
      <c r="R159" s="217" t="s">
        <v>775</v>
      </c>
      <c r="S159" s="220">
        <v>6</v>
      </c>
      <c r="T159" s="223">
        <f t="shared" si="23"/>
        <v>30.42</v>
      </c>
      <c r="U159" s="217" t="s">
        <v>707</v>
      </c>
      <c r="V159" s="220">
        <v>6</v>
      </c>
      <c r="W159" s="223">
        <f t="shared" si="18"/>
        <v>39.72</v>
      </c>
      <c r="X159" s="98"/>
      <c r="Z159" s="223">
        <f t="shared" si="19"/>
        <v>0</v>
      </c>
      <c r="AA159" s="217" t="s">
        <v>630</v>
      </c>
      <c r="AB159" s="45">
        <v>6</v>
      </c>
      <c r="AC159" s="50">
        <f t="shared" si="20"/>
        <v>30.42</v>
      </c>
      <c r="AD159" s="220" t="s">
        <v>670</v>
      </c>
      <c r="AE159" s="45">
        <v>6</v>
      </c>
      <c r="AF159" s="50">
        <f t="shared" si="21"/>
        <v>30.72</v>
      </c>
      <c r="AG159" s="49" t="s">
        <v>729</v>
      </c>
      <c r="AH159" s="45">
        <v>6</v>
      </c>
      <c r="AI159" s="50">
        <f t="shared" si="22"/>
        <v>43.5</v>
      </c>
      <c r="AJ159" s="220"/>
      <c r="AK159" s="45"/>
      <c r="AM159" s="159">
        <f t="shared" si="25"/>
        <v>236.4</v>
      </c>
      <c r="AN159" s="48">
        <f t="shared" si="26"/>
        <v>166</v>
      </c>
    </row>
    <row r="160" spans="2:41" x14ac:dyDescent="0.2">
      <c r="B160" s="153">
        <v>167</v>
      </c>
      <c r="C160" s="139">
        <v>167</v>
      </c>
      <c r="E160" s="46">
        <v>43957</v>
      </c>
      <c r="F160" s="51" t="s">
        <v>101</v>
      </c>
      <c r="G160" s="47" t="s">
        <v>454</v>
      </c>
      <c r="H160" s="139">
        <v>142</v>
      </c>
      <c r="I160" s="217" t="s">
        <v>732</v>
      </c>
      <c r="J160" s="45">
        <v>12</v>
      </c>
      <c r="K160" s="50">
        <f t="shared" si="24"/>
        <v>60.84</v>
      </c>
      <c r="L160" s="217" t="s">
        <v>663</v>
      </c>
      <c r="M160" s="220">
        <v>6</v>
      </c>
      <c r="N160" s="223">
        <f t="shared" si="16"/>
        <v>31.200000000000003</v>
      </c>
      <c r="O160" s="217"/>
      <c r="Q160" s="223">
        <f t="shared" si="17"/>
        <v>0</v>
      </c>
      <c r="R160" s="217"/>
      <c r="T160" s="223">
        <f t="shared" si="23"/>
        <v>0</v>
      </c>
      <c r="U160" s="217" t="s">
        <v>707</v>
      </c>
      <c r="V160" s="220">
        <v>12</v>
      </c>
      <c r="W160" s="223">
        <f t="shared" si="18"/>
        <v>79.44</v>
      </c>
      <c r="X160" s="98"/>
      <c r="Z160" s="223">
        <f t="shared" si="19"/>
        <v>0</v>
      </c>
      <c r="AA160" s="217" t="s">
        <v>630</v>
      </c>
      <c r="AB160" s="45">
        <v>6</v>
      </c>
      <c r="AC160" s="50">
        <f t="shared" si="20"/>
        <v>30.42</v>
      </c>
      <c r="AF160" s="50">
        <f t="shared" si="21"/>
        <v>0</v>
      </c>
      <c r="AG160" s="49" t="s">
        <v>729</v>
      </c>
      <c r="AH160" s="45">
        <v>6</v>
      </c>
      <c r="AI160" s="50">
        <f t="shared" si="22"/>
        <v>43.5</v>
      </c>
      <c r="AJ160" s="220"/>
      <c r="AK160" s="45"/>
      <c r="AM160" s="159">
        <f t="shared" si="25"/>
        <v>245.40000000000003</v>
      </c>
      <c r="AN160" s="48">
        <f t="shared" si="26"/>
        <v>167</v>
      </c>
    </row>
    <row r="161" spans="2:41" x14ac:dyDescent="0.2">
      <c r="B161" s="153">
        <v>168</v>
      </c>
      <c r="C161" s="139">
        <v>168</v>
      </c>
      <c r="E161" s="46">
        <v>43957</v>
      </c>
      <c r="F161" s="51" t="s">
        <v>101</v>
      </c>
      <c r="G161" s="47" t="s">
        <v>457</v>
      </c>
      <c r="H161" s="139">
        <v>143</v>
      </c>
      <c r="I161" s="217" t="s">
        <v>732</v>
      </c>
      <c r="J161" s="45">
        <v>36</v>
      </c>
      <c r="K161" s="50">
        <f t="shared" si="24"/>
        <v>182.52</v>
      </c>
      <c r="L161" s="217" t="s">
        <v>663</v>
      </c>
      <c r="M161" s="220">
        <v>24</v>
      </c>
      <c r="N161" s="223">
        <f t="shared" si="16"/>
        <v>124.80000000000001</v>
      </c>
      <c r="O161" s="217"/>
      <c r="Q161" s="223">
        <f t="shared" si="17"/>
        <v>0</v>
      </c>
      <c r="R161" s="217" t="s">
        <v>775</v>
      </c>
      <c r="S161" s="220">
        <v>12</v>
      </c>
      <c r="T161" s="223">
        <f t="shared" si="23"/>
        <v>60.84</v>
      </c>
      <c r="U161" s="217" t="s">
        <v>707</v>
      </c>
      <c r="V161" s="220">
        <v>12</v>
      </c>
      <c r="W161" s="223">
        <f t="shared" si="18"/>
        <v>79.44</v>
      </c>
      <c r="X161" s="98"/>
      <c r="Z161" s="223">
        <f t="shared" si="19"/>
        <v>0</v>
      </c>
      <c r="AA161" s="217" t="s">
        <v>630</v>
      </c>
      <c r="AB161" s="45">
        <v>6</v>
      </c>
      <c r="AC161" s="50">
        <f t="shared" si="20"/>
        <v>30.42</v>
      </c>
      <c r="AD161" s="220" t="s">
        <v>670</v>
      </c>
      <c r="AE161" s="45">
        <v>6</v>
      </c>
      <c r="AF161" s="50">
        <f t="shared" si="21"/>
        <v>30.72</v>
      </c>
      <c r="AG161" s="49" t="s">
        <v>729</v>
      </c>
      <c r="AH161" s="45">
        <v>30</v>
      </c>
      <c r="AI161" s="50">
        <f t="shared" si="22"/>
        <v>217.5</v>
      </c>
      <c r="AJ161" s="220"/>
      <c r="AK161" s="45"/>
      <c r="AM161" s="159">
        <f t="shared" si="25"/>
        <v>726.24000000000012</v>
      </c>
      <c r="AN161" s="48">
        <f t="shared" si="26"/>
        <v>168</v>
      </c>
    </row>
    <row r="162" spans="2:41" x14ac:dyDescent="0.2">
      <c r="B162" s="153">
        <v>169</v>
      </c>
      <c r="C162" s="139">
        <v>169</v>
      </c>
      <c r="E162" s="46">
        <v>43957</v>
      </c>
      <c r="F162" s="51" t="s">
        <v>101</v>
      </c>
      <c r="G162" s="47" t="s">
        <v>652</v>
      </c>
      <c r="H162" s="139">
        <v>144</v>
      </c>
      <c r="I162" s="217" t="s">
        <v>732</v>
      </c>
      <c r="J162" s="45">
        <v>6</v>
      </c>
      <c r="K162" s="50">
        <f t="shared" si="24"/>
        <v>30.42</v>
      </c>
      <c r="L162" s="217" t="s">
        <v>663</v>
      </c>
      <c r="M162" s="220">
        <v>12</v>
      </c>
      <c r="N162" s="223">
        <f t="shared" ref="N162:N225" si="27">IF(L162&gt;0,(M162*VLOOKUP(L162,VEND_CT_BIO,3,FALSE)),0)</f>
        <v>62.400000000000006</v>
      </c>
      <c r="O162" s="217"/>
      <c r="Q162" s="223">
        <f t="shared" si="17"/>
        <v>0</v>
      </c>
      <c r="R162" s="217" t="s">
        <v>775</v>
      </c>
      <c r="S162" s="220">
        <v>6</v>
      </c>
      <c r="T162" s="223">
        <f t="shared" si="23"/>
        <v>30.42</v>
      </c>
      <c r="U162" s="217" t="s">
        <v>707</v>
      </c>
      <c r="V162" s="220">
        <v>6</v>
      </c>
      <c r="W162" s="223">
        <f t="shared" si="18"/>
        <v>39.72</v>
      </c>
      <c r="X162" s="98"/>
      <c r="Z162" s="223">
        <f t="shared" si="19"/>
        <v>0</v>
      </c>
      <c r="AA162" s="217"/>
      <c r="AC162" s="50">
        <f t="shared" si="20"/>
        <v>0</v>
      </c>
      <c r="AD162" s="220" t="s">
        <v>670</v>
      </c>
      <c r="AE162" s="45">
        <v>6</v>
      </c>
      <c r="AF162" s="50">
        <f t="shared" si="21"/>
        <v>30.72</v>
      </c>
      <c r="AG162" s="49" t="s">
        <v>729</v>
      </c>
      <c r="AH162" s="45">
        <v>12</v>
      </c>
      <c r="AI162" s="50">
        <f t="shared" si="22"/>
        <v>87</v>
      </c>
      <c r="AJ162" s="220"/>
      <c r="AK162" s="45"/>
      <c r="AM162" s="159">
        <f t="shared" si="25"/>
        <v>280.68</v>
      </c>
      <c r="AN162" s="48">
        <f t="shared" si="26"/>
        <v>169</v>
      </c>
    </row>
    <row r="163" spans="2:41" x14ac:dyDescent="0.2">
      <c r="B163" s="153">
        <v>170</v>
      </c>
      <c r="C163" s="139">
        <v>170</v>
      </c>
      <c r="E163" s="46">
        <v>43957</v>
      </c>
      <c r="F163" s="51" t="s">
        <v>101</v>
      </c>
      <c r="G163" s="47" t="s">
        <v>459</v>
      </c>
      <c r="H163" s="139">
        <v>145</v>
      </c>
      <c r="I163" s="217"/>
      <c r="K163" s="50">
        <f t="shared" si="24"/>
        <v>0</v>
      </c>
      <c r="L163" s="217" t="s">
        <v>663</v>
      </c>
      <c r="M163" s="220">
        <v>12</v>
      </c>
      <c r="N163" s="223">
        <f t="shared" si="27"/>
        <v>62.400000000000006</v>
      </c>
      <c r="O163" s="217"/>
      <c r="Q163" s="223">
        <f t="shared" ref="Q163:Q226" si="28">IF(O163&gt;0,(P163*VLOOKUP(O163,VEND_AC_BIO,3,FALSE)),0)</f>
        <v>0</v>
      </c>
      <c r="R163" s="217"/>
      <c r="T163" s="223">
        <f t="shared" si="23"/>
        <v>0</v>
      </c>
      <c r="U163" s="217" t="s">
        <v>707</v>
      </c>
      <c r="V163" s="220">
        <v>6</v>
      </c>
      <c r="W163" s="223">
        <f t="shared" ref="W163:W226" si="29">IF(U163&gt;0,(V163*VLOOKUP(U163,VEND_EU_BIO,3,FALSE)),0)</f>
        <v>39.72</v>
      </c>
      <c r="X163" s="98"/>
      <c r="Z163" s="223">
        <f t="shared" si="19"/>
        <v>0</v>
      </c>
      <c r="AA163" s="217" t="s">
        <v>630</v>
      </c>
      <c r="AB163" s="45">
        <v>6</v>
      </c>
      <c r="AC163" s="50">
        <f t="shared" si="20"/>
        <v>30.42</v>
      </c>
      <c r="AD163" s="220" t="s">
        <v>670</v>
      </c>
      <c r="AE163" s="45">
        <v>6</v>
      </c>
      <c r="AF163" s="50">
        <f t="shared" si="21"/>
        <v>30.72</v>
      </c>
      <c r="AG163" s="49" t="s">
        <v>729</v>
      </c>
      <c r="AH163" s="45">
        <v>6</v>
      </c>
      <c r="AI163" s="50">
        <f t="shared" si="22"/>
        <v>43.5</v>
      </c>
      <c r="AJ163" s="220"/>
      <c r="AK163" s="45"/>
      <c r="AM163" s="159">
        <f t="shared" si="25"/>
        <v>206.76000000000002</v>
      </c>
      <c r="AN163" s="48">
        <f t="shared" si="26"/>
        <v>170</v>
      </c>
    </row>
    <row r="164" spans="2:41" x14ac:dyDescent="0.2">
      <c r="B164" s="153">
        <v>173</v>
      </c>
      <c r="C164" s="139">
        <v>173</v>
      </c>
      <c r="E164" s="46">
        <v>43963</v>
      </c>
      <c r="F164" s="51" t="s">
        <v>101</v>
      </c>
      <c r="G164" s="47" t="s">
        <v>468</v>
      </c>
      <c r="H164" s="139">
        <v>146</v>
      </c>
      <c r="I164" s="217" t="s">
        <v>732</v>
      </c>
      <c r="J164" s="45">
        <v>6</v>
      </c>
      <c r="K164" s="50">
        <f t="shared" si="24"/>
        <v>30.42</v>
      </c>
      <c r="L164" s="217" t="s">
        <v>663</v>
      </c>
      <c r="M164" s="220">
        <v>6</v>
      </c>
      <c r="N164" s="223">
        <f t="shared" si="27"/>
        <v>31.200000000000003</v>
      </c>
      <c r="O164" s="217"/>
      <c r="Q164" s="223">
        <f t="shared" si="28"/>
        <v>0</v>
      </c>
      <c r="R164" s="217" t="s">
        <v>775</v>
      </c>
      <c r="S164" s="220">
        <v>6</v>
      </c>
      <c r="T164" s="223">
        <f t="shared" si="23"/>
        <v>30.42</v>
      </c>
      <c r="U164" s="217"/>
      <c r="W164" s="223">
        <f t="shared" si="29"/>
        <v>0</v>
      </c>
      <c r="X164" s="98"/>
      <c r="Z164" s="223">
        <f t="shared" si="19"/>
        <v>0</v>
      </c>
      <c r="AA164" s="217" t="s">
        <v>630</v>
      </c>
      <c r="AB164" s="45">
        <v>6</v>
      </c>
      <c r="AC164" s="50">
        <f t="shared" si="20"/>
        <v>30.42</v>
      </c>
      <c r="AD164" s="220" t="s">
        <v>670</v>
      </c>
      <c r="AE164" s="45">
        <v>6</v>
      </c>
      <c r="AF164" s="50">
        <f t="shared" si="21"/>
        <v>30.72</v>
      </c>
      <c r="AG164" s="49" t="s">
        <v>729</v>
      </c>
      <c r="AH164" s="45">
        <v>12</v>
      </c>
      <c r="AI164" s="50">
        <f t="shared" si="22"/>
        <v>87</v>
      </c>
      <c r="AJ164" s="220"/>
      <c r="AK164" s="45"/>
      <c r="AM164" s="159">
        <f t="shared" si="25"/>
        <v>240.18</v>
      </c>
      <c r="AN164" s="48">
        <f t="shared" si="26"/>
        <v>173</v>
      </c>
    </row>
    <row r="165" spans="2:41" x14ac:dyDescent="0.2">
      <c r="B165" s="153">
        <v>174</v>
      </c>
      <c r="C165" s="139">
        <v>174</v>
      </c>
      <c r="E165" s="46">
        <v>43963</v>
      </c>
      <c r="F165" s="51" t="s">
        <v>101</v>
      </c>
      <c r="G165" s="47" t="s">
        <v>452</v>
      </c>
      <c r="H165" s="139">
        <v>147</v>
      </c>
      <c r="I165" s="217" t="s">
        <v>732</v>
      </c>
      <c r="J165" s="45">
        <v>6</v>
      </c>
      <c r="K165" s="50">
        <f t="shared" si="24"/>
        <v>30.42</v>
      </c>
      <c r="L165" s="217"/>
      <c r="N165" s="223">
        <f t="shared" si="27"/>
        <v>0</v>
      </c>
      <c r="O165" s="217"/>
      <c r="Q165" s="223">
        <f t="shared" si="28"/>
        <v>0</v>
      </c>
      <c r="R165" s="217" t="s">
        <v>775</v>
      </c>
      <c r="S165" s="220">
        <v>6</v>
      </c>
      <c r="T165" s="223">
        <f t="shared" si="23"/>
        <v>30.42</v>
      </c>
      <c r="U165" s="217" t="s">
        <v>707</v>
      </c>
      <c r="V165" s="220">
        <v>6</v>
      </c>
      <c r="W165" s="223">
        <f t="shared" si="29"/>
        <v>39.72</v>
      </c>
      <c r="X165" s="98"/>
      <c r="Z165" s="223">
        <f t="shared" ref="Z165" si="30">IF(X165&gt;0,(Y165*VLOOKUP(X165,VEND_TG_BIO,3,FALSE)),0)</f>
        <v>0</v>
      </c>
      <c r="AA165" s="217"/>
      <c r="AC165" s="50">
        <f t="shared" ref="AC165" si="31">IF(AA165&gt;0,(AB165*VLOOKUP(AA165,VEND_MF,3,FALSE)),0)</f>
        <v>0</v>
      </c>
      <c r="AD165" s="220" t="s">
        <v>670</v>
      </c>
      <c r="AE165" s="45">
        <v>6</v>
      </c>
      <c r="AF165" s="50">
        <f t="shared" ref="AF165" si="32">IF(AD165&gt;0,(AE165*VLOOKUP(AD165,VEND_CT,3,FALSE)),0)</f>
        <v>30.72</v>
      </c>
      <c r="AG165" s="49" t="s">
        <v>729</v>
      </c>
      <c r="AH165" s="45">
        <v>12</v>
      </c>
      <c r="AI165" s="50">
        <f t="shared" ref="AI165" si="33">IF(AG165&gt;0,(AH165*VLOOKUP(AG165,VEND_AC,3,FALSE)),0)</f>
        <v>87</v>
      </c>
      <c r="AJ165" s="220"/>
      <c r="AK165" s="45"/>
      <c r="AM165" s="159">
        <f t="shared" si="25"/>
        <v>218.28</v>
      </c>
      <c r="AN165" s="48">
        <f t="shared" si="26"/>
        <v>174</v>
      </c>
    </row>
    <row r="166" spans="2:41" x14ac:dyDescent="0.2">
      <c r="B166" s="153">
        <v>175</v>
      </c>
      <c r="C166" s="139">
        <v>175</v>
      </c>
      <c r="E166" s="46">
        <v>43963</v>
      </c>
      <c r="F166" s="51" t="s">
        <v>101</v>
      </c>
      <c r="G166" s="47" t="s">
        <v>648</v>
      </c>
      <c r="H166" s="139">
        <v>148</v>
      </c>
      <c r="I166" s="217"/>
      <c r="K166" s="50">
        <f t="shared" si="24"/>
        <v>0</v>
      </c>
      <c r="L166" s="217"/>
      <c r="N166" s="223">
        <f t="shared" si="27"/>
        <v>0</v>
      </c>
      <c r="O166" s="217"/>
      <c r="Q166" s="223">
        <f t="shared" si="28"/>
        <v>0</v>
      </c>
      <c r="R166" s="217" t="s">
        <v>775</v>
      </c>
      <c r="S166" s="220">
        <v>12</v>
      </c>
      <c r="T166" s="223">
        <f t="shared" si="23"/>
        <v>60.84</v>
      </c>
      <c r="U166" s="217" t="s">
        <v>707</v>
      </c>
      <c r="V166" s="220">
        <v>6</v>
      </c>
      <c r="W166" s="223">
        <f t="shared" si="29"/>
        <v>39.72</v>
      </c>
      <c r="X166" s="98"/>
      <c r="Z166" s="223">
        <f t="shared" si="19"/>
        <v>0</v>
      </c>
      <c r="AA166" s="217"/>
      <c r="AC166" s="50">
        <f t="shared" si="20"/>
        <v>0</v>
      </c>
      <c r="AD166" s="220" t="s">
        <v>670</v>
      </c>
      <c r="AE166" s="45">
        <v>6</v>
      </c>
      <c r="AF166" s="50">
        <f t="shared" si="21"/>
        <v>30.72</v>
      </c>
      <c r="AG166" s="49" t="s">
        <v>729</v>
      </c>
      <c r="AH166" s="45">
        <v>12</v>
      </c>
      <c r="AI166" s="50">
        <f t="shared" si="22"/>
        <v>87</v>
      </c>
      <c r="AJ166" s="220"/>
      <c r="AK166" s="45"/>
      <c r="AM166" s="159">
        <f t="shared" si="25"/>
        <v>218.28</v>
      </c>
      <c r="AN166" s="48">
        <f t="shared" si="26"/>
        <v>175</v>
      </c>
    </row>
    <row r="167" spans="2:41" x14ac:dyDescent="0.2">
      <c r="B167" s="153">
        <v>176</v>
      </c>
      <c r="C167" s="139">
        <v>176</v>
      </c>
      <c r="E167" s="46">
        <v>43963</v>
      </c>
      <c r="F167" s="51" t="s">
        <v>101</v>
      </c>
      <c r="G167" s="47" t="s">
        <v>650</v>
      </c>
      <c r="H167" s="139">
        <v>149</v>
      </c>
      <c r="I167" s="217" t="s">
        <v>732</v>
      </c>
      <c r="J167" s="45">
        <v>6</v>
      </c>
      <c r="K167" s="50">
        <f t="shared" si="24"/>
        <v>30.42</v>
      </c>
      <c r="L167" s="217" t="s">
        <v>663</v>
      </c>
      <c r="M167" s="220">
        <v>6</v>
      </c>
      <c r="N167" s="223">
        <f t="shared" si="27"/>
        <v>31.200000000000003</v>
      </c>
      <c r="O167" s="217"/>
      <c r="Q167" s="223">
        <f t="shared" si="28"/>
        <v>0</v>
      </c>
      <c r="R167" s="217" t="s">
        <v>775</v>
      </c>
      <c r="S167" s="220">
        <v>6</v>
      </c>
      <c r="T167" s="223">
        <f t="shared" si="23"/>
        <v>30.42</v>
      </c>
      <c r="U167" s="217" t="s">
        <v>707</v>
      </c>
      <c r="V167" s="220">
        <v>12</v>
      </c>
      <c r="W167" s="223">
        <f t="shared" si="29"/>
        <v>79.44</v>
      </c>
      <c r="X167" s="98"/>
      <c r="Z167" s="223">
        <f t="shared" si="19"/>
        <v>0</v>
      </c>
      <c r="AA167" s="217"/>
      <c r="AC167" s="50">
        <f t="shared" si="20"/>
        <v>0</v>
      </c>
      <c r="AD167" s="220" t="s">
        <v>670</v>
      </c>
      <c r="AE167" s="45">
        <v>12</v>
      </c>
      <c r="AF167" s="50">
        <f t="shared" si="21"/>
        <v>61.44</v>
      </c>
      <c r="AG167" s="49" t="s">
        <v>729</v>
      </c>
      <c r="AH167" s="45">
        <v>12</v>
      </c>
      <c r="AI167" s="50">
        <f t="shared" si="22"/>
        <v>87</v>
      </c>
      <c r="AJ167" s="220"/>
      <c r="AK167" s="45"/>
      <c r="AM167" s="159">
        <f t="shared" si="25"/>
        <v>319.92</v>
      </c>
      <c r="AN167" s="48">
        <f t="shared" si="26"/>
        <v>176</v>
      </c>
    </row>
    <row r="168" spans="2:41" x14ac:dyDescent="0.2">
      <c r="B168" s="153">
        <v>177</v>
      </c>
      <c r="C168" s="139">
        <v>177</v>
      </c>
      <c r="E168" s="46">
        <v>43963</v>
      </c>
      <c r="F168" s="51" t="s">
        <v>101</v>
      </c>
      <c r="G168" s="47" t="s">
        <v>457</v>
      </c>
      <c r="H168" s="139">
        <v>150</v>
      </c>
      <c r="I168" s="217" t="s">
        <v>732</v>
      </c>
      <c r="J168" s="45">
        <v>36</v>
      </c>
      <c r="K168" s="50">
        <f t="shared" si="24"/>
        <v>182.52</v>
      </c>
      <c r="L168" s="217" t="s">
        <v>663</v>
      </c>
      <c r="M168" s="220">
        <v>18</v>
      </c>
      <c r="N168" s="223">
        <f t="shared" si="27"/>
        <v>93.600000000000009</v>
      </c>
      <c r="O168" s="217"/>
      <c r="Q168" s="223">
        <f t="shared" si="28"/>
        <v>0</v>
      </c>
      <c r="R168" s="217" t="s">
        <v>775</v>
      </c>
      <c r="S168" s="220">
        <v>18</v>
      </c>
      <c r="T168" s="223">
        <f t="shared" si="23"/>
        <v>91.26</v>
      </c>
      <c r="U168" s="217" t="s">
        <v>707</v>
      </c>
      <c r="V168" s="220">
        <v>24</v>
      </c>
      <c r="W168" s="223">
        <f t="shared" si="29"/>
        <v>158.88</v>
      </c>
      <c r="X168" s="98"/>
      <c r="Z168" s="223">
        <f t="shared" si="19"/>
        <v>0</v>
      </c>
      <c r="AA168" s="217" t="s">
        <v>630</v>
      </c>
      <c r="AB168" s="45">
        <v>6</v>
      </c>
      <c r="AC168" s="50">
        <f t="shared" si="20"/>
        <v>30.42</v>
      </c>
      <c r="AD168" s="220" t="s">
        <v>670</v>
      </c>
      <c r="AE168" s="45">
        <v>12</v>
      </c>
      <c r="AF168" s="50">
        <f t="shared" si="21"/>
        <v>61.44</v>
      </c>
      <c r="AG168" s="49" t="s">
        <v>729</v>
      </c>
      <c r="AH168" s="45">
        <v>36</v>
      </c>
      <c r="AI168" s="50">
        <f t="shared" si="22"/>
        <v>261</v>
      </c>
      <c r="AJ168" s="220"/>
      <c r="AK168" s="45"/>
      <c r="AM168" s="159">
        <f t="shared" si="25"/>
        <v>879.11999999999989</v>
      </c>
      <c r="AN168" s="48">
        <f t="shared" si="26"/>
        <v>177</v>
      </c>
    </row>
    <row r="169" spans="2:41" x14ac:dyDescent="0.2">
      <c r="B169" s="153">
        <v>178</v>
      </c>
      <c r="C169" s="139">
        <v>178</v>
      </c>
      <c r="E169" s="46">
        <v>43963</v>
      </c>
      <c r="F169" s="51" t="s">
        <v>101</v>
      </c>
      <c r="G169" s="47" t="s">
        <v>653</v>
      </c>
      <c r="H169" s="139">
        <v>151</v>
      </c>
      <c r="I169" s="217" t="s">
        <v>732</v>
      </c>
      <c r="J169" s="45">
        <v>30</v>
      </c>
      <c r="K169" s="50">
        <f t="shared" si="24"/>
        <v>152.10000000000002</v>
      </c>
      <c r="L169" s="217" t="s">
        <v>663</v>
      </c>
      <c r="M169" s="220">
        <v>24</v>
      </c>
      <c r="N169" s="223">
        <f t="shared" si="27"/>
        <v>124.80000000000001</v>
      </c>
      <c r="O169" s="217"/>
      <c r="Q169" s="223">
        <f t="shared" si="28"/>
        <v>0</v>
      </c>
      <c r="R169" s="217" t="s">
        <v>775</v>
      </c>
      <c r="S169" s="220">
        <v>18</v>
      </c>
      <c r="T169" s="223">
        <f t="shared" si="23"/>
        <v>91.26</v>
      </c>
      <c r="U169" s="217" t="s">
        <v>707</v>
      </c>
      <c r="V169" s="220">
        <v>24</v>
      </c>
      <c r="W169" s="223">
        <f t="shared" si="29"/>
        <v>158.88</v>
      </c>
      <c r="X169" s="98"/>
      <c r="Z169" s="223">
        <f t="shared" si="19"/>
        <v>0</v>
      </c>
      <c r="AA169" s="217" t="s">
        <v>630</v>
      </c>
      <c r="AB169" s="45">
        <v>18</v>
      </c>
      <c r="AC169" s="50">
        <f t="shared" si="20"/>
        <v>91.26</v>
      </c>
      <c r="AD169" s="220" t="s">
        <v>670</v>
      </c>
      <c r="AE169" s="45">
        <v>30</v>
      </c>
      <c r="AF169" s="50">
        <f t="shared" si="21"/>
        <v>153.6</v>
      </c>
      <c r="AG169" s="49" t="s">
        <v>729</v>
      </c>
      <c r="AH169" s="45">
        <v>24</v>
      </c>
      <c r="AI169" s="50">
        <f t="shared" si="22"/>
        <v>174</v>
      </c>
      <c r="AJ169" s="220"/>
      <c r="AK169" s="45"/>
      <c r="AM169" s="159">
        <f t="shared" si="25"/>
        <v>945.9</v>
      </c>
      <c r="AN169" s="48">
        <f t="shared" si="26"/>
        <v>178</v>
      </c>
    </row>
    <row r="170" spans="2:41" x14ac:dyDescent="0.2">
      <c r="B170" s="153">
        <v>179</v>
      </c>
      <c r="C170" s="139">
        <v>179</v>
      </c>
      <c r="E170" s="46">
        <v>43970</v>
      </c>
      <c r="F170" s="51" t="s">
        <v>101</v>
      </c>
      <c r="G170" s="47" t="s">
        <v>251</v>
      </c>
      <c r="H170" s="139">
        <v>152</v>
      </c>
      <c r="I170" s="217" t="s">
        <v>732</v>
      </c>
      <c r="J170" s="45">
        <v>6</v>
      </c>
      <c r="K170" s="50">
        <f t="shared" si="24"/>
        <v>30.42</v>
      </c>
      <c r="L170" s="217" t="s">
        <v>663</v>
      </c>
      <c r="M170" s="220">
        <v>6</v>
      </c>
      <c r="N170" s="223">
        <f t="shared" si="27"/>
        <v>31.200000000000003</v>
      </c>
      <c r="O170" s="217"/>
      <c r="Q170" s="223">
        <f t="shared" si="28"/>
        <v>0</v>
      </c>
      <c r="R170" s="217" t="s">
        <v>775</v>
      </c>
      <c r="S170" s="220">
        <v>6</v>
      </c>
      <c r="T170" s="223">
        <f t="shared" si="23"/>
        <v>30.42</v>
      </c>
      <c r="U170" s="217" t="s">
        <v>707</v>
      </c>
      <c r="V170" s="220">
        <v>6</v>
      </c>
      <c r="W170" s="223">
        <f t="shared" si="29"/>
        <v>39.72</v>
      </c>
      <c r="X170" s="98"/>
      <c r="Z170" s="223">
        <f t="shared" si="19"/>
        <v>0</v>
      </c>
      <c r="AA170" s="217"/>
      <c r="AC170" s="50">
        <f t="shared" si="20"/>
        <v>0</v>
      </c>
      <c r="AD170" s="220" t="s">
        <v>670</v>
      </c>
      <c r="AE170" s="45">
        <v>6</v>
      </c>
      <c r="AF170" s="50">
        <f t="shared" si="21"/>
        <v>30.72</v>
      </c>
      <c r="AG170" s="49" t="s">
        <v>729</v>
      </c>
      <c r="AH170" s="45">
        <v>6</v>
      </c>
      <c r="AI170" s="50">
        <f t="shared" si="22"/>
        <v>43.5</v>
      </c>
      <c r="AJ170" s="220"/>
      <c r="AK170" s="45"/>
      <c r="AM170" s="159">
        <f t="shared" si="25"/>
        <v>205.98</v>
      </c>
      <c r="AN170" s="48">
        <f t="shared" si="26"/>
        <v>179</v>
      </c>
    </row>
    <row r="171" spans="2:41" x14ac:dyDescent="0.2">
      <c r="B171" s="153" t="s">
        <v>801</v>
      </c>
      <c r="C171" s="139">
        <v>180</v>
      </c>
      <c r="D171" s="139" t="s">
        <v>657</v>
      </c>
      <c r="E171" s="46">
        <v>43970</v>
      </c>
      <c r="F171" s="51" t="s">
        <v>101</v>
      </c>
      <c r="G171" s="47" t="s">
        <v>448</v>
      </c>
      <c r="H171" s="139">
        <v>153</v>
      </c>
      <c r="I171" s="217" t="s">
        <v>732</v>
      </c>
      <c r="J171" s="45">
        <v>3</v>
      </c>
      <c r="K171" s="50">
        <f t="shared" si="24"/>
        <v>15.21</v>
      </c>
      <c r="L171" s="217" t="s">
        <v>663</v>
      </c>
      <c r="M171" s="220">
        <v>12</v>
      </c>
      <c r="N171" s="223">
        <f t="shared" si="27"/>
        <v>62.400000000000006</v>
      </c>
      <c r="O171" s="217"/>
      <c r="Q171" s="223">
        <f t="shared" si="28"/>
        <v>0</v>
      </c>
      <c r="R171" s="217" t="s">
        <v>775</v>
      </c>
      <c r="S171" s="220">
        <v>18</v>
      </c>
      <c r="T171" s="223">
        <f t="shared" si="23"/>
        <v>91.26</v>
      </c>
      <c r="U171" s="217" t="s">
        <v>707</v>
      </c>
      <c r="V171" s="220">
        <v>12</v>
      </c>
      <c r="W171" s="223">
        <f t="shared" si="29"/>
        <v>79.44</v>
      </c>
      <c r="X171" s="98"/>
      <c r="Z171" s="223">
        <f t="shared" si="19"/>
        <v>0</v>
      </c>
      <c r="AA171" s="217" t="s">
        <v>630</v>
      </c>
      <c r="AB171" s="45">
        <v>12</v>
      </c>
      <c r="AC171" s="50">
        <f t="shared" si="20"/>
        <v>60.84</v>
      </c>
      <c r="AD171" s="220" t="s">
        <v>670</v>
      </c>
      <c r="AE171" s="45">
        <v>12</v>
      </c>
      <c r="AF171" s="50">
        <f t="shared" si="21"/>
        <v>61.44</v>
      </c>
      <c r="AG171" s="49" t="s">
        <v>729</v>
      </c>
      <c r="AH171" s="45">
        <v>24</v>
      </c>
      <c r="AI171" s="50">
        <f t="shared" si="22"/>
        <v>174</v>
      </c>
      <c r="AJ171" s="220"/>
      <c r="AK171" s="45"/>
      <c r="AM171" s="159">
        <f t="shared" si="25"/>
        <v>544.58999999999992</v>
      </c>
      <c r="AN171" s="48" t="str">
        <f t="shared" si="26"/>
        <v>180A</v>
      </c>
    </row>
    <row r="172" spans="2:41" x14ac:dyDescent="0.2">
      <c r="B172" s="153" t="s">
        <v>802</v>
      </c>
      <c r="C172" s="139">
        <v>180</v>
      </c>
      <c r="D172" s="139" t="s">
        <v>658</v>
      </c>
      <c r="E172" s="46">
        <v>43970</v>
      </c>
      <c r="F172" s="51" t="s">
        <v>101</v>
      </c>
      <c r="G172" s="47" t="s">
        <v>448</v>
      </c>
      <c r="H172" s="139">
        <v>153</v>
      </c>
      <c r="I172" s="217" t="s">
        <v>788</v>
      </c>
      <c r="J172" s="45">
        <v>15</v>
      </c>
      <c r="K172" s="50">
        <f t="shared" si="24"/>
        <v>76.050000000000011</v>
      </c>
      <c r="L172" s="217"/>
      <c r="N172" s="223">
        <f t="shared" si="27"/>
        <v>0</v>
      </c>
      <c r="O172" s="217"/>
      <c r="Q172" s="223">
        <f t="shared" si="28"/>
        <v>0</v>
      </c>
      <c r="R172" s="217"/>
      <c r="T172" s="223">
        <f t="shared" si="23"/>
        <v>0</v>
      </c>
      <c r="U172" s="217"/>
      <c r="W172" s="223">
        <f t="shared" si="29"/>
        <v>0</v>
      </c>
      <c r="X172" s="98"/>
      <c r="Z172" s="223">
        <f t="shared" si="19"/>
        <v>0</v>
      </c>
      <c r="AA172" s="217"/>
      <c r="AC172" s="50">
        <f t="shared" si="20"/>
        <v>0</v>
      </c>
      <c r="AF172" s="50">
        <f t="shared" si="21"/>
        <v>0</v>
      </c>
      <c r="AG172" s="49"/>
      <c r="AI172" s="50">
        <f t="shared" si="22"/>
        <v>0</v>
      </c>
      <c r="AJ172" s="220"/>
      <c r="AK172" s="45"/>
      <c r="AM172" s="159">
        <f t="shared" si="25"/>
        <v>76.050000000000011</v>
      </c>
      <c r="AN172" s="48" t="str">
        <f t="shared" si="26"/>
        <v>180B</v>
      </c>
      <c r="AO172" s="158">
        <f>AM171+AM172</f>
        <v>620.63999999999987</v>
      </c>
    </row>
    <row r="173" spans="2:41" x14ac:dyDescent="0.2">
      <c r="B173" s="153">
        <v>181</v>
      </c>
      <c r="C173" s="139">
        <v>181</v>
      </c>
      <c r="E173" s="46">
        <v>43970</v>
      </c>
      <c r="F173" s="51" t="s">
        <v>101</v>
      </c>
      <c r="G173" s="47" t="s">
        <v>450</v>
      </c>
      <c r="H173" s="139">
        <v>154</v>
      </c>
      <c r="I173" s="217"/>
      <c r="K173" s="50">
        <f t="shared" si="24"/>
        <v>0</v>
      </c>
      <c r="L173" s="217" t="s">
        <v>663</v>
      </c>
      <c r="M173" s="220">
        <v>12</v>
      </c>
      <c r="N173" s="223">
        <f t="shared" si="27"/>
        <v>62.400000000000006</v>
      </c>
      <c r="O173" s="217"/>
      <c r="Q173" s="223">
        <f t="shared" si="28"/>
        <v>0</v>
      </c>
      <c r="R173" s="217"/>
      <c r="T173" s="223">
        <f t="shared" si="23"/>
        <v>0</v>
      </c>
      <c r="U173" s="217" t="s">
        <v>707</v>
      </c>
      <c r="V173" s="220">
        <v>6</v>
      </c>
      <c r="W173" s="223">
        <f t="shared" si="29"/>
        <v>39.72</v>
      </c>
      <c r="X173" s="98"/>
      <c r="Z173" s="223">
        <f t="shared" si="19"/>
        <v>0</v>
      </c>
      <c r="AA173" s="217" t="s">
        <v>630</v>
      </c>
      <c r="AB173" s="45">
        <v>12</v>
      </c>
      <c r="AC173" s="50">
        <f t="shared" si="20"/>
        <v>60.84</v>
      </c>
      <c r="AD173" s="220" t="s">
        <v>670</v>
      </c>
      <c r="AE173" s="45">
        <v>6</v>
      </c>
      <c r="AF173" s="50">
        <f t="shared" si="21"/>
        <v>30.72</v>
      </c>
      <c r="AG173" s="49"/>
      <c r="AI173" s="50">
        <f t="shared" si="22"/>
        <v>0</v>
      </c>
      <c r="AJ173" s="220"/>
      <c r="AK173" s="45"/>
      <c r="AM173" s="159">
        <f t="shared" si="25"/>
        <v>193.68</v>
      </c>
      <c r="AN173" s="48">
        <f t="shared" si="26"/>
        <v>181</v>
      </c>
    </row>
    <row r="174" spans="2:41" x14ac:dyDescent="0.2">
      <c r="B174" s="153">
        <v>182</v>
      </c>
      <c r="C174" s="139">
        <v>182</v>
      </c>
      <c r="E174" s="46">
        <v>43970</v>
      </c>
      <c r="F174" s="51" t="s">
        <v>101</v>
      </c>
      <c r="G174" s="47" t="s">
        <v>451</v>
      </c>
      <c r="H174" s="139">
        <v>155</v>
      </c>
      <c r="I174" s="217"/>
      <c r="K174" s="50">
        <f t="shared" si="24"/>
        <v>0</v>
      </c>
      <c r="L174" s="217" t="s">
        <v>663</v>
      </c>
      <c r="M174" s="220">
        <v>6</v>
      </c>
      <c r="N174" s="223">
        <f t="shared" si="27"/>
        <v>31.200000000000003</v>
      </c>
      <c r="O174" s="217"/>
      <c r="Q174" s="223">
        <f t="shared" si="28"/>
        <v>0</v>
      </c>
      <c r="R174" s="217"/>
      <c r="T174" s="223">
        <f t="shared" si="23"/>
        <v>0</v>
      </c>
      <c r="U174" s="217" t="s">
        <v>707</v>
      </c>
      <c r="V174" s="220">
        <v>12</v>
      </c>
      <c r="W174" s="223">
        <f t="shared" si="29"/>
        <v>79.44</v>
      </c>
      <c r="X174" s="98"/>
      <c r="Z174" s="223">
        <f t="shared" si="19"/>
        <v>0</v>
      </c>
      <c r="AA174" s="217"/>
      <c r="AC174" s="50">
        <f t="shared" si="20"/>
        <v>0</v>
      </c>
      <c r="AD174" s="220" t="s">
        <v>670</v>
      </c>
      <c r="AE174" s="45">
        <v>6</v>
      </c>
      <c r="AF174" s="50">
        <f t="shared" si="21"/>
        <v>30.72</v>
      </c>
      <c r="AG174" s="49" t="s">
        <v>729</v>
      </c>
      <c r="AH174" s="45">
        <v>12</v>
      </c>
      <c r="AI174" s="50">
        <f t="shared" si="22"/>
        <v>87</v>
      </c>
      <c r="AJ174" s="220"/>
      <c r="AK174" s="45"/>
      <c r="AM174" s="159">
        <f t="shared" si="25"/>
        <v>228.36</v>
      </c>
      <c r="AN174" s="48">
        <f t="shared" si="26"/>
        <v>182</v>
      </c>
    </row>
    <row r="175" spans="2:41" x14ac:dyDescent="0.2">
      <c r="B175" s="153">
        <v>183</v>
      </c>
      <c r="C175" s="139">
        <v>183</v>
      </c>
      <c r="E175" s="46">
        <v>43970</v>
      </c>
      <c r="F175" s="51" t="s">
        <v>101</v>
      </c>
      <c r="G175" s="47" t="s">
        <v>461</v>
      </c>
      <c r="H175" s="139">
        <v>156</v>
      </c>
      <c r="I175" s="217" t="s">
        <v>788</v>
      </c>
      <c r="J175" s="45">
        <v>12</v>
      </c>
      <c r="K175" s="50">
        <f t="shared" si="24"/>
        <v>60.84</v>
      </c>
      <c r="L175" s="217" t="s">
        <v>663</v>
      </c>
      <c r="M175" s="220">
        <v>6</v>
      </c>
      <c r="N175" s="223">
        <f t="shared" si="27"/>
        <v>31.200000000000003</v>
      </c>
      <c r="O175" s="217"/>
      <c r="Q175" s="223">
        <f t="shared" si="28"/>
        <v>0</v>
      </c>
      <c r="R175" s="217"/>
      <c r="T175" s="223">
        <f t="shared" si="23"/>
        <v>0</v>
      </c>
      <c r="U175" s="217" t="s">
        <v>707</v>
      </c>
      <c r="V175" s="220">
        <v>12</v>
      </c>
      <c r="W175" s="223">
        <f t="shared" si="29"/>
        <v>79.44</v>
      </c>
      <c r="X175" s="98"/>
      <c r="Z175" s="223">
        <f t="shared" si="19"/>
        <v>0</v>
      </c>
      <c r="AA175" s="217" t="s">
        <v>630</v>
      </c>
      <c r="AB175" s="45">
        <v>6</v>
      </c>
      <c r="AC175" s="50">
        <f t="shared" si="20"/>
        <v>30.42</v>
      </c>
      <c r="AD175" s="220" t="s">
        <v>670</v>
      </c>
      <c r="AE175" s="45">
        <v>6</v>
      </c>
      <c r="AF175" s="50">
        <f t="shared" si="21"/>
        <v>30.72</v>
      </c>
      <c r="AG175" s="49" t="s">
        <v>729</v>
      </c>
      <c r="AH175" s="45">
        <v>6</v>
      </c>
      <c r="AI175" s="50">
        <f t="shared" si="22"/>
        <v>43.5</v>
      </c>
      <c r="AJ175" s="220"/>
      <c r="AK175" s="45"/>
      <c r="AM175" s="159">
        <f t="shared" si="25"/>
        <v>276.12</v>
      </c>
      <c r="AN175" s="48">
        <f t="shared" si="26"/>
        <v>183</v>
      </c>
    </row>
    <row r="176" spans="2:41" x14ac:dyDescent="0.2">
      <c r="B176" s="153">
        <v>184</v>
      </c>
      <c r="C176" s="139">
        <v>184</v>
      </c>
      <c r="E176" s="46">
        <v>43970</v>
      </c>
      <c r="F176" s="51" t="s">
        <v>101</v>
      </c>
      <c r="G176" s="47" t="s">
        <v>462</v>
      </c>
      <c r="H176" s="139">
        <v>157</v>
      </c>
      <c r="I176" s="217"/>
      <c r="K176" s="50">
        <f t="shared" si="24"/>
        <v>0</v>
      </c>
      <c r="L176" s="217"/>
      <c r="N176" s="223">
        <f t="shared" si="27"/>
        <v>0</v>
      </c>
      <c r="O176" s="217"/>
      <c r="Q176" s="223">
        <f t="shared" si="28"/>
        <v>0</v>
      </c>
      <c r="R176" s="217" t="s">
        <v>775</v>
      </c>
      <c r="S176" s="220">
        <v>6</v>
      </c>
      <c r="T176" s="223">
        <f t="shared" si="23"/>
        <v>30.42</v>
      </c>
      <c r="U176" s="217" t="s">
        <v>707</v>
      </c>
      <c r="V176" s="220">
        <v>6</v>
      </c>
      <c r="W176" s="223">
        <f t="shared" si="29"/>
        <v>39.72</v>
      </c>
      <c r="X176" s="98"/>
      <c r="Z176" s="223">
        <f t="shared" si="19"/>
        <v>0</v>
      </c>
      <c r="AA176" s="217" t="s">
        <v>630</v>
      </c>
      <c r="AB176" s="45">
        <v>6</v>
      </c>
      <c r="AC176" s="50">
        <f t="shared" si="20"/>
        <v>30.42</v>
      </c>
      <c r="AD176" s="220" t="s">
        <v>670</v>
      </c>
      <c r="AE176" s="45">
        <v>6</v>
      </c>
      <c r="AF176" s="50">
        <f t="shared" si="21"/>
        <v>30.72</v>
      </c>
      <c r="AG176" s="49" t="s">
        <v>729</v>
      </c>
      <c r="AH176" s="45">
        <v>12</v>
      </c>
      <c r="AI176" s="50">
        <f t="shared" si="22"/>
        <v>87</v>
      </c>
      <c r="AJ176" s="220"/>
      <c r="AK176" s="45"/>
      <c r="AM176" s="159">
        <f t="shared" si="25"/>
        <v>218.28</v>
      </c>
      <c r="AN176" s="48">
        <f t="shared" si="26"/>
        <v>184</v>
      </c>
    </row>
    <row r="177" spans="2:41" x14ac:dyDescent="0.2">
      <c r="B177" s="153">
        <v>185</v>
      </c>
      <c r="C177" s="139">
        <v>185</v>
      </c>
      <c r="E177" s="46">
        <v>43970</v>
      </c>
      <c r="F177" s="51" t="s">
        <v>101</v>
      </c>
      <c r="G177" s="47" t="s">
        <v>458</v>
      </c>
      <c r="H177" s="139">
        <v>158</v>
      </c>
      <c r="I177" s="217" t="s">
        <v>788</v>
      </c>
      <c r="J177" s="45">
        <v>6</v>
      </c>
      <c r="K177" s="50">
        <f t="shared" si="24"/>
        <v>30.42</v>
      </c>
      <c r="L177" s="217" t="s">
        <v>663</v>
      </c>
      <c r="M177" s="220">
        <v>6</v>
      </c>
      <c r="N177" s="223">
        <f t="shared" si="27"/>
        <v>31.200000000000003</v>
      </c>
      <c r="O177" s="217"/>
      <c r="Q177" s="223">
        <f t="shared" si="28"/>
        <v>0</v>
      </c>
      <c r="R177" s="217" t="s">
        <v>775</v>
      </c>
      <c r="S177" s="220">
        <v>6</v>
      </c>
      <c r="T177" s="223">
        <f t="shared" ref="T177:T240" si="34">IF(R177&gt;0,(S177*VLOOKUP(R177,VEND_ME_BIO,3,FALSE)),0)</f>
        <v>30.42</v>
      </c>
      <c r="U177" s="217"/>
      <c r="W177" s="223">
        <f t="shared" si="29"/>
        <v>0</v>
      </c>
      <c r="X177" s="98"/>
      <c r="Z177" s="223">
        <f t="shared" si="19"/>
        <v>0</v>
      </c>
      <c r="AA177" s="217" t="s">
        <v>630</v>
      </c>
      <c r="AB177" s="45">
        <v>6</v>
      </c>
      <c r="AC177" s="50">
        <f t="shared" si="20"/>
        <v>30.42</v>
      </c>
      <c r="AF177" s="50">
        <f t="shared" si="21"/>
        <v>0</v>
      </c>
      <c r="AG177" s="49" t="s">
        <v>729</v>
      </c>
      <c r="AH177" s="45">
        <v>12</v>
      </c>
      <c r="AI177" s="50">
        <f t="shared" si="22"/>
        <v>87</v>
      </c>
      <c r="AJ177" s="220"/>
      <c r="AK177" s="45"/>
      <c r="AM177" s="159">
        <f t="shared" si="25"/>
        <v>209.46</v>
      </c>
      <c r="AN177" s="48">
        <f t="shared" si="26"/>
        <v>185</v>
      </c>
    </row>
    <row r="178" spans="2:41" x14ac:dyDescent="0.2">
      <c r="B178" s="153">
        <v>186</v>
      </c>
      <c r="C178" s="139">
        <v>186</v>
      </c>
      <c r="E178" s="46">
        <v>43970</v>
      </c>
      <c r="F178" s="51" t="s">
        <v>101</v>
      </c>
      <c r="G178" s="47" t="s">
        <v>652</v>
      </c>
      <c r="H178" s="139">
        <v>159</v>
      </c>
      <c r="I178" s="217" t="s">
        <v>788</v>
      </c>
      <c r="J178" s="45">
        <v>12</v>
      </c>
      <c r="K178" s="50">
        <f t="shared" si="24"/>
        <v>60.84</v>
      </c>
      <c r="L178" s="217" t="s">
        <v>663</v>
      </c>
      <c r="M178" s="220">
        <v>18</v>
      </c>
      <c r="N178" s="223">
        <f t="shared" si="27"/>
        <v>93.600000000000009</v>
      </c>
      <c r="O178" s="217"/>
      <c r="Q178" s="223">
        <f t="shared" si="28"/>
        <v>0</v>
      </c>
      <c r="R178" s="217" t="s">
        <v>775</v>
      </c>
      <c r="S178" s="220">
        <v>12</v>
      </c>
      <c r="T178" s="223">
        <f t="shared" si="34"/>
        <v>60.84</v>
      </c>
      <c r="U178" s="217"/>
      <c r="W178" s="223">
        <f t="shared" si="29"/>
        <v>0</v>
      </c>
      <c r="X178" s="98"/>
      <c r="Z178" s="223">
        <f t="shared" si="19"/>
        <v>0</v>
      </c>
      <c r="AA178" s="217"/>
      <c r="AC178" s="50">
        <f t="shared" si="20"/>
        <v>0</v>
      </c>
      <c r="AF178" s="50">
        <f t="shared" si="21"/>
        <v>0</v>
      </c>
      <c r="AG178" s="49" t="s">
        <v>729</v>
      </c>
      <c r="AH178" s="45">
        <v>18</v>
      </c>
      <c r="AI178" s="50">
        <f t="shared" si="22"/>
        <v>130.5</v>
      </c>
      <c r="AJ178" s="220"/>
      <c r="AK178" s="45"/>
      <c r="AM178" s="159">
        <f t="shared" si="25"/>
        <v>345.78</v>
      </c>
      <c r="AN178" s="48">
        <f t="shared" si="26"/>
        <v>186</v>
      </c>
    </row>
    <row r="179" spans="2:41" x14ac:dyDescent="0.2">
      <c r="B179" s="153">
        <v>187</v>
      </c>
      <c r="C179" s="139">
        <v>187</v>
      </c>
      <c r="E179" s="46">
        <v>43970</v>
      </c>
      <c r="F179" s="51" t="s">
        <v>101</v>
      </c>
      <c r="G179" s="350" t="s">
        <v>456</v>
      </c>
      <c r="H179" s="139">
        <v>160</v>
      </c>
      <c r="I179" s="217" t="s">
        <v>788</v>
      </c>
      <c r="J179" s="45">
        <v>6</v>
      </c>
      <c r="K179" s="50">
        <f t="shared" si="24"/>
        <v>30.42</v>
      </c>
      <c r="L179" s="217" t="s">
        <v>663</v>
      </c>
      <c r="M179" s="220">
        <v>6</v>
      </c>
      <c r="N179" s="223">
        <f t="shared" si="27"/>
        <v>31.200000000000003</v>
      </c>
      <c r="O179" s="217"/>
      <c r="Q179" s="223">
        <f t="shared" si="28"/>
        <v>0</v>
      </c>
      <c r="R179" s="217" t="s">
        <v>775</v>
      </c>
      <c r="S179" s="220">
        <v>6</v>
      </c>
      <c r="T179" s="223">
        <f t="shared" si="34"/>
        <v>30.42</v>
      </c>
      <c r="U179" s="217" t="s">
        <v>707</v>
      </c>
      <c r="V179" s="220">
        <v>6</v>
      </c>
      <c r="W179" s="223">
        <f t="shared" si="29"/>
        <v>39.72</v>
      </c>
      <c r="X179" s="98"/>
      <c r="Z179" s="223">
        <f t="shared" si="19"/>
        <v>0</v>
      </c>
      <c r="AA179" s="217" t="s">
        <v>817</v>
      </c>
      <c r="AB179" s="45">
        <v>6</v>
      </c>
      <c r="AC179" s="50">
        <f t="shared" si="20"/>
        <v>30.42</v>
      </c>
      <c r="AD179" s="220" t="s">
        <v>670</v>
      </c>
      <c r="AE179" s="45">
        <v>6</v>
      </c>
      <c r="AF179" s="50">
        <f t="shared" si="21"/>
        <v>30.72</v>
      </c>
      <c r="AG179" s="49" t="s">
        <v>729</v>
      </c>
      <c r="AH179" s="45">
        <v>6</v>
      </c>
      <c r="AI179" s="50">
        <f t="shared" si="22"/>
        <v>43.5</v>
      </c>
      <c r="AJ179" s="220"/>
      <c r="AK179" s="45"/>
      <c r="AM179" s="159">
        <f t="shared" si="25"/>
        <v>236.4</v>
      </c>
      <c r="AN179" s="48">
        <f t="shared" si="26"/>
        <v>187</v>
      </c>
    </row>
    <row r="180" spans="2:41" x14ac:dyDescent="0.2">
      <c r="B180" s="153" t="s">
        <v>803</v>
      </c>
      <c r="C180" s="139">
        <v>188</v>
      </c>
      <c r="D180" s="139" t="s">
        <v>657</v>
      </c>
      <c r="E180" s="46">
        <v>43970</v>
      </c>
      <c r="F180" s="51" t="s">
        <v>101</v>
      </c>
      <c r="G180" s="47" t="s">
        <v>654</v>
      </c>
      <c r="H180" s="139">
        <v>161</v>
      </c>
      <c r="I180" s="217"/>
      <c r="K180" s="50">
        <f t="shared" si="24"/>
        <v>0</v>
      </c>
      <c r="L180" s="217" t="s">
        <v>663</v>
      </c>
      <c r="M180" s="220">
        <v>6</v>
      </c>
      <c r="N180" s="223">
        <f t="shared" si="27"/>
        <v>31.200000000000003</v>
      </c>
      <c r="O180" s="217"/>
      <c r="Q180" s="223">
        <f t="shared" si="28"/>
        <v>0</v>
      </c>
      <c r="R180" s="217"/>
      <c r="T180" s="223">
        <f t="shared" si="34"/>
        <v>0</v>
      </c>
      <c r="U180" s="217"/>
      <c r="W180" s="223">
        <f t="shared" si="29"/>
        <v>0</v>
      </c>
      <c r="X180" s="98"/>
      <c r="Z180" s="223">
        <f t="shared" si="19"/>
        <v>0</v>
      </c>
      <c r="AA180" s="217"/>
      <c r="AC180" s="50">
        <f t="shared" si="20"/>
        <v>0</v>
      </c>
      <c r="AF180" s="50">
        <f t="shared" si="21"/>
        <v>0</v>
      </c>
      <c r="AG180" s="49"/>
      <c r="AI180" s="50">
        <f t="shared" si="22"/>
        <v>0</v>
      </c>
      <c r="AJ180" s="220"/>
      <c r="AK180" s="45"/>
      <c r="AM180" s="159">
        <f t="shared" si="25"/>
        <v>31.200000000000003</v>
      </c>
      <c r="AN180" s="48" t="str">
        <f t="shared" si="26"/>
        <v>188A</v>
      </c>
    </row>
    <row r="181" spans="2:41" x14ac:dyDescent="0.2">
      <c r="B181" s="153" t="s">
        <v>804</v>
      </c>
      <c r="C181" s="139">
        <v>188</v>
      </c>
      <c r="D181" s="139" t="s">
        <v>658</v>
      </c>
      <c r="E181" s="46">
        <v>43970</v>
      </c>
      <c r="F181" s="51" t="s">
        <v>101</v>
      </c>
      <c r="G181" s="47" t="s">
        <v>654</v>
      </c>
      <c r="H181" s="139">
        <v>161</v>
      </c>
      <c r="I181" s="217" t="s">
        <v>788</v>
      </c>
      <c r="J181" s="45">
        <v>12</v>
      </c>
      <c r="K181" s="50">
        <f t="shared" si="24"/>
        <v>60.84</v>
      </c>
      <c r="L181" s="217" t="s">
        <v>800</v>
      </c>
      <c r="M181" s="220">
        <v>12</v>
      </c>
      <c r="N181" s="223">
        <f t="shared" si="27"/>
        <v>62.400000000000006</v>
      </c>
      <c r="O181" s="217"/>
      <c r="Q181" s="223">
        <f t="shared" si="28"/>
        <v>0</v>
      </c>
      <c r="R181" s="217" t="s">
        <v>775</v>
      </c>
      <c r="S181" s="220">
        <v>12</v>
      </c>
      <c r="T181" s="223">
        <f t="shared" si="34"/>
        <v>60.84</v>
      </c>
      <c r="U181" s="217" t="s">
        <v>707</v>
      </c>
      <c r="V181" s="220">
        <v>12</v>
      </c>
      <c r="W181" s="223">
        <f t="shared" si="29"/>
        <v>79.44</v>
      </c>
      <c r="X181" s="98"/>
      <c r="Z181" s="223">
        <f t="shared" si="19"/>
        <v>0</v>
      </c>
      <c r="AA181" s="217"/>
      <c r="AC181" s="50">
        <f t="shared" si="20"/>
        <v>0</v>
      </c>
      <c r="AD181" s="220" t="s">
        <v>670</v>
      </c>
      <c r="AE181" s="45">
        <v>12</v>
      </c>
      <c r="AF181" s="50">
        <f t="shared" si="21"/>
        <v>61.44</v>
      </c>
      <c r="AG181" s="49" t="s">
        <v>729</v>
      </c>
      <c r="AH181" s="45">
        <v>18</v>
      </c>
      <c r="AI181" s="50">
        <f t="shared" si="22"/>
        <v>130.5</v>
      </c>
      <c r="AJ181" s="220"/>
      <c r="AK181" s="45"/>
      <c r="AM181" s="159">
        <f t="shared" si="25"/>
        <v>455.46</v>
      </c>
      <c r="AN181" s="48" t="str">
        <f t="shared" si="26"/>
        <v>188B</v>
      </c>
      <c r="AO181" s="158">
        <f>AM180+AM181</f>
        <v>486.65999999999997</v>
      </c>
    </row>
    <row r="182" spans="2:41" x14ac:dyDescent="0.2">
      <c r="B182" s="153">
        <v>192</v>
      </c>
      <c r="C182" s="139">
        <v>192</v>
      </c>
      <c r="E182" s="46">
        <v>43978</v>
      </c>
      <c r="F182" s="51" t="s">
        <v>101</v>
      </c>
      <c r="G182" s="47" t="s">
        <v>452</v>
      </c>
      <c r="H182" s="139">
        <v>162</v>
      </c>
      <c r="I182" s="217" t="s">
        <v>788</v>
      </c>
      <c r="J182" s="45">
        <v>6</v>
      </c>
      <c r="K182" s="50">
        <f t="shared" si="24"/>
        <v>30.42</v>
      </c>
      <c r="L182" s="217"/>
      <c r="N182" s="223">
        <f t="shared" si="27"/>
        <v>0</v>
      </c>
      <c r="O182" s="217"/>
      <c r="Q182" s="223">
        <f t="shared" si="28"/>
        <v>0</v>
      </c>
      <c r="R182" s="217" t="s">
        <v>775</v>
      </c>
      <c r="S182" s="220">
        <v>12</v>
      </c>
      <c r="T182" s="223">
        <f t="shared" si="34"/>
        <v>60.84</v>
      </c>
      <c r="U182" s="217" t="s">
        <v>707</v>
      </c>
      <c r="V182" s="220">
        <v>6</v>
      </c>
      <c r="W182" s="223">
        <f t="shared" si="29"/>
        <v>39.72</v>
      </c>
      <c r="X182" s="98"/>
      <c r="Z182" s="223">
        <f t="shared" si="19"/>
        <v>0</v>
      </c>
      <c r="AA182" s="217"/>
      <c r="AC182" s="50">
        <f t="shared" si="20"/>
        <v>0</v>
      </c>
      <c r="AD182" s="220" t="s">
        <v>670</v>
      </c>
      <c r="AE182" s="45">
        <v>6</v>
      </c>
      <c r="AF182" s="50">
        <f t="shared" si="21"/>
        <v>30.72</v>
      </c>
      <c r="AG182" s="49" t="s">
        <v>729</v>
      </c>
      <c r="AH182" s="45">
        <v>18</v>
      </c>
      <c r="AI182" s="50">
        <f t="shared" si="22"/>
        <v>130.5</v>
      </c>
      <c r="AJ182" s="220"/>
      <c r="AK182" s="45"/>
      <c r="AM182" s="159">
        <f t="shared" si="25"/>
        <v>292.20000000000005</v>
      </c>
      <c r="AN182" s="48">
        <f t="shared" si="26"/>
        <v>192</v>
      </c>
    </row>
    <row r="183" spans="2:41" x14ac:dyDescent="0.2">
      <c r="B183" s="153">
        <v>193</v>
      </c>
      <c r="C183" s="139">
        <v>193</v>
      </c>
      <c r="E183" s="46">
        <v>43978</v>
      </c>
      <c r="F183" s="51" t="s">
        <v>101</v>
      </c>
      <c r="G183" s="47" t="s">
        <v>650</v>
      </c>
      <c r="H183" s="139">
        <v>163</v>
      </c>
      <c r="I183" s="217"/>
      <c r="K183" s="50">
        <f t="shared" si="24"/>
        <v>0</v>
      </c>
      <c r="L183" s="217" t="s">
        <v>800</v>
      </c>
      <c r="M183" s="220">
        <v>12</v>
      </c>
      <c r="N183" s="223">
        <f t="shared" si="27"/>
        <v>62.400000000000006</v>
      </c>
      <c r="O183" s="217"/>
      <c r="Q183" s="223">
        <f t="shared" si="28"/>
        <v>0</v>
      </c>
      <c r="R183" s="217" t="s">
        <v>775</v>
      </c>
      <c r="S183" s="220">
        <v>6</v>
      </c>
      <c r="T183" s="223">
        <f t="shared" si="34"/>
        <v>30.42</v>
      </c>
      <c r="U183" s="217" t="s">
        <v>707</v>
      </c>
      <c r="V183" s="220">
        <v>6</v>
      </c>
      <c r="W183" s="223">
        <f t="shared" si="29"/>
        <v>39.72</v>
      </c>
      <c r="X183" s="98"/>
      <c r="Z183" s="223">
        <f t="shared" si="19"/>
        <v>0</v>
      </c>
      <c r="AA183" s="217" t="s">
        <v>817</v>
      </c>
      <c r="AB183" s="45">
        <v>6</v>
      </c>
      <c r="AC183" s="50">
        <f t="shared" si="20"/>
        <v>30.42</v>
      </c>
      <c r="AD183" s="220" t="s">
        <v>670</v>
      </c>
      <c r="AE183" s="45">
        <v>6</v>
      </c>
      <c r="AF183" s="50">
        <f t="shared" si="21"/>
        <v>30.72</v>
      </c>
      <c r="AG183" s="49" t="s">
        <v>729</v>
      </c>
      <c r="AH183" s="45">
        <v>12</v>
      </c>
      <c r="AI183" s="50">
        <f t="shared" ref="AI183:AI200" si="35">IF(AG183&gt;0,(AH183*VLOOKUP(AG183,VEND_AC,3,FALSE)),0)</f>
        <v>87</v>
      </c>
      <c r="AJ183" s="220"/>
      <c r="AK183" s="45"/>
      <c r="AM183" s="159">
        <f t="shared" si="25"/>
        <v>280.68000000000006</v>
      </c>
      <c r="AN183" s="48">
        <f t="shared" si="26"/>
        <v>193</v>
      </c>
    </row>
    <row r="184" spans="2:41" x14ac:dyDescent="0.2">
      <c r="B184" s="153">
        <v>194</v>
      </c>
      <c r="C184" s="139">
        <v>194</v>
      </c>
      <c r="E184" s="46">
        <v>43978</v>
      </c>
      <c r="F184" s="51" t="s">
        <v>101</v>
      </c>
      <c r="G184" s="47" t="s">
        <v>459</v>
      </c>
      <c r="H184" s="139">
        <v>164</v>
      </c>
      <c r="I184" s="217" t="s">
        <v>788</v>
      </c>
      <c r="J184" s="45">
        <v>6</v>
      </c>
      <c r="K184" s="50">
        <f t="shared" si="24"/>
        <v>30.42</v>
      </c>
      <c r="L184" s="217" t="s">
        <v>800</v>
      </c>
      <c r="M184" s="220">
        <v>6</v>
      </c>
      <c r="N184" s="223">
        <f t="shared" si="27"/>
        <v>31.200000000000003</v>
      </c>
      <c r="O184" s="217"/>
      <c r="Q184" s="223">
        <f t="shared" si="28"/>
        <v>0</v>
      </c>
      <c r="R184" s="217"/>
      <c r="T184" s="223">
        <f t="shared" si="34"/>
        <v>0</v>
      </c>
      <c r="U184" s="217" t="s">
        <v>707</v>
      </c>
      <c r="V184" s="220">
        <v>6</v>
      </c>
      <c r="W184" s="223">
        <f t="shared" si="29"/>
        <v>39.72</v>
      </c>
      <c r="X184" s="98"/>
      <c r="Z184" s="223">
        <f t="shared" si="19"/>
        <v>0</v>
      </c>
      <c r="AA184" s="217" t="s">
        <v>817</v>
      </c>
      <c r="AB184" s="45">
        <v>6</v>
      </c>
      <c r="AC184" s="50">
        <f t="shared" si="20"/>
        <v>30.42</v>
      </c>
      <c r="AF184" s="50">
        <f t="shared" si="21"/>
        <v>0</v>
      </c>
      <c r="AG184" s="49" t="s">
        <v>729</v>
      </c>
      <c r="AH184" s="45">
        <v>12</v>
      </c>
      <c r="AI184" s="50">
        <f t="shared" si="35"/>
        <v>87</v>
      </c>
      <c r="AJ184" s="220"/>
      <c r="AK184" s="45"/>
      <c r="AM184" s="159">
        <f t="shared" si="25"/>
        <v>218.76</v>
      </c>
      <c r="AN184" s="48">
        <f t="shared" si="26"/>
        <v>194</v>
      </c>
    </row>
    <row r="185" spans="2:41" x14ac:dyDescent="0.2">
      <c r="B185" s="153">
        <v>195</v>
      </c>
      <c r="C185" s="139">
        <v>195</v>
      </c>
      <c r="E185" s="46">
        <v>43978</v>
      </c>
      <c r="F185" s="51" t="s">
        <v>101</v>
      </c>
      <c r="G185" s="47" t="s">
        <v>653</v>
      </c>
      <c r="H185" s="139">
        <v>165</v>
      </c>
      <c r="I185" s="217" t="s">
        <v>788</v>
      </c>
      <c r="J185" s="45">
        <v>6</v>
      </c>
      <c r="K185" s="50">
        <f t="shared" si="24"/>
        <v>30.42</v>
      </c>
      <c r="L185" s="217" t="s">
        <v>800</v>
      </c>
      <c r="M185" s="220">
        <v>6</v>
      </c>
      <c r="N185" s="223">
        <f t="shared" si="27"/>
        <v>31.200000000000003</v>
      </c>
      <c r="O185" s="217"/>
      <c r="Q185" s="223">
        <f t="shared" si="28"/>
        <v>0</v>
      </c>
      <c r="R185" s="217" t="s">
        <v>775</v>
      </c>
      <c r="S185" s="220">
        <v>12</v>
      </c>
      <c r="T185" s="223">
        <f t="shared" si="34"/>
        <v>60.84</v>
      </c>
      <c r="U185" s="217"/>
      <c r="W185" s="223">
        <f t="shared" si="29"/>
        <v>0</v>
      </c>
      <c r="X185" s="98"/>
      <c r="Z185" s="223">
        <f t="shared" si="19"/>
        <v>0</v>
      </c>
      <c r="AA185" s="217" t="s">
        <v>817</v>
      </c>
      <c r="AB185" s="45">
        <v>6</v>
      </c>
      <c r="AC185" s="50">
        <f t="shared" si="20"/>
        <v>30.42</v>
      </c>
      <c r="AF185" s="50">
        <f t="shared" si="21"/>
        <v>0</v>
      </c>
      <c r="AG185" s="49" t="s">
        <v>729</v>
      </c>
      <c r="AH185" s="45">
        <v>24</v>
      </c>
      <c r="AI185" s="50">
        <f t="shared" si="35"/>
        <v>174</v>
      </c>
      <c r="AJ185" s="220"/>
      <c r="AK185" s="45"/>
      <c r="AM185" s="159">
        <f t="shared" si="25"/>
        <v>326.88</v>
      </c>
      <c r="AN185" s="48">
        <f t="shared" si="26"/>
        <v>195</v>
      </c>
    </row>
    <row r="186" spans="2:41" x14ac:dyDescent="0.2">
      <c r="B186" s="153">
        <v>196</v>
      </c>
      <c r="C186" s="139">
        <v>196</v>
      </c>
      <c r="E186" s="46">
        <v>43978</v>
      </c>
      <c r="F186" s="51" t="s">
        <v>101</v>
      </c>
      <c r="G186" s="47" t="s">
        <v>470</v>
      </c>
      <c r="H186" s="139">
        <v>166</v>
      </c>
      <c r="I186" s="217"/>
      <c r="K186" s="50">
        <f t="shared" si="24"/>
        <v>0</v>
      </c>
      <c r="L186" s="217" t="s">
        <v>800</v>
      </c>
      <c r="M186" s="220">
        <v>12</v>
      </c>
      <c r="N186" s="223">
        <f t="shared" si="27"/>
        <v>62.400000000000006</v>
      </c>
      <c r="O186" s="217"/>
      <c r="Q186" s="223">
        <f t="shared" si="28"/>
        <v>0</v>
      </c>
      <c r="R186" s="217" t="s">
        <v>775</v>
      </c>
      <c r="S186" s="220">
        <v>6</v>
      </c>
      <c r="T186" s="223">
        <f t="shared" si="34"/>
        <v>30.42</v>
      </c>
      <c r="U186" s="217"/>
      <c r="W186" s="223">
        <f t="shared" si="29"/>
        <v>0</v>
      </c>
      <c r="X186" s="98"/>
      <c r="Z186" s="223">
        <f t="shared" si="19"/>
        <v>0</v>
      </c>
      <c r="AA186" s="217"/>
      <c r="AC186" s="50">
        <f t="shared" si="20"/>
        <v>0</v>
      </c>
      <c r="AF186" s="50">
        <f t="shared" si="21"/>
        <v>0</v>
      </c>
      <c r="AG186" s="49" t="s">
        <v>729</v>
      </c>
      <c r="AH186" s="45">
        <v>18</v>
      </c>
      <c r="AI186" s="50">
        <f t="shared" si="35"/>
        <v>130.5</v>
      </c>
      <c r="AJ186" s="220"/>
      <c r="AK186" s="45"/>
      <c r="AM186" s="159">
        <f t="shared" si="25"/>
        <v>223.32</v>
      </c>
      <c r="AN186" s="48">
        <f t="shared" si="26"/>
        <v>196</v>
      </c>
    </row>
    <row r="187" spans="2:41" x14ac:dyDescent="0.2">
      <c r="B187" s="153">
        <v>197</v>
      </c>
      <c r="C187" s="139">
        <v>197</v>
      </c>
      <c r="E187" s="46">
        <v>43987</v>
      </c>
      <c r="F187" s="51" t="s">
        <v>110</v>
      </c>
      <c r="G187" s="47"/>
      <c r="I187" s="217" t="s">
        <v>796</v>
      </c>
      <c r="J187" s="45">
        <v>12</v>
      </c>
      <c r="K187" s="50">
        <v>63.6</v>
      </c>
      <c r="L187" s="217" t="s">
        <v>800</v>
      </c>
      <c r="M187" s="220">
        <v>12</v>
      </c>
      <c r="N187" s="223">
        <v>67.2</v>
      </c>
      <c r="O187" s="217"/>
      <c r="Q187" s="223">
        <f t="shared" si="28"/>
        <v>0</v>
      </c>
      <c r="R187" s="217" t="s">
        <v>775</v>
      </c>
      <c r="S187" s="220">
        <v>6</v>
      </c>
      <c r="T187" s="223">
        <v>31.8</v>
      </c>
      <c r="U187" s="217"/>
      <c r="W187" s="223">
        <f t="shared" si="29"/>
        <v>0</v>
      </c>
      <c r="X187" s="98"/>
      <c r="Z187" s="223">
        <f t="shared" si="19"/>
        <v>0</v>
      </c>
      <c r="AA187" s="217"/>
      <c r="AC187" s="50">
        <f t="shared" si="20"/>
        <v>0</v>
      </c>
      <c r="AF187" s="50">
        <f t="shared" si="21"/>
        <v>0</v>
      </c>
      <c r="AG187" s="49"/>
      <c r="AI187" s="50">
        <f t="shared" si="35"/>
        <v>0</v>
      </c>
      <c r="AJ187" s="220"/>
      <c r="AK187" s="45"/>
      <c r="AM187" s="159">
        <f t="shared" si="25"/>
        <v>162.60000000000002</v>
      </c>
      <c r="AN187" s="48">
        <f t="shared" si="26"/>
        <v>197</v>
      </c>
    </row>
    <row r="188" spans="2:41" x14ac:dyDescent="0.2">
      <c r="B188" s="153">
        <v>201</v>
      </c>
      <c r="C188" s="139">
        <v>201</v>
      </c>
      <c r="E188" s="46">
        <v>43991</v>
      </c>
      <c r="F188" s="51" t="s">
        <v>101</v>
      </c>
      <c r="G188" s="47" t="s">
        <v>251</v>
      </c>
      <c r="H188" s="139">
        <v>167</v>
      </c>
      <c r="I188" s="217" t="s">
        <v>788</v>
      </c>
      <c r="J188" s="45">
        <v>12</v>
      </c>
      <c r="K188" s="50">
        <f t="shared" si="24"/>
        <v>60.84</v>
      </c>
      <c r="L188" s="217" t="s">
        <v>800</v>
      </c>
      <c r="M188" s="220">
        <v>12</v>
      </c>
      <c r="N188" s="223">
        <f t="shared" si="27"/>
        <v>62.400000000000006</v>
      </c>
      <c r="O188" s="217"/>
      <c r="Q188" s="223">
        <f t="shared" si="28"/>
        <v>0</v>
      </c>
      <c r="R188" s="217" t="s">
        <v>775</v>
      </c>
      <c r="S188" s="220">
        <v>6</v>
      </c>
      <c r="T188" s="223">
        <f t="shared" si="34"/>
        <v>30.42</v>
      </c>
      <c r="U188" s="217" t="s">
        <v>707</v>
      </c>
      <c r="V188" s="220">
        <v>12</v>
      </c>
      <c r="W188" s="223">
        <f t="shared" si="29"/>
        <v>79.44</v>
      </c>
      <c r="X188" s="98"/>
      <c r="Z188" s="223">
        <f t="shared" si="19"/>
        <v>0</v>
      </c>
      <c r="AA188" s="217"/>
      <c r="AC188" s="50">
        <f t="shared" si="20"/>
        <v>0</v>
      </c>
      <c r="AD188" s="220" t="s">
        <v>670</v>
      </c>
      <c r="AE188" s="45">
        <v>6</v>
      </c>
      <c r="AF188" s="50">
        <f t="shared" si="21"/>
        <v>30.72</v>
      </c>
      <c r="AG188" s="49" t="s">
        <v>729</v>
      </c>
      <c r="AH188" s="45">
        <v>12</v>
      </c>
      <c r="AI188" s="50">
        <f t="shared" si="35"/>
        <v>87</v>
      </c>
      <c r="AJ188" s="220"/>
      <c r="AK188" s="45"/>
      <c r="AM188" s="159">
        <f t="shared" si="25"/>
        <v>350.82000000000005</v>
      </c>
      <c r="AN188" s="48">
        <f t="shared" si="26"/>
        <v>201</v>
      </c>
    </row>
    <row r="189" spans="2:41" x14ac:dyDescent="0.2">
      <c r="B189" s="153">
        <v>202</v>
      </c>
      <c r="C189" s="139">
        <v>202</v>
      </c>
      <c r="E189" s="46">
        <v>43991</v>
      </c>
      <c r="F189" s="51" t="s">
        <v>101</v>
      </c>
      <c r="G189" s="47" t="s">
        <v>461</v>
      </c>
      <c r="H189" s="139">
        <v>168</v>
      </c>
      <c r="I189" s="217" t="s">
        <v>788</v>
      </c>
      <c r="J189" s="45">
        <v>12</v>
      </c>
      <c r="K189" s="50">
        <f t="shared" si="24"/>
        <v>60.84</v>
      </c>
      <c r="L189" s="217" t="s">
        <v>800</v>
      </c>
      <c r="M189" s="220">
        <v>6</v>
      </c>
      <c r="N189" s="223">
        <f t="shared" si="27"/>
        <v>31.200000000000003</v>
      </c>
      <c r="O189" s="217"/>
      <c r="Q189" s="223">
        <f t="shared" si="28"/>
        <v>0</v>
      </c>
      <c r="R189" s="217" t="s">
        <v>775</v>
      </c>
      <c r="S189" s="220">
        <v>6</v>
      </c>
      <c r="T189" s="223">
        <f t="shared" si="34"/>
        <v>30.42</v>
      </c>
      <c r="U189" s="217"/>
      <c r="W189" s="223">
        <f t="shared" si="29"/>
        <v>0</v>
      </c>
      <c r="X189" s="98"/>
      <c r="Z189" s="223">
        <f t="shared" si="19"/>
        <v>0</v>
      </c>
      <c r="AA189" s="217"/>
      <c r="AC189" s="50">
        <f t="shared" si="20"/>
        <v>0</v>
      </c>
      <c r="AD189" s="220" t="s">
        <v>670</v>
      </c>
      <c r="AE189" s="45">
        <v>6</v>
      </c>
      <c r="AF189" s="50">
        <f t="shared" si="21"/>
        <v>30.72</v>
      </c>
      <c r="AG189" s="49" t="s">
        <v>729</v>
      </c>
      <c r="AH189" s="45">
        <v>6</v>
      </c>
      <c r="AI189" s="50">
        <f t="shared" si="35"/>
        <v>43.5</v>
      </c>
      <c r="AJ189" s="220"/>
      <c r="AK189" s="45"/>
      <c r="AM189" s="159">
        <f t="shared" si="25"/>
        <v>196.68</v>
      </c>
      <c r="AN189" s="48">
        <f t="shared" si="26"/>
        <v>202</v>
      </c>
    </row>
    <row r="190" spans="2:41" x14ac:dyDescent="0.2">
      <c r="B190" s="153">
        <v>203</v>
      </c>
      <c r="C190" s="139">
        <v>203</v>
      </c>
      <c r="E190" s="46">
        <v>43991</v>
      </c>
      <c r="F190" s="51" t="s">
        <v>101</v>
      </c>
      <c r="G190" s="47" t="s">
        <v>452</v>
      </c>
      <c r="H190" s="139">
        <v>169</v>
      </c>
      <c r="I190" s="217" t="s">
        <v>788</v>
      </c>
      <c r="J190" s="45">
        <v>12</v>
      </c>
      <c r="K190" s="50">
        <f t="shared" si="24"/>
        <v>60.84</v>
      </c>
      <c r="L190" s="217" t="s">
        <v>800</v>
      </c>
      <c r="M190" s="220">
        <v>6</v>
      </c>
      <c r="N190" s="223">
        <f t="shared" si="27"/>
        <v>31.200000000000003</v>
      </c>
      <c r="O190" s="217"/>
      <c r="Q190" s="223">
        <f t="shared" si="28"/>
        <v>0</v>
      </c>
      <c r="R190" s="217" t="s">
        <v>775</v>
      </c>
      <c r="S190" s="220">
        <v>12</v>
      </c>
      <c r="T190" s="223">
        <f t="shared" si="34"/>
        <v>60.84</v>
      </c>
      <c r="U190" s="217"/>
      <c r="W190" s="223">
        <f t="shared" si="29"/>
        <v>0</v>
      </c>
      <c r="X190" s="98"/>
      <c r="Z190" s="223">
        <f t="shared" si="19"/>
        <v>0</v>
      </c>
      <c r="AA190" s="217" t="s">
        <v>817</v>
      </c>
      <c r="AB190" s="45">
        <v>12</v>
      </c>
      <c r="AC190" s="50">
        <f t="shared" si="20"/>
        <v>60.84</v>
      </c>
      <c r="AD190" s="220" t="s">
        <v>670</v>
      </c>
      <c r="AE190" s="45">
        <v>12</v>
      </c>
      <c r="AF190" s="50">
        <f t="shared" si="21"/>
        <v>61.44</v>
      </c>
      <c r="AG190" s="49" t="s">
        <v>729</v>
      </c>
      <c r="AH190" s="45">
        <v>36</v>
      </c>
      <c r="AI190" s="50">
        <f t="shared" si="35"/>
        <v>261</v>
      </c>
      <c r="AJ190" s="220"/>
      <c r="AK190" s="45"/>
      <c r="AM190" s="159">
        <f t="shared" si="25"/>
        <v>536.16</v>
      </c>
      <c r="AN190" s="48">
        <f t="shared" si="26"/>
        <v>203</v>
      </c>
    </row>
    <row r="191" spans="2:41" x14ac:dyDescent="0.2">
      <c r="B191" s="153">
        <v>204</v>
      </c>
      <c r="C191" s="139">
        <v>204</v>
      </c>
      <c r="E191" s="46">
        <v>43991</v>
      </c>
      <c r="F191" s="51" t="s">
        <v>101</v>
      </c>
      <c r="G191" s="47" t="s">
        <v>648</v>
      </c>
      <c r="H191" s="139">
        <v>170</v>
      </c>
      <c r="I191" s="217"/>
      <c r="K191" s="50">
        <f t="shared" si="24"/>
        <v>0</v>
      </c>
      <c r="L191" s="217" t="s">
        <v>800</v>
      </c>
      <c r="M191" s="220">
        <v>6</v>
      </c>
      <c r="N191" s="223">
        <f t="shared" si="27"/>
        <v>31.200000000000003</v>
      </c>
      <c r="O191" s="217"/>
      <c r="Q191" s="223">
        <f t="shared" si="28"/>
        <v>0</v>
      </c>
      <c r="R191" s="217" t="s">
        <v>775</v>
      </c>
      <c r="S191" s="220">
        <v>18</v>
      </c>
      <c r="T191" s="223">
        <f t="shared" si="34"/>
        <v>91.26</v>
      </c>
      <c r="U191" s="217" t="s">
        <v>707</v>
      </c>
      <c r="V191" s="220">
        <v>6</v>
      </c>
      <c r="W191" s="223">
        <f t="shared" si="29"/>
        <v>39.72</v>
      </c>
      <c r="X191" s="98"/>
      <c r="Z191" s="223">
        <f t="shared" si="19"/>
        <v>0</v>
      </c>
      <c r="AA191" s="217"/>
      <c r="AC191" s="50">
        <f t="shared" si="20"/>
        <v>0</v>
      </c>
      <c r="AD191" s="220" t="s">
        <v>670</v>
      </c>
      <c r="AE191" s="45">
        <v>6</v>
      </c>
      <c r="AF191" s="50">
        <f t="shared" si="21"/>
        <v>30.72</v>
      </c>
      <c r="AG191" s="49" t="s">
        <v>729</v>
      </c>
      <c r="AH191" s="45">
        <v>24</v>
      </c>
      <c r="AI191" s="50">
        <f t="shared" si="35"/>
        <v>174</v>
      </c>
      <c r="AJ191" s="220"/>
      <c r="AK191" s="45"/>
      <c r="AM191" s="159">
        <f t="shared" si="25"/>
        <v>366.9</v>
      </c>
      <c r="AN191" s="48">
        <f t="shared" si="26"/>
        <v>204</v>
      </c>
    </row>
    <row r="192" spans="2:41" x14ac:dyDescent="0.2">
      <c r="B192" s="153">
        <v>205</v>
      </c>
      <c r="C192" s="139">
        <v>205</v>
      </c>
      <c r="E192" s="46">
        <v>43991</v>
      </c>
      <c r="F192" s="51" t="s">
        <v>101</v>
      </c>
      <c r="G192" s="350" t="s">
        <v>454</v>
      </c>
      <c r="H192" s="139">
        <v>171</v>
      </c>
      <c r="I192" s="217" t="s">
        <v>788</v>
      </c>
      <c r="J192" s="45">
        <v>6</v>
      </c>
      <c r="K192" s="50">
        <f t="shared" si="24"/>
        <v>30.42</v>
      </c>
      <c r="L192" s="217" t="s">
        <v>800</v>
      </c>
      <c r="M192" s="220">
        <v>6</v>
      </c>
      <c r="N192" s="223">
        <f t="shared" si="27"/>
        <v>31.200000000000003</v>
      </c>
      <c r="O192" s="217"/>
      <c r="Q192" s="223">
        <f t="shared" si="28"/>
        <v>0</v>
      </c>
      <c r="R192" s="217"/>
      <c r="T192" s="223">
        <f t="shared" si="34"/>
        <v>0</v>
      </c>
      <c r="U192" s="217" t="s">
        <v>707</v>
      </c>
      <c r="V192" s="220">
        <v>6</v>
      </c>
      <c r="W192" s="223">
        <f t="shared" si="29"/>
        <v>39.72</v>
      </c>
      <c r="X192" s="98"/>
      <c r="Z192" s="223">
        <f t="shared" si="19"/>
        <v>0</v>
      </c>
      <c r="AA192" s="217" t="s">
        <v>817</v>
      </c>
      <c r="AB192" s="45">
        <v>12</v>
      </c>
      <c r="AC192" s="50">
        <f t="shared" si="20"/>
        <v>60.84</v>
      </c>
      <c r="AD192" s="220" t="s">
        <v>670</v>
      </c>
      <c r="AE192" s="45">
        <v>12</v>
      </c>
      <c r="AF192" s="50">
        <f t="shared" si="21"/>
        <v>61.44</v>
      </c>
      <c r="AG192" s="49" t="s">
        <v>781</v>
      </c>
      <c r="AH192" s="45">
        <v>12</v>
      </c>
      <c r="AI192" s="50">
        <f t="shared" si="35"/>
        <v>87</v>
      </c>
      <c r="AJ192" s="220"/>
      <c r="AK192" s="45"/>
      <c r="AM192" s="159">
        <f t="shared" si="25"/>
        <v>310.62</v>
      </c>
      <c r="AN192" s="48">
        <f t="shared" si="26"/>
        <v>205</v>
      </c>
    </row>
    <row r="193" spans="2:41" x14ac:dyDescent="0.2">
      <c r="B193" s="153">
        <v>206</v>
      </c>
      <c r="C193" s="139">
        <v>206</v>
      </c>
      <c r="E193" s="46">
        <v>43991</v>
      </c>
      <c r="F193" s="51" t="s">
        <v>101</v>
      </c>
      <c r="G193" s="47" t="s">
        <v>457</v>
      </c>
      <c r="H193" s="139">
        <v>172</v>
      </c>
      <c r="I193" s="217" t="s">
        <v>788</v>
      </c>
      <c r="J193" s="45">
        <v>60</v>
      </c>
      <c r="K193" s="50">
        <f t="shared" si="24"/>
        <v>304.20000000000005</v>
      </c>
      <c r="L193" s="217" t="s">
        <v>800</v>
      </c>
      <c r="M193" s="220">
        <v>6</v>
      </c>
      <c r="N193" s="223">
        <f t="shared" si="27"/>
        <v>31.200000000000003</v>
      </c>
      <c r="O193" s="217"/>
      <c r="Q193" s="223">
        <f t="shared" si="28"/>
        <v>0</v>
      </c>
      <c r="R193" s="217"/>
      <c r="T193" s="223">
        <f t="shared" si="34"/>
        <v>0</v>
      </c>
      <c r="U193" s="217" t="s">
        <v>707</v>
      </c>
      <c r="V193" s="220">
        <v>6</v>
      </c>
      <c r="W193" s="223">
        <f t="shared" si="29"/>
        <v>39.72</v>
      </c>
      <c r="X193" s="98"/>
      <c r="Z193" s="223">
        <f t="shared" si="19"/>
        <v>0</v>
      </c>
      <c r="AA193" s="217" t="s">
        <v>817</v>
      </c>
      <c r="AB193" s="45">
        <v>6</v>
      </c>
      <c r="AC193" s="50">
        <f t="shared" si="20"/>
        <v>30.42</v>
      </c>
      <c r="AF193" s="50">
        <f t="shared" si="21"/>
        <v>0</v>
      </c>
      <c r="AG193" s="49" t="s">
        <v>729</v>
      </c>
      <c r="AH193" s="45">
        <v>36</v>
      </c>
      <c r="AI193" s="50">
        <f t="shared" si="35"/>
        <v>261</v>
      </c>
      <c r="AJ193" s="220"/>
      <c r="AK193" s="45"/>
      <c r="AM193" s="159">
        <f t="shared" si="25"/>
        <v>666.54</v>
      </c>
      <c r="AN193" s="48">
        <f t="shared" si="26"/>
        <v>206</v>
      </c>
    </row>
    <row r="194" spans="2:41" x14ac:dyDescent="0.2">
      <c r="B194" s="153">
        <v>207</v>
      </c>
      <c r="C194" s="139">
        <v>207</v>
      </c>
      <c r="E194" s="46">
        <v>43991</v>
      </c>
      <c r="F194" s="51" t="s">
        <v>101</v>
      </c>
      <c r="G194" s="47" t="s">
        <v>652</v>
      </c>
      <c r="H194" s="139">
        <v>173</v>
      </c>
      <c r="I194" s="217" t="s">
        <v>788</v>
      </c>
      <c r="J194" s="45">
        <v>6</v>
      </c>
      <c r="K194" s="50">
        <f t="shared" si="24"/>
        <v>30.42</v>
      </c>
      <c r="L194" s="217" t="s">
        <v>800</v>
      </c>
      <c r="M194" s="220">
        <v>12</v>
      </c>
      <c r="N194" s="223">
        <f t="shared" si="27"/>
        <v>62.400000000000006</v>
      </c>
      <c r="O194" s="217"/>
      <c r="Q194" s="223">
        <f t="shared" si="28"/>
        <v>0</v>
      </c>
      <c r="R194" s="217" t="s">
        <v>775</v>
      </c>
      <c r="S194" s="220">
        <v>12</v>
      </c>
      <c r="T194" s="223">
        <f t="shared" si="34"/>
        <v>60.84</v>
      </c>
      <c r="U194" s="217" t="s">
        <v>791</v>
      </c>
      <c r="V194" s="220">
        <v>18</v>
      </c>
      <c r="W194" s="223">
        <f t="shared" si="29"/>
        <v>119.16</v>
      </c>
      <c r="X194" s="98"/>
      <c r="Z194" s="223">
        <f t="shared" si="19"/>
        <v>0</v>
      </c>
      <c r="AA194" s="217"/>
      <c r="AC194" s="50">
        <f t="shared" si="20"/>
        <v>0</v>
      </c>
      <c r="AD194" s="220" t="s">
        <v>670</v>
      </c>
      <c r="AE194" s="45">
        <v>6</v>
      </c>
      <c r="AF194" s="50">
        <f t="shared" si="21"/>
        <v>30.72</v>
      </c>
      <c r="AG194" s="49" t="s">
        <v>729</v>
      </c>
      <c r="AH194" s="45">
        <v>6</v>
      </c>
      <c r="AI194" s="50">
        <f t="shared" si="35"/>
        <v>43.5</v>
      </c>
      <c r="AJ194" s="220"/>
      <c r="AK194" s="45"/>
      <c r="AM194" s="159">
        <f t="shared" si="25"/>
        <v>347.04000000000008</v>
      </c>
      <c r="AN194" s="48">
        <f t="shared" si="26"/>
        <v>207</v>
      </c>
    </row>
    <row r="195" spans="2:41" x14ac:dyDescent="0.2">
      <c r="B195" s="153">
        <v>208</v>
      </c>
      <c r="C195" s="139">
        <v>208</v>
      </c>
      <c r="E195" s="46">
        <v>43991</v>
      </c>
      <c r="F195" s="51" t="s">
        <v>101</v>
      </c>
      <c r="G195" s="47" t="s">
        <v>456</v>
      </c>
      <c r="H195" s="139">
        <v>174</v>
      </c>
      <c r="I195" s="217" t="s">
        <v>788</v>
      </c>
      <c r="J195" s="45">
        <v>12</v>
      </c>
      <c r="K195" s="50">
        <f t="shared" si="24"/>
        <v>60.84</v>
      </c>
      <c r="L195" s="217" t="s">
        <v>800</v>
      </c>
      <c r="M195" s="220">
        <v>6</v>
      </c>
      <c r="N195" s="223">
        <f t="shared" si="27"/>
        <v>31.200000000000003</v>
      </c>
      <c r="O195" s="217"/>
      <c r="Q195" s="223">
        <f t="shared" si="28"/>
        <v>0</v>
      </c>
      <c r="R195" s="217" t="s">
        <v>775</v>
      </c>
      <c r="S195" s="220">
        <v>6</v>
      </c>
      <c r="T195" s="223">
        <f t="shared" si="34"/>
        <v>30.42</v>
      </c>
      <c r="U195" s="217"/>
      <c r="W195" s="223">
        <f t="shared" si="29"/>
        <v>0</v>
      </c>
      <c r="X195" s="98"/>
      <c r="Z195" s="223">
        <f t="shared" si="19"/>
        <v>0</v>
      </c>
      <c r="AA195" s="217"/>
      <c r="AC195" s="50">
        <f t="shared" si="20"/>
        <v>0</v>
      </c>
      <c r="AD195" s="220" t="s">
        <v>670</v>
      </c>
      <c r="AE195" s="45">
        <v>6</v>
      </c>
      <c r="AF195" s="50">
        <f t="shared" si="21"/>
        <v>30.72</v>
      </c>
      <c r="AG195" s="49" t="s">
        <v>729</v>
      </c>
      <c r="AH195" s="45">
        <v>6</v>
      </c>
      <c r="AI195" s="50">
        <f t="shared" si="35"/>
        <v>43.5</v>
      </c>
      <c r="AJ195" s="220"/>
      <c r="AK195" s="45"/>
      <c r="AM195" s="159">
        <f t="shared" si="25"/>
        <v>196.68</v>
      </c>
      <c r="AN195" s="48">
        <f t="shared" si="26"/>
        <v>208</v>
      </c>
    </row>
    <row r="196" spans="2:41" x14ac:dyDescent="0.2">
      <c r="B196" s="153">
        <v>209</v>
      </c>
      <c r="C196" s="139">
        <v>209</v>
      </c>
      <c r="E196" s="46">
        <v>43991</v>
      </c>
      <c r="F196" s="51" t="s">
        <v>101</v>
      </c>
      <c r="G196" s="47" t="s">
        <v>653</v>
      </c>
      <c r="H196" s="139">
        <v>175</v>
      </c>
      <c r="I196" s="217"/>
      <c r="K196" s="50">
        <f t="shared" si="24"/>
        <v>0</v>
      </c>
      <c r="L196" s="217" t="s">
        <v>800</v>
      </c>
      <c r="M196" s="220">
        <v>6</v>
      </c>
      <c r="N196" s="223">
        <f t="shared" si="27"/>
        <v>31.200000000000003</v>
      </c>
      <c r="O196" s="217"/>
      <c r="Q196" s="223">
        <f t="shared" si="28"/>
        <v>0</v>
      </c>
      <c r="R196" s="217" t="s">
        <v>775</v>
      </c>
      <c r="S196" s="220">
        <v>24</v>
      </c>
      <c r="T196" s="223">
        <f t="shared" si="34"/>
        <v>121.68</v>
      </c>
      <c r="U196" s="217" t="s">
        <v>791</v>
      </c>
      <c r="V196" s="220">
        <v>36</v>
      </c>
      <c r="W196" s="223">
        <f t="shared" si="29"/>
        <v>238.32</v>
      </c>
      <c r="X196" s="98"/>
      <c r="Z196" s="223">
        <f t="shared" si="19"/>
        <v>0</v>
      </c>
      <c r="AA196" s="217"/>
      <c r="AC196" s="50">
        <f t="shared" si="20"/>
        <v>0</v>
      </c>
      <c r="AD196" s="220" t="s">
        <v>670</v>
      </c>
      <c r="AE196" s="45">
        <v>18</v>
      </c>
      <c r="AF196" s="50">
        <f t="shared" si="21"/>
        <v>92.16</v>
      </c>
      <c r="AG196" s="49" t="s">
        <v>729</v>
      </c>
      <c r="AH196" s="45">
        <v>36</v>
      </c>
      <c r="AI196" s="50">
        <f t="shared" si="35"/>
        <v>261</v>
      </c>
      <c r="AJ196" s="220"/>
      <c r="AK196" s="45"/>
      <c r="AM196" s="159">
        <f t="shared" si="25"/>
        <v>744.36</v>
      </c>
      <c r="AN196" s="48">
        <f t="shared" si="26"/>
        <v>209</v>
      </c>
    </row>
    <row r="197" spans="2:41" x14ac:dyDescent="0.2">
      <c r="B197" s="153" t="s">
        <v>826</v>
      </c>
      <c r="C197" s="139">
        <v>210</v>
      </c>
      <c r="D197" s="139" t="s">
        <v>657</v>
      </c>
      <c r="E197" s="46">
        <v>43991</v>
      </c>
      <c r="F197" s="51" t="s">
        <v>101</v>
      </c>
      <c r="G197" s="47" t="s">
        <v>654</v>
      </c>
      <c r="H197" s="139">
        <v>176</v>
      </c>
      <c r="I197" s="217" t="s">
        <v>788</v>
      </c>
      <c r="J197" s="45">
        <v>18</v>
      </c>
      <c r="K197" s="50">
        <f t="shared" si="24"/>
        <v>91.26</v>
      </c>
      <c r="L197" s="217"/>
      <c r="N197" s="223">
        <f t="shared" si="27"/>
        <v>0</v>
      </c>
      <c r="O197" s="217"/>
      <c r="Q197" s="223">
        <f t="shared" si="28"/>
        <v>0</v>
      </c>
      <c r="R197" s="217" t="s">
        <v>775</v>
      </c>
      <c r="S197" s="220">
        <v>12</v>
      </c>
      <c r="T197" s="223">
        <f t="shared" si="34"/>
        <v>60.84</v>
      </c>
      <c r="U197" s="217" t="s">
        <v>791</v>
      </c>
      <c r="V197" s="220">
        <v>18</v>
      </c>
      <c r="W197" s="223">
        <f t="shared" si="29"/>
        <v>119.16</v>
      </c>
      <c r="X197" s="98"/>
      <c r="Z197" s="223">
        <f t="shared" si="19"/>
        <v>0</v>
      </c>
      <c r="AA197" s="217"/>
      <c r="AC197" s="50">
        <f t="shared" si="20"/>
        <v>0</v>
      </c>
      <c r="AD197" s="220" t="s">
        <v>670</v>
      </c>
      <c r="AE197" s="45">
        <v>12</v>
      </c>
      <c r="AF197" s="50">
        <f t="shared" si="21"/>
        <v>61.44</v>
      </c>
      <c r="AG197" s="49" t="s">
        <v>729</v>
      </c>
      <c r="AH197" s="45">
        <v>9</v>
      </c>
      <c r="AI197" s="50">
        <f t="shared" si="35"/>
        <v>65.25</v>
      </c>
      <c r="AJ197" s="220"/>
      <c r="AK197" s="45"/>
      <c r="AM197" s="159">
        <f t="shared" si="25"/>
        <v>397.95</v>
      </c>
      <c r="AN197" s="48" t="str">
        <f t="shared" si="26"/>
        <v>210A</v>
      </c>
    </row>
    <row r="198" spans="2:41" x14ac:dyDescent="0.2">
      <c r="B198" s="153" t="s">
        <v>827</v>
      </c>
      <c r="C198" s="139">
        <v>210</v>
      </c>
      <c r="D198" s="139" t="s">
        <v>658</v>
      </c>
      <c r="E198" s="46">
        <v>43991</v>
      </c>
      <c r="F198" s="51" t="s">
        <v>101</v>
      </c>
      <c r="G198" s="47" t="s">
        <v>654</v>
      </c>
      <c r="H198" s="139">
        <v>176</v>
      </c>
      <c r="I198" s="217"/>
      <c r="K198" s="50">
        <f t="shared" si="24"/>
        <v>0</v>
      </c>
      <c r="L198" s="217"/>
      <c r="N198" s="223">
        <f t="shared" si="27"/>
        <v>0</v>
      </c>
      <c r="O198" s="217"/>
      <c r="Q198" s="223">
        <f t="shared" si="28"/>
        <v>0</v>
      </c>
      <c r="R198" s="217"/>
      <c r="T198" s="223">
        <f t="shared" si="34"/>
        <v>0</v>
      </c>
      <c r="U198" s="217"/>
      <c r="W198" s="223">
        <f t="shared" si="29"/>
        <v>0</v>
      </c>
      <c r="X198" s="98"/>
      <c r="Z198" s="223">
        <f t="shared" si="19"/>
        <v>0</v>
      </c>
      <c r="AA198" s="217"/>
      <c r="AC198" s="50">
        <f t="shared" si="20"/>
        <v>0</v>
      </c>
      <c r="AF198" s="50">
        <f t="shared" si="21"/>
        <v>0</v>
      </c>
      <c r="AG198" s="49" t="s">
        <v>781</v>
      </c>
      <c r="AH198" s="45">
        <v>9</v>
      </c>
      <c r="AI198" s="50">
        <f t="shared" si="35"/>
        <v>65.25</v>
      </c>
      <c r="AJ198" s="220"/>
      <c r="AK198" s="45"/>
      <c r="AM198" s="159">
        <f t="shared" si="25"/>
        <v>65.25</v>
      </c>
      <c r="AN198" s="48" t="str">
        <f t="shared" si="26"/>
        <v>210B</v>
      </c>
      <c r="AO198" s="158">
        <f>AM197+AM198</f>
        <v>463.2</v>
      </c>
    </row>
    <row r="199" spans="2:41" x14ac:dyDescent="0.2">
      <c r="B199" s="153">
        <v>211</v>
      </c>
      <c r="C199" s="139">
        <v>211</v>
      </c>
      <c r="E199" s="46">
        <v>43998</v>
      </c>
      <c r="F199" s="51" t="s">
        <v>101</v>
      </c>
      <c r="G199" s="47" t="s">
        <v>450</v>
      </c>
      <c r="H199" s="139">
        <v>177</v>
      </c>
      <c r="I199" s="217" t="s">
        <v>788</v>
      </c>
      <c r="J199" s="45">
        <v>12</v>
      </c>
      <c r="K199" s="50">
        <f t="shared" si="24"/>
        <v>60.84</v>
      </c>
      <c r="L199" s="217" t="s">
        <v>800</v>
      </c>
      <c r="M199" s="220">
        <v>18</v>
      </c>
      <c r="N199" s="223">
        <f t="shared" si="27"/>
        <v>93.600000000000009</v>
      </c>
      <c r="O199" s="217"/>
      <c r="Q199" s="223">
        <f t="shared" si="28"/>
        <v>0</v>
      </c>
      <c r="R199" s="217" t="s">
        <v>775</v>
      </c>
      <c r="S199" s="220">
        <v>12</v>
      </c>
      <c r="T199" s="223">
        <f t="shared" si="34"/>
        <v>60.84</v>
      </c>
      <c r="U199" s="217"/>
      <c r="W199" s="223">
        <f t="shared" si="29"/>
        <v>0</v>
      </c>
      <c r="X199" s="98"/>
      <c r="Z199" s="223">
        <f t="shared" si="19"/>
        <v>0</v>
      </c>
      <c r="AA199" s="217" t="s">
        <v>817</v>
      </c>
      <c r="AB199" s="45">
        <v>6</v>
      </c>
      <c r="AC199" s="50">
        <f t="shared" si="20"/>
        <v>30.42</v>
      </c>
      <c r="AD199" s="353" t="s">
        <v>670</v>
      </c>
      <c r="AE199" s="45">
        <v>6</v>
      </c>
      <c r="AF199" s="50">
        <f t="shared" si="21"/>
        <v>30.72</v>
      </c>
      <c r="AG199" s="49" t="s">
        <v>781</v>
      </c>
      <c r="AH199" s="45">
        <v>12</v>
      </c>
      <c r="AI199" s="50">
        <f t="shared" si="35"/>
        <v>87</v>
      </c>
      <c r="AJ199" s="220"/>
      <c r="AK199" s="45"/>
      <c r="AM199" s="159">
        <f t="shared" si="25"/>
        <v>363.41999999999996</v>
      </c>
      <c r="AN199" s="48">
        <f t="shared" si="26"/>
        <v>211</v>
      </c>
    </row>
    <row r="200" spans="2:41" x14ac:dyDescent="0.2">
      <c r="B200" s="153">
        <v>212</v>
      </c>
      <c r="C200" s="139">
        <v>212</v>
      </c>
      <c r="E200" s="46">
        <v>44000</v>
      </c>
      <c r="F200" s="51" t="s">
        <v>101</v>
      </c>
      <c r="G200" s="350" t="s">
        <v>468</v>
      </c>
      <c r="H200" s="139">
        <v>178</v>
      </c>
      <c r="I200" s="217" t="s">
        <v>788</v>
      </c>
      <c r="J200" s="45">
        <v>12</v>
      </c>
      <c r="K200" s="50">
        <f t="shared" si="24"/>
        <v>60.84</v>
      </c>
      <c r="L200" s="217" t="s">
        <v>800</v>
      </c>
      <c r="M200" s="220">
        <v>12</v>
      </c>
      <c r="N200" s="223">
        <f t="shared" si="27"/>
        <v>62.400000000000006</v>
      </c>
      <c r="O200" s="217"/>
      <c r="Q200" s="223">
        <f t="shared" si="28"/>
        <v>0</v>
      </c>
      <c r="R200" s="217"/>
      <c r="T200" s="223">
        <f t="shared" si="34"/>
        <v>0</v>
      </c>
      <c r="U200" s="217"/>
      <c r="W200" s="223">
        <f t="shared" si="29"/>
        <v>0</v>
      </c>
      <c r="X200" s="98"/>
      <c r="Z200" s="223">
        <f t="shared" si="19"/>
        <v>0</v>
      </c>
      <c r="AA200" s="217" t="s">
        <v>817</v>
      </c>
      <c r="AB200" s="45">
        <v>12</v>
      </c>
      <c r="AC200" s="50">
        <f t="shared" si="20"/>
        <v>60.84</v>
      </c>
      <c r="AF200" s="50">
        <f t="shared" si="21"/>
        <v>0</v>
      </c>
      <c r="AG200" s="49"/>
      <c r="AI200" s="50">
        <f t="shared" si="35"/>
        <v>0</v>
      </c>
      <c r="AJ200" s="220"/>
      <c r="AK200" s="45"/>
      <c r="AM200" s="159">
        <f t="shared" si="25"/>
        <v>184.08</v>
      </c>
      <c r="AN200" s="48">
        <f t="shared" si="26"/>
        <v>212</v>
      </c>
    </row>
    <row r="201" spans="2:41" x14ac:dyDescent="0.2">
      <c r="B201" s="153">
        <v>213</v>
      </c>
      <c r="C201" s="139">
        <v>213</v>
      </c>
      <c r="E201" s="46">
        <v>44000</v>
      </c>
      <c r="F201" s="51" t="s">
        <v>101</v>
      </c>
      <c r="G201" s="350" t="s">
        <v>649</v>
      </c>
      <c r="H201" s="139">
        <v>179</v>
      </c>
      <c r="I201" s="217"/>
      <c r="K201" s="50">
        <f t="shared" ref="K201:K264" si="36">IF(I201&gt;0,(J201*VLOOKUP(I201,VEND_MF_BIO,3,FALSE)),0)</f>
        <v>0</v>
      </c>
      <c r="L201" s="217"/>
      <c r="N201" s="223">
        <f t="shared" si="27"/>
        <v>0</v>
      </c>
      <c r="O201" s="217"/>
      <c r="Q201" s="223">
        <f t="shared" si="28"/>
        <v>0</v>
      </c>
      <c r="R201" s="217" t="s">
        <v>775</v>
      </c>
      <c r="S201" s="220">
        <v>12</v>
      </c>
      <c r="T201" s="223">
        <f t="shared" si="34"/>
        <v>60.84</v>
      </c>
      <c r="U201" s="217"/>
      <c r="W201" s="223">
        <f t="shared" si="29"/>
        <v>0</v>
      </c>
      <c r="X201" s="98"/>
      <c r="Z201" s="223">
        <f t="shared" si="19"/>
        <v>0</v>
      </c>
      <c r="AA201" s="217" t="s">
        <v>817</v>
      </c>
      <c r="AB201" s="45">
        <v>24</v>
      </c>
      <c r="AC201" s="50">
        <f t="shared" si="20"/>
        <v>121.68</v>
      </c>
      <c r="AF201" s="50">
        <f t="shared" si="21"/>
        <v>0</v>
      </c>
      <c r="AG201" s="49" t="s">
        <v>781</v>
      </c>
      <c r="AH201" s="45">
        <v>12</v>
      </c>
      <c r="AI201" s="50">
        <f t="shared" si="22"/>
        <v>87</v>
      </c>
      <c r="AJ201" s="220"/>
      <c r="AK201" s="45"/>
      <c r="AM201" s="159">
        <f t="shared" si="25"/>
        <v>269.52</v>
      </c>
      <c r="AN201" s="48">
        <f t="shared" si="26"/>
        <v>213</v>
      </c>
    </row>
    <row r="202" spans="2:41" x14ac:dyDescent="0.2">
      <c r="B202" s="153">
        <v>214</v>
      </c>
      <c r="C202" s="139">
        <v>214</v>
      </c>
      <c r="E202" s="46">
        <v>44000</v>
      </c>
      <c r="F202" s="51" t="s">
        <v>101</v>
      </c>
      <c r="G202" s="47" t="s">
        <v>650</v>
      </c>
      <c r="H202" s="139">
        <v>180</v>
      </c>
      <c r="I202" s="217" t="s">
        <v>788</v>
      </c>
      <c r="J202" s="45">
        <v>6</v>
      </c>
      <c r="K202" s="50">
        <f t="shared" si="36"/>
        <v>30.42</v>
      </c>
      <c r="L202" s="217" t="s">
        <v>800</v>
      </c>
      <c r="M202" s="220">
        <v>6</v>
      </c>
      <c r="N202" s="223">
        <f t="shared" si="27"/>
        <v>31.200000000000003</v>
      </c>
      <c r="O202" s="217"/>
      <c r="Q202" s="223">
        <f t="shared" si="28"/>
        <v>0</v>
      </c>
      <c r="R202" s="217" t="s">
        <v>775</v>
      </c>
      <c r="S202" s="220">
        <v>6</v>
      </c>
      <c r="T202" s="223">
        <f t="shared" si="34"/>
        <v>30.42</v>
      </c>
      <c r="U202" s="217" t="s">
        <v>791</v>
      </c>
      <c r="V202" s="220">
        <v>6</v>
      </c>
      <c r="W202" s="223">
        <f t="shared" si="29"/>
        <v>39.72</v>
      </c>
      <c r="X202" s="98"/>
      <c r="Z202" s="223">
        <f t="shared" si="19"/>
        <v>0</v>
      </c>
      <c r="AA202" s="217" t="s">
        <v>817</v>
      </c>
      <c r="AB202" s="45">
        <v>12</v>
      </c>
      <c r="AC202" s="50">
        <f t="shared" si="20"/>
        <v>60.84</v>
      </c>
      <c r="AD202" s="220" t="s">
        <v>670</v>
      </c>
      <c r="AE202" s="45">
        <v>6</v>
      </c>
      <c r="AF202" s="50">
        <f t="shared" si="21"/>
        <v>30.72</v>
      </c>
      <c r="AG202" s="49" t="s">
        <v>781</v>
      </c>
      <c r="AH202" s="45">
        <v>18</v>
      </c>
      <c r="AI202" s="50">
        <f t="shared" si="22"/>
        <v>130.5</v>
      </c>
      <c r="AJ202" s="220"/>
      <c r="AK202" s="45"/>
      <c r="AM202" s="159">
        <f t="shared" si="25"/>
        <v>353.82</v>
      </c>
      <c r="AN202" s="48">
        <f t="shared" si="26"/>
        <v>214</v>
      </c>
    </row>
    <row r="203" spans="2:41" x14ac:dyDescent="0.2">
      <c r="B203" s="153">
        <v>215</v>
      </c>
      <c r="C203" s="139">
        <v>215</v>
      </c>
      <c r="E203" s="46">
        <v>44000</v>
      </c>
      <c r="F203" s="51" t="s">
        <v>101</v>
      </c>
      <c r="G203" s="47" t="s">
        <v>628</v>
      </c>
      <c r="H203" s="139">
        <v>181</v>
      </c>
      <c r="I203" s="217" t="s">
        <v>788</v>
      </c>
      <c r="J203" s="45">
        <v>6</v>
      </c>
      <c r="K203" s="50">
        <f t="shared" si="36"/>
        <v>30.42</v>
      </c>
      <c r="L203" s="217" t="s">
        <v>800</v>
      </c>
      <c r="M203" s="220">
        <v>6</v>
      </c>
      <c r="N203" s="223">
        <f t="shared" si="27"/>
        <v>31.200000000000003</v>
      </c>
      <c r="O203" s="217"/>
      <c r="Q203" s="223">
        <f t="shared" si="28"/>
        <v>0</v>
      </c>
      <c r="R203" s="217"/>
      <c r="T203" s="223">
        <f t="shared" si="34"/>
        <v>0</v>
      </c>
      <c r="U203" s="217" t="s">
        <v>791</v>
      </c>
      <c r="V203" s="220">
        <v>12</v>
      </c>
      <c r="W203" s="223">
        <f t="shared" si="29"/>
        <v>79.44</v>
      </c>
      <c r="X203" s="98"/>
      <c r="Z203" s="223">
        <f t="shared" si="19"/>
        <v>0</v>
      </c>
      <c r="AA203" s="217" t="s">
        <v>817</v>
      </c>
      <c r="AB203" s="45">
        <v>6</v>
      </c>
      <c r="AC203" s="50">
        <f t="shared" si="20"/>
        <v>30.42</v>
      </c>
      <c r="AD203" s="220" t="s">
        <v>670</v>
      </c>
      <c r="AE203" s="45">
        <v>12</v>
      </c>
      <c r="AF203" s="50">
        <f t="shared" si="21"/>
        <v>61.44</v>
      </c>
      <c r="AG203" s="49" t="s">
        <v>781</v>
      </c>
      <c r="AH203" s="45">
        <v>6</v>
      </c>
      <c r="AI203" s="50">
        <f t="shared" si="22"/>
        <v>43.5</v>
      </c>
      <c r="AJ203" s="220"/>
      <c r="AK203" s="45"/>
      <c r="AM203" s="159">
        <f t="shared" si="25"/>
        <v>276.42</v>
      </c>
      <c r="AN203" s="48">
        <f t="shared" si="26"/>
        <v>215</v>
      </c>
    </row>
    <row r="204" spans="2:41" x14ac:dyDescent="0.2">
      <c r="B204" s="153">
        <v>216</v>
      </c>
      <c r="C204" s="139">
        <v>216</v>
      </c>
      <c r="E204" s="46">
        <v>44000</v>
      </c>
      <c r="F204" s="51" t="s">
        <v>101</v>
      </c>
      <c r="G204" s="47" t="s">
        <v>459</v>
      </c>
      <c r="H204" s="139">
        <v>182</v>
      </c>
      <c r="I204" s="217" t="s">
        <v>788</v>
      </c>
      <c r="J204" s="45">
        <v>18</v>
      </c>
      <c r="K204" s="50">
        <f t="shared" si="36"/>
        <v>91.26</v>
      </c>
      <c r="L204" s="217" t="s">
        <v>800</v>
      </c>
      <c r="M204" s="220">
        <v>6</v>
      </c>
      <c r="N204" s="223">
        <f t="shared" si="27"/>
        <v>31.200000000000003</v>
      </c>
      <c r="O204" s="217"/>
      <c r="Q204" s="223">
        <f t="shared" si="28"/>
        <v>0</v>
      </c>
      <c r="R204" s="217"/>
      <c r="T204" s="223">
        <f t="shared" si="34"/>
        <v>0</v>
      </c>
      <c r="U204" s="217" t="s">
        <v>791</v>
      </c>
      <c r="V204" s="220">
        <v>6</v>
      </c>
      <c r="W204" s="223">
        <f t="shared" si="29"/>
        <v>39.72</v>
      </c>
      <c r="X204" s="98"/>
      <c r="Z204" s="223">
        <f t="shared" si="19"/>
        <v>0</v>
      </c>
      <c r="AA204" s="217"/>
      <c r="AC204" s="50">
        <f t="shared" si="20"/>
        <v>0</v>
      </c>
      <c r="AD204" s="220" t="s">
        <v>670</v>
      </c>
      <c r="AE204" s="45">
        <v>6</v>
      </c>
      <c r="AF204" s="50">
        <f t="shared" si="21"/>
        <v>30.72</v>
      </c>
      <c r="AG204" s="49"/>
      <c r="AI204" s="50">
        <f t="shared" si="22"/>
        <v>0</v>
      </c>
      <c r="AJ204" s="220"/>
      <c r="AK204" s="45"/>
      <c r="AM204" s="159">
        <f t="shared" si="25"/>
        <v>192.9</v>
      </c>
      <c r="AN204" s="48">
        <f t="shared" si="26"/>
        <v>216</v>
      </c>
    </row>
    <row r="205" spans="2:41" x14ac:dyDescent="0.2">
      <c r="B205" s="153">
        <v>219</v>
      </c>
      <c r="C205" s="139">
        <v>219</v>
      </c>
      <c r="E205" s="46">
        <v>44009</v>
      </c>
      <c r="F205" s="51" t="s">
        <v>101</v>
      </c>
      <c r="G205" s="47" t="s">
        <v>448</v>
      </c>
      <c r="H205" s="139">
        <v>183</v>
      </c>
      <c r="I205" s="217" t="s">
        <v>788</v>
      </c>
      <c r="J205" s="45">
        <v>24</v>
      </c>
      <c r="K205" s="50">
        <f t="shared" si="36"/>
        <v>121.68</v>
      </c>
      <c r="L205" s="217" t="s">
        <v>800</v>
      </c>
      <c r="M205" s="220">
        <v>24</v>
      </c>
      <c r="N205" s="223">
        <f t="shared" si="27"/>
        <v>124.80000000000001</v>
      </c>
      <c r="O205" s="217"/>
      <c r="Q205" s="223">
        <f t="shared" si="28"/>
        <v>0</v>
      </c>
      <c r="R205" s="217" t="s">
        <v>775</v>
      </c>
      <c r="S205" s="220">
        <v>12</v>
      </c>
      <c r="T205" s="223">
        <f t="shared" si="34"/>
        <v>60.84</v>
      </c>
      <c r="U205" s="217" t="s">
        <v>791</v>
      </c>
      <c r="V205" s="220">
        <v>24</v>
      </c>
      <c r="W205" s="223">
        <f t="shared" si="29"/>
        <v>158.88</v>
      </c>
      <c r="X205" s="98"/>
      <c r="Z205" s="223">
        <f t="shared" si="19"/>
        <v>0</v>
      </c>
      <c r="AA205" s="217" t="s">
        <v>817</v>
      </c>
      <c r="AB205" s="45">
        <v>12</v>
      </c>
      <c r="AC205" s="50">
        <f t="shared" si="20"/>
        <v>60.84</v>
      </c>
      <c r="AD205" s="220" t="s">
        <v>670</v>
      </c>
      <c r="AE205" s="45">
        <v>12</v>
      </c>
      <c r="AF205" s="50">
        <f t="shared" si="21"/>
        <v>61.44</v>
      </c>
      <c r="AG205" s="49" t="s">
        <v>781</v>
      </c>
      <c r="AH205" s="45">
        <v>36</v>
      </c>
      <c r="AI205" s="50">
        <f t="shared" si="22"/>
        <v>261</v>
      </c>
      <c r="AJ205" s="220"/>
      <c r="AK205" s="45"/>
      <c r="AM205" s="159">
        <f t="shared" si="25"/>
        <v>849.48</v>
      </c>
      <c r="AN205" s="48">
        <f t="shared" si="26"/>
        <v>219</v>
      </c>
    </row>
    <row r="206" spans="2:41" x14ac:dyDescent="0.2">
      <c r="B206" s="153">
        <v>220</v>
      </c>
      <c r="C206" s="139">
        <v>220</v>
      </c>
      <c r="E206" s="46">
        <v>44009</v>
      </c>
      <c r="F206" s="51" t="s">
        <v>101</v>
      </c>
      <c r="G206" s="47" t="s">
        <v>461</v>
      </c>
      <c r="H206" s="139">
        <v>184</v>
      </c>
      <c r="I206" s="217"/>
      <c r="K206" s="50">
        <f t="shared" si="36"/>
        <v>0</v>
      </c>
      <c r="L206" s="217" t="s">
        <v>800</v>
      </c>
      <c r="M206" s="220">
        <v>12</v>
      </c>
      <c r="N206" s="223">
        <f t="shared" si="27"/>
        <v>62.400000000000006</v>
      </c>
      <c r="O206" s="217"/>
      <c r="Q206" s="223">
        <f t="shared" si="28"/>
        <v>0</v>
      </c>
      <c r="R206" s="217" t="s">
        <v>775</v>
      </c>
      <c r="S206" s="220">
        <v>6</v>
      </c>
      <c r="T206" s="223">
        <f t="shared" si="34"/>
        <v>30.42</v>
      </c>
      <c r="U206" s="217" t="s">
        <v>791</v>
      </c>
      <c r="V206" s="220">
        <v>6</v>
      </c>
      <c r="W206" s="223">
        <f t="shared" si="29"/>
        <v>39.72</v>
      </c>
      <c r="X206" s="98"/>
      <c r="Z206" s="223">
        <f t="shared" si="19"/>
        <v>0</v>
      </c>
      <c r="AA206" s="217" t="s">
        <v>817</v>
      </c>
      <c r="AB206" s="45">
        <v>6</v>
      </c>
      <c r="AC206" s="50">
        <f t="shared" si="20"/>
        <v>30.42</v>
      </c>
      <c r="AD206" s="220" t="s">
        <v>670</v>
      </c>
      <c r="AE206" s="45">
        <v>6</v>
      </c>
      <c r="AF206" s="50">
        <f t="shared" si="21"/>
        <v>30.72</v>
      </c>
      <c r="AG206" s="49" t="s">
        <v>781</v>
      </c>
      <c r="AH206" s="45">
        <v>12</v>
      </c>
      <c r="AI206" s="50">
        <f t="shared" si="22"/>
        <v>87</v>
      </c>
      <c r="AJ206" s="220"/>
      <c r="AK206" s="45"/>
      <c r="AM206" s="159">
        <f t="shared" si="25"/>
        <v>280.68000000000006</v>
      </c>
      <c r="AN206" s="48">
        <f t="shared" si="26"/>
        <v>220</v>
      </c>
    </row>
    <row r="207" spans="2:41" x14ac:dyDescent="0.2">
      <c r="B207" s="153">
        <v>221</v>
      </c>
      <c r="C207" s="139">
        <v>221</v>
      </c>
      <c r="E207" s="46">
        <v>44009</v>
      </c>
      <c r="F207" s="51" t="s">
        <v>101</v>
      </c>
      <c r="G207" s="47" t="s">
        <v>452</v>
      </c>
      <c r="H207" s="139">
        <v>185</v>
      </c>
      <c r="I207" s="217" t="s">
        <v>788</v>
      </c>
      <c r="J207" s="45">
        <v>6</v>
      </c>
      <c r="K207" s="50">
        <f t="shared" si="36"/>
        <v>30.42</v>
      </c>
      <c r="L207" s="217" t="s">
        <v>800</v>
      </c>
      <c r="M207" s="220">
        <v>6</v>
      </c>
      <c r="N207" s="223">
        <f t="shared" si="27"/>
        <v>31.200000000000003</v>
      </c>
      <c r="O207" s="217"/>
      <c r="Q207" s="223">
        <f t="shared" si="28"/>
        <v>0</v>
      </c>
      <c r="R207" s="217" t="s">
        <v>775</v>
      </c>
      <c r="S207" s="220">
        <v>12</v>
      </c>
      <c r="T207" s="223">
        <f t="shared" si="34"/>
        <v>60.84</v>
      </c>
      <c r="U207" s="217" t="s">
        <v>791</v>
      </c>
      <c r="V207" s="220">
        <v>12</v>
      </c>
      <c r="W207" s="223">
        <f t="shared" si="29"/>
        <v>79.44</v>
      </c>
      <c r="X207" s="98"/>
      <c r="Z207" s="223">
        <f t="shared" si="19"/>
        <v>0</v>
      </c>
      <c r="AA207" s="217"/>
      <c r="AC207" s="50">
        <f t="shared" si="20"/>
        <v>0</v>
      </c>
      <c r="AD207" s="220" t="s">
        <v>670</v>
      </c>
      <c r="AE207" s="45">
        <v>6</v>
      </c>
      <c r="AF207" s="50">
        <f t="shared" si="21"/>
        <v>30.72</v>
      </c>
      <c r="AG207" s="49" t="s">
        <v>781</v>
      </c>
      <c r="AH207" s="45">
        <v>18</v>
      </c>
      <c r="AI207" s="50">
        <f t="shared" ref="AI207:AI211" si="37">IF(AG207&gt;0,(AH207*VLOOKUP(AG207,VEND_AC,3,FALSE)),0)</f>
        <v>130.5</v>
      </c>
      <c r="AJ207" s="220"/>
      <c r="AK207" s="45"/>
      <c r="AM207" s="159">
        <f t="shared" si="25"/>
        <v>363.12</v>
      </c>
      <c r="AN207" s="48">
        <f t="shared" si="26"/>
        <v>221</v>
      </c>
    </row>
    <row r="208" spans="2:41" x14ac:dyDescent="0.2">
      <c r="B208" s="153">
        <v>222</v>
      </c>
      <c r="C208" s="139">
        <v>222</v>
      </c>
      <c r="E208" s="46">
        <v>44009</v>
      </c>
      <c r="F208" s="51" t="s">
        <v>101</v>
      </c>
      <c r="G208" s="47" t="s">
        <v>457</v>
      </c>
      <c r="H208" s="139">
        <v>186</v>
      </c>
      <c r="I208" s="217" t="s">
        <v>788</v>
      </c>
      <c r="J208" s="45">
        <v>18</v>
      </c>
      <c r="K208" s="50">
        <f t="shared" si="36"/>
        <v>91.26</v>
      </c>
      <c r="L208" s="217" t="s">
        <v>800</v>
      </c>
      <c r="M208" s="220">
        <v>18</v>
      </c>
      <c r="N208" s="223">
        <f t="shared" si="27"/>
        <v>93.600000000000009</v>
      </c>
      <c r="O208" s="217"/>
      <c r="Q208" s="223">
        <f t="shared" si="28"/>
        <v>0</v>
      </c>
      <c r="R208" s="217" t="s">
        <v>775</v>
      </c>
      <c r="S208" s="220">
        <v>6</v>
      </c>
      <c r="T208" s="223">
        <f t="shared" si="34"/>
        <v>30.42</v>
      </c>
      <c r="U208" s="217" t="s">
        <v>791</v>
      </c>
      <c r="V208" s="220">
        <v>6</v>
      </c>
      <c r="W208" s="223">
        <f t="shared" si="29"/>
        <v>39.72</v>
      </c>
      <c r="X208" s="98"/>
      <c r="Z208" s="223">
        <f t="shared" si="19"/>
        <v>0</v>
      </c>
      <c r="AA208" s="217"/>
      <c r="AC208" s="50">
        <f t="shared" si="20"/>
        <v>0</v>
      </c>
      <c r="AD208" s="220" t="s">
        <v>670</v>
      </c>
      <c r="AE208" s="45">
        <v>6</v>
      </c>
      <c r="AF208" s="50">
        <f t="shared" si="21"/>
        <v>30.72</v>
      </c>
      <c r="AG208" s="49" t="s">
        <v>781</v>
      </c>
      <c r="AH208" s="45">
        <v>24</v>
      </c>
      <c r="AI208" s="50">
        <f t="shared" si="37"/>
        <v>174</v>
      </c>
      <c r="AJ208" s="220"/>
      <c r="AK208" s="45"/>
      <c r="AM208" s="159">
        <f t="shared" ref="AM208:AM271" si="38">K208+N208+Q208+T208+W208+AC208+AF208+AI208+Z208+AL208</f>
        <v>459.72</v>
      </c>
      <c r="AN208" s="48">
        <f t="shared" si="26"/>
        <v>222</v>
      </c>
    </row>
    <row r="209" spans="2:41" x14ac:dyDescent="0.2">
      <c r="B209" s="153" t="s">
        <v>837</v>
      </c>
      <c r="C209" s="139">
        <v>223</v>
      </c>
      <c r="D209" s="139" t="s">
        <v>657</v>
      </c>
      <c r="E209" s="46">
        <v>44009</v>
      </c>
      <c r="F209" s="51" t="s">
        <v>101</v>
      </c>
      <c r="G209" s="47" t="s">
        <v>458</v>
      </c>
      <c r="H209" s="139">
        <v>187</v>
      </c>
      <c r="I209" s="217" t="s">
        <v>788</v>
      </c>
      <c r="J209" s="45">
        <v>4</v>
      </c>
      <c r="K209" s="50">
        <f t="shared" si="36"/>
        <v>20.28</v>
      </c>
      <c r="L209" s="217"/>
      <c r="N209" s="223">
        <f t="shared" si="27"/>
        <v>0</v>
      </c>
      <c r="O209" s="217"/>
      <c r="Q209" s="223">
        <f t="shared" si="28"/>
        <v>0</v>
      </c>
      <c r="R209" s="217"/>
      <c r="T209" s="223">
        <f t="shared" si="34"/>
        <v>0</v>
      </c>
      <c r="U209" s="217"/>
      <c r="W209" s="223">
        <f t="shared" si="29"/>
        <v>0</v>
      </c>
      <c r="X209" s="98"/>
      <c r="Z209" s="223">
        <f t="shared" si="19"/>
        <v>0</v>
      </c>
      <c r="AA209" s="217"/>
      <c r="AC209" s="50">
        <f t="shared" si="20"/>
        <v>0</v>
      </c>
      <c r="AF209" s="50">
        <f t="shared" si="21"/>
        <v>0</v>
      </c>
      <c r="AG209" s="49"/>
      <c r="AI209" s="50">
        <f t="shared" si="37"/>
        <v>0</v>
      </c>
      <c r="AJ209" s="220"/>
      <c r="AK209" s="45"/>
      <c r="AM209" s="159">
        <f t="shared" si="38"/>
        <v>20.28</v>
      </c>
      <c r="AN209" s="48" t="str">
        <f t="shared" si="26"/>
        <v>223A</v>
      </c>
    </row>
    <row r="210" spans="2:41" x14ac:dyDescent="0.2">
      <c r="B210" s="153" t="s">
        <v>836</v>
      </c>
      <c r="C210" s="139">
        <v>223</v>
      </c>
      <c r="D210" s="139" t="s">
        <v>658</v>
      </c>
      <c r="E210" s="46">
        <v>44009</v>
      </c>
      <c r="F210" s="51" t="s">
        <v>101</v>
      </c>
      <c r="G210" s="47" t="s">
        <v>458</v>
      </c>
      <c r="H210" s="139">
        <v>187</v>
      </c>
      <c r="I210" s="217" t="s">
        <v>796</v>
      </c>
      <c r="J210" s="45">
        <v>8</v>
      </c>
      <c r="K210" s="50">
        <f t="shared" si="36"/>
        <v>40.56</v>
      </c>
      <c r="L210" s="217" t="s">
        <v>800</v>
      </c>
      <c r="M210" s="220">
        <v>6</v>
      </c>
      <c r="N210" s="223">
        <f t="shared" si="27"/>
        <v>31.200000000000003</v>
      </c>
      <c r="O210" s="217"/>
      <c r="Q210" s="223">
        <f t="shared" si="28"/>
        <v>0</v>
      </c>
      <c r="R210" s="217" t="s">
        <v>775</v>
      </c>
      <c r="S210" s="220">
        <v>6</v>
      </c>
      <c r="T210" s="223">
        <f t="shared" si="34"/>
        <v>30.42</v>
      </c>
      <c r="U210" s="217" t="s">
        <v>791</v>
      </c>
      <c r="V210" s="220">
        <v>6</v>
      </c>
      <c r="W210" s="223">
        <f t="shared" si="29"/>
        <v>39.72</v>
      </c>
      <c r="X210" s="98"/>
      <c r="Z210" s="223">
        <f t="shared" si="19"/>
        <v>0</v>
      </c>
      <c r="AA210" s="217"/>
      <c r="AC210" s="50">
        <f t="shared" si="20"/>
        <v>0</v>
      </c>
      <c r="AF210" s="50">
        <f t="shared" si="21"/>
        <v>0</v>
      </c>
      <c r="AG210" s="49" t="s">
        <v>781</v>
      </c>
      <c r="AH210" s="45">
        <v>6</v>
      </c>
      <c r="AI210" s="50">
        <f t="shared" si="37"/>
        <v>43.5</v>
      </c>
      <c r="AJ210" s="220"/>
      <c r="AK210" s="45"/>
      <c r="AM210" s="159">
        <f t="shared" si="38"/>
        <v>185.4</v>
      </c>
      <c r="AN210" s="48" t="str">
        <f t="shared" si="26"/>
        <v>223B</v>
      </c>
      <c r="AO210" s="158">
        <f>AM209+AM210</f>
        <v>205.68</v>
      </c>
    </row>
    <row r="211" spans="2:41" x14ac:dyDescent="0.2">
      <c r="B211" s="153">
        <v>224</v>
      </c>
      <c r="C211" s="139">
        <v>224</v>
      </c>
      <c r="E211" s="46">
        <v>44009</v>
      </c>
      <c r="F211" s="51" t="s">
        <v>101</v>
      </c>
      <c r="G211" s="47" t="s">
        <v>456</v>
      </c>
      <c r="H211" s="139">
        <v>188</v>
      </c>
      <c r="I211" s="217"/>
      <c r="K211" s="50">
        <f t="shared" si="36"/>
        <v>0</v>
      </c>
      <c r="L211" s="217" t="s">
        <v>800</v>
      </c>
      <c r="M211" s="220">
        <v>12</v>
      </c>
      <c r="N211" s="223">
        <f t="shared" si="27"/>
        <v>62.400000000000006</v>
      </c>
      <c r="O211" s="217"/>
      <c r="Q211" s="223">
        <f t="shared" si="28"/>
        <v>0</v>
      </c>
      <c r="R211" s="217" t="s">
        <v>775</v>
      </c>
      <c r="S211" s="220">
        <v>12</v>
      </c>
      <c r="T211" s="223">
        <f t="shared" si="34"/>
        <v>60.84</v>
      </c>
      <c r="U211" s="217"/>
      <c r="W211" s="223">
        <f t="shared" si="29"/>
        <v>0</v>
      </c>
      <c r="X211" s="98"/>
      <c r="Z211" s="223">
        <f t="shared" si="19"/>
        <v>0</v>
      </c>
      <c r="AA211" s="217"/>
      <c r="AC211" s="50">
        <f t="shared" si="20"/>
        <v>0</v>
      </c>
      <c r="AF211" s="50">
        <f t="shared" si="21"/>
        <v>0</v>
      </c>
      <c r="AG211" s="49" t="s">
        <v>781</v>
      </c>
      <c r="AH211" s="45">
        <v>12</v>
      </c>
      <c r="AI211" s="50">
        <f t="shared" si="37"/>
        <v>87</v>
      </c>
      <c r="AJ211" s="220"/>
      <c r="AK211" s="45"/>
      <c r="AM211" s="159">
        <f t="shared" si="38"/>
        <v>210.24</v>
      </c>
      <c r="AN211" s="48">
        <f t="shared" si="26"/>
        <v>224</v>
      </c>
    </row>
    <row r="212" spans="2:41" x14ac:dyDescent="0.2">
      <c r="B212" s="153">
        <v>225</v>
      </c>
      <c r="C212" s="139">
        <v>225</v>
      </c>
      <c r="E212" s="46">
        <v>44009</v>
      </c>
      <c r="F212" s="51" t="s">
        <v>101</v>
      </c>
      <c r="G212" s="350" t="s">
        <v>653</v>
      </c>
      <c r="H212" s="139">
        <v>189</v>
      </c>
      <c r="I212" s="217"/>
      <c r="K212" s="50">
        <f t="shared" si="36"/>
        <v>0</v>
      </c>
      <c r="L212" s="217" t="s">
        <v>800</v>
      </c>
      <c r="M212" s="220">
        <v>18</v>
      </c>
      <c r="N212" s="223">
        <f t="shared" si="27"/>
        <v>93.600000000000009</v>
      </c>
      <c r="O212" s="217"/>
      <c r="Q212" s="223">
        <f t="shared" si="28"/>
        <v>0</v>
      </c>
      <c r="R212" s="217" t="s">
        <v>775</v>
      </c>
      <c r="S212" s="220">
        <v>12</v>
      </c>
      <c r="T212" s="223">
        <f t="shared" si="34"/>
        <v>60.84</v>
      </c>
      <c r="U212" s="217"/>
      <c r="W212" s="223">
        <f t="shared" si="29"/>
        <v>0</v>
      </c>
      <c r="X212" s="98"/>
      <c r="Z212" s="223">
        <f t="shared" si="19"/>
        <v>0</v>
      </c>
      <c r="AA212" s="217" t="s">
        <v>817</v>
      </c>
      <c r="AB212" s="45">
        <v>12</v>
      </c>
      <c r="AC212" s="50">
        <f t="shared" si="20"/>
        <v>60.84</v>
      </c>
      <c r="AD212" s="220" t="s">
        <v>670</v>
      </c>
      <c r="AE212" s="45">
        <v>6</v>
      </c>
      <c r="AF212" s="50">
        <f t="shared" si="21"/>
        <v>30.72</v>
      </c>
      <c r="AG212" s="49" t="s">
        <v>781</v>
      </c>
      <c r="AH212" s="45">
        <v>24</v>
      </c>
      <c r="AI212" s="50">
        <f t="shared" si="22"/>
        <v>174</v>
      </c>
      <c r="AJ212" s="220"/>
      <c r="AK212" s="45"/>
      <c r="AM212" s="159">
        <f>K212+N212+Q212+T212+W212+AC212+AF212+AI212+Z212+AL212</f>
        <v>420</v>
      </c>
      <c r="AN212" s="48">
        <f t="shared" si="26"/>
        <v>225</v>
      </c>
    </row>
    <row r="213" spans="2:41" x14ac:dyDescent="0.2">
      <c r="B213" s="153">
        <v>226</v>
      </c>
      <c r="C213" s="139">
        <v>226</v>
      </c>
      <c r="E213" s="46">
        <v>44009</v>
      </c>
      <c r="F213" s="51" t="s">
        <v>101</v>
      </c>
      <c r="G213" s="47" t="s">
        <v>470</v>
      </c>
      <c r="H213" s="139">
        <v>190</v>
      </c>
      <c r="I213" s="217"/>
      <c r="K213" s="50">
        <f t="shared" si="36"/>
        <v>0</v>
      </c>
      <c r="L213" s="217"/>
      <c r="N213" s="223">
        <f t="shared" si="27"/>
        <v>0</v>
      </c>
      <c r="O213" s="217"/>
      <c r="Q213" s="223">
        <f t="shared" si="28"/>
        <v>0</v>
      </c>
      <c r="R213" s="217" t="s">
        <v>775</v>
      </c>
      <c r="S213" s="220">
        <v>12</v>
      </c>
      <c r="T213" s="223">
        <f t="shared" si="34"/>
        <v>60.84</v>
      </c>
      <c r="U213" s="217" t="s">
        <v>791</v>
      </c>
      <c r="V213" s="220">
        <v>6</v>
      </c>
      <c r="W213" s="223">
        <f t="shared" si="29"/>
        <v>39.72</v>
      </c>
      <c r="X213" s="98"/>
      <c r="Z213" s="223">
        <f t="shared" si="19"/>
        <v>0</v>
      </c>
      <c r="AA213" s="217" t="s">
        <v>817</v>
      </c>
      <c r="AB213" s="45">
        <v>6</v>
      </c>
      <c r="AC213" s="50">
        <f t="shared" si="20"/>
        <v>30.42</v>
      </c>
      <c r="AD213" s="220" t="s">
        <v>670</v>
      </c>
      <c r="AE213" s="45">
        <v>6</v>
      </c>
      <c r="AF213" s="50">
        <f t="shared" si="21"/>
        <v>30.72</v>
      </c>
      <c r="AG213" s="49" t="s">
        <v>781</v>
      </c>
      <c r="AH213" s="45">
        <v>12</v>
      </c>
      <c r="AI213" s="50">
        <f t="shared" si="22"/>
        <v>87</v>
      </c>
      <c r="AJ213" s="220"/>
      <c r="AK213" s="45"/>
      <c r="AM213" s="159">
        <f t="shared" si="38"/>
        <v>248.70000000000002</v>
      </c>
      <c r="AN213" s="48">
        <f t="shared" si="26"/>
        <v>226</v>
      </c>
    </row>
    <row r="214" spans="2:41" x14ac:dyDescent="0.2">
      <c r="B214" s="153">
        <v>228</v>
      </c>
      <c r="C214" s="139">
        <v>228</v>
      </c>
      <c r="E214" s="46">
        <v>44015</v>
      </c>
      <c r="F214" s="51" t="s">
        <v>101</v>
      </c>
      <c r="G214" s="47" t="s">
        <v>251</v>
      </c>
      <c r="H214" s="139">
        <v>191</v>
      </c>
      <c r="I214" s="217" t="s">
        <v>796</v>
      </c>
      <c r="J214" s="45">
        <v>6</v>
      </c>
      <c r="K214" s="50">
        <f t="shared" si="36"/>
        <v>30.42</v>
      </c>
      <c r="L214" s="217" t="s">
        <v>800</v>
      </c>
      <c r="M214" s="220">
        <v>12</v>
      </c>
      <c r="N214" s="223">
        <f t="shared" si="27"/>
        <v>62.400000000000006</v>
      </c>
      <c r="O214" s="217"/>
      <c r="Q214" s="223">
        <f t="shared" si="28"/>
        <v>0</v>
      </c>
      <c r="R214" s="217" t="s">
        <v>775</v>
      </c>
      <c r="S214" s="220">
        <v>12</v>
      </c>
      <c r="T214" s="223">
        <f t="shared" si="34"/>
        <v>60.84</v>
      </c>
      <c r="U214" s="217"/>
      <c r="W214" s="223">
        <f t="shared" si="29"/>
        <v>0</v>
      </c>
      <c r="X214" s="98"/>
      <c r="Z214" s="223">
        <f t="shared" si="19"/>
        <v>0</v>
      </c>
      <c r="AA214" s="217"/>
      <c r="AC214" s="50">
        <f t="shared" si="20"/>
        <v>0</v>
      </c>
      <c r="AD214" s="220" t="s">
        <v>670</v>
      </c>
      <c r="AE214" s="45">
        <v>6</v>
      </c>
      <c r="AF214" s="50">
        <f t="shared" si="21"/>
        <v>30.72</v>
      </c>
      <c r="AG214" s="49" t="s">
        <v>781</v>
      </c>
      <c r="AH214" s="45">
        <v>12</v>
      </c>
      <c r="AI214" s="50">
        <f t="shared" si="22"/>
        <v>87</v>
      </c>
      <c r="AJ214" s="220"/>
      <c r="AK214" s="45"/>
      <c r="AM214" s="159">
        <f t="shared" si="38"/>
        <v>271.38</v>
      </c>
      <c r="AN214" s="48">
        <f t="shared" si="26"/>
        <v>228</v>
      </c>
    </row>
    <row r="215" spans="2:41" x14ac:dyDescent="0.2">
      <c r="B215" s="153">
        <v>229</v>
      </c>
      <c r="C215" s="139">
        <v>229</v>
      </c>
      <c r="E215" s="46">
        <v>44015</v>
      </c>
      <c r="F215" s="51" t="s">
        <v>101</v>
      </c>
      <c r="G215" s="47" t="s">
        <v>451</v>
      </c>
      <c r="H215" s="139">
        <v>192</v>
      </c>
      <c r="I215" s="217" t="s">
        <v>796</v>
      </c>
      <c r="J215" s="45">
        <v>6</v>
      </c>
      <c r="K215" s="50">
        <f t="shared" si="36"/>
        <v>30.42</v>
      </c>
      <c r="L215" s="217"/>
      <c r="N215" s="223">
        <f t="shared" si="27"/>
        <v>0</v>
      </c>
      <c r="O215" s="217"/>
      <c r="Q215" s="223">
        <f t="shared" si="28"/>
        <v>0</v>
      </c>
      <c r="R215" s="217"/>
      <c r="T215" s="223">
        <f t="shared" si="34"/>
        <v>0</v>
      </c>
      <c r="U215" s="217" t="s">
        <v>791</v>
      </c>
      <c r="V215" s="220">
        <v>12</v>
      </c>
      <c r="W215" s="223">
        <f t="shared" si="29"/>
        <v>79.44</v>
      </c>
      <c r="X215" s="98"/>
      <c r="Z215" s="223">
        <f t="shared" si="19"/>
        <v>0</v>
      </c>
      <c r="AA215" s="217" t="s">
        <v>817</v>
      </c>
      <c r="AB215" s="45">
        <v>6</v>
      </c>
      <c r="AC215" s="50">
        <f t="shared" si="20"/>
        <v>30.42</v>
      </c>
      <c r="AD215" s="220" t="s">
        <v>670</v>
      </c>
      <c r="AE215" s="45">
        <v>6</v>
      </c>
      <c r="AF215" s="50">
        <f t="shared" si="21"/>
        <v>30.72</v>
      </c>
      <c r="AG215" s="49" t="s">
        <v>781</v>
      </c>
      <c r="AH215" s="45">
        <v>6</v>
      </c>
      <c r="AI215" s="50">
        <f t="shared" si="22"/>
        <v>43.5</v>
      </c>
      <c r="AJ215" s="220"/>
      <c r="AK215" s="45"/>
      <c r="AM215" s="159">
        <f t="shared" si="38"/>
        <v>214.5</v>
      </c>
      <c r="AN215" s="48">
        <f t="shared" si="26"/>
        <v>229</v>
      </c>
    </row>
    <row r="216" spans="2:41" x14ac:dyDescent="0.2">
      <c r="B216" s="153">
        <v>230</v>
      </c>
      <c r="C216" s="139">
        <v>230</v>
      </c>
      <c r="E216" s="46">
        <v>44015</v>
      </c>
      <c r="F216" s="51" t="s">
        <v>101</v>
      </c>
      <c r="G216" s="47" t="s">
        <v>453</v>
      </c>
      <c r="H216" s="139">
        <v>193</v>
      </c>
      <c r="I216" s="217" t="s">
        <v>796</v>
      </c>
      <c r="J216" s="45">
        <v>6</v>
      </c>
      <c r="K216" s="50">
        <f t="shared" si="36"/>
        <v>30.42</v>
      </c>
      <c r="L216" s="217" t="s">
        <v>800</v>
      </c>
      <c r="M216" s="220">
        <v>6</v>
      </c>
      <c r="N216" s="223">
        <f t="shared" si="27"/>
        <v>31.200000000000003</v>
      </c>
      <c r="O216" s="217"/>
      <c r="Q216" s="223">
        <f t="shared" si="28"/>
        <v>0</v>
      </c>
      <c r="R216" s="217"/>
      <c r="T216" s="223">
        <f t="shared" si="34"/>
        <v>0</v>
      </c>
      <c r="U216" s="217" t="s">
        <v>791</v>
      </c>
      <c r="V216" s="220">
        <v>6</v>
      </c>
      <c r="W216" s="223">
        <f t="shared" si="29"/>
        <v>39.72</v>
      </c>
      <c r="X216" s="98"/>
      <c r="Z216" s="223">
        <f t="shared" si="19"/>
        <v>0</v>
      </c>
      <c r="AA216" s="217" t="s">
        <v>817</v>
      </c>
      <c r="AB216" s="45">
        <v>6</v>
      </c>
      <c r="AC216" s="50">
        <f t="shared" si="20"/>
        <v>30.42</v>
      </c>
      <c r="AD216" s="220" t="s">
        <v>670</v>
      </c>
      <c r="AE216" s="45">
        <v>6</v>
      </c>
      <c r="AF216" s="50">
        <f t="shared" si="21"/>
        <v>30.72</v>
      </c>
      <c r="AG216" s="49" t="s">
        <v>781</v>
      </c>
      <c r="AH216" s="45">
        <v>6</v>
      </c>
      <c r="AI216" s="50">
        <f t="shared" si="22"/>
        <v>43.5</v>
      </c>
      <c r="AJ216" s="220"/>
      <c r="AK216" s="45"/>
      <c r="AM216" s="159">
        <f t="shared" si="38"/>
        <v>205.98</v>
      </c>
      <c r="AN216" s="48">
        <f t="shared" si="26"/>
        <v>230</v>
      </c>
    </row>
    <row r="217" spans="2:41" x14ac:dyDescent="0.2">
      <c r="B217" s="153">
        <v>231</v>
      </c>
      <c r="C217" s="139">
        <v>231</v>
      </c>
      <c r="E217" s="46">
        <v>44015</v>
      </c>
      <c r="F217" s="51" t="s">
        <v>101</v>
      </c>
      <c r="G217" s="350" t="s">
        <v>648</v>
      </c>
      <c r="H217" s="139">
        <v>194</v>
      </c>
      <c r="I217" s="217" t="s">
        <v>796</v>
      </c>
      <c r="J217" s="45">
        <v>12</v>
      </c>
      <c r="K217" s="50">
        <f t="shared" si="36"/>
        <v>60.84</v>
      </c>
      <c r="L217" s="217" t="s">
        <v>800</v>
      </c>
      <c r="M217" s="220">
        <v>6</v>
      </c>
      <c r="N217" s="223">
        <f t="shared" si="27"/>
        <v>31.200000000000003</v>
      </c>
      <c r="O217" s="217"/>
      <c r="Q217" s="223">
        <f t="shared" si="28"/>
        <v>0</v>
      </c>
      <c r="R217" s="217" t="s">
        <v>775</v>
      </c>
      <c r="S217" s="220">
        <v>6</v>
      </c>
      <c r="T217" s="223">
        <f t="shared" si="34"/>
        <v>30.42</v>
      </c>
      <c r="U217" s="217"/>
      <c r="W217" s="223">
        <f t="shared" si="29"/>
        <v>0</v>
      </c>
      <c r="X217" s="98"/>
      <c r="Z217" s="223">
        <f t="shared" si="19"/>
        <v>0</v>
      </c>
      <c r="AA217" s="217"/>
      <c r="AC217" s="50">
        <f t="shared" si="20"/>
        <v>0</v>
      </c>
      <c r="AD217" s="220" t="s">
        <v>670</v>
      </c>
      <c r="AE217" s="45">
        <v>6</v>
      </c>
      <c r="AF217" s="50">
        <f t="shared" si="21"/>
        <v>30.72</v>
      </c>
      <c r="AG217" s="49" t="s">
        <v>781</v>
      </c>
      <c r="AH217" s="45">
        <v>12</v>
      </c>
      <c r="AI217" s="50">
        <f t="shared" si="22"/>
        <v>87</v>
      </c>
      <c r="AJ217" s="220"/>
      <c r="AK217" s="45"/>
      <c r="AM217" s="159">
        <f t="shared" si="38"/>
        <v>240.18</v>
      </c>
      <c r="AN217" s="48">
        <f t="shared" ref="AN217:AN280" si="39">B217</f>
        <v>231</v>
      </c>
    </row>
    <row r="218" spans="2:41" x14ac:dyDescent="0.2">
      <c r="B218" s="153">
        <v>232</v>
      </c>
      <c r="C218" s="139">
        <v>232</v>
      </c>
      <c r="E218" s="46">
        <v>44015</v>
      </c>
      <c r="F218" s="51" t="s">
        <v>101</v>
      </c>
      <c r="G218" s="47" t="s">
        <v>454</v>
      </c>
      <c r="H218" s="139">
        <v>195</v>
      </c>
      <c r="I218" s="217" t="s">
        <v>796</v>
      </c>
      <c r="J218" s="45">
        <v>6</v>
      </c>
      <c r="K218" s="50">
        <f t="shared" si="36"/>
        <v>30.42</v>
      </c>
      <c r="L218" s="217" t="s">
        <v>800</v>
      </c>
      <c r="M218" s="220">
        <v>6</v>
      </c>
      <c r="N218" s="223">
        <f t="shared" si="27"/>
        <v>31.200000000000003</v>
      </c>
      <c r="O218" s="217"/>
      <c r="Q218" s="223">
        <f t="shared" si="28"/>
        <v>0</v>
      </c>
      <c r="R218" s="217"/>
      <c r="T218" s="223">
        <f t="shared" si="34"/>
        <v>0</v>
      </c>
      <c r="U218" s="217" t="s">
        <v>791</v>
      </c>
      <c r="V218" s="220">
        <v>6</v>
      </c>
      <c r="W218" s="223">
        <f t="shared" si="29"/>
        <v>39.72</v>
      </c>
      <c r="X218" s="98"/>
      <c r="Z218" s="223">
        <f t="shared" si="19"/>
        <v>0</v>
      </c>
      <c r="AA218" s="217" t="s">
        <v>817</v>
      </c>
      <c r="AB218" s="45">
        <v>6</v>
      </c>
      <c r="AC218" s="50">
        <f t="shared" si="20"/>
        <v>30.42</v>
      </c>
      <c r="AD218" s="220" t="s">
        <v>670</v>
      </c>
      <c r="AE218" s="45">
        <v>6</v>
      </c>
      <c r="AF218" s="50">
        <f t="shared" si="21"/>
        <v>30.72</v>
      </c>
      <c r="AG218" s="49" t="s">
        <v>781</v>
      </c>
      <c r="AH218" s="45">
        <v>12</v>
      </c>
      <c r="AI218" s="50">
        <f t="shared" si="22"/>
        <v>87</v>
      </c>
      <c r="AJ218" s="220"/>
      <c r="AK218" s="45"/>
      <c r="AM218" s="159">
        <f t="shared" si="38"/>
        <v>249.48</v>
      </c>
      <c r="AN218" s="48">
        <f t="shared" si="39"/>
        <v>232</v>
      </c>
    </row>
    <row r="219" spans="2:41" x14ac:dyDescent="0.2">
      <c r="B219" s="153">
        <v>233</v>
      </c>
      <c r="C219" s="139">
        <v>233</v>
      </c>
      <c r="E219" s="46">
        <v>44015</v>
      </c>
      <c r="F219" s="51" t="s">
        <v>101</v>
      </c>
      <c r="G219" s="47" t="s">
        <v>462</v>
      </c>
      <c r="H219" s="139">
        <v>196</v>
      </c>
      <c r="I219" s="217" t="s">
        <v>796</v>
      </c>
      <c r="J219" s="45">
        <v>6</v>
      </c>
      <c r="K219" s="50">
        <f t="shared" si="36"/>
        <v>30.42</v>
      </c>
      <c r="L219" s="217" t="s">
        <v>800</v>
      </c>
      <c r="M219" s="220">
        <v>6</v>
      </c>
      <c r="N219" s="223">
        <f t="shared" si="27"/>
        <v>31.200000000000003</v>
      </c>
      <c r="O219" s="217"/>
      <c r="Q219" s="223">
        <f t="shared" si="28"/>
        <v>0</v>
      </c>
      <c r="R219" s="217"/>
      <c r="T219" s="223">
        <f t="shared" si="34"/>
        <v>0</v>
      </c>
      <c r="U219" s="217" t="s">
        <v>791</v>
      </c>
      <c r="V219" s="220">
        <v>6</v>
      </c>
      <c r="W219" s="223">
        <f t="shared" si="29"/>
        <v>39.72</v>
      </c>
      <c r="X219" s="98"/>
      <c r="Z219" s="223">
        <f t="shared" si="19"/>
        <v>0</v>
      </c>
      <c r="AA219" s="217" t="s">
        <v>817</v>
      </c>
      <c r="AB219" s="45">
        <v>6</v>
      </c>
      <c r="AC219" s="50">
        <f t="shared" si="20"/>
        <v>30.42</v>
      </c>
      <c r="AF219" s="50">
        <f t="shared" si="21"/>
        <v>0</v>
      </c>
      <c r="AG219" s="49" t="s">
        <v>781</v>
      </c>
      <c r="AH219" s="45">
        <v>12</v>
      </c>
      <c r="AI219" s="50">
        <f t="shared" si="22"/>
        <v>87</v>
      </c>
      <c r="AJ219" s="220"/>
      <c r="AK219" s="45"/>
      <c r="AM219" s="159">
        <f t="shared" si="38"/>
        <v>218.76</v>
      </c>
      <c r="AN219" s="48">
        <f t="shared" si="39"/>
        <v>233</v>
      </c>
    </row>
    <row r="220" spans="2:41" x14ac:dyDescent="0.2">
      <c r="B220" s="153">
        <v>234</v>
      </c>
      <c r="C220" s="139">
        <v>234</v>
      </c>
      <c r="E220" s="46">
        <v>44015</v>
      </c>
      <c r="F220" s="51" t="s">
        <v>101</v>
      </c>
      <c r="G220" s="47" t="s">
        <v>132</v>
      </c>
      <c r="H220" s="139">
        <v>197</v>
      </c>
      <c r="I220" s="217" t="s">
        <v>796</v>
      </c>
      <c r="J220" s="45">
        <v>12</v>
      </c>
      <c r="K220" s="50">
        <f t="shared" si="36"/>
        <v>60.84</v>
      </c>
      <c r="L220" s="217"/>
      <c r="N220" s="223">
        <f t="shared" si="27"/>
        <v>0</v>
      </c>
      <c r="O220" s="217"/>
      <c r="Q220" s="223">
        <f t="shared" si="28"/>
        <v>0</v>
      </c>
      <c r="R220" s="217"/>
      <c r="T220" s="223">
        <f t="shared" si="34"/>
        <v>0</v>
      </c>
      <c r="U220" s="217"/>
      <c r="W220" s="223">
        <f t="shared" si="29"/>
        <v>0</v>
      </c>
      <c r="X220" s="98"/>
      <c r="Z220" s="223">
        <f t="shared" si="19"/>
        <v>0</v>
      </c>
      <c r="AA220" s="217" t="s">
        <v>817</v>
      </c>
      <c r="AB220" s="45">
        <v>6</v>
      </c>
      <c r="AC220" s="50">
        <f t="shared" si="20"/>
        <v>30.42</v>
      </c>
      <c r="AD220" s="220" t="s">
        <v>670</v>
      </c>
      <c r="AE220" s="45">
        <v>6</v>
      </c>
      <c r="AF220" s="50">
        <f t="shared" si="21"/>
        <v>30.72</v>
      </c>
      <c r="AG220" s="49" t="s">
        <v>781</v>
      </c>
      <c r="AH220" s="45">
        <v>12</v>
      </c>
      <c r="AI220" s="50">
        <f t="shared" si="22"/>
        <v>87</v>
      </c>
      <c r="AJ220" s="220"/>
      <c r="AK220" s="45"/>
      <c r="AM220" s="159">
        <f t="shared" si="38"/>
        <v>208.98000000000002</v>
      </c>
      <c r="AN220" s="48">
        <f t="shared" si="39"/>
        <v>234</v>
      </c>
    </row>
    <row r="221" spans="2:41" x14ac:dyDescent="0.2">
      <c r="B221" s="153">
        <v>235</v>
      </c>
      <c r="C221" s="139">
        <v>235</v>
      </c>
      <c r="E221" s="46">
        <v>44015</v>
      </c>
      <c r="F221" s="51" t="s">
        <v>101</v>
      </c>
      <c r="G221" s="350" t="s">
        <v>651</v>
      </c>
      <c r="H221" s="139">
        <v>198</v>
      </c>
      <c r="I221" s="217" t="s">
        <v>796</v>
      </c>
      <c r="J221" s="45">
        <v>6</v>
      </c>
      <c r="K221" s="50">
        <f t="shared" si="36"/>
        <v>30.42</v>
      </c>
      <c r="L221" s="217"/>
      <c r="N221" s="223">
        <f t="shared" si="27"/>
        <v>0</v>
      </c>
      <c r="O221" s="217"/>
      <c r="Q221" s="223">
        <f t="shared" si="28"/>
        <v>0</v>
      </c>
      <c r="R221" s="217" t="s">
        <v>775</v>
      </c>
      <c r="S221" s="220">
        <v>6</v>
      </c>
      <c r="T221" s="223">
        <f t="shared" si="34"/>
        <v>30.42</v>
      </c>
      <c r="U221" s="217"/>
      <c r="W221" s="223">
        <f t="shared" si="29"/>
        <v>0</v>
      </c>
      <c r="X221" s="98"/>
      <c r="Z221" s="223">
        <f t="shared" si="19"/>
        <v>0</v>
      </c>
      <c r="AA221" s="217" t="s">
        <v>817</v>
      </c>
      <c r="AB221" s="45">
        <v>6</v>
      </c>
      <c r="AC221" s="50">
        <f t="shared" si="20"/>
        <v>30.42</v>
      </c>
      <c r="AD221" s="220" t="s">
        <v>670</v>
      </c>
      <c r="AE221" s="45">
        <v>6</v>
      </c>
      <c r="AF221" s="50">
        <f t="shared" si="21"/>
        <v>30.72</v>
      </c>
      <c r="AG221" s="49" t="s">
        <v>781</v>
      </c>
      <c r="AH221" s="45">
        <v>18</v>
      </c>
      <c r="AI221" s="50">
        <f t="shared" si="22"/>
        <v>130.5</v>
      </c>
      <c r="AJ221" s="220"/>
      <c r="AK221" s="45"/>
      <c r="AM221" s="159">
        <f t="shared" si="38"/>
        <v>252.48000000000002</v>
      </c>
      <c r="AN221" s="48">
        <f t="shared" si="39"/>
        <v>235</v>
      </c>
    </row>
    <row r="222" spans="2:41" x14ac:dyDescent="0.2">
      <c r="B222" s="153">
        <v>236</v>
      </c>
      <c r="C222" s="139">
        <v>236</v>
      </c>
      <c r="E222" s="46">
        <v>44022</v>
      </c>
      <c r="F222" s="51" t="s">
        <v>101</v>
      </c>
      <c r="G222" s="47" t="s">
        <v>450</v>
      </c>
      <c r="H222" s="139">
        <v>199</v>
      </c>
      <c r="I222" s="217" t="s">
        <v>796</v>
      </c>
      <c r="J222" s="45">
        <v>6</v>
      </c>
      <c r="K222" s="50">
        <f t="shared" si="36"/>
        <v>30.42</v>
      </c>
      <c r="L222" s="217" t="s">
        <v>800</v>
      </c>
      <c r="M222" s="220">
        <v>6</v>
      </c>
      <c r="N222" s="223">
        <f t="shared" si="27"/>
        <v>31.200000000000003</v>
      </c>
      <c r="O222" s="217"/>
      <c r="Q222" s="223">
        <f t="shared" si="28"/>
        <v>0</v>
      </c>
      <c r="R222" s="217"/>
      <c r="T222" s="223">
        <f t="shared" si="34"/>
        <v>0</v>
      </c>
      <c r="U222" s="217"/>
      <c r="W222" s="223">
        <f t="shared" si="29"/>
        <v>0</v>
      </c>
      <c r="X222" s="98"/>
      <c r="Z222" s="223">
        <f t="shared" si="19"/>
        <v>0</v>
      </c>
      <c r="AA222" s="217" t="s">
        <v>817</v>
      </c>
      <c r="AB222" s="45">
        <v>6</v>
      </c>
      <c r="AC222" s="50">
        <f t="shared" si="20"/>
        <v>30.42</v>
      </c>
      <c r="AD222" s="220" t="s">
        <v>670</v>
      </c>
      <c r="AE222" s="45">
        <v>12</v>
      </c>
      <c r="AF222" s="50">
        <f t="shared" si="21"/>
        <v>61.44</v>
      </c>
      <c r="AG222" s="49" t="s">
        <v>781</v>
      </c>
      <c r="AH222" s="45">
        <v>18</v>
      </c>
      <c r="AI222" s="50">
        <f t="shared" si="22"/>
        <v>130.5</v>
      </c>
      <c r="AJ222" s="220"/>
      <c r="AK222" s="45"/>
      <c r="AM222" s="159">
        <f t="shared" si="38"/>
        <v>283.98</v>
      </c>
      <c r="AN222" s="48">
        <f t="shared" si="39"/>
        <v>236</v>
      </c>
    </row>
    <row r="223" spans="2:41" x14ac:dyDescent="0.2">
      <c r="B223" s="153">
        <v>237</v>
      </c>
      <c r="C223" s="139">
        <v>237</v>
      </c>
      <c r="E223" s="46">
        <v>44022</v>
      </c>
      <c r="F223" s="51" t="s">
        <v>101</v>
      </c>
      <c r="G223" s="47" t="s">
        <v>457</v>
      </c>
      <c r="H223" s="139">
        <v>200</v>
      </c>
      <c r="I223" s="217" t="s">
        <v>796</v>
      </c>
      <c r="J223" s="45">
        <v>18</v>
      </c>
      <c r="K223" s="50">
        <f t="shared" si="36"/>
        <v>91.26</v>
      </c>
      <c r="L223" s="217" t="s">
        <v>800</v>
      </c>
      <c r="M223" s="220">
        <v>6</v>
      </c>
      <c r="N223" s="223">
        <f t="shared" si="27"/>
        <v>31.200000000000003</v>
      </c>
      <c r="O223" s="217"/>
      <c r="Q223" s="223">
        <f t="shared" si="28"/>
        <v>0</v>
      </c>
      <c r="R223" s="217" t="s">
        <v>775</v>
      </c>
      <c r="S223" s="220">
        <v>6</v>
      </c>
      <c r="T223" s="223">
        <f t="shared" si="34"/>
        <v>30.42</v>
      </c>
      <c r="U223" s="217" t="s">
        <v>791</v>
      </c>
      <c r="V223" s="220">
        <v>12</v>
      </c>
      <c r="W223" s="223">
        <f t="shared" si="29"/>
        <v>79.44</v>
      </c>
      <c r="X223" s="98"/>
      <c r="Z223" s="223">
        <f t="shared" si="19"/>
        <v>0</v>
      </c>
      <c r="AA223" s="217" t="s">
        <v>817</v>
      </c>
      <c r="AB223" s="45">
        <v>6</v>
      </c>
      <c r="AC223" s="50">
        <f t="shared" si="20"/>
        <v>30.42</v>
      </c>
      <c r="AD223" s="220" t="s">
        <v>670</v>
      </c>
      <c r="AE223" s="45">
        <v>6</v>
      </c>
      <c r="AF223" s="50">
        <f t="shared" si="21"/>
        <v>30.72</v>
      </c>
      <c r="AG223" s="49" t="s">
        <v>781</v>
      </c>
      <c r="AH223" s="45">
        <v>24</v>
      </c>
      <c r="AI223" s="50">
        <f t="shared" si="22"/>
        <v>174</v>
      </c>
      <c r="AJ223" s="220"/>
      <c r="AK223" s="45"/>
      <c r="AM223" s="159">
        <f t="shared" si="38"/>
        <v>467.46000000000004</v>
      </c>
      <c r="AN223" s="48">
        <f t="shared" si="39"/>
        <v>237</v>
      </c>
    </row>
    <row r="224" spans="2:41" x14ac:dyDescent="0.2">
      <c r="B224" s="153">
        <v>238</v>
      </c>
      <c r="C224" s="139">
        <v>238</v>
      </c>
      <c r="E224" s="46">
        <v>44022</v>
      </c>
      <c r="F224" s="51" t="s">
        <v>101</v>
      </c>
      <c r="G224" s="47" t="s">
        <v>652</v>
      </c>
      <c r="H224" s="139">
        <v>201</v>
      </c>
      <c r="I224" s="217"/>
      <c r="K224" s="50">
        <f t="shared" si="36"/>
        <v>0</v>
      </c>
      <c r="L224" s="217" t="s">
        <v>800</v>
      </c>
      <c r="M224" s="220">
        <v>12</v>
      </c>
      <c r="N224" s="223">
        <f t="shared" si="27"/>
        <v>62.400000000000006</v>
      </c>
      <c r="O224" s="217"/>
      <c r="Q224" s="223">
        <f t="shared" si="28"/>
        <v>0</v>
      </c>
      <c r="R224" s="217" t="s">
        <v>775</v>
      </c>
      <c r="S224" s="220">
        <v>12</v>
      </c>
      <c r="T224" s="223">
        <f t="shared" si="34"/>
        <v>60.84</v>
      </c>
      <c r="U224" s="217" t="s">
        <v>791</v>
      </c>
      <c r="V224" s="220">
        <v>24</v>
      </c>
      <c r="W224" s="223">
        <f t="shared" si="29"/>
        <v>158.88</v>
      </c>
      <c r="X224" s="98"/>
      <c r="Z224" s="223">
        <f t="shared" si="19"/>
        <v>0</v>
      </c>
      <c r="AA224" s="217"/>
      <c r="AC224" s="50">
        <f t="shared" si="20"/>
        <v>0</v>
      </c>
      <c r="AD224" s="220" t="s">
        <v>670</v>
      </c>
      <c r="AE224" s="45">
        <v>12</v>
      </c>
      <c r="AF224" s="50">
        <f t="shared" si="21"/>
        <v>61.44</v>
      </c>
      <c r="AG224" s="49" t="s">
        <v>781</v>
      </c>
      <c r="AH224" s="45">
        <v>24</v>
      </c>
      <c r="AI224" s="50">
        <f t="shared" si="22"/>
        <v>174</v>
      </c>
      <c r="AJ224" s="220"/>
      <c r="AK224" s="45"/>
      <c r="AM224" s="159">
        <f t="shared" si="38"/>
        <v>517.55999999999995</v>
      </c>
      <c r="AN224" s="48">
        <f t="shared" si="39"/>
        <v>238</v>
      </c>
    </row>
    <row r="225" spans="2:40" x14ac:dyDescent="0.2">
      <c r="B225" s="153">
        <v>239</v>
      </c>
      <c r="C225" s="139">
        <v>239</v>
      </c>
      <c r="E225" s="46">
        <v>44029</v>
      </c>
      <c r="F225" s="51" t="s">
        <v>101</v>
      </c>
      <c r="G225" s="47" t="s">
        <v>452</v>
      </c>
      <c r="H225" s="139">
        <v>202</v>
      </c>
      <c r="I225" s="217" t="s">
        <v>796</v>
      </c>
      <c r="J225" s="45">
        <v>6</v>
      </c>
      <c r="K225" s="50">
        <f t="shared" si="36"/>
        <v>30.42</v>
      </c>
      <c r="L225" s="217" t="s">
        <v>800</v>
      </c>
      <c r="M225" s="220">
        <v>6</v>
      </c>
      <c r="N225" s="223">
        <f t="shared" si="27"/>
        <v>31.200000000000003</v>
      </c>
      <c r="O225" s="217"/>
      <c r="Q225" s="223">
        <f t="shared" si="28"/>
        <v>0</v>
      </c>
      <c r="R225" s="217" t="s">
        <v>775</v>
      </c>
      <c r="S225" s="220">
        <v>12</v>
      </c>
      <c r="T225" s="223">
        <f t="shared" si="34"/>
        <v>60.84</v>
      </c>
      <c r="U225" s="217" t="s">
        <v>791</v>
      </c>
      <c r="V225" s="220">
        <v>12</v>
      </c>
      <c r="W225" s="223">
        <f t="shared" si="29"/>
        <v>79.44</v>
      </c>
      <c r="X225" s="98"/>
      <c r="Z225" s="223">
        <f t="shared" si="19"/>
        <v>0</v>
      </c>
      <c r="AA225" s="217" t="s">
        <v>817</v>
      </c>
      <c r="AB225" s="45">
        <v>6</v>
      </c>
      <c r="AC225" s="50">
        <f t="shared" si="20"/>
        <v>30.42</v>
      </c>
      <c r="AD225" s="220" t="s">
        <v>670</v>
      </c>
      <c r="AE225" s="45">
        <v>12</v>
      </c>
      <c r="AF225" s="50">
        <f t="shared" si="21"/>
        <v>61.44</v>
      </c>
      <c r="AG225" s="49" t="s">
        <v>781</v>
      </c>
      <c r="AH225" s="45">
        <v>30</v>
      </c>
      <c r="AI225" s="50">
        <f t="shared" si="22"/>
        <v>217.5</v>
      </c>
      <c r="AJ225" s="220"/>
      <c r="AK225" s="45"/>
      <c r="AM225" s="159">
        <f t="shared" si="38"/>
        <v>511.26</v>
      </c>
      <c r="AN225" s="48">
        <f t="shared" si="39"/>
        <v>239</v>
      </c>
    </row>
    <row r="226" spans="2:40" x14ac:dyDescent="0.2">
      <c r="B226" s="153">
        <v>240</v>
      </c>
      <c r="C226" s="139">
        <v>240</v>
      </c>
      <c r="E226" s="46">
        <v>44029</v>
      </c>
      <c r="F226" s="51" t="s">
        <v>101</v>
      </c>
      <c r="G226" s="47" t="s">
        <v>648</v>
      </c>
      <c r="H226" s="139">
        <v>203</v>
      </c>
      <c r="I226" s="217"/>
      <c r="K226" s="50">
        <f t="shared" si="36"/>
        <v>0</v>
      </c>
      <c r="L226" s="217" t="s">
        <v>800</v>
      </c>
      <c r="M226" s="220">
        <v>6</v>
      </c>
      <c r="N226" s="223">
        <f t="shared" ref="N226:N289" si="40">IF(L226&gt;0,(M226*VLOOKUP(L226,VEND_CT_BIO,3,FALSE)),0)</f>
        <v>31.200000000000003</v>
      </c>
      <c r="O226" s="217"/>
      <c r="Q226" s="223">
        <f t="shared" si="28"/>
        <v>0</v>
      </c>
      <c r="R226" s="217"/>
      <c r="T226" s="223">
        <f t="shared" si="34"/>
        <v>0</v>
      </c>
      <c r="U226" s="217"/>
      <c r="W226" s="223">
        <f t="shared" si="29"/>
        <v>0</v>
      </c>
      <c r="X226" s="98"/>
      <c r="Z226" s="223">
        <f t="shared" si="19"/>
        <v>0</v>
      </c>
      <c r="AA226" s="217"/>
      <c r="AC226" s="50">
        <f t="shared" si="20"/>
        <v>0</v>
      </c>
      <c r="AD226" s="220" t="s">
        <v>670</v>
      </c>
      <c r="AE226" s="45">
        <v>12</v>
      </c>
      <c r="AF226" s="50">
        <f t="shared" si="21"/>
        <v>61.44</v>
      </c>
      <c r="AG226" s="49" t="s">
        <v>781</v>
      </c>
      <c r="AH226" s="45">
        <v>18</v>
      </c>
      <c r="AI226" s="50">
        <f t="shared" si="22"/>
        <v>130.5</v>
      </c>
      <c r="AJ226" s="220"/>
      <c r="AK226" s="45"/>
      <c r="AM226" s="159">
        <f t="shared" si="38"/>
        <v>223.14</v>
      </c>
      <c r="AN226" s="48">
        <f t="shared" si="39"/>
        <v>240</v>
      </c>
    </row>
    <row r="227" spans="2:40" x14ac:dyDescent="0.2">
      <c r="B227" s="153">
        <v>241</v>
      </c>
      <c r="C227" s="139">
        <v>241</v>
      </c>
      <c r="E227" s="46">
        <v>44029</v>
      </c>
      <c r="F227" s="51" t="s">
        <v>101</v>
      </c>
      <c r="G227" s="47" t="s">
        <v>649</v>
      </c>
      <c r="H227" s="139">
        <v>204</v>
      </c>
      <c r="I227" s="217" t="s">
        <v>796</v>
      </c>
      <c r="J227" s="45">
        <v>12</v>
      </c>
      <c r="K227" s="50">
        <f t="shared" si="36"/>
        <v>60.84</v>
      </c>
      <c r="L227" s="217" t="s">
        <v>800</v>
      </c>
      <c r="M227" s="220">
        <v>12</v>
      </c>
      <c r="N227" s="223">
        <f t="shared" si="40"/>
        <v>62.400000000000006</v>
      </c>
      <c r="O227" s="217"/>
      <c r="Q227" s="223">
        <f t="shared" ref="Q227:Q290" si="41">IF(O227&gt;0,(P227*VLOOKUP(O227,VEND_AC_BIO,3,FALSE)),0)</f>
        <v>0</v>
      </c>
      <c r="R227" s="217"/>
      <c r="T227" s="223">
        <f t="shared" si="34"/>
        <v>0</v>
      </c>
      <c r="U227" s="217" t="s">
        <v>791</v>
      </c>
      <c r="V227" s="220">
        <v>6</v>
      </c>
      <c r="W227" s="223">
        <f t="shared" ref="W227:W290" si="42">IF(U227&gt;0,(V227*VLOOKUP(U227,VEND_EU_BIO,3,FALSE)),0)</f>
        <v>39.72</v>
      </c>
      <c r="X227" s="98"/>
      <c r="Z227" s="223">
        <f t="shared" si="19"/>
        <v>0</v>
      </c>
      <c r="AA227" s="217"/>
      <c r="AC227" s="50">
        <f t="shared" si="20"/>
        <v>0</v>
      </c>
      <c r="AF227" s="50">
        <f t="shared" si="21"/>
        <v>0</v>
      </c>
      <c r="AG227" s="49" t="s">
        <v>781</v>
      </c>
      <c r="AH227" s="45">
        <v>6</v>
      </c>
      <c r="AI227" s="50">
        <f t="shared" si="22"/>
        <v>43.5</v>
      </c>
      <c r="AJ227" s="220"/>
      <c r="AK227" s="45"/>
      <c r="AM227" s="159">
        <f t="shared" si="38"/>
        <v>206.46</v>
      </c>
      <c r="AN227" s="48">
        <f t="shared" si="39"/>
        <v>241</v>
      </c>
    </row>
    <row r="228" spans="2:40" x14ac:dyDescent="0.2">
      <c r="B228" s="153">
        <v>242</v>
      </c>
      <c r="C228" s="139">
        <v>242</v>
      </c>
      <c r="E228" s="46">
        <v>44029</v>
      </c>
      <c r="F228" s="51" t="s">
        <v>101</v>
      </c>
      <c r="G228" s="47" t="s">
        <v>650</v>
      </c>
      <c r="H228" s="139">
        <v>205</v>
      </c>
      <c r="I228" s="217" t="s">
        <v>796</v>
      </c>
      <c r="J228" s="45">
        <v>6</v>
      </c>
      <c r="K228" s="50">
        <f t="shared" si="36"/>
        <v>30.42</v>
      </c>
      <c r="L228" s="217" t="s">
        <v>800</v>
      </c>
      <c r="M228" s="220">
        <v>6</v>
      </c>
      <c r="N228" s="223">
        <f t="shared" si="40"/>
        <v>31.200000000000003</v>
      </c>
      <c r="O228" s="217"/>
      <c r="Q228" s="223">
        <f t="shared" si="41"/>
        <v>0</v>
      </c>
      <c r="R228" s="217" t="s">
        <v>775</v>
      </c>
      <c r="S228" s="220">
        <v>6</v>
      </c>
      <c r="T228" s="223">
        <f t="shared" si="34"/>
        <v>30.42</v>
      </c>
      <c r="U228" s="217" t="s">
        <v>791</v>
      </c>
      <c r="V228" s="220">
        <v>6</v>
      </c>
      <c r="W228" s="223">
        <f t="shared" si="42"/>
        <v>39.72</v>
      </c>
      <c r="X228" s="98"/>
      <c r="Z228" s="223">
        <f t="shared" si="19"/>
        <v>0</v>
      </c>
      <c r="AA228" s="217" t="s">
        <v>817</v>
      </c>
      <c r="AB228" s="45">
        <v>6</v>
      </c>
      <c r="AC228" s="50">
        <f t="shared" si="20"/>
        <v>30.42</v>
      </c>
      <c r="AD228" s="220" t="s">
        <v>670</v>
      </c>
      <c r="AE228" s="45">
        <v>12</v>
      </c>
      <c r="AF228" s="50">
        <f t="shared" si="21"/>
        <v>61.44</v>
      </c>
      <c r="AG228" s="49" t="s">
        <v>781</v>
      </c>
      <c r="AH228" s="45">
        <v>12</v>
      </c>
      <c r="AI228" s="50">
        <f t="shared" si="22"/>
        <v>87</v>
      </c>
      <c r="AJ228" s="220"/>
      <c r="AK228" s="45"/>
      <c r="AM228" s="159">
        <f t="shared" si="38"/>
        <v>310.62</v>
      </c>
      <c r="AN228" s="48">
        <f t="shared" si="39"/>
        <v>242</v>
      </c>
    </row>
    <row r="229" spans="2:40" x14ac:dyDescent="0.2">
      <c r="B229" s="153">
        <v>243</v>
      </c>
      <c r="C229" s="139">
        <v>243</v>
      </c>
      <c r="E229" s="46">
        <v>44029</v>
      </c>
      <c r="F229" s="51" t="s">
        <v>101</v>
      </c>
      <c r="G229" s="47" t="s">
        <v>456</v>
      </c>
      <c r="H229" s="139">
        <v>206</v>
      </c>
      <c r="I229" s="217"/>
      <c r="K229" s="50">
        <f t="shared" si="36"/>
        <v>0</v>
      </c>
      <c r="L229" s="217" t="s">
        <v>800</v>
      </c>
      <c r="M229" s="220">
        <v>6</v>
      </c>
      <c r="N229" s="223">
        <f t="shared" si="40"/>
        <v>31.200000000000003</v>
      </c>
      <c r="O229" s="217"/>
      <c r="Q229" s="223">
        <f t="shared" si="41"/>
        <v>0</v>
      </c>
      <c r="R229" s="217" t="s">
        <v>775</v>
      </c>
      <c r="S229" s="220">
        <v>12</v>
      </c>
      <c r="T229" s="223">
        <f t="shared" si="34"/>
        <v>60.84</v>
      </c>
      <c r="U229" s="217" t="s">
        <v>791</v>
      </c>
      <c r="V229" s="220">
        <v>6</v>
      </c>
      <c r="W229" s="223">
        <f t="shared" si="42"/>
        <v>39.72</v>
      </c>
      <c r="X229" s="98"/>
      <c r="Z229" s="223">
        <f t="shared" si="19"/>
        <v>0</v>
      </c>
      <c r="AA229" s="217"/>
      <c r="AC229" s="50">
        <f t="shared" si="20"/>
        <v>0</v>
      </c>
      <c r="AD229" s="220" t="s">
        <v>670</v>
      </c>
      <c r="AE229" s="45">
        <v>6</v>
      </c>
      <c r="AF229" s="50">
        <f t="shared" si="21"/>
        <v>30.72</v>
      </c>
      <c r="AG229" s="49" t="s">
        <v>781</v>
      </c>
      <c r="AH229" s="45">
        <v>12</v>
      </c>
      <c r="AI229" s="50">
        <f t="shared" si="22"/>
        <v>87</v>
      </c>
      <c r="AJ229" s="220"/>
      <c r="AK229" s="45"/>
      <c r="AM229" s="159">
        <f t="shared" si="38"/>
        <v>249.48</v>
      </c>
      <c r="AN229" s="48">
        <f t="shared" si="39"/>
        <v>243</v>
      </c>
    </row>
    <row r="230" spans="2:40" x14ac:dyDescent="0.2">
      <c r="B230" s="153">
        <v>244</v>
      </c>
      <c r="C230" s="139">
        <v>244</v>
      </c>
      <c r="E230" s="46">
        <v>44029</v>
      </c>
      <c r="F230" s="51" t="s">
        <v>101</v>
      </c>
      <c r="G230" s="47" t="s">
        <v>654</v>
      </c>
      <c r="H230" s="139">
        <v>207</v>
      </c>
      <c r="I230" s="217" t="s">
        <v>796</v>
      </c>
      <c r="J230" s="45">
        <v>12</v>
      </c>
      <c r="K230" s="50">
        <f t="shared" si="36"/>
        <v>60.84</v>
      </c>
      <c r="L230" s="217"/>
      <c r="N230" s="223">
        <f t="shared" si="40"/>
        <v>0</v>
      </c>
      <c r="O230" s="217"/>
      <c r="Q230" s="223">
        <f t="shared" si="41"/>
        <v>0</v>
      </c>
      <c r="R230" s="217" t="s">
        <v>775</v>
      </c>
      <c r="S230" s="220">
        <v>12</v>
      </c>
      <c r="T230" s="223">
        <f t="shared" si="34"/>
        <v>60.84</v>
      </c>
      <c r="U230" s="217" t="s">
        <v>791</v>
      </c>
      <c r="V230" s="220">
        <v>12</v>
      </c>
      <c r="W230" s="223">
        <f t="shared" si="42"/>
        <v>79.44</v>
      </c>
      <c r="X230" s="98"/>
      <c r="Z230" s="223">
        <f t="shared" si="19"/>
        <v>0</v>
      </c>
      <c r="AA230" s="217" t="s">
        <v>817</v>
      </c>
      <c r="AB230" s="45">
        <v>12</v>
      </c>
      <c r="AC230" s="50">
        <f t="shared" si="20"/>
        <v>60.84</v>
      </c>
      <c r="AF230" s="50">
        <f t="shared" si="21"/>
        <v>0</v>
      </c>
      <c r="AG230" s="49" t="s">
        <v>781</v>
      </c>
      <c r="AH230" s="45">
        <v>18</v>
      </c>
      <c r="AI230" s="50">
        <f t="shared" si="22"/>
        <v>130.5</v>
      </c>
      <c r="AJ230" s="220"/>
      <c r="AK230" s="45"/>
      <c r="AM230" s="159">
        <f t="shared" si="38"/>
        <v>392.46000000000004</v>
      </c>
      <c r="AN230" s="48">
        <f t="shared" si="39"/>
        <v>244</v>
      </c>
    </row>
    <row r="231" spans="2:40" x14ac:dyDescent="0.2">
      <c r="B231" s="153">
        <v>245</v>
      </c>
      <c r="C231" s="139">
        <v>245</v>
      </c>
      <c r="E231" s="46">
        <v>44029</v>
      </c>
      <c r="F231" s="51" t="s">
        <v>855</v>
      </c>
      <c r="G231" s="47"/>
      <c r="I231" s="217" t="s">
        <v>796</v>
      </c>
      <c r="J231" s="45">
        <v>6</v>
      </c>
      <c r="K231" s="50">
        <v>33</v>
      </c>
      <c r="L231" s="217" t="s">
        <v>800</v>
      </c>
      <c r="M231" s="220">
        <v>3</v>
      </c>
      <c r="N231" s="223">
        <v>18</v>
      </c>
      <c r="O231" s="217"/>
      <c r="Q231" s="223">
        <f t="shared" si="41"/>
        <v>0</v>
      </c>
      <c r="R231" s="217" t="s">
        <v>775</v>
      </c>
      <c r="S231" s="220">
        <v>3</v>
      </c>
      <c r="T231" s="223">
        <v>17.55</v>
      </c>
      <c r="U231" s="217"/>
      <c r="W231" s="223">
        <f t="shared" si="42"/>
        <v>0</v>
      </c>
      <c r="X231" s="98"/>
      <c r="Z231" s="223">
        <f t="shared" si="19"/>
        <v>0</v>
      </c>
      <c r="AA231" s="217"/>
      <c r="AC231" s="50">
        <f t="shared" si="20"/>
        <v>0</v>
      </c>
      <c r="AF231" s="50">
        <f t="shared" si="21"/>
        <v>0</v>
      </c>
      <c r="AG231" s="49"/>
      <c r="AI231" s="50">
        <f t="shared" si="22"/>
        <v>0</v>
      </c>
      <c r="AJ231" s="220"/>
      <c r="AK231" s="45"/>
      <c r="AM231" s="159">
        <f t="shared" si="38"/>
        <v>68.55</v>
      </c>
      <c r="AN231" s="48">
        <f t="shared" si="39"/>
        <v>245</v>
      </c>
    </row>
    <row r="232" spans="2:40" x14ac:dyDescent="0.2">
      <c r="B232" s="153">
        <v>246</v>
      </c>
      <c r="C232" s="139">
        <v>246</v>
      </c>
      <c r="E232" s="46">
        <v>44032</v>
      </c>
      <c r="F232" s="349" t="s">
        <v>101</v>
      </c>
      <c r="G232" s="350" t="s">
        <v>653</v>
      </c>
      <c r="H232" s="139">
        <v>208</v>
      </c>
      <c r="I232" s="217" t="s">
        <v>796</v>
      </c>
      <c r="J232" s="45">
        <v>48</v>
      </c>
      <c r="K232" s="50">
        <f t="shared" si="36"/>
        <v>243.36</v>
      </c>
      <c r="L232" s="217" t="s">
        <v>800</v>
      </c>
      <c r="M232" s="220">
        <v>12</v>
      </c>
      <c r="N232" s="223">
        <f t="shared" si="40"/>
        <v>62.400000000000006</v>
      </c>
      <c r="O232" s="217"/>
      <c r="Q232" s="223">
        <f t="shared" si="41"/>
        <v>0</v>
      </c>
      <c r="R232" s="217"/>
      <c r="T232" s="223">
        <f t="shared" si="34"/>
        <v>0</v>
      </c>
      <c r="U232" s="217" t="s">
        <v>791</v>
      </c>
      <c r="V232" s="220">
        <v>30</v>
      </c>
      <c r="W232" s="223">
        <f t="shared" si="42"/>
        <v>198.6</v>
      </c>
      <c r="X232" s="98"/>
      <c r="Z232" s="223">
        <f t="shared" si="19"/>
        <v>0</v>
      </c>
      <c r="AA232" s="217"/>
      <c r="AC232" s="50">
        <f t="shared" si="20"/>
        <v>0</v>
      </c>
      <c r="AD232" s="220" t="s">
        <v>670</v>
      </c>
      <c r="AE232" s="45">
        <v>24</v>
      </c>
      <c r="AF232" s="50">
        <f t="shared" si="21"/>
        <v>122.88</v>
      </c>
      <c r="AG232" s="49" t="s">
        <v>781</v>
      </c>
      <c r="AH232" s="45">
        <v>48</v>
      </c>
      <c r="AI232" s="50">
        <f t="shared" si="22"/>
        <v>348</v>
      </c>
      <c r="AJ232" s="220"/>
      <c r="AK232" s="45"/>
      <c r="AM232" s="159">
        <f t="shared" si="38"/>
        <v>975.24</v>
      </c>
      <c r="AN232" s="48">
        <f t="shared" si="39"/>
        <v>246</v>
      </c>
    </row>
    <row r="233" spans="2:40" x14ac:dyDescent="0.2">
      <c r="B233" s="153">
        <v>247</v>
      </c>
      <c r="C233" s="139">
        <v>247</v>
      </c>
      <c r="E233" s="46">
        <v>44036</v>
      </c>
      <c r="F233" s="51" t="s">
        <v>101</v>
      </c>
      <c r="G233" s="47" t="s">
        <v>251</v>
      </c>
      <c r="H233" s="139">
        <v>209</v>
      </c>
      <c r="I233" s="217" t="s">
        <v>796</v>
      </c>
      <c r="J233" s="45">
        <v>6</v>
      </c>
      <c r="K233" s="50">
        <f t="shared" si="36"/>
        <v>30.42</v>
      </c>
      <c r="L233" s="217" t="s">
        <v>800</v>
      </c>
      <c r="M233" s="220">
        <v>6</v>
      </c>
      <c r="N233" s="223">
        <f t="shared" si="40"/>
        <v>31.200000000000003</v>
      </c>
      <c r="O233" s="217"/>
      <c r="Q233" s="223">
        <f t="shared" si="41"/>
        <v>0</v>
      </c>
      <c r="R233" s="217" t="s">
        <v>775</v>
      </c>
      <c r="S233" s="220">
        <v>6</v>
      </c>
      <c r="T233" s="223">
        <f t="shared" si="34"/>
        <v>30.42</v>
      </c>
      <c r="U233" s="217" t="s">
        <v>791</v>
      </c>
      <c r="V233" s="220">
        <v>6</v>
      </c>
      <c r="W233" s="223">
        <f t="shared" si="42"/>
        <v>39.72</v>
      </c>
      <c r="X233" s="98"/>
      <c r="Z233" s="223">
        <f t="shared" si="19"/>
        <v>0</v>
      </c>
      <c r="AA233" s="217"/>
      <c r="AC233" s="50">
        <f t="shared" si="20"/>
        <v>0</v>
      </c>
      <c r="AF233" s="50">
        <f t="shared" si="21"/>
        <v>0</v>
      </c>
      <c r="AG233" s="49" t="s">
        <v>781</v>
      </c>
      <c r="AH233" s="45">
        <v>12</v>
      </c>
      <c r="AI233" s="50">
        <f t="shared" si="22"/>
        <v>87</v>
      </c>
      <c r="AJ233" s="220"/>
      <c r="AK233" s="45"/>
      <c r="AM233" s="159">
        <f t="shared" si="38"/>
        <v>218.76</v>
      </c>
      <c r="AN233" s="48">
        <f t="shared" si="39"/>
        <v>247</v>
      </c>
    </row>
    <row r="234" spans="2:40" x14ac:dyDescent="0.2">
      <c r="B234" s="153">
        <v>248</v>
      </c>
      <c r="C234" s="139">
        <v>248</v>
      </c>
      <c r="E234" s="46">
        <v>44036</v>
      </c>
      <c r="F234" s="51" t="s">
        <v>101</v>
      </c>
      <c r="G234" s="47" t="s">
        <v>448</v>
      </c>
      <c r="H234" s="139">
        <v>210</v>
      </c>
      <c r="I234" s="217"/>
      <c r="K234" s="50">
        <f t="shared" si="36"/>
        <v>0</v>
      </c>
      <c r="L234" s="217" t="s">
        <v>800</v>
      </c>
      <c r="M234" s="220">
        <v>6</v>
      </c>
      <c r="N234" s="223">
        <f t="shared" si="40"/>
        <v>31.200000000000003</v>
      </c>
      <c r="O234" s="217"/>
      <c r="Q234" s="223">
        <f t="shared" si="41"/>
        <v>0</v>
      </c>
      <c r="R234" s="217" t="s">
        <v>775</v>
      </c>
      <c r="S234" s="220">
        <v>6</v>
      </c>
      <c r="T234" s="223">
        <f t="shared" si="34"/>
        <v>30.42</v>
      </c>
      <c r="U234" s="217" t="s">
        <v>791</v>
      </c>
      <c r="V234" s="220">
        <v>12</v>
      </c>
      <c r="W234" s="223">
        <f t="shared" si="42"/>
        <v>79.44</v>
      </c>
      <c r="X234" s="98"/>
      <c r="Z234" s="223">
        <f t="shared" si="19"/>
        <v>0</v>
      </c>
      <c r="AA234" s="217" t="s">
        <v>817</v>
      </c>
      <c r="AB234" s="45">
        <v>12</v>
      </c>
      <c r="AC234" s="50">
        <f t="shared" si="20"/>
        <v>60.84</v>
      </c>
      <c r="AD234" s="220" t="s">
        <v>670</v>
      </c>
      <c r="AE234" s="45">
        <v>12</v>
      </c>
      <c r="AF234" s="50">
        <f t="shared" si="21"/>
        <v>61.44</v>
      </c>
      <c r="AG234" s="49"/>
      <c r="AI234" s="50">
        <f t="shared" si="22"/>
        <v>0</v>
      </c>
      <c r="AJ234" s="220"/>
      <c r="AK234" s="45"/>
      <c r="AM234" s="159">
        <f t="shared" si="38"/>
        <v>263.34000000000003</v>
      </c>
      <c r="AN234" s="48">
        <f t="shared" si="39"/>
        <v>248</v>
      </c>
    </row>
    <row r="235" spans="2:40" x14ac:dyDescent="0.2">
      <c r="B235" s="153">
        <v>249</v>
      </c>
      <c r="C235" s="139">
        <v>249</v>
      </c>
      <c r="E235" s="46">
        <v>44036</v>
      </c>
      <c r="F235" s="51" t="s">
        <v>101</v>
      </c>
      <c r="G235" s="47" t="s">
        <v>457</v>
      </c>
      <c r="H235" s="139">
        <v>211</v>
      </c>
      <c r="I235" s="217" t="s">
        <v>796</v>
      </c>
      <c r="J235" s="45">
        <v>24</v>
      </c>
      <c r="K235" s="50">
        <f t="shared" si="36"/>
        <v>121.68</v>
      </c>
      <c r="L235" s="217" t="s">
        <v>800</v>
      </c>
      <c r="M235" s="220">
        <v>6</v>
      </c>
      <c r="N235" s="223">
        <f t="shared" si="40"/>
        <v>31.200000000000003</v>
      </c>
      <c r="O235" s="217"/>
      <c r="Q235" s="223">
        <f t="shared" si="41"/>
        <v>0</v>
      </c>
      <c r="R235" s="217" t="s">
        <v>775</v>
      </c>
      <c r="S235" s="220">
        <v>6</v>
      </c>
      <c r="T235" s="223">
        <f t="shared" si="34"/>
        <v>30.42</v>
      </c>
      <c r="U235" s="217" t="s">
        <v>791</v>
      </c>
      <c r="V235" s="220">
        <v>12</v>
      </c>
      <c r="W235" s="223">
        <f t="shared" si="42"/>
        <v>79.44</v>
      </c>
      <c r="X235" s="98"/>
      <c r="Z235" s="223">
        <f t="shared" si="19"/>
        <v>0</v>
      </c>
      <c r="AA235" s="217" t="s">
        <v>817</v>
      </c>
      <c r="AB235" s="45">
        <v>6</v>
      </c>
      <c r="AC235" s="50">
        <f t="shared" si="20"/>
        <v>30.42</v>
      </c>
      <c r="AF235" s="50">
        <f t="shared" si="21"/>
        <v>0</v>
      </c>
      <c r="AG235" s="49" t="s">
        <v>781</v>
      </c>
      <c r="AH235" s="45">
        <v>18</v>
      </c>
      <c r="AI235" s="50">
        <f t="shared" si="22"/>
        <v>130.5</v>
      </c>
      <c r="AJ235" s="220"/>
      <c r="AK235" s="45"/>
      <c r="AM235" s="159">
        <f t="shared" si="38"/>
        <v>423.66</v>
      </c>
      <c r="AN235" s="48">
        <f t="shared" si="39"/>
        <v>249</v>
      </c>
    </row>
    <row r="236" spans="2:40" x14ac:dyDescent="0.2">
      <c r="B236" s="153">
        <v>250</v>
      </c>
      <c r="C236" s="139">
        <v>250</v>
      </c>
      <c r="E236" s="46">
        <v>44036</v>
      </c>
      <c r="F236" s="51" t="s">
        <v>101</v>
      </c>
      <c r="G236" s="47" t="s">
        <v>470</v>
      </c>
      <c r="H236" s="139">
        <v>212</v>
      </c>
      <c r="I236" s="217" t="s">
        <v>796</v>
      </c>
      <c r="J236" s="45">
        <v>6</v>
      </c>
      <c r="K236" s="50">
        <f t="shared" si="36"/>
        <v>30.42</v>
      </c>
      <c r="L236" s="217" t="s">
        <v>800</v>
      </c>
      <c r="M236" s="220">
        <v>12</v>
      </c>
      <c r="N236" s="223">
        <f t="shared" si="40"/>
        <v>62.400000000000006</v>
      </c>
      <c r="O236" s="217"/>
      <c r="Q236" s="223">
        <f t="shared" si="41"/>
        <v>0</v>
      </c>
      <c r="R236" s="217" t="s">
        <v>775</v>
      </c>
      <c r="S236" s="220">
        <v>6</v>
      </c>
      <c r="T236" s="223">
        <f t="shared" si="34"/>
        <v>30.42</v>
      </c>
      <c r="U236" s="217"/>
      <c r="W236" s="223">
        <f t="shared" si="42"/>
        <v>0</v>
      </c>
      <c r="X236" s="98"/>
      <c r="Z236" s="223">
        <f t="shared" si="19"/>
        <v>0</v>
      </c>
      <c r="AA236" s="217" t="s">
        <v>817</v>
      </c>
      <c r="AB236" s="45">
        <v>6</v>
      </c>
      <c r="AC236" s="50">
        <f t="shared" si="20"/>
        <v>30.42</v>
      </c>
      <c r="AF236" s="50">
        <f t="shared" si="21"/>
        <v>0</v>
      </c>
      <c r="AG236" s="49" t="s">
        <v>781</v>
      </c>
      <c r="AH236" s="45">
        <v>6</v>
      </c>
      <c r="AI236" s="50">
        <f t="shared" si="22"/>
        <v>43.5</v>
      </c>
      <c r="AJ236" s="220"/>
      <c r="AK236" s="45"/>
      <c r="AM236" s="159">
        <f t="shared" si="38"/>
        <v>197.16000000000003</v>
      </c>
      <c r="AN236" s="48">
        <f t="shared" si="39"/>
        <v>250</v>
      </c>
    </row>
    <row r="237" spans="2:40" x14ac:dyDescent="0.2">
      <c r="B237" s="153">
        <v>251</v>
      </c>
      <c r="C237" s="139">
        <v>251</v>
      </c>
      <c r="E237" s="46">
        <v>44036</v>
      </c>
      <c r="F237" s="51" t="s">
        <v>106</v>
      </c>
      <c r="G237" s="47"/>
      <c r="I237" s="217" t="s">
        <v>796</v>
      </c>
      <c r="J237" s="45">
        <v>6</v>
      </c>
      <c r="K237" s="50">
        <v>31.8</v>
      </c>
      <c r="L237" s="217" t="s">
        <v>800</v>
      </c>
      <c r="M237" s="220">
        <v>6</v>
      </c>
      <c r="N237" s="223">
        <v>33.6</v>
      </c>
      <c r="O237" s="217"/>
      <c r="Q237" s="223">
        <f t="shared" si="41"/>
        <v>0</v>
      </c>
      <c r="R237" s="217" t="s">
        <v>775</v>
      </c>
      <c r="S237" s="220">
        <v>6</v>
      </c>
      <c r="T237" s="223">
        <v>31.8</v>
      </c>
      <c r="U237" s="217" t="s">
        <v>791</v>
      </c>
      <c r="V237" s="220">
        <v>6</v>
      </c>
      <c r="W237" s="223">
        <v>39.6</v>
      </c>
      <c r="X237" s="98"/>
      <c r="Z237" s="223">
        <f t="shared" si="19"/>
        <v>0</v>
      </c>
      <c r="AA237" s="217"/>
      <c r="AC237" s="50">
        <f t="shared" si="20"/>
        <v>0</v>
      </c>
      <c r="AF237" s="50">
        <f t="shared" si="21"/>
        <v>0</v>
      </c>
      <c r="AG237" s="49"/>
      <c r="AI237" s="50">
        <f t="shared" si="22"/>
        <v>0</v>
      </c>
      <c r="AJ237" s="220"/>
      <c r="AK237" s="45"/>
      <c r="AM237" s="159">
        <f t="shared" si="38"/>
        <v>136.80000000000001</v>
      </c>
      <c r="AN237" s="48">
        <f t="shared" si="39"/>
        <v>251</v>
      </c>
    </row>
    <row r="238" spans="2:40" x14ac:dyDescent="0.2">
      <c r="B238" s="153">
        <v>252</v>
      </c>
      <c r="C238" s="139">
        <v>252</v>
      </c>
      <c r="E238" s="46">
        <v>44043</v>
      </c>
      <c r="F238" s="51" t="s">
        <v>101</v>
      </c>
      <c r="G238" s="47" t="s">
        <v>452</v>
      </c>
      <c r="H238" s="139">
        <v>213</v>
      </c>
      <c r="I238" s="217" t="s">
        <v>796</v>
      </c>
      <c r="J238" s="45">
        <v>12</v>
      </c>
      <c r="K238" s="50">
        <f t="shared" si="36"/>
        <v>60.84</v>
      </c>
      <c r="L238" s="217" t="s">
        <v>800</v>
      </c>
      <c r="M238" s="220">
        <v>12</v>
      </c>
      <c r="N238" s="223">
        <f t="shared" si="40"/>
        <v>62.400000000000006</v>
      </c>
      <c r="O238" s="217"/>
      <c r="Q238" s="223">
        <f t="shared" si="41"/>
        <v>0</v>
      </c>
      <c r="R238" s="217" t="s">
        <v>775</v>
      </c>
      <c r="S238" s="220">
        <v>18</v>
      </c>
      <c r="T238" s="223">
        <f t="shared" si="34"/>
        <v>91.26</v>
      </c>
      <c r="U238" s="217" t="s">
        <v>791</v>
      </c>
      <c r="V238" s="220">
        <v>12</v>
      </c>
      <c r="W238" s="223">
        <f t="shared" si="42"/>
        <v>79.44</v>
      </c>
      <c r="X238" s="98"/>
      <c r="Z238" s="223">
        <f t="shared" si="19"/>
        <v>0</v>
      </c>
      <c r="AA238" s="217"/>
      <c r="AC238" s="50">
        <f t="shared" si="20"/>
        <v>0</v>
      </c>
      <c r="AD238" s="220" t="s">
        <v>670</v>
      </c>
      <c r="AE238" s="45">
        <v>6</v>
      </c>
      <c r="AF238" s="50">
        <f t="shared" si="21"/>
        <v>30.72</v>
      </c>
      <c r="AG238" s="49"/>
      <c r="AI238" s="50">
        <f t="shared" si="22"/>
        <v>0</v>
      </c>
      <c r="AJ238" s="220"/>
      <c r="AK238" s="45"/>
      <c r="AM238" s="159">
        <f t="shared" si="38"/>
        <v>324.65999999999997</v>
      </c>
      <c r="AN238" s="48">
        <f t="shared" si="39"/>
        <v>252</v>
      </c>
    </row>
    <row r="239" spans="2:40" x14ac:dyDescent="0.2">
      <c r="B239" s="153">
        <v>253</v>
      </c>
      <c r="C239" s="139">
        <v>253</v>
      </c>
      <c r="E239" s="46">
        <v>44043</v>
      </c>
      <c r="F239" s="51" t="s">
        <v>101</v>
      </c>
      <c r="G239" s="47" t="s">
        <v>454</v>
      </c>
      <c r="H239" s="139">
        <v>214</v>
      </c>
      <c r="I239" s="217"/>
      <c r="K239" s="50">
        <f t="shared" si="36"/>
        <v>0</v>
      </c>
      <c r="L239" s="217"/>
      <c r="N239" s="223">
        <f t="shared" si="40"/>
        <v>0</v>
      </c>
      <c r="O239" s="217"/>
      <c r="Q239" s="223">
        <f t="shared" si="41"/>
        <v>0</v>
      </c>
      <c r="R239" s="217" t="s">
        <v>775</v>
      </c>
      <c r="S239" s="220">
        <v>12</v>
      </c>
      <c r="T239" s="223">
        <f t="shared" si="34"/>
        <v>60.84</v>
      </c>
      <c r="U239" s="217" t="s">
        <v>791</v>
      </c>
      <c r="V239" s="353">
        <v>12</v>
      </c>
      <c r="W239" s="223">
        <f t="shared" si="42"/>
        <v>79.44</v>
      </c>
      <c r="X239" s="98"/>
      <c r="Z239" s="223">
        <f t="shared" si="19"/>
        <v>0</v>
      </c>
      <c r="AA239" s="217" t="s">
        <v>817</v>
      </c>
      <c r="AB239" s="45">
        <v>12</v>
      </c>
      <c r="AC239" s="50">
        <f t="shared" si="20"/>
        <v>60.84</v>
      </c>
      <c r="AF239" s="50">
        <f t="shared" si="21"/>
        <v>0</v>
      </c>
      <c r="AG239" s="49"/>
      <c r="AI239" s="50">
        <f t="shared" si="22"/>
        <v>0</v>
      </c>
      <c r="AJ239" s="220"/>
      <c r="AK239" s="45"/>
      <c r="AM239" s="159">
        <f t="shared" si="38"/>
        <v>201.12</v>
      </c>
      <c r="AN239" s="48">
        <f t="shared" si="39"/>
        <v>253</v>
      </c>
    </row>
    <row r="240" spans="2:40" x14ac:dyDescent="0.2">
      <c r="B240" s="153">
        <v>254</v>
      </c>
      <c r="C240" s="139">
        <v>254</v>
      </c>
      <c r="E240" s="46">
        <v>44043</v>
      </c>
      <c r="F240" s="51" t="s">
        <v>101</v>
      </c>
      <c r="G240" s="47" t="s">
        <v>649</v>
      </c>
      <c r="H240" s="139">
        <v>215</v>
      </c>
      <c r="I240" s="217" t="s">
        <v>796</v>
      </c>
      <c r="J240" s="45">
        <v>12</v>
      </c>
      <c r="K240" s="50">
        <f t="shared" si="36"/>
        <v>60.84</v>
      </c>
      <c r="L240" s="217" t="s">
        <v>800</v>
      </c>
      <c r="M240" s="220">
        <v>12</v>
      </c>
      <c r="N240" s="223">
        <f t="shared" si="40"/>
        <v>62.400000000000006</v>
      </c>
      <c r="O240" s="217"/>
      <c r="Q240" s="223">
        <f t="shared" si="41"/>
        <v>0</v>
      </c>
      <c r="R240" s="217" t="s">
        <v>775</v>
      </c>
      <c r="S240" s="220">
        <v>6</v>
      </c>
      <c r="T240" s="223">
        <f t="shared" si="34"/>
        <v>30.42</v>
      </c>
      <c r="U240" s="217" t="s">
        <v>791</v>
      </c>
      <c r="V240" s="220">
        <v>6</v>
      </c>
      <c r="W240" s="223">
        <f t="shared" si="42"/>
        <v>39.72</v>
      </c>
      <c r="X240" s="98"/>
      <c r="Z240" s="223">
        <f t="shared" si="19"/>
        <v>0</v>
      </c>
      <c r="AA240" s="217"/>
      <c r="AC240" s="50">
        <f t="shared" si="20"/>
        <v>0</v>
      </c>
      <c r="AF240" s="50">
        <f t="shared" si="21"/>
        <v>0</v>
      </c>
      <c r="AG240" s="49"/>
      <c r="AI240" s="50">
        <f t="shared" si="22"/>
        <v>0</v>
      </c>
      <c r="AJ240" s="220"/>
      <c r="AK240" s="45"/>
      <c r="AM240" s="159">
        <f t="shared" si="38"/>
        <v>193.38000000000002</v>
      </c>
      <c r="AN240" s="48">
        <f t="shared" si="39"/>
        <v>254</v>
      </c>
    </row>
    <row r="241" spans="2:41" x14ac:dyDescent="0.2">
      <c r="B241" s="153">
        <v>255</v>
      </c>
      <c r="C241" s="139">
        <v>255</v>
      </c>
      <c r="E241" s="46">
        <v>44043</v>
      </c>
      <c r="F241" s="51" t="s">
        <v>101</v>
      </c>
      <c r="G241" s="47" t="s">
        <v>457</v>
      </c>
      <c r="H241" s="139">
        <v>216</v>
      </c>
      <c r="I241" s="217" t="s">
        <v>796</v>
      </c>
      <c r="J241" s="45">
        <v>48</v>
      </c>
      <c r="K241" s="50">
        <f t="shared" si="36"/>
        <v>243.36</v>
      </c>
      <c r="L241" s="217" t="s">
        <v>800</v>
      </c>
      <c r="M241" s="220">
        <v>12</v>
      </c>
      <c r="N241" s="223">
        <f t="shared" si="40"/>
        <v>62.400000000000006</v>
      </c>
      <c r="O241" s="217"/>
      <c r="Q241" s="223">
        <f t="shared" si="41"/>
        <v>0</v>
      </c>
      <c r="R241" s="217" t="s">
        <v>775</v>
      </c>
      <c r="S241" s="220">
        <v>18</v>
      </c>
      <c r="T241" s="223">
        <f t="shared" ref="T241:T304" si="43">IF(R241&gt;0,(S241*VLOOKUP(R241,VEND_ME_BIO,3,FALSE)),0)</f>
        <v>91.26</v>
      </c>
      <c r="U241" s="217" t="s">
        <v>791</v>
      </c>
      <c r="V241" s="220">
        <v>24</v>
      </c>
      <c r="W241" s="223">
        <f t="shared" si="42"/>
        <v>158.88</v>
      </c>
      <c r="X241" s="98"/>
      <c r="Z241" s="223">
        <f t="shared" si="19"/>
        <v>0</v>
      </c>
      <c r="AA241" s="217" t="s">
        <v>817</v>
      </c>
      <c r="AB241" s="45">
        <v>36</v>
      </c>
      <c r="AC241" s="50">
        <f t="shared" si="20"/>
        <v>182.52</v>
      </c>
      <c r="AD241" s="220" t="s">
        <v>670</v>
      </c>
      <c r="AE241" s="45">
        <v>12</v>
      </c>
      <c r="AF241" s="50">
        <f t="shared" si="21"/>
        <v>61.44</v>
      </c>
      <c r="AG241" s="49"/>
      <c r="AI241" s="50">
        <f t="shared" si="22"/>
        <v>0</v>
      </c>
      <c r="AJ241" s="220"/>
      <c r="AK241" s="45"/>
      <c r="AM241" s="159">
        <f t="shared" si="38"/>
        <v>799.8599999999999</v>
      </c>
      <c r="AN241" s="48">
        <f t="shared" si="39"/>
        <v>255</v>
      </c>
    </row>
    <row r="242" spans="2:41" x14ac:dyDescent="0.2">
      <c r="B242" s="153">
        <v>256</v>
      </c>
      <c r="C242" s="139">
        <v>256</v>
      </c>
      <c r="E242" s="46">
        <v>44043</v>
      </c>
      <c r="F242" s="51" t="s">
        <v>101</v>
      </c>
      <c r="G242" s="47" t="s">
        <v>456</v>
      </c>
      <c r="H242" s="139">
        <v>217</v>
      </c>
      <c r="I242" s="217" t="s">
        <v>796</v>
      </c>
      <c r="J242" s="45">
        <v>6</v>
      </c>
      <c r="K242" s="50">
        <f t="shared" si="36"/>
        <v>30.42</v>
      </c>
      <c r="L242" s="217" t="s">
        <v>800</v>
      </c>
      <c r="M242" s="220">
        <v>6</v>
      </c>
      <c r="N242" s="223">
        <f t="shared" si="40"/>
        <v>31.200000000000003</v>
      </c>
      <c r="O242" s="217"/>
      <c r="Q242" s="223">
        <f t="shared" si="41"/>
        <v>0</v>
      </c>
      <c r="R242" s="217" t="s">
        <v>775</v>
      </c>
      <c r="S242" s="220">
        <v>6</v>
      </c>
      <c r="T242" s="223">
        <f t="shared" si="43"/>
        <v>30.42</v>
      </c>
      <c r="U242" s="217" t="s">
        <v>791</v>
      </c>
      <c r="V242" s="220">
        <v>6</v>
      </c>
      <c r="W242" s="223">
        <f t="shared" si="42"/>
        <v>39.72</v>
      </c>
      <c r="X242" s="98"/>
      <c r="Z242" s="223">
        <f t="shared" si="19"/>
        <v>0</v>
      </c>
      <c r="AA242" s="217" t="s">
        <v>817</v>
      </c>
      <c r="AB242" s="45">
        <v>6</v>
      </c>
      <c r="AC242" s="50">
        <f t="shared" si="20"/>
        <v>30.42</v>
      </c>
      <c r="AD242" s="220" t="s">
        <v>670</v>
      </c>
      <c r="AE242" s="45">
        <v>6</v>
      </c>
      <c r="AF242" s="50">
        <f t="shared" si="21"/>
        <v>30.72</v>
      </c>
      <c r="AG242" s="49"/>
      <c r="AI242" s="50">
        <f t="shared" si="22"/>
        <v>0</v>
      </c>
      <c r="AJ242" s="220"/>
      <c r="AK242" s="45"/>
      <c r="AM242" s="159">
        <f t="shared" si="38"/>
        <v>192.9</v>
      </c>
      <c r="AN242" s="48">
        <f t="shared" si="39"/>
        <v>256</v>
      </c>
    </row>
    <row r="243" spans="2:41" x14ac:dyDescent="0.2">
      <c r="B243" s="153">
        <v>257</v>
      </c>
      <c r="C243" s="139">
        <v>257</v>
      </c>
      <c r="E243" s="46">
        <v>44043</v>
      </c>
      <c r="F243" s="51" t="s">
        <v>101</v>
      </c>
      <c r="G243" s="47" t="s">
        <v>653</v>
      </c>
      <c r="H243" s="139">
        <v>218</v>
      </c>
      <c r="I243" s="217" t="s">
        <v>796</v>
      </c>
      <c r="J243" s="45">
        <v>18</v>
      </c>
      <c r="K243" s="50">
        <f t="shared" si="36"/>
        <v>91.26</v>
      </c>
      <c r="L243" s="217" t="s">
        <v>800</v>
      </c>
      <c r="M243" s="220">
        <v>24</v>
      </c>
      <c r="N243" s="223">
        <f t="shared" si="40"/>
        <v>124.80000000000001</v>
      </c>
      <c r="O243" s="217"/>
      <c r="Q243" s="223">
        <f t="shared" si="41"/>
        <v>0</v>
      </c>
      <c r="R243" s="217" t="s">
        <v>775</v>
      </c>
      <c r="S243" s="220">
        <v>18</v>
      </c>
      <c r="T243" s="223">
        <f t="shared" si="43"/>
        <v>91.26</v>
      </c>
      <c r="U243" s="217" t="s">
        <v>791</v>
      </c>
      <c r="V243" s="220">
        <v>12</v>
      </c>
      <c r="W243" s="223">
        <f t="shared" si="42"/>
        <v>79.44</v>
      </c>
      <c r="X243" s="98"/>
      <c r="Z243" s="223">
        <f t="shared" si="19"/>
        <v>0</v>
      </c>
      <c r="AA243" s="217" t="s">
        <v>817</v>
      </c>
      <c r="AB243" s="45">
        <v>24</v>
      </c>
      <c r="AC243" s="50">
        <f t="shared" si="20"/>
        <v>121.68</v>
      </c>
      <c r="AD243" s="220" t="s">
        <v>670</v>
      </c>
      <c r="AE243" s="45">
        <v>12</v>
      </c>
      <c r="AF243" s="50">
        <f t="shared" si="21"/>
        <v>61.44</v>
      </c>
      <c r="AG243" s="49"/>
      <c r="AI243" s="50">
        <f t="shared" si="22"/>
        <v>0</v>
      </c>
      <c r="AJ243" s="220"/>
      <c r="AK243" s="45"/>
      <c r="AM243" s="159">
        <f t="shared" si="38"/>
        <v>569.88</v>
      </c>
      <c r="AN243" s="48">
        <f t="shared" si="39"/>
        <v>257</v>
      </c>
    </row>
    <row r="244" spans="2:41" x14ac:dyDescent="0.2">
      <c r="B244" s="153">
        <v>258</v>
      </c>
      <c r="C244" s="139">
        <v>258</v>
      </c>
      <c r="E244" s="46">
        <v>44043</v>
      </c>
      <c r="F244" s="51" t="s">
        <v>101</v>
      </c>
      <c r="G244" s="47" t="s">
        <v>654</v>
      </c>
      <c r="H244" s="139">
        <v>219</v>
      </c>
      <c r="I244" s="217" t="s">
        <v>796</v>
      </c>
      <c r="J244" s="45">
        <v>12</v>
      </c>
      <c r="K244" s="50">
        <f t="shared" si="36"/>
        <v>60.84</v>
      </c>
      <c r="L244" s="217" t="s">
        <v>800</v>
      </c>
      <c r="M244" s="220">
        <v>12</v>
      </c>
      <c r="N244" s="223">
        <f t="shared" si="40"/>
        <v>62.400000000000006</v>
      </c>
      <c r="O244" s="217"/>
      <c r="Q244" s="223">
        <f t="shared" si="41"/>
        <v>0</v>
      </c>
      <c r="R244" s="217" t="s">
        <v>775</v>
      </c>
      <c r="S244" s="220">
        <v>12</v>
      </c>
      <c r="T244" s="223">
        <f t="shared" si="43"/>
        <v>60.84</v>
      </c>
      <c r="U244" s="217" t="s">
        <v>791</v>
      </c>
      <c r="V244" s="220">
        <v>12</v>
      </c>
      <c r="W244" s="223">
        <f t="shared" si="42"/>
        <v>79.44</v>
      </c>
      <c r="X244" s="98"/>
      <c r="Z244" s="223">
        <f t="shared" si="19"/>
        <v>0</v>
      </c>
      <c r="AA244" s="217" t="s">
        <v>817</v>
      </c>
      <c r="AB244" s="45">
        <v>12</v>
      </c>
      <c r="AC244" s="50">
        <f t="shared" si="20"/>
        <v>60.84</v>
      </c>
      <c r="AD244" s="220" t="s">
        <v>670</v>
      </c>
      <c r="AE244" s="45">
        <v>12</v>
      </c>
      <c r="AF244" s="50">
        <f t="shared" si="21"/>
        <v>61.44</v>
      </c>
      <c r="AG244" s="49"/>
      <c r="AI244" s="50">
        <f t="shared" si="22"/>
        <v>0</v>
      </c>
      <c r="AJ244" s="220" t="s">
        <v>857</v>
      </c>
      <c r="AK244" s="45">
        <v>24</v>
      </c>
      <c r="AL244" s="50">
        <v>156</v>
      </c>
      <c r="AM244" s="159">
        <f t="shared" si="38"/>
        <v>541.79999999999995</v>
      </c>
      <c r="AN244" s="48">
        <f t="shared" si="39"/>
        <v>258</v>
      </c>
    </row>
    <row r="245" spans="2:41" x14ac:dyDescent="0.2">
      <c r="B245" s="153">
        <v>259</v>
      </c>
      <c r="C245" s="139">
        <v>259</v>
      </c>
      <c r="E245" s="46">
        <v>44048</v>
      </c>
      <c r="F245" s="349" t="s">
        <v>101</v>
      </c>
      <c r="G245" s="47" t="s">
        <v>251</v>
      </c>
      <c r="H245" s="139">
        <v>220</v>
      </c>
      <c r="I245" s="217" t="s">
        <v>796</v>
      </c>
      <c r="J245" s="45">
        <v>12</v>
      </c>
      <c r="K245" s="50">
        <f t="shared" si="36"/>
        <v>60.84</v>
      </c>
      <c r="L245" s="217" t="s">
        <v>800</v>
      </c>
      <c r="M245" s="220">
        <v>12</v>
      </c>
      <c r="N245" s="223">
        <f t="shared" si="40"/>
        <v>62.400000000000006</v>
      </c>
      <c r="O245" s="217"/>
      <c r="Q245" s="223">
        <f t="shared" si="41"/>
        <v>0</v>
      </c>
      <c r="R245" s="217" t="s">
        <v>775</v>
      </c>
      <c r="S245" s="220">
        <v>12</v>
      </c>
      <c r="T245" s="223">
        <f t="shared" si="43"/>
        <v>60.84</v>
      </c>
      <c r="U245" s="217" t="s">
        <v>791</v>
      </c>
      <c r="V245" s="220">
        <v>12</v>
      </c>
      <c r="W245" s="223">
        <f t="shared" si="42"/>
        <v>79.44</v>
      </c>
      <c r="X245" s="98"/>
      <c r="Z245" s="223">
        <f t="shared" si="19"/>
        <v>0</v>
      </c>
      <c r="AA245" s="217" t="s">
        <v>817</v>
      </c>
      <c r="AB245" s="45">
        <v>12</v>
      </c>
      <c r="AC245" s="50">
        <f t="shared" si="20"/>
        <v>60.84</v>
      </c>
      <c r="AD245" s="938" t="s">
        <v>670</v>
      </c>
      <c r="AE245" s="987">
        <v>18</v>
      </c>
      <c r="AF245" s="939">
        <f t="shared" si="21"/>
        <v>92.16</v>
      </c>
      <c r="AG245" s="49"/>
      <c r="AI245" s="50">
        <f t="shared" si="22"/>
        <v>0</v>
      </c>
      <c r="AJ245" s="220"/>
      <c r="AK245" s="45"/>
      <c r="AM245" s="159">
        <f t="shared" si="38"/>
        <v>416.52</v>
      </c>
      <c r="AN245" s="48">
        <f t="shared" si="39"/>
        <v>259</v>
      </c>
    </row>
    <row r="246" spans="2:41" ht="15" thickBot="1" x14ac:dyDescent="0.25">
      <c r="B246" s="153">
        <v>260</v>
      </c>
      <c r="C246" s="139">
        <v>260</v>
      </c>
      <c r="E246" s="46">
        <v>44048</v>
      </c>
      <c r="F246" s="51" t="s">
        <v>101</v>
      </c>
      <c r="G246" s="47" t="s">
        <v>450</v>
      </c>
      <c r="H246" s="139">
        <v>221</v>
      </c>
      <c r="I246" s="217" t="s">
        <v>796</v>
      </c>
      <c r="J246" s="45">
        <v>6</v>
      </c>
      <c r="K246" s="50">
        <f t="shared" si="36"/>
        <v>30.42</v>
      </c>
      <c r="L246" s="217" t="s">
        <v>800</v>
      </c>
      <c r="M246" s="220">
        <v>6</v>
      </c>
      <c r="N246" s="223">
        <f t="shared" si="40"/>
        <v>31.200000000000003</v>
      </c>
      <c r="O246" s="217"/>
      <c r="Q246" s="223">
        <f t="shared" si="41"/>
        <v>0</v>
      </c>
      <c r="R246" s="217"/>
      <c r="T246" s="223">
        <f t="shared" si="43"/>
        <v>0</v>
      </c>
      <c r="U246" s="217" t="s">
        <v>791</v>
      </c>
      <c r="V246" s="220">
        <v>6</v>
      </c>
      <c r="W246" s="223">
        <f t="shared" si="42"/>
        <v>39.72</v>
      </c>
      <c r="X246" s="98"/>
      <c r="Z246" s="223">
        <f t="shared" si="19"/>
        <v>0</v>
      </c>
      <c r="AA246" s="217" t="s">
        <v>817</v>
      </c>
      <c r="AB246" s="45">
        <v>12</v>
      </c>
      <c r="AC246" s="50">
        <f t="shared" si="20"/>
        <v>60.84</v>
      </c>
      <c r="AD246" s="220" t="s">
        <v>670</v>
      </c>
      <c r="AE246" s="209">
        <v>12</v>
      </c>
      <c r="AF246" s="50">
        <f t="shared" si="21"/>
        <v>61.44</v>
      </c>
      <c r="AG246" s="49"/>
      <c r="AI246" s="50">
        <f t="shared" si="22"/>
        <v>0</v>
      </c>
      <c r="AJ246" s="220"/>
      <c r="AK246" s="45"/>
      <c r="AM246" s="159">
        <f t="shared" si="38"/>
        <v>223.62</v>
      </c>
      <c r="AN246" s="48">
        <f t="shared" si="39"/>
        <v>260</v>
      </c>
    </row>
    <row r="247" spans="2:41" x14ac:dyDescent="0.2">
      <c r="B247" s="153">
        <v>261</v>
      </c>
      <c r="C247" s="139">
        <v>261</v>
      </c>
      <c r="E247" s="46">
        <v>44048</v>
      </c>
      <c r="F247" s="51" t="s">
        <v>101</v>
      </c>
      <c r="G247" s="47" t="s">
        <v>648</v>
      </c>
      <c r="H247" s="139">
        <v>222</v>
      </c>
      <c r="I247" s="217" t="s">
        <v>796</v>
      </c>
      <c r="J247" s="45">
        <v>6</v>
      </c>
      <c r="K247" s="50">
        <f t="shared" si="36"/>
        <v>30.42</v>
      </c>
      <c r="L247" s="217"/>
      <c r="N247" s="223">
        <f t="shared" si="40"/>
        <v>0</v>
      </c>
      <c r="O247" s="217"/>
      <c r="Q247" s="223">
        <f t="shared" si="41"/>
        <v>0</v>
      </c>
      <c r="R247" s="217" t="s">
        <v>775</v>
      </c>
      <c r="S247" s="220">
        <v>12</v>
      </c>
      <c r="T247" s="223">
        <f t="shared" si="43"/>
        <v>60.84</v>
      </c>
      <c r="U247" s="217" t="s">
        <v>791</v>
      </c>
      <c r="V247" s="220">
        <v>12</v>
      </c>
      <c r="W247" s="223">
        <f t="shared" si="42"/>
        <v>79.44</v>
      </c>
      <c r="X247" s="98"/>
      <c r="Z247" s="223">
        <f t="shared" si="19"/>
        <v>0</v>
      </c>
      <c r="AA247" s="217" t="s">
        <v>817</v>
      </c>
      <c r="AB247" s="45">
        <v>12</v>
      </c>
      <c r="AC247" s="50">
        <f t="shared" si="20"/>
        <v>60.84</v>
      </c>
      <c r="AD247" s="220" t="s">
        <v>670</v>
      </c>
      <c r="AE247" s="45">
        <v>12</v>
      </c>
      <c r="AF247" s="50">
        <f t="shared" si="21"/>
        <v>61.44</v>
      </c>
      <c r="AG247" s="49"/>
      <c r="AI247" s="50">
        <f t="shared" si="22"/>
        <v>0</v>
      </c>
      <c r="AJ247" s="220"/>
      <c r="AK247" s="45"/>
      <c r="AM247" s="159">
        <f t="shared" si="38"/>
        <v>292.98</v>
      </c>
      <c r="AN247" s="48">
        <f t="shared" si="39"/>
        <v>261</v>
      </c>
    </row>
    <row r="248" spans="2:41" x14ac:dyDescent="0.2">
      <c r="B248" s="153">
        <v>262</v>
      </c>
      <c r="C248" s="139">
        <v>262</v>
      </c>
      <c r="E248" s="46">
        <v>44048</v>
      </c>
      <c r="F248" s="51" t="s">
        <v>101</v>
      </c>
      <c r="G248" s="47" t="s">
        <v>458</v>
      </c>
      <c r="H248" s="139">
        <v>223</v>
      </c>
      <c r="I248" s="217" t="s">
        <v>796</v>
      </c>
      <c r="J248" s="45">
        <v>18</v>
      </c>
      <c r="K248" s="50">
        <f t="shared" si="36"/>
        <v>91.26</v>
      </c>
      <c r="L248" s="217" t="s">
        <v>800</v>
      </c>
      <c r="M248" s="220">
        <v>12</v>
      </c>
      <c r="N248" s="223">
        <f t="shared" si="40"/>
        <v>62.400000000000006</v>
      </c>
      <c r="O248" s="217"/>
      <c r="Q248" s="223">
        <f t="shared" si="41"/>
        <v>0</v>
      </c>
      <c r="R248" s="217" t="s">
        <v>775</v>
      </c>
      <c r="S248" s="220">
        <v>18</v>
      </c>
      <c r="T248" s="223">
        <f t="shared" si="43"/>
        <v>91.26</v>
      </c>
      <c r="U248" s="217" t="s">
        <v>791</v>
      </c>
      <c r="V248" s="220">
        <v>18</v>
      </c>
      <c r="W248" s="223">
        <f t="shared" si="42"/>
        <v>119.16</v>
      </c>
      <c r="X248" s="98"/>
      <c r="Z248" s="223">
        <f t="shared" si="19"/>
        <v>0</v>
      </c>
      <c r="AA248" s="217" t="s">
        <v>817</v>
      </c>
      <c r="AB248" s="45">
        <v>24</v>
      </c>
      <c r="AC248" s="50">
        <f t="shared" si="20"/>
        <v>121.68</v>
      </c>
      <c r="AD248" s="220" t="s">
        <v>670</v>
      </c>
      <c r="AE248" s="45">
        <v>24</v>
      </c>
      <c r="AF248" s="50">
        <f t="shared" si="21"/>
        <v>122.88</v>
      </c>
      <c r="AG248" s="49"/>
      <c r="AI248" s="50">
        <f t="shared" si="22"/>
        <v>0</v>
      </c>
      <c r="AJ248" s="220"/>
      <c r="AK248" s="45"/>
      <c r="AM248" s="159">
        <f t="shared" si="38"/>
        <v>608.6400000000001</v>
      </c>
      <c r="AN248" s="48">
        <f t="shared" si="39"/>
        <v>262</v>
      </c>
    </row>
    <row r="249" spans="2:41" x14ac:dyDescent="0.2">
      <c r="B249" s="153">
        <v>263</v>
      </c>
      <c r="C249" s="139">
        <v>263</v>
      </c>
      <c r="E249" s="46">
        <v>44048</v>
      </c>
      <c r="F249" s="51" t="s">
        <v>101</v>
      </c>
      <c r="G249" s="47" t="s">
        <v>652</v>
      </c>
      <c r="H249" s="139">
        <v>224</v>
      </c>
      <c r="I249" s="217" t="s">
        <v>796</v>
      </c>
      <c r="J249" s="45">
        <v>12</v>
      </c>
      <c r="K249" s="50">
        <f t="shared" si="36"/>
        <v>60.84</v>
      </c>
      <c r="L249" s="217" t="s">
        <v>800</v>
      </c>
      <c r="M249" s="220">
        <v>24</v>
      </c>
      <c r="N249" s="223">
        <f t="shared" si="40"/>
        <v>124.80000000000001</v>
      </c>
      <c r="O249" s="217"/>
      <c r="Q249" s="223">
        <f t="shared" si="41"/>
        <v>0</v>
      </c>
      <c r="R249" s="217" t="s">
        <v>775</v>
      </c>
      <c r="S249" s="220">
        <v>24</v>
      </c>
      <c r="T249" s="223">
        <f t="shared" si="43"/>
        <v>121.68</v>
      </c>
      <c r="U249" s="217" t="s">
        <v>791</v>
      </c>
      <c r="V249" s="220">
        <v>24</v>
      </c>
      <c r="W249" s="223">
        <f t="shared" si="42"/>
        <v>158.88</v>
      </c>
      <c r="X249" s="98"/>
      <c r="Z249" s="223">
        <f t="shared" si="19"/>
        <v>0</v>
      </c>
      <c r="AA249" s="217" t="s">
        <v>817</v>
      </c>
      <c r="AB249" s="45">
        <v>24</v>
      </c>
      <c r="AC249" s="50">
        <f t="shared" si="20"/>
        <v>121.68</v>
      </c>
      <c r="AD249" s="220" t="s">
        <v>670</v>
      </c>
      <c r="AE249" s="45">
        <v>24</v>
      </c>
      <c r="AF249" s="50">
        <f t="shared" si="21"/>
        <v>122.88</v>
      </c>
      <c r="AG249" s="49"/>
      <c r="AI249" s="50">
        <f t="shared" si="22"/>
        <v>0</v>
      </c>
      <c r="AJ249" s="220"/>
      <c r="AK249" s="45"/>
      <c r="AM249" s="159">
        <f t="shared" si="38"/>
        <v>710.7600000000001</v>
      </c>
      <c r="AN249" s="48">
        <f t="shared" si="39"/>
        <v>263</v>
      </c>
    </row>
    <row r="250" spans="2:41" x14ac:dyDescent="0.2">
      <c r="B250" s="153">
        <v>268</v>
      </c>
      <c r="C250" s="139">
        <v>268</v>
      </c>
      <c r="E250" s="46">
        <v>44069</v>
      </c>
      <c r="F250" s="51" t="s">
        <v>106</v>
      </c>
      <c r="G250" s="47"/>
      <c r="I250" s="217"/>
      <c r="K250" s="50">
        <f t="shared" si="36"/>
        <v>0</v>
      </c>
      <c r="L250" s="217" t="s">
        <v>800</v>
      </c>
      <c r="M250" s="220">
        <v>6</v>
      </c>
      <c r="N250" s="223">
        <v>33.6</v>
      </c>
      <c r="O250" s="217"/>
      <c r="Q250" s="223">
        <f t="shared" si="41"/>
        <v>0</v>
      </c>
      <c r="R250" s="217" t="s">
        <v>775</v>
      </c>
      <c r="S250" s="220">
        <v>6</v>
      </c>
      <c r="T250" s="223">
        <v>31.8</v>
      </c>
      <c r="U250" s="217" t="s">
        <v>791</v>
      </c>
      <c r="V250" s="220">
        <v>6</v>
      </c>
      <c r="W250" s="223">
        <v>39.6</v>
      </c>
      <c r="X250" s="98"/>
      <c r="Z250" s="223">
        <f t="shared" si="19"/>
        <v>0</v>
      </c>
      <c r="AA250" s="217"/>
      <c r="AC250" s="50">
        <f t="shared" si="20"/>
        <v>0</v>
      </c>
      <c r="AF250" s="50">
        <f t="shared" si="21"/>
        <v>0</v>
      </c>
      <c r="AG250" s="49"/>
      <c r="AI250" s="50">
        <f t="shared" si="22"/>
        <v>0</v>
      </c>
      <c r="AJ250" s="220"/>
      <c r="AK250" s="45"/>
      <c r="AM250" s="159">
        <f t="shared" si="38"/>
        <v>105</v>
      </c>
      <c r="AN250" s="48">
        <f t="shared" si="39"/>
        <v>268</v>
      </c>
    </row>
    <row r="251" spans="2:41" x14ac:dyDescent="0.2">
      <c r="B251" s="153">
        <v>276</v>
      </c>
      <c r="C251" s="139">
        <v>276</v>
      </c>
      <c r="E251" s="46">
        <v>44074</v>
      </c>
      <c r="F251" s="51" t="s">
        <v>101</v>
      </c>
      <c r="G251" s="47" t="s">
        <v>448</v>
      </c>
      <c r="H251" s="139">
        <v>225</v>
      </c>
      <c r="I251" s="217"/>
      <c r="K251" s="50">
        <f t="shared" si="36"/>
        <v>0</v>
      </c>
      <c r="L251" s="217" t="s">
        <v>800</v>
      </c>
      <c r="M251" s="220">
        <v>12</v>
      </c>
      <c r="N251" s="223">
        <f t="shared" si="40"/>
        <v>62.400000000000006</v>
      </c>
      <c r="O251" s="217" t="s">
        <v>877</v>
      </c>
      <c r="P251" s="220">
        <v>12</v>
      </c>
      <c r="Q251" s="223">
        <f t="shared" si="41"/>
        <v>90.12</v>
      </c>
      <c r="R251" s="217" t="s">
        <v>775</v>
      </c>
      <c r="S251" s="220">
        <v>6</v>
      </c>
      <c r="T251" s="223">
        <f t="shared" si="43"/>
        <v>30.42</v>
      </c>
      <c r="U251" s="217" t="s">
        <v>791</v>
      </c>
      <c r="V251" s="220">
        <v>6</v>
      </c>
      <c r="W251" s="223">
        <f t="shared" si="42"/>
        <v>39.72</v>
      </c>
      <c r="X251" s="98"/>
      <c r="Z251" s="223">
        <f t="shared" si="19"/>
        <v>0</v>
      </c>
      <c r="AA251" s="217" t="s">
        <v>817</v>
      </c>
      <c r="AB251" s="45">
        <v>6</v>
      </c>
      <c r="AC251" s="50">
        <f t="shared" si="20"/>
        <v>30.42</v>
      </c>
      <c r="AD251" s="220" t="s">
        <v>670</v>
      </c>
      <c r="AE251" s="45">
        <v>12</v>
      </c>
      <c r="AF251" s="50">
        <f t="shared" si="21"/>
        <v>61.44</v>
      </c>
      <c r="AG251" s="49"/>
      <c r="AI251" s="50">
        <f t="shared" si="22"/>
        <v>0</v>
      </c>
      <c r="AJ251" s="220"/>
      <c r="AK251" s="45"/>
      <c r="AM251" s="159">
        <f t="shared" si="38"/>
        <v>314.52</v>
      </c>
      <c r="AN251" s="48">
        <f t="shared" si="39"/>
        <v>276</v>
      </c>
    </row>
    <row r="252" spans="2:41" x14ac:dyDescent="0.2">
      <c r="B252" s="153">
        <v>277</v>
      </c>
      <c r="C252" s="139">
        <v>277</v>
      </c>
      <c r="E252" s="46">
        <v>44074</v>
      </c>
      <c r="F252" s="51" t="s">
        <v>101</v>
      </c>
      <c r="G252" s="47" t="s">
        <v>450</v>
      </c>
      <c r="H252" s="139">
        <v>226</v>
      </c>
      <c r="I252" s="217" t="s">
        <v>796</v>
      </c>
      <c r="J252" s="45">
        <v>6</v>
      </c>
      <c r="K252" s="50">
        <f t="shared" si="36"/>
        <v>30.42</v>
      </c>
      <c r="L252" s="217" t="s">
        <v>800</v>
      </c>
      <c r="M252" s="220">
        <v>12</v>
      </c>
      <c r="N252" s="223">
        <f t="shared" si="40"/>
        <v>62.400000000000006</v>
      </c>
      <c r="O252" s="217" t="s">
        <v>877</v>
      </c>
      <c r="P252" s="220">
        <v>12</v>
      </c>
      <c r="Q252" s="223">
        <f t="shared" si="41"/>
        <v>90.12</v>
      </c>
      <c r="R252" s="217" t="s">
        <v>775</v>
      </c>
      <c r="S252" s="220">
        <v>18</v>
      </c>
      <c r="T252" s="223">
        <f t="shared" si="43"/>
        <v>91.26</v>
      </c>
      <c r="U252" s="217" t="s">
        <v>791</v>
      </c>
      <c r="V252" s="220">
        <v>12</v>
      </c>
      <c r="W252" s="223">
        <f t="shared" si="42"/>
        <v>79.44</v>
      </c>
      <c r="X252" s="98"/>
      <c r="Z252" s="223">
        <f t="shared" si="19"/>
        <v>0</v>
      </c>
      <c r="AA252" s="217" t="s">
        <v>817</v>
      </c>
      <c r="AB252" s="45">
        <v>6</v>
      </c>
      <c r="AC252" s="50">
        <f t="shared" si="20"/>
        <v>30.42</v>
      </c>
      <c r="AD252" s="220" t="s">
        <v>670</v>
      </c>
      <c r="AE252" s="45">
        <v>6</v>
      </c>
      <c r="AF252" s="50">
        <f t="shared" si="21"/>
        <v>30.72</v>
      </c>
      <c r="AG252" s="49"/>
      <c r="AI252" s="50">
        <f t="shared" si="22"/>
        <v>0</v>
      </c>
      <c r="AJ252" s="220"/>
      <c r="AK252" s="45"/>
      <c r="AM252" s="159">
        <f t="shared" si="38"/>
        <v>414.78</v>
      </c>
      <c r="AN252" s="48">
        <f t="shared" si="39"/>
        <v>277</v>
      </c>
    </row>
    <row r="253" spans="2:41" x14ac:dyDescent="0.2">
      <c r="B253" s="153" t="s">
        <v>878</v>
      </c>
      <c r="C253" s="139">
        <v>278</v>
      </c>
      <c r="D253" s="139" t="s">
        <v>657</v>
      </c>
      <c r="E253" s="46">
        <v>44074</v>
      </c>
      <c r="F253" s="51" t="s">
        <v>101</v>
      </c>
      <c r="G253" s="47" t="s">
        <v>451</v>
      </c>
      <c r="H253" s="139">
        <v>227</v>
      </c>
      <c r="I253" s="217" t="s">
        <v>796</v>
      </c>
      <c r="J253" s="45">
        <v>4</v>
      </c>
      <c r="K253" s="50">
        <f t="shared" si="36"/>
        <v>20.28</v>
      </c>
      <c r="L253" s="217"/>
      <c r="N253" s="223">
        <f t="shared" si="40"/>
        <v>0</v>
      </c>
      <c r="O253" s="217"/>
      <c r="Q253" s="223">
        <f t="shared" si="41"/>
        <v>0</v>
      </c>
      <c r="R253" s="217"/>
      <c r="T253" s="223">
        <f t="shared" si="43"/>
        <v>0</v>
      </c>
      <c r="U253" s="217"/>
      <c r="W253" s="223">
        <f t="shared" si="42"/>
        <v>0</v>
      </c>
      <c r="X253" s="98"/>
      <c r="Z253" s="223">
        <f t="shared" si="19"/>
        <v>0</v>
      </c>
      <c r="AA253" s="217"/>
      <c r="AC253" s="50">
        <f t="shared" si="20"/>
        <v>0</v>
      </c>
      <c r="AF253" s="50">
        <f t="shared" si="21"/>
        <v>0</v>
      </c>
      <c r="AG253" s="49"/>
      <c r="AI253" s="50">
        <f t="shared" si="22"/>
        <v>0</v>
      </c>
      <c r="AJ253" s="220"/>
      <c r="AK253" s="45"/>
      <c r="AM253" s="159">
        <f t="shared" si="38"/>
        <v>20.28</v>
      </c>
      <c r="AN253" s="48" t="str">
        <f t="shared" si="39"/>
        <v>278A</v>
      </c>
    </row>
    <row r="254" spans="2:41" x14ac:dyDescent="0.2">
      <c r="B254" s="153" t="s">
        <v>879</v>
      </c>
      <c r="C254" s="139">
        <v>278</v>
      </c>
      <c r="D254" s="139" t="s">
        <v>658</v>
      </c>
      <c r="E254" s="46">
        <v>44074</v>
      </c>
      <c r="F254" s="51" t="s">
        <v>101</v>
      </c>
      <c r="G254" s="47" t="s">
        <v>451</v>
      </c>
      <c r="H254" s="139">
        <v>227</v>
      </c>
      <c r="I254" s="217" t="s">
        <v>861</v>
      </c>
      <c r="J254" s="45">
        <v>2</v>
      </c>
      <c r="K254" s="50">
        <f t="shared" si="36"/>
        <v>10.14</v>
      </c>
      <c r="L254" s="217" t="s">
        <v>800</v>
      </c>
      <c r="M254" s="220">
        <v>6</v>
      </c>
      <c r="N254" s="223">
        <f t="shared" si="40"/>
        <v>31.200000000000003</v>
      </c>
      <c r="O254" s="217" t="s">
        <v>877</v>
      </c>
      <c r="P254" s="220">
        <v>12</v>
      </c>
      <c r="Q254" s="223">
        <f t="shared" si="41"/>
        <v>90.12</v>
      </c>
      <c r="R254" s="217" t="s">
        <v>775</v>
      </c>
      <c r="S254" s="220">
        <v>6</v>
      </c>
      <c r="T254" s="223">
        <f t="shared" si="43"/>
        <v>30.42</v>
      </c>
      <c r="U254" s="217" t="s">
        <v>791</v>
      </c>
      <c r="V254" s="220">
        <v>6</v>
      </c>
      <c r="W254" s="223">
        <f t="shared" si="42"/>
        <v>39.72</v>
      </c>
      <c r="X254" s="98"/>
      <c r="Z254" s="223">
        <f t="shared" si="19"/>
        <v>0</v>
      </c>
      <c r="AA254" s="217" t="s">
        <v>817</v>
      </c>
      <c r="AB254" s="45">
        <v>12</v>
      </c>
      <c r="AC254" s="50">
        <f t="shared" si="20"/>
        <v>60.84</v>
      </c>
      <c r="AF254" s="50">
        <f t="shared" si="21"/>
        <v>0</v>
      </c>
      <c r="AG254" s="49"/>
      <c r="AI254" s="50">
        <f t="shared" si="22"/>
        <v>0</v>
      </c>
      <c r="AJ254" s="220"/>
      <c r="AK254" s="45"/>
      <c r="AM254" s="159">
        <f t="shared" si="38"/>
        <v>262.44</v>
      </c>
      <c r="AN254" s="48" t="str">
        <f t="shared" si="39"/>
        <v>278B</v>
      </c>
      <c r="AO254" s="158">
        <f>AM253+AM254</f>
        <v>282.72000000000003</v>
      </c>
    </row>
    <row r="255" spans="2:41" x14ac:dyDescent="0.2">
      <c r="B255" s="153">
        <v>279</v>
      </c>
      <c r="C255" s="139">
        <v>279</v>
      </c>
      <c r="E255" s="46">
        <v>44074</v>
      </c>
      <c r="F255" s="51" t="s">
        <v>101</v>
      </c>
      <c r="G255" s="47" t="s">
        <v>461</v>
      </c>
      <c r="H255" s="139">
        <v>228</v>
      </c>
      <c r="I255" s="217" t="s">
        <v>796</v>
      </c>
      <c r="J255" s="45">
        <v>12</v>
      </c>
      <c r="K255" s="50">
        <f t="shared" si="36"/>
        <v>60.84</v>
      </c>
      <c r="L255" s="217" t="s">
        <v>800</v>
      </c>
      <c r="M255" s="220">
        <v>6</v>
      </c>
      <c r="N255" s="223">
        <f t="shared" si="40"/>
        <v>31.200000000000003</v>
      </c>
      <c r="O255" s="217" t="s">
        <v>877</v>
      </c>
      <c r="P255" s="220">
        <v>12</v>
      </c>
      <c r="Q255" s="223">
        <f t="shared" si="41"/>
        <v>90.12</v>
      </c>
      <c r="R255" s="217"/>
      <c r="T255" s="223">
        <f t="shared" si="43"/>
        <v>0</v>
      </c>
      <c r="U255" s="217" t="s">
        <v>791</v>
      </c>
      <c r="V255" s="220">
        <v>6</v>
      </c>
      <c r="W255" s="223">
        <f t="shared" si="42"/>
        <v>39.72</v>
      </c>
      <c r="X255" s="98"/>
      <c r="Z255" s="223">
        <f t="shared" si="19"/>
        <v>0</v>
      </c>
      <c r="AA255" s="217" t="s">
        <v>817</v>
      </c>
      <c r="AB255" s="45">
        <v>12</v>
      </c>
      <c r="AC255" s="50">
        <f t="shared" si="20"/>
        <v>60.84</v>
      </c>
      <c r="AD255" s="220" t="s">
        <v>670</v>
      </c>
      <c r="AE255" s="45">
        <v>6</v>
      </c>
      <c r="AF255" s="50">
        <f t="shared" si="21"/>
        <v>30.72</v>
      </c>
      <c r="AG255" s="49"/>
      <c r="AI255" s="50">
        <f t="shared" si="22"/>
        <v>0</v>
      </c>
      <c r="AJ255" s="220"/>
      <c r="AK255" s="45"/>
      <c r="AM255" s="159">
        <f t="shared" si="38"/>
        <v>313.44000000000005</v>
      </c>
      <c r="AN255" s="48">
        <f t="shared" si="39"/>
        <v>279</v>
      </c>
    </row>
    <row r="256" spans="2:41" x14ac:dyDescent="0.2">
      <c r="B256" s="153">
        <v>280</v>
      </c>
      <c r="C256" s="139">
        <v>280</v>
      </c>
      <c r="E256" s="46">
        <v>44074</v>
      </c>
      <c r="F256" s="51" t="s">
        <v>101</v>
      </c>
      <c r="G256" s="47" t="s">
        <v>468</v>
      </c>
      <c r="H256" s="139">
        <v>229</v>
      </c>
      <c r="I256" s="217"/>
      <c r="K256" s="50">
        <f t="shared" si="36"/>
        <v>0</v>
      </c>
      <c r="L256" s="217"/>
      <c r="N256" s="223">
        <f t="shared" si="40"/>
        <v>0</v>
      </c>
      <c r="O256" s="217" t="s">
        <v>877</v>
      </c>
      <c r="P256" s="220">
        <v>12</v>
      </c>
      <c r="Q256" s="223">
        <f t="shared" si="41"/>
        <v>90.12</v>
      </c>
      <c r="R256" s="217"/>
      <c r="T256" s="223">
        <f t="shared" si="43"/>
        <v>0</v>
      </c>
      <c r="U256" s="217" t="s">
        <v>791</v>
      </c>
      <c r="V256" s="220">
        <v>6</v>
      </c>
      <c r="W256" s="223">
        <f t="shared" si="42"/>
        <v>39.72</v>
      </c>
      <c r="X256" s="98"/>
      <c r="Z256" s="223">
        <f t="shared" si="19"/>
        <v>0</v>
      </c>
      <c r="AA256" s="217" t="s">
        <v>817</v>
      </c>
      <c r="AB256" s="45">
        <v>12</v>
      </c>
      <c r="AC256" s="50">
        <f t="shared" si="20"/>
        <v>60.84</v>
      </c>
      <c r="AD256" s="220" t="s">
        <v>670</v>
      </c>
      <c r="AE256" s="45">
        <v>12</v>
      </c>
      <c r="AF256" s="50">
        <f t="shared" si="21"/>
        <v>61.44</v>
      </c>
      <c r="AG256" s="49"/>
      <c r="AI256" s="50">
        <f t="shared" si="22"/>
        <v>0</v>
      </c>
      <c r="AJ256" s="220"/>
      <c r="AK256" s="45"/>
      <c r="AM256" s="159">
        <f t="shared" si="38"/>
        <v>252.12</v>
      </c>
      <c r="AN256" s="48">
        <f t="shared" si="39"/>
        <v>280</v>
      </c>
    </row>
    <row r="257" spans="2:40" x14ac:dyDescent="0.2">
      <c r="B257" s="153">
        <v>281</v>
      </c>
      <c r="C257" s="139">
        <v>281</v>
      </c>
      <c r="E257" s="46">
        <v>44074</v>
      </c>
      <c r="F257" s="51" t="s">
        <v>101</v>
      </c>
      <c r="G257" s="47" t="s">
        <v>452</v>
      </c>
      <c r="H257" s="139">
        <v>230</v>
      </c>
      <c r="I257" s="217" t="s">
        <v>861</v>
      </c>
      <c r="J257" s="45">
        <v>12</v>
      </c>
      <c r="K257" s="50">
        <f t="shared" si="36"/>
        <v>60.84</v>
      </c>
      <c r="L257" s="217" t="s">
        <v>800</v>
      </c>
      <c r="M257" s="220">
        <v>6</v>
      </c>
      <c r="N257" s="223">
        <f t="shared" si="40"/>
        <v>31.200000000000003</v>
      </c>
      <c r="O257" s="217" t="s">
        <v>877</v>
      </c>
      <c r="P257" s="220">
        <v>36</v>
      </c>
      <c r="Q257" s="223">
        <f t="shared" si="41"/>
        <v>270.36</v>
      </c>
      <c r="R257" s="217" t="s">
        <v>775</v>
      </c>
      <c r="S257" s="220">
        <v>12</v>
      </c>
      <c r="T257" s="223">
        <f t="shared" si="43"/>
        <v>60.84</v>
      </c>
      <c r="U257" s="217" t="s">
        <v>791</v>
      </c>
      <c r="V257" s="220">
        <v>12</v>
      </c>
      <c r="W257" s="223">
        <f t="shared" si="42"/>
        <v>79.44</v>
      </c>
      <c r="X257" s="98"/>
      <c r="Z257" s="223">
        <f t="shared" si="19"/>
        <v>0</v>
      </c>
      <c r="AA257" s="217"/>
      <c r="AC257" s="50">
        <f t="shared" si="20"/>
        <v>0</v>
      </c>
      <c r="AD257" s="220" t="s">
        <v>670</v>
      </c>
      <c r="AE257" s="45">
        <v>12</v>
      </c>
      <c r="AF257" s="50">
        <f t="shared" si="21"/>
        <v>61.44</v>
      </c>
      <c r="AG257" s="49"/>
      <c r="AI257" s="50">
        <f t="shared" si="22"/>
        <v>0</v>
      </c>
      <c r="AJ257" s="220"/>
      <c r="AK257" s="45"/>
      <c r="AM257" s="159">
        <f t="shared" si="38"/>
        <v>564.12</v>
      </c>
      <c r="AN257" s="48">
        <f t="shared" si="39"/>
        <v>281</v>
      </c>
    </row>
    <row r="258" spans="2:40" x14ac:dyDescent="0.2">
      <c r="B258" s="153">
        <v>282</v>
      </c>
      <c r="C258" s="139">
        <v>282</v>
      </c>
      <c r="E258" s="46">
        <v>44074</v>
      </c>
      <c r="F258" s="51" t="s">
        <v>101</v>
      </c>
      <c r="G258" s="350" t="s">
        <v>453</v>
      </c>
      <c r="H258" s="139">
        <v>231</v>
      </c>
      <c r="I258" s="217" t="s">
        <v>861</v>
      </c>
      <c r="J258" s="45">
        <v>6</v>
      </c>
      <c r="K258" s="50">
        <f t="shared" si="36"/>
        <v>30.42</v>
      </c>
      <c r="L258" s="217" t="s">
        <v>800</v>
      </c>
      <c r="M258" s="220">
        <v>6</v>
      </c>
      <c r="N258" s="223">
        <f t="shared" si="40"/>
        <v>31.200000000000003</v>
      </c>
      <c r="O258" s="217" t="s">
        <v>877</v>
      </c>
      <c r="P258" s="220">
        <v>6</v>
      </c>
      <c r="Q258" s="223">
        <f t="shared" si="41"/>
        <v>45.06</v>
      </c>
      <c r="R258" s="217" t="s">
        <v>775</v>
      </c>
      <c r="S258" s="220">
        <v>6</v>
      </c>
      <c r="T258" s="223">
        <f t="shared" si="43"/>
        <v>30.42</v>
      </c>
      <c r="U258" s="217" t="s">
        <v>791</v>
      </c>
      <c r="V258" s="220">
        <v>6</v>
      </c>
      <c r="W258" s="223">
        <f t="shared" si="42"/>
        <v>39.72</v>
      </c>
      <c r="X258" s="98"/>
      <c r="Z258" s="223">
        <f t="shared" si="19"/>
        <v>0</v>
      </c>
      <c r="AA258" s="217" t="s">
        <v>817</v>
      </c>
      <c r="AB258" s="45">
        <v>6</v>
      </c>
      <c r="AC258" s="50">
        <f t="shared" si="20"/>
        <v>30.42</v>
      </c>
      <c r="AD258" s="220" t="s">
        <v>670</v>
      </c>
      <c r="AE258" s="45">
        <v>6</v>
      </c>
      <c r="AF258" s="50">
        <f t="shared" si="21"/>
        <v>30.72</v>
      </c>
      <c r="AG258" s="49"/>
      <c r="AI258" s="50">
        <f t="shared" si="22"/>
        <v>0</v>
      </c>
      <c r="AJ258" s="220"/>
      <c r="AK258" s="45"/>
      <c r="AM258" s="159">
        <f t="shared" si="38"/>
        <v>237.96</v>
      </c>
      <c r="AN258" s="48">
        <f t="shared" si="39"/>
        <v>282</v>
      </c>
    </row>
    <row r="259" spans="2:40" x14ac:dyDescent="0.2">
      <c r="B259" s="153">
        <v>283</v>
      </c>
      <c r="C259" s="139">
        <v>283</v>
      </c>
      <c r="E259" s="46">
        <v>44074</v>
      </c>
      <c r="F259" s="51" t="s">
        <v>101</v>
      </c>
      <c r="G259" s="47" t="s">
        <v>648</v>
      </c>
      <c r="H259" s="139">
        <v>232</v>
      </c>
      <c r="I259" s="217" t="s">
        <v>861</v>
      </c>
      <c r="J259" s="45">
        <v>6</v>
      </c>
      <c r="K259" s="50">
        <f t="shared" si="36"/>
        <v>30.42</v>
      </c>
      <c r="L259" s="217"/>
      <c r="N259" s="223">
        <f t="shared" si="40"/>
        <v>0</v>
      </c>
      <c r="O259" s="217" t="s">
        <v>877</v>
      </c>
      <c r="P259" s="220">
        <v>12</v>
      </c>
      <c r="Q259" s="223">
        <f t="shared" si="41"/>
        <v>90.12</v>
      </c>
      <c r="R259" s="217" t="s">
        <v>775</v>
      </c>
      <c r="S259" s="220">
        <v>12</v>
      </c>
      <c r="T259" s="223">
        <f t="shared" si="43"/>
        <v>60.84</v>
      </c>
      <c r="U259" s="217"/>
      <c r="W259" s="223">
        <f t="shared" si="42"/>
        <v>0</v>
      </c>
      <c r="X259" s="98"/>
      <c r="Z259" s="223">
        <f t="shared" si="19"/>
        <v>0</v>
      </c>
      <c r="AA259" s="217"/>
      <c r="AC259" s="50">
        <f t="shared" si="20"/>
        <v>0</v>
      </c>
      <c r="AD259" s="220" t="s">
        <v>670</v>
      </c>
      <c r="AE259" s="45">
        <v>12</v>
      </c>
      <c r="AF259" s="50">
        <f t="shared" si="21"/>
        <v>61.44</v>
      </c>
      <c r="AG259" s="49"/>
      <c r="AI259" s="50">
        <f t="shared" si="22"/>
        <v>0</v>
      </c>
      <c r="AJ259" s="220"/>
      <c r="AK259" s="45"/>
      <c r="AM259" s="159">
        <f t="shared" si="38"/>
        <v>242.82</v>
      </c>
      <c r="AN259" s="48">
        <f t="shared" si="39"/>
        <v>283</v>
      </c>
    </row>
    <row r="260" spans="2:40" x14ac:dyDescent="0.2">
      <c r="B260" s="153">
        <v>284</v>
      </c>
      <c r="C260" s="139">
        <v>284</v>
      </c>
      <c r="E260" s="46">
        <v>44074</v>
      </c>
      <c r="F260" s="51" t="s">
        <v>101</v>
      </c>
      <c r="G260" s="47" t="s">
        <v>628</v>
      </c>
      <c r="H260" s="139">
        <v>233</v>
      </c>
      <c r="I260" s="217" t="s">
        <v>861</v>
      </c>
      <c r="J260" s="45">
        <v>6</v>
      </c>
      <c r="K260" s="50">
        <f t="shared" si="36"/>
        <v>30.42</v>
      </c>
      <c r="L260" s="217" t="s">
        <v>800</v>
      </c>
      <c r="M260" s="220">
        <v>6</v>
      </c>
      <c r="N260" s="223">
        <f t="shared" si="40"/>
        <v>31.200000000000003</v>
      </c>
      <c r="O260" s="217" t="s">
        <v>877</v>
      </c>
      <c r="P260" s="220">
        <v>6</v>
      </c>
      <c r="Q260" s="223">
        <f t="shared" si="41"/>
        <v>45.06</v>
      </c>
      <c r="R260" s="217" t="s">
        <v>775</v>
      </c>
      <c r="S260" s="220">
        <v>6</v>
      </c>
      <c r="T260" s="223">
        <f t="shared" si="43"/>
        <v>30.42</v>
      </c>
      <c r="U260" s="217"/>
      <c r="W260" s="223">
        <f t="shared" si="42"/>
        <v>0</v>
      </c>
      <c r="X260" s="98"/>
      <c r="Z260" s="223">
        <f t="shared" si="19"/>
        <v>0</v>
      </c>
      <c r="AA260" s="217" t="s">
        <v>817</v>
      </c>
      <c r="AB260" s="45">
        <v>6</v>
      </c>
      <c r="AC260" s="50">
        <f t="shared" si="20"/>
        <v>30.42</v>
      </c>
      <c r="AD260" s="220" t="s">
        <v>670</v>
      </c>
      <c r="AE260" s="45">
        <v>6</v>
      </c>
      <c r="AF260" s="50">
        <f t="shared" si="21"/>
        <v>30.72</v>
      </c>
      <c r="AG260" s="49"/>
      <c r="AI260" s="50">
        <f t="shared" si="22"/>
        <v>0</v>
      </c>
      <c r="AJ260" s="220"/>
      <c r="AK260" s="45"/>
      <c r="AM260" s="159">
        <f t="shared" si="38"/>
        <v>198.24000000000004</v>
      </c>
      <c r="AN260" s="48">
        <f t="shared" si="39"/>
        <v>284</v>
      </c>
    </row>
    <row r="261" spans="2:40" x14ac:dyDescent="0.2">
      <c r="B261" s="153">
        <v>285</v>
      </c>
      <c r="C261" s="139">
        <v>285</v>
      </c>
      <c r="E261" s="46">
        <v>44074</v>
      </c>
      <c r="F261" s="51" t="s">
        <v>101</v>
      </c>
      <c r="G261" s="47" t="s">
        <v>457</v>
      </c>
      <c r="H261" s="139">
        <v>234</v>
      </c>
      <c r="I261" s="217"/>
      <c r="K261" s="50">
        <f t="shared" si="36"/>
        <v>0</v>
      </c>
      <c r="L261" s="217" t="s">
        <v>800</v>
      </c>
      <c r="M261" s="220">
        <v>24</v>
      </c>
      <c r="N261" s="223">
        <f t="shared" si="40"/>
        <v>124.80000000000001</v>
      </c>
      <c r="O261" s="217" t="s">
        <v>877</v>
      </c>
      <c r="P261" s="220">
        <v>36</v>
      </c>
      <c r="Q261" s="223">
        <f t="shared" si="41"/>
        <v>270.36</v>
      </c>
      <c r="R261" s="217"/>
      <c r="T261" s="223">
        <f t="shared" si="43"/>
        <v>0</v>
      </c>
      <c r="U261" s="217"/>
      <c r="W261" s="223">
        <f t="shared" si="42"/>
        <v>0</v>
      </c>
      <c r="X261" s="98"/>
      <c r="Z261" s="223">
        <f t="shared" si="19"/>
        <v>0</v>
      </c>
      <c r="AA261" s="217"/>
      <c r="AC261" s="50">
        <f t="shared" si="20"/>
        <v>0</v>
      </c>
      <c r="AF261" s="50">
        <f t="shared" si="21"/>
        <v>0</v>
      </c>
      <c r="AG261" s="49"/>
      <c r="AI261" s="50">
        <f t="shared" si="22"/>
        <v>0</v>
      </c>
      <c r="AJ261" s="220"/>
      <c r="AK261" s="45"/>
      <c r="AM261" s="159">
        <f t="shared" si="38"/>
        <v>395.16</v>
      </c>
      <c r="AN261" s="48">
        <f t="shared" si="39"/>
        <v>285</v>
      </c>
    </row>
    <row r="262" spans="2:40" x14ac:dyDescent="0.2">
      <c r="B262" s="153">
        <v>286</v>
      </c>
      <c r="C262" s="139">
        <v>286</v>
      </c>
      <c r="E262" s="46">
        <v>44074</v>
      </c>
      <c r="F262" s="51" t="s">
        <v>101</v>
      </c>
      <c r="G262" s="47" t="s">
        <v>132</v>
      </c>
      <c r="H262" s="139">
        <v>235</v>
      </c>
      <c r="I262" s="217" t="s">
        <v>861</v>
      </c>
      <c r="J262" s="45">
        <v>12</v>
      </c>
      <c r="K262" s="50">
        <f t="shared" si="36"/>
        <v>60.84</v>
      </c>
      <c r="L262" s="217"/>
      <c r="N262" s="223">
        <f t="shared" si="40"/>
        <v>0</v>
      </c>
      <c r="O262" s="217" t="s">
        <v>877</v>
      </c>
      <c r="P262" s="220">
        <v>6</v>
      </c>
      <c r="Q262" s="223">
        <f t="shared" si="41"/>
        <v>45.06</v>
      </c>
      <c r="R262" s="217"/>
      <c r="T262" s="223">
        <f t="shared" si="43"/>
        <v>0</v>
      </c>
      <c r="U262" s="217" t="s">
        <v>791</v>
      </c>
      <c r="V262" s="220">
        <v>12</v>
      </c>
      <c r="W262" s="223">
        <f t="shared" si="42"/>
        <v>79.44</v>
      </c>
      <c r="X262" s="98"/>
      <c r="Z262" s="223">
        <f t="shared" si="19"/>
        <v>0</v>
      </c>
      <c r="AA262" s="217"/>
      <c r="AC262" s="50">
        <f t="shared" si="20"/>
        <v>0</v>
      </c>
      <c r="AD262" s="220" t="s">
        <v>670</v>
      </c>
      <c r="AE262" s="45">
        <v>6</v>
      </c>
      <c r="AF262" s="50">
        <f t="shared" si="21"/>
        <v>30.72</v>
      </c>
      <c r="AG262" s="49"/>
      <c r="AI262" s="50">
        <f t="shared" si="22"/>
        <v>0</v>
      </c>
      <c r="AJ262" s="220"/>
      <c r="AK262" s="45"/>
      <c r="AM262" s="159">
        <f t="shared" si="38"/>
        <v>216.06</v>
      </c>
      <c r="AN262" s="48">
        <f t="shared" si="39"/>
        <v>286</v>
      </c>
    </row>
    <row r="263" spans="2:40" x14ac:dyDescent="0.2">
      <c r="B263" s="153">
        <v>287</v>
      </c>
      <c r="C263" s="139">
        <v>287</v>
      </c>
      <c r="E263" s="46">
        <v>44074</v>
      </c>
      <c r="F263" s="51" t="s">
        <v>101</v>
      </c>
      <c r="G263" s="47" t="s">
        <v>652</v>
      </c>
      <c r="H263" s="139">
        <v>236</v>
      </c>
      <c r="I263" s="217" t="s">
        <v>861</v>
      </c>
      <c r="J263" s="45">
        <v>6</v>
      </c>
      <c r="K263" s="50">
        <f t="shared" si="36"/>
        <v>30.42</v>
      </c>
      <c r="L263" s="217" t="s">
        <v>800</v>
      </c>
      <c r="M263" s="220">
        <v>6</v>
      </c>
      <c r="N263" s="223">
        <f t="shared" si="40"/>
        <v>31.200000000000003</v>
      </c>
      <c r="O263" s="217" t="s">
        <v>877</v>
      </c>
      <c r="P263" s="220">
        <v>12</v>
      </c>
      <c r="Q263" s="223">
        <f t="shared" si="41"/>
        <v>90.12</v>
      </c>
      <c r="R263" s="217" t="s">
        <v>775</v>
      </c>
      <c r="S263" s="220">
        <v>12</v>
      </c>
      <c r="T263" s="223">
        <f t="shared" si="43"/>
        <v>60.84</v>
      </c>
      <c r="U263" s="217" t="s">
        <v>791</v>
      </c>
      <c r="V263" s="220">
        <v>12</v>
      </c>
      <c r="W263" s="223">
        <f t="shared" si="42"/>
        <v>79.44</v>
      </c>
      <c r="X263" s="98"/>
      <c r="Z263" s="223">
        <f t="shared" si="19"/>
        <v>0</v>
      </c>
      <c r="AA263" s="217"/>
      <c r="AC263" s="50">
        <f t="shared" si="20"/>
        <v>0</v>
      </c>
      <c r="AF263" s="50">
        <f t="shared" si="21"/>
        <v>0</v>
      </c>
      <c r="AG263" s="49"/>
      <c r="AI263" s="50">
        <f t="shared" si="22"/>
        <v>0</v>
      </c>
      <c r="AJ263" s="220"/>
      <c r="AK263" s="45"/>
      <c r="AM263" s="159">
        <f t="shared" si="38"/>
        <v>292.02</v>
      </c>
      <c r="AN263" s="48">
        <f t="shared" si="39"/>
        <v>287</v>
      </c>
    </row>
    <row r="264" spans="2:40" x14ac:dyDescent="0.2">
      <c r="B264" s="153">
        <v>288</v>
      </c>
      <c r="C264" s="139">
        <v>288</v>
      </c>
      <c r="E264" s="46">
        <v>44074</v>
      </c>
      <c r="F264" s="51" t="s">
        <v>101</v>
      </c>
      <c r="G264" s="47" t="s">
        <v>456</v>
      </c>
      <c r="H264" s="139">
        <v>237</v>
      </c>
      <c r="I264" s="217"/>
      <c r="K264" s="50">
        <f t="shared" si="36"/>
        <v>0</v>
      </c>
      <c r="L264" s="217" t="s">
        <v>800</v>
      </c>
      <c r="M264" s="220">
        <v>6</v>
      </c>
      <c r="N264" s="223">
        <f t="shared" si="40"/>
        <v>31.200000000000003</v>
      </c>
      <c r="O264" s="217" t="s">
        <v>877</v>
      </c>
      <c r="P264" s="220">
        <v>12</v>
      </c>
      <c r="Q264" s="223">
        <f t="shared" si="41"/>
        <v>90.12</v>
      </c>
      <c r="R264" s="217" t="s">
        <v>775</v>
      </c>
      <c r="S264" s="220">
        <v>12</v>
      </c>
      <c r="T264" s="223">
        <f t="shared" si="43"/>
        <v>60.84</v>
      </c>
      <c r="U264" s="217"/>
      <c r="W264" s="223">
        <f t="shared" si="42"/>
        <v>0</v>
      </c>
      <c r="X264" s="98"/>
      <c r="Z264" s="223">
        <f t="shared" si="19"/>
        <v>0</v>
      </c>
      <c r="AA264" s="217"/>
      <c r="AC264" s="50">
        <f t="shared" si="20"/>
        <v>0</v>
      </c>
      <c r="AD264" s="220" t="s">
        <v>670</v>
      </c>
      <c r="AE264" s="45">
        <v>6</v>
      </c>
      <c r="AF264" s="50">
        <f t="shared" si="21"/>
        <v>30.72</v>
      </c>
      <c r="AG264" s="49"/>
      <c r="AI264" s="50">
        <f t="shared" si="22"/>
        <v>0</v>
      </c>
      <c r="AJ264" s="220"/>
      <c r="AK264" s="45"/>
      <c r="AM264" s="159">
        <f t="shared" si="38"/>
        <v>212.88000000000002</v>
      </c>
      <c r="AN264" s="48">
        <f t="shared" si="39"/>
        <v>288</v>
      </c>
    </row>
    <row r="265" spans="2:40" x14ac:dyDescent="0.2">
      <c r="B265" s="153">
        <v>289</v>
      </c>
      <c r="C265" s="139">
        <v>289</v>
      </c>
      <c r="E265" s="46">
        <v>44074</v>
      </c>
      <c r="F265" s="51" t="s">
        <v>101</v>
      </c>
      <c r="G265" s="47" t="s">
        <v>653</v>
      </c>
      <c r="H265" s="139">
        <v>238</v>
      </c>
      <c r="I265" s="217"/>
      <c r="K265" s="50">
        <f t="shared" ref="K265:K369" si="44">IF(I265&gt;0,(J265*VLOOKUP(I265,VEND_MF_BIO,3,FALSE)),0)</f>
        <v>0</v>
      </c>
      <c r="L265" s="217"/>
      <c r="N265" s="223">
        <f t="shared" si="40"/>
        <v>0</v>
      </c>
      <c r="O265" s="217" t="s">
        <v>877</v>
      </c>
      <c r="P265" s="220">
        <v>12</v>
      </c>
      <c r="Q265" s="223">
        <f t="shared" si="41"/>
        <v>90.12</v>
      </c>
      <c r="R265" s="217" t="s">
        <v>775</v>
      </c>
      <c r="S265" s="220">
        <v>6</v>
      </c>
      <c r="T265" s="223">
        <f t="shared" si="43"/>
        <v>30.42</v>
      </c>
      <c r="U265" s="217" t="s">
        <v>791</v>
      </c>
      <c r="V265" s="220">
        <v>6</v>
      </c>
      <c r="W265" s="223">
        <f t="shared" si="42"/>
        <v>39.72</v>
      </c>
      <c r="X265" s="98"/>
      <c r="Z265" s="223">
        <f t="shared" si="19"/>
        <v>0</v>
      </c>
      <c r="AA265" s="217"/>
      <c r="AC265" s="50">
        <f t="shared" si="20"/>
        <v>0</v>
      </c>
      <c r="AD265" s="220" t="s">
        <v>670</v>
      </c>
      <c r="AE265" s="45">
        <v>12</v>
      </c>
      <c r="AF265" s="50">
        <f t="shared" si="21"/>
        <v>61.44</v>
      </c>
      <c r="AG265" s="49"/>
      <c r="AI265" s="50">
        <f t="shared" si="22"/>
        <v>0</v>
      </c>
      <c r="AJ265" s="220"/>
      <c r="AK265" s="45"/>
      <c r="AM265" s="159">
        <f t="shared" si="38"/>
        <v>221.7</v>
      </c>
      <c r="AN265" s="48">
        <f t="shared" si="39"/>
        <v>289</v>
      </c>
    </row>
    <row r="266" spans="2:40" x14ac:dyDescent="0.2">
      <c r="B266" s="153">
        <v>290</v>
      </c>
      <c r="C266" s="139">
        <v>290</v>
      </c>
      <c r="E266" s="46">
        <v>44074</v>
      </c>
      <c r="F266" s="51" t="s">
        <v>101</v>
      </c>
      <c r="G266" s="47" t="s">
        <v>654</v>
      </c>
      <c r="H266" s="139">
        <v>239</v>
      </c>
      <c r="I266" s="217" t="s">
        <v>861</v>
      </c>
      <c r="J266" s="45">
        <v>12</v>
      </c>
      <c r="K266" s="50">
        <f t="shared" si="44"/>
        <v>60.84</v>
      </c>
      <c r="L266" s="217" t="s">
        <v>800</v>
      </c>
      <c r="M266" s="220">
        <v>12</v>
      </c>
      <c r="N266" s="223">
        <f t="shared" si="40"/>
        <v>62.400000000000006</v>
      </c>
      <c r="O266" s="217" t="s">
        <v>877</v>
      </c>
      <c r="P266" s="220">
        <v>18</v>
      </c>
      <c r="Q266" s="223">
        <f t="shared" si="41"/>
        <v>135.18</v>
      </c>
      <c r="R266" s="217" t="s">
        <v>775</v>
      </c>
      <c r="S266" s="220">
        <v>12</v>
      </c>
      <c r="T266" s="223">
        <f t="shared" si="43"/>
        <v>60.84</v>
      </c>
      <c r="U266" s="217" t="s">
        <v>791</v>
      </c>
      <c r="V266" s="220">
        <v>12</v>
      </c>
      <c r="W266" s="223">
        <f t="shared" si="42"/>
        <v>79.44</v>
      </c>
      <c r="X266" s="98"/>
      <c r="Z266" s="223">
        <f t="shared" si="19"/>
        <v>0</v>
      </c>
      <c r="AA266" s="217"/>
      <c r="AC266" s="50">
        <f t="shared" si="20"/>
        <v>0</v>
      </c>
      <c r="AF266" s="50">
        <f t="shared" si="21"/>
        <v>0</v>
      </c>
      <c r="AG266" s="49"/>
      <c r="AI266" s="50">
        <f t="shared" si="22"/>
        <v>0</v>
      </c>
      <c r="AJ266" s="220"/>
      <c r="AK266" s="45"/>
      <c r="AM266" s="159">
        <f t="shared" si="38"/>
        <v>398.7</v>
      </c>
      <c r="AN266" s="48">
        <f t="shared" si="39"/>
        <v>290</v>
      </c>
    </row>
    <row r="267" spans="2:40" x14ac:dyDescent="0.2">
      <c r="B267" s="153">
        <v>291</v>
      </c>
      <c r="C267" s="139">
        <v>291</v>
      </c>
      <c r="E267" s="46">
        <v>44074</v>
      </c>
      <c r="F267" s="51" t="s">
        <v>101</v>
      </c>
      <c r="G267" s="47" t="s">
        <v>462</v>
      </c>
      <c r="H267" s="139">
        <v>240</v>
      </c>
      <c r="I267" s="217" t="s">
        <v>861</v>
      </c>
      <c r="J267" s="45">
        <v>6</v>
      </c>
      <c r="K267" s="50">
        <f t="shared" si="44"/>
        <v>30.42</v>
      </c>
      <c r="L267" s="217" t="s">
        <v>800</v>
      </c>
      <c r="M267" s="220">
        <v>6</v>
      </c>
      <c r="N267" s="223">
        <f t="shared" si="40"/>
        <v>31.200000000000003</v>
      </c>
      <c r="O267" s="217" t="s">
        <v>877</v>
      </c>
      <c r="P267" s="220">
        <v>6</v>
      </c>
      <c r="Q267" s="223">
        <f t="shared" si="41"/>
        <v>45.06</v>
      </c>
      <c r="R267" s="217" t="s">
        <v>775</v>
      </c>
      <c r="S267" s="220">
        <v>12</v>
      </c>
      <c r="T267" s="223">
        <f t="shared" si="43"/>
        <v>60.84</v>
      </c>
      <c r="U267" s="217" t="s">
        <v>791</v>
      </c>
      <c r="V267" s="220">
        <v>6</v>
      </c>
      <c r="W267" s="223">
        <f t="shared" si="42"/>
        <v>39.72</v>
      </c>
      <c r="X267" s="98"/>
      <c r="Z267" s="223">
        <f t="shared" si="19"/>
        <v>0</v>
      </c>
      <c r="AA267" s="217" t="s">
        <v>817</v>
      </c>
      <c r="AB267" s="45">
        <v>12</v>
      </c>
      <c r="AC267" s="50">
        <f t="shared" si="20"/>
        <v>60.84</v>
      </c>
      <c r="AD267" s="220" t="s">
        <v>670</v>
      </c>
      <c r="AE267" s="45">
        <v>6</v>
      </c>
      <c r="AF267" s="50">
        <f t="shared" si="21"/>
        <v>30.72</v>
      </c>
      <c r="AG267" s="49"/>
      <c r="AI267" s="50">
        <f t="shared" si="22"/>
        <v>0</v>
      </c>
      <c r="AJ267" s="220"/>
      <c r="AK267" s="45"/>
      <c r="AM267" s="159">
        <f t="shared" si="38"/>
        <v>298.80000000000007</v>
      </c>
      <c r="AN267" s="48">
        <f t="shared" si="39"/>
        <v>291</v>
      </c>
    </row>
    <row r="268" spans="2:40" x14ac:dyDescent="0.2">
      <c r="B268" s="153">
        <v>296</v>
      </c>
      <c r="C268" s="139">
        <v>296</v>
      </c>
      <c r="E268" s="46">
        <v>44079</v>
      </c>
      <c r="F268" s="51" t="s">
        <v>101</v>
      </c>
      <c r="G268" s="47" t="s">
        <v>251</v>
      </c>
      <c r="H268" s="139">
        <v>241</v>
      </c>
      <c r="I268" s="217" t="s">
        <v>861</v>
      </c>
      <c r="J268" s="45">
        <v>12</v>
      </c>
      <c r="K268" s="50">
        <f t="shared" si="44"/>
        <v>60.84</v>
      </c>
      <c r="L268" s="217"/>
      <c r="N268" s="223">
        <f t="shared" si="40"/>
        <v>0</v>
      </c>
      <c r="O268" s="217" t="s">
        <v>877</v>
      </c>
      <c r="P268" s="220">
        <v>18</v>
      </c>
      <c r="Q268" s="223">
        <f t="shared" si="41"/>
        <v>135.18</v>
      </c>
      <c r="R268" s="217"/>
      <c r="T268" s="223">
        <f t="shared" si="43"/>
        <v>0</v>
      </c>
      <c r="U268" s="217" t="s">
        <v>791</v>
      </c>
      <c r="V268" s="220">
        <v>6</v>
      </c>
      <c r="W268" s="223">
        <f t="shared" si="42"/>
        <v>39.72</v>
      </c>
      <c r="X268" s="98"/>
      <c r="Z268" s="223">
        <f t="shared" si="19"/>
        <v>0</v>
      </c>
      <c r="AA268" s="217"/>
      <c r="AC268" s="50">
        <f t="shared" si="20"/>
        <v>0</v>
      </c>
      <c r="AD268" s="220" t="s">
        <v>670</v>
      </c>
      <c r="AE268" s="45">
        <v>6</v>
      </c>
      <c r="AF268" s="50">
        <f t="shared" si="21"/>
        <v>30.72</v>
      </c>
      <c r="AG268" s="49" t="s">
        <v>884</v>
      </c>
      <c r="AH268" s="45">
        <v>12</v>
      </c>
      <c r="AI268" s="50">
        <f t="shared" si="22"/>
        <v>87</v>
      </c>
      <c r="AJ268" s="220"/>
      <c r="AK268" s="45"/>
      <c r="AM268" s="159">
        <f t="shared" si="38"/>
        <v>353.46000000000004</v>
      </c>
      <c r="AN268" s="48">
        <f t="shared" si="39"/>
        <v>296</v>
      </c>
    </row>
    <row r="269" spans="2:40" x14ac:dyDescent="0.2">
      <c r="B269" s="153">
        <v>297</v>
      </c>
      <c r="C269" s="139">
        <v>297</v>
      </c>
      <c r="E269" s="46">
        <v>44079</v>
      </c>
      <c r="F269" s="51" t="s">
        <v>101</v>
      </c>
      <c r="G269" s="47" t="s">
        <v>454</v>
      </c>
      <c r="H269" s="139">
        <v>242</v>
      </c>
      <c r="I269" s="217"/>
      <c r="K269" s="50">
        <f t="shared" si="44"/>
        <v>0</v>
      </c>
      <c r="L269" s="217" t="s">
        <v>800</v>
      </c>
      <c r="M269" s="220">
        <v>6</v>
      </c>
      <c r="N269" s="223">
        <f t="shared" si="40"/>
        <v>31.200000000000003</v>
      </c>
      <c r="O269" s="217" t="s">
        <v>877</v>
      </c>
      <c r="P269" s="220">
        <v>12</v>
      </c>
      <c r="Q269" s="223">
        <f t="shared" si="41"/>
        <v>90.12</v>
      </c>
      <c r="R269" s="217"/>
      <c r="T269" s="223">
        <f t="shared" si="43"/>
        <v>0</v>
      </c>
      <c r="U269" s="217"/>
      <c r="W269" s="223">
        <f t="shared" si="42"/>
        <v>0</v>
      </c>
      <c r="X269" s="98"/>
      <c r="Z269" s="223">
        <f t="shared" si="19"/>
        <v>0</v>
      </c>
      <c r="AA269" s="217" t="s">
        <v>817</v>
      </c>
      <c r="AB269" s="45">
        <v>6</v>
      </c>
      <c r="AC269" s="50">
        <f t="shared" si="20"/>
        <v>30.42</v>
      </c>
      <c r="AD269" s="220" t="s">
        <v>670</v>
      </c>
      <c r="AE269" s="45">
        <v>6</v>
      </c>
      <c r="AF269" s="50">
        <f t="shared" si="21"/>
        <v>30.72</v>
      </c>
      <c r="AG269" s="49" t="s">
        <v>884</v>
      </c>
      <c r="AH269" s="45">
        <v>18</v>
      </c>
      <c r="AI269" s="50">
        <f t="shared" si="22"/>
        <v>130.5</v>
      </c>
      <c r="AJ269" s="220"/>
      <c r="AK269" s="45"/>
      <c r="AM269" s="159">
        <f t="shared" si="38"/>
        <v>312.96000000000004</v>
      </c>
      <c r="AN269" s="48">
        <f t="shared" si="39"/>
        <v>297</v>
      </c>
    </row>
    <row r="270" spans="2:40" x14ac:dyDescent="0.2">
      <c r="B270" s="153">
        <v>298</v>
      </c>
      <c r="C270" s="139">
        <v>298</v>
      </c>
      <c r="E270" s="46">
        <v>44079</v>
      </c>
      <c r="F270" s="51" t="s">
        <v>101</v>
      </c>
      <c r="G270" s="47" t="s">
        <v>650</v>
      </c>
      <c r="H270" s="139">
        <v>243</v>
      </c>
      <c r="I270" s="217" t="s">
        <v>861</v>
      </c>
      <c r="J270" s="45">
        <v>12</v>
      </c>
      <c r="K270" s="50">
        <f t="shared" si="44"/>
        <v>60.84</v>
      </c>
      <c r="L270" s="217" t="s">
        <v>800</v>
      </c>
      <c r="M270" s="220">
        <v>12</v>
      </c>
      <c r="N270" s="223">
        <f t="shared" si="40"/>
        <v>62.400000000000006</v>
      </c>
      <c r="O270" s="217" t="s">
        <v>877</v>
      </c>
      <c r="P270" s="220">
        <v>12</v>
      </c>
      <c r="Q270" s="223">
        <f t="shared" si="41"/>
        <v>90.12</v>
      </c>
      <c r="R270" s="217" t="s">
        <v>775</v>
      </c>
      <c r="S270" s="220">
        <v>12</v>
      </c>
      <c r="T270" s="223">
        <f t="shared" si="43"/>
        <v>60.84</v>
      </c>
      <c r="U270" s="217" t="s">
        <v>791</v>
      </c>
      <c r="V270" s="220">
        <v>12</v>
      </c>
      <c r="W270" s="223">
        <f t="shared" si="42"/>
        <v>79.44</v>
      </c>
      <c r="X270" s="98"/>
      <c r="Z270" s="223">
        <f t="shared" si="19"/>
        <v>0</v>
      </c>
      <c r="AA270" s="217" t="s">
        <v>817</v>
      </c>
      <c r="AB270" s="45">
        <v>6</v>
      </c>
      <c r="AC270" s="50">
        <f t="shared" si="20"/>
        <v>30.42</v>
      </c>
      <c r="AD270" s="220" t="s">
        <v>670</v>
      </c>
      <c r="AE270" s="45">
        <v>6</v>
      </c>
      <c r="AF270" s="50">
        <f t="shared" si="21"/>
        <v>30.72</v>
      </c>
      <c r="AG270" s="49" t="s">
        <v>884</v>
      </c>
      <c r="AH270" s="45">
        <v>6</v>
      </c>
      <c r="AI270" s="50">
        <f t="shared" si="22"/>
        <v>43.5</v>
      </c>
      <c r="AJ270" s="220"/>
      <c r="AK270" s="45"/>
      <c r="AM270" s="159">
        <f t="shared" si="38"/>
        <v>458.28000000000009</v>
      </c>
      <c r="AN270" s="48">
        <f t="shared" si="39"/>
        <v>298</v>
      </c>
    </row>
    <row r="271" spans="2:40" x14ac:dyDescent="0.2">
      <c r="B271" s="153">
        <v>299</v>
      </c>
      <c r="C271" s="139">
        <v>299</v>
      </c>
      <c r="E271" s="46">
        <v>44079</v>
      </c>
      <c r="F271" s="51" t="s">
        <v>101</v>
      </c>
      <c r="G271" s="47" t="s">
        <v>651</v>
      </c>
      <c r="H271" s="139">
        <v>244</v>
      </c>
      <c r="I271" s="217" t="s">
        <v>861</v>
      </c>
      <c r="J271" s="45">
        <v>12</v>
      </c>
      <c r="K271" s="50">
        <f t="shared" si="44"/>
        <v>60.84</v>
      </c>
      <c r="L271" s="217" t="s">
        <v>800</v>
      </c>
      <c r="M271" s="220">
        <v>6</v>
      </c>
      <c r="N271" s="223">
        <f t="shared" si="40"/>
        <v>31.200000000000003</v>
      </c>
      <c r="O271" s="217" t="s">
        <v>877</v>
      </c>
      <c r="P271" s="220">
        <v>12</v>
      </c>
      <c r="Q271" s="223">
        <f t="shared" si="41"/>
        <v>90.12</v>
      </c>
      <c r="R271" s="217" t="s">
        <v>775</v>
      </c>
      <c r="S271" s="220">
        <v>12</v>
      </c>
      <c r="T271" s="223">
        <f t="shared" si="43"/>
        <v>60.84</v>
      </c>
      <c r="U271" s="217" t="s">
        <v>791</v>
      </c>
      <c r="V271" s="220">
        <v>6</v>
      </c>
      <c r="W271" s="223">
        <f t="shared" si="42"/>
        <v>39.72</v>
      </c>
      <c r="X271" s="98"/>
      <c r="Z271" s="223">
        <f t="shared" si="19"/>
        <v>0</v>
      </c>
      <c r="AA271" s="217" t="s">
        <v>817</v>
      </c>
      <c r="AB271" s="45">
        <v>12</v>
      </c>
      <c r="AC271" s="50">
        <f t="shared" si="20"/>
        <v>60.84</v>
      </c>
      <c r="AD271" s="220" t="s">
        <v>670</v>
      </c>
      <c r="AE271" s="45">
        <v>6</v>
      </c>
      <c r="AF271" s="50">
        <f t="shared" si="21"/>
        <v>30.72</v>
      </c>
      <c r="AG271" s="49" t="s">
        <v>884</v>
      </c>
      <c r="AH271" s="45">
        <v>12</v>
      </c>
      <c r="AI271" s="50">
        <f t="shared" si="22"/>
        <v>87</v>
      </c>
      <c r="AJ271" s="220"/>
      <c r="AK271" s="45"/>
      <c r="AM271" s="159">
        <f t="shared" si="38"/>
        <v>461.28000000000009</v>
      </c>
      <c r="AN271" s="48">
        <f t="shared" si="39"/>
        <v>299</v>
      </c>
    </row>
    <row r="272" spans="2:40" x14ac:dyDescent="0.2">
      <c r="B272" s="153">
        <v>303</v>
      </c>
      <c r="C272" s="139">
        <v>303</v>
      </c>
      <c r="E272" s="46">
        <v>44086</v>
      </c>
      <c r="F272" s="51" t="s">
        <v>101</v>
      </c>
      <c r="G272" s="47" t="s">
        <v>448</v>
      </c>
      <c r="H272" s="139">
        <v>245</v>
      </c>
      <c r="I272" s="217" t="s">
        <v>861</v>
      </c>
      <c r="J272" s="45">
        <v>24</v>
      </c>
      <c r="K272" s="50">
        <f t="shared" si="44"/>
        <v>121.68</v>
      </c>
      <c r="L272" s="217" t="s">
        <v>800</v>
      </c>
      <c r="M272" s="220">
        <v>18</v>
      </c>
      <c r="N272" s="223">
        <f t="shared" si="40"/>
        <v>93.600000000000009</v>
      </c>
      <c r="O272" s="217" t="s">
        <v>877</v>
      </c>
      <c r="P272" s="220">
        <v>24</v>
      </c>
      <c r="Q272" s="223">
        <f t="shared" si="41"/>
        <v>180.24</v>
      </c>
      <c r="R272" s="217" t="s">
        <v>775</v>
      </c>
      <c r="S272" s="220">
        <v>6</v>
      </c>
      <c r="T272" s="223">
        <f t="shared" si="43"/>
        <v>30.42</v>
      </c>
      <c r="U272" s="217" t="s">
        <v>791</v>
      </c>
      <c r="V272" s="220">
        <v>18</v>
      </c>
      <c r="W272" s="223">
        <f t="shared" si="42"/>
        <v>119.16</v>
      </c>
      <c r="X272" s="98"/>
      <c r="Z272" s="223">
        <f t="shared" si="19"/>
        <v>0</v>
      </c>
      <c r="AA272" s="217"/>
      <c r="AC272" s="50">
        <f t="shared" si="20"/>
        <v>0</v>
      </c>
      <c r="AD272" s="220" t="s">
        <v>670</v>
      </c>
      <c r="AE272" s="45">
        <v>18</v>
      </c>
      <c r="AF272" s="50">
        <f t="shared" si="21"/>
        <v>92.16</v>
      </c>
      <c r="AG272" s="49" t="s">
        <v>884</v>
      </c>
      <c r="AH272" s="45">
        <v>18</v>
      </c>
      <c r="AI272" s="50">
        <f t="shared" si="22"/>
        <v>130.5</v>
      </c>
      <c r="AJ272" s="220"/>
      <c r="AK272" s="45"/>
      <c r="AM272" s="159">
        <f t="shared" ref="AM272:AM335" si="45">K272+N272+Q272+T272+W272+AC272+AF272+AI272+Z272+AL272</f>
        <v>767.76</v>
      </c>
      <c r="AN272" s="48">
        <f t="shared" si="39"/>
        <v>303</v>
      </c>
    </row>
    <row r="273" spans="2:40" x14ac:dyDescent="0.2">
      <c r="B273" s="153">
        <v>304</v>
      </c>
      <c r="C273" s="139">
        <v>304</v>
      </c>
      <c r="E273" s="46">
        <v>44086</v>
      </c>
      <c r="F273" s="51" t="s">
        <v>101</v>
      </c>
      <c r="G273" s="47" t="s">
        <v>461</v>
      </c>
      <c r="H273" s="139">
        <v>246</v>
      </c>
      <c r="I273" s="217" t="s">
        <v>861</v>
      </c>
      <c r="J273" s="45">
        <v>6</v>
      </c>
      <c r="K273" s="50">
        <f t="shared" si="44"/>
        <v>30.42</v>
      </c>
      <c r="L273" s="217" t="s">
        <v>800</v>
      </c>
      <c r="M273" s="220">
        <v>6</v>
      </c>
      <c r="N273" s="223">
        <f t="shared" si="40"/>
        <v>31.200000000000003</v>
      </c>
      <c r="O273" s="217" t="s">
        <v>877</v>
      </c>
      <c r="P273" s="220">
        <v>6</v>
      </c>
      <c r="Q273" s="223">
        <f t="shared" si="41"/>
        <v>45.06</v>
      </c>
      <c r="R273" s="217"/>
      <c r="T273" s="223">
        <f t="shared" si="43"/>
        <v>0</v>
      </c>
      <c r="U273" s="217" t="s">
        <v>791</v>
      </c>
      <c r="V273" s="220">
        <v>6</v>
      </c>
      <c r="W273" s="223">
        <f t="shared" si="42"/>
        <v>39.72</v>
      </c>
      <c r="X273" s="98"/>
      <c r="Z273" s="223">
        <f t="shared" si="19"/>
        <v>0</v>
      </c>
      <c r="AA273" s="217"/>
      <c r="AC273" s="50">
        <f t="shared" si="20"/>
        <v>0</v>
      </c>
      <c r="AF273" s="50">
        <f t="shared" si="21"/>
        <v>0</v>
      </c>
      <c r="AG273" s="49" t="s">
        <v>884</v>
      </c>
      <c r="AH273" s="45">
        <v>12</v>
      </c>
      <c r="AI273" s="50">
        <f t="shared" si="22"/>
        <v>87</v>
      </c>
      <c r="AJ273" s="220"/>
      <c r="AK273" s="45"/>
      <c r="AM273" s="159">
        <f t="shared" si="45"/>
        <v>233.4</v>
      </c>
      <c r="AN273" s="48">
        <f t="shared" si="39"/>
        <v>304</v>
      </c>
    </row>
    <row r="274" spans="2:40" x14ac:dyDescent="0.2">
      <c r="B274" s="153">
        <v>305</v>
      </c>
      <c r="C274" s="139">
        <v>305</v>
      </c>
      <c r="E274" s="46">
        <v>44086</v>
      </c>
      <c r="F274" s="51" t="s">
        <v>101</v>
      </c>
      <c r="G274" s="47" t="s">
        <v>452</v>
      </c>
      <c r="H274" s="139">
        <v>247</v>
      </c>
      <c r="I274" s="217" t="s">
        <v>861</v>
      </c>
      <c r="J274" s="45">
        <v>12</v>
      </c>
      <c r="K274" s="50">
        <f t="shared" si="44"/>
        <v>60.84</v>
      </c>
      <c r="L274" s="217" t="s">
        <v>800</v>
      </c>
      <c r="M274" s="220">
        <v>6</v>
      </c>
      <c r="N274" s="223">
        <f t="shared" si="40"/>
        <v>31.200000000000003</v>
      </c>
      <c r="O274" s="217"/>
      <c r="Q274" s="223">
        <f t="shared" si="41"/>
        <v>0</v>
      </c>
      <c r="R274" s="217"/>
      <c r="T274" s="223">
        <f t="shared" si="43"/>
        <v>0</v>
      </c>
      <c r="U274" s="217" t="s">
        <v>791</v>
      </c>
      <c r="V274" s="220">
        <v>6</v>
      </c>
      <c r="W274" s="223">
        <f t="shared" si="42"/>
        <v>39.72</v>
      </c>
      <c r="X274" s="98"/>
      <c r="Z274" s="223">
        <f t="shared" si="19"/>
        <v>0</v>
      </c>
      <c r="AA274" s="217"/>
      <c r="AC274" s="50">
        <f t="shared" si="20"/>
        <v>0</v>
      </c>
      <c r="AD274" s="220" t="s">
        <v>670</v>
      </c>
      <c r="AE274" s="45">
        <v>6</v>
      </c>
      <c r="AF274" s="50">
        <f t="shared" si="21"/>
        <v>30.72</v>
      </c>
      <c r="AG274" s="49" t="s">
        <v>884</v>
      </c>
      <c r="AH274" s="45">
        <v>24</v>
      </c>
      <c r="AI274" s="50">
        <f t="shared" si="22"/>
        <v>174</v>
      </c>
      <c r="AJ274" s="220"/>
      <c r="AK274" s="45"/>
      <c r="AM274" s="159">
        <f t="shared" si="45"/>
        <v>336.48</v>
      </c>
      <c r="AN274" s="48">
        <f t="shared" si="39"/>
        <v>305</v>
      </c>
    </row>
    <row r="275" spans="2:40" x14ac:dyDescent="0.2">
      <c r="B275" s="153">
        <v>306</v>
      </c>
      <c r="C275" s="139">
        <v>306</v>
      </c>
      <c r="E275" s="46">
        <v>44086</v>
      </c>
      <c r="F275" s="51" t="s">
        <v>101</v>
      </c>
      <c r="G275" s="47" t="s">
        <v>648</v>
      </c>
      <c r="H275" s="139">
        <v>248</v>
      </c>
      <c r="I275" s="217" t="s">
        <v>861</v>
      </c>
      <c r="J275" s="45">
        <v>12</v>
      </c>
      <c r="K275" s="50">
        <f t="shared" si="44"/>
        <v>60.84</v>
      </c>
      <c r="L275" s="217" t="s">
        <v>800</v>
      </c>
      <c r="M275" s="220">
        <v>12</v>
      </c>
      <c r="N275" s="223">
        <f t="shared" si="40"/>
        <v>62.400000000000006</v>
      </c>
      <c r="O275" s="217" t="s">
        <v>877</v>
      </c>
      <c r="P275" s="220">
        <v>12</v>
      </c>
      <c r="Q275" s="223">
        <f t="shared" si="41"/>
        <v>90.12</v>
      </c>
      <c r="R275" s="217"/>
      <c r="T275" s="223">
        <f t="shared" si="43"/>
        <v>0</v>
      </c>
      <c r="U275" s="217"/>
      <c r="W275" s="223">
        <f t="shared" si="42"/>
        <v>0</v>
      </c>
      <c r="X275" s="98"/>
      <c r="Z275" s="223">
        <f t="shared" si="19"/>
        <v>0</v>
      </c>
      <c r="AA275" s="217" t="s">
        <v>817</v>
      </c>
      <c r="AB275" s="45">
        <v>12</v>
      </c>
      <c r="AC275" s="50">
        <f t="shared" si="20"/>
        <v>60.84</v>
      </c>
      <c r="AF275" s="50">
        <f t="shared" si="21"/>
        <v>0</v>
      </c>
      <c r="AG275" s="49" t="s">
        <v>884</v>
      </c>
      <c r="AH275" s="45">
        <v>18</v>
      </c>
      <c r="AI275" s="50">
        <f t="shared" si="22"/>
        <v>130.5</v>
      </c>
      <c r="AJ275" s="220"/>
      <c r="AK275" s="45"/>
      <c r="AM275" s="159">
        <f t="shared" si="45"/>
        <v>404.70000000000005</v>
      </c>
      <c r="AN275" s="48">
        <f t="shared" si="39"/>
        <v>306</v>
      </c>
    </row>
    <row r="276" spans="2:40" x14ac:dyDescent="0.2">
      <c r="B276" s="153">
        <v>307</v>
      </c>
      <c r="C276" s="139">
        <v>307</v>
      </c>
      <c r="E276" s="46">
        <v>44086</v>
      </c>
      <c r="F276" s="51" t="s">
        <v>101</v>
      </c>
      <c r="G276" s="47" t="s">
        <v>628</v>
      </c>
      <c r="H276" s="139">
        <v>249</v>
      </c>
      <c r="I276" s="217"/>
      <c r="K276" s="50">
        <f t="shared" si="44"/>
        <v>0</v>
      </c>
      <c r="L276" s="217"/>
      <c r="N276" s="223">
        <f t="shared" si="40"/>
        <v>0</v>
      </c>
      <c r="O276" s="217" t="s">
        <v>877</v>
      </c>
      <c r="P276" s="220">
        <v>6</v>
      </c>
      <c r="Q276" s="223">
        <f t="shared" si="41"/>
        <v>45.06</v>
      </c>
      <c r="R276" s="217"/>
      <c r="T276" s="223">
        <f t="shared" si="43"/>
        <v>0</v>
      </c>
      <c r="U276" s="217"/>
      <c r="W276" s="223">
        <f t="shared" si="42"/>
        <v>0</v>
      </c>
      <c r="X276" s="98"/>
      <c r="Z276" s="223">
        <f t="shared" si="19"/>
        <v>0</v>
      </c>
      <c r="AA276" s="217" t="s">
        <v>817</v>
      </c>
      <c r="AB276" s="45">
        <v>6</v>
      </c>
      <c r="AC276" s="50">
        <f t="shared" si="20"/>
        <v>30.42</v>
      </c>
      <c r="AD276" s="220" t="s">
        <v>670</v>
      </c>
      <c r="AE276" s="45">
        <v>12</v>
      </c>
      <c r="AF276" s="50">
        <f t="shared" si="21"/>
        <v>61.44</v>
      </c>
      <c r="AG276" s="49" t="s">
        <v>884</v>
      </c>
      <c r="AH276" s="45">
        <v>12</v>
      </c>
      <c r="AI276" s="50">
        <f t="shared" si="22"/>
        <v>87</v>
      </c>
      <c r="AJ276" s="220"/>
      <c r="AK276" s="45"/>
      <c r="AM276" s="159">
        <f t="shared" si="45"/>
        <v>223.92000000000002</v>
      </c>
      <c r="AN276" s="48">
        <f t="shared" si="39"/>
        <v>307</v>
      </c>
    </row>
    <row r="277" spans="2:40" x14ac:dyDescent="0.2">
      <c r="B277" s="153">
        <v>308</v>
      </c>
      <c r="C277" s="139">
        <v>308</v>
      </c>
      <c r="E277" s="46">
        <v>44086</v>
      </c>
      <c r="F277" s="51" t="s">
        <v>101</v>
      </c>
      <c r="G277" s="47" t="s">
        <v>457</v>
      </c>
      <c r="H277" s="139">
        <v>250</v>
      </c>
      <c r="I277" s="217"/>
      <c r="K277" s="50">
        <f t="shared" si="44"/>
        <v>0</v>
      </c>
      <c r="L277" s="217"/>
      <c r="N277" s="223">
        <f t="shared" si="40"/>
        <v>0</v>
      </c>
      <c r="O277" s="217" t="s">
        <v>877</v>
      </c>
      <c r="P277" s="220">
        <v>24</v>
      </c>
      <c r="Q277" s="223">
        <f t="shared" si="41"/>
        <v>180.24</v>
      </c>
      <c r="R277" s="217"/>
      <c r="T277" s="223">
        <f t="shared" si="43"/>
        <v>0</v>
      </c>
      <c r="U277" s="217"/>
      <c r="W277" s="223">
        <f t="shared" si="42"/>
        <v>0</v>
      </c>
      <c r="X277" s="98"/>
      <c r="Z277" s="223">
        <f t="shared" si="19"/>
        <v>0</v>
      </c>
      <c r="AA277" s="217"/>
      <c r="AC277" s="50">
        <f t="shared" si="20"/>
        <v>0</v>
      </c>
      <c r="AF277" s="50">
        <f t="shared" si="21"/>
        <v>0</v>
      </c>
      <c r="AG277" s="49" t="s">
        <v>884</v>
      </c>
      <c r="AH277" s="45">
        <v>24</v>
      </c>
      <c r="AI277" s="50">
        <f t="shared" si="22"/>
        <v>174</v>
      </c>
      <c r="AJ277" s="220"/>
      <c r="AK277" s="45"/>
      <c r="AM277" s="159">
        <f t="shared" si="45"/>
        <v>354.24</v>
      </c>
      <c r="AN277" s="48">
        <f t="shared" si="39"/>
        <v>308</v>
      </c>
    </row>
    <row r="278" spans="2:40" x14ac:dyDescent="0.2">
      <c r="B278" s="153">
        <v>309</v>
      </c>
      <c r="C278" s="139">
        <v>309</v>
      </c>
      <c r="E278" s="46">
        <v>44086</v>
      </c>
      <c r="F278" s="51" t="s">
        <v>101</v>
      </c>
      <c r="G278" s="47" t="s">
        <v>652</v>
      </c>
      <c r="H278" s="139">
        <v>251</v>
      </c>
      <c r="I278" s="217" t="s">
        <v>861</v>
      </c>
      <c r="J278" s="45">
        <v>24</v>
      </c>
      <c r="K278" s="50">
        <f t="shared" si="44"/>
        <v>121.68</v>
      </c>
      <c r="L278" s="217" t="s">
        <v>800</v>
      </c>
      <c r="M278" s="220">
        <v>24</v>
      </c>
      <c r="N278" s="223">
        <f t="shared" si="40"/>
        <v>124.80000000000001</v>
      </c>
      <c r="O278" s="217" t="s">
        <v>877</v>
      </c>
      <c r="P278" s="220">
        <v>24</v>
      </c>
      <c r="Q278" s="223">
        <f t="shared" si="41"/>
        <v>180.24</v>
      </c>
      <c r="R278" s="217" t="s">
        <v>775</v>
      </c>
      <c r="S278" s="220">
        <v>6</v>
      </c>
      <c r="T278" s="223">
        <f t="shared" si="43"/>
        <v>30.42</v>
      </c>
      <c r="U278" s="217" t="s">
        <v>791</v>
      </c>
      <c r="V278" s="220">
        <v>24</v>
      </c>
      <c r="W278" s="223">
        <f t="shared" si="42"/>
        <v>158.88</v>
      </c>
      <c r="X278" s="98"/>
      <c r="Z278" s="223">
        <f t="shared" si="19"/>
        <v>0</v>
      </c>
      <c r="AA278" s="217"/>
      <c r="AC278" s="50">
        <f t="shared" si="20"/>
        <v>0</v>
      </c>
      <c r="AD278" s="220" t="s">
        <v>670</v>
      </c>
      <c r="AE278" s="45">
        <v>24</v>
      </c>
      <c r="AF278" s="50">
        <f t="shared" si="21"/>
        <v>122.88</v>
      </c>
      <c r="AG278" s="49" t="s">
        <v>884</v>
      </c>
      <c r="AH278" s="45">
        <v>24</v>
      </c>
      <c r="AI278" s="50">
        <f t="shared" si="22"/>
        <v>174</v>
      </c>
      <c r="AJ278" s="220"/>
      <c r="AK278" s="45"/>
      <c r="AM278" s="159">
        <f t="shared" si="45"/>
        <v>912.9</v>
      </c>
      <c r="AN278" s="48">
        <f t="shared" si="39"/>
        <v>309</v>
      </c>
    </row>
    <row r="279" spans="2:40" x14ac:dyDescent="0.2">
      <c r="B279" s="153">
        <v>310</v>
      </c>
      <c r="C279" s="139">
        <v>310</v>
      </c>
      <c r="E279" s="46">
        <v>44086</v>
      </c>
      <c r="F279" s="51" t="s">
        <v>101</v>
      </c>
      <c r="G279" s="47" t="s">
        <v>653</v>
      </c>
      <c r="H279" s="139">
        <v>252</v>
      </c>
      <c r="I279" s="217" t="s">
        <v>861</v>
      </c>
      <c r="J279" s="45">
        <v>6</v>
      </c>
      <c r="K279" s="50">
        <f t="shared" si="44"/>
        <v>30.42</v>
      </c>
      <c r="L279" s="217" t="s">
        <v>800</v>
      </c>
      <c r="M279" s="220">
        <v>12</v>
      </c>
      <c r="N279" s="223">
        <f t="shared" si="40"/>
        <v>62.400000000000006</v>
      </c>
      <c r="O279" s="217" t="s">
        <v>877</v>
      </c>
      <c r="P279" s="220">
        <v>6</v>
      </c>
      <c r="Q279" s="223">
        <f t="shared" si="41"/>
        <v>45.06</v>
      </c>
      <c r="R279" s="217" t="s">
        <v>775</v>
      </c>
      <c r="S279" s="220">
        <v>4</v>
      </c>
      <c r="T279" s="223">
        <f t="shared" si="43"/>
        <v>20.28</v>
      </c>
      <c r="U279" s="217" t="s">
        <v>791</v>
      </c>
      <c r="V279" s="220">
        <v>6</v>
      </c>
      <c r="W279" s="223">
        <f t="shared" si="42"/>
        <v>39.72</v>
      </c>
      <c r="X279" s="98"/>
      <c r="Z279" s="223">
        <f t="shared" si="19"/>
        <v>0</v>
      </c>
      <c r="AA279" s="217"/>
      <c r="AC279" s="50">
        <f t="shared" si="20"/>
        <v>0</v>
      </c>
      <c r="AF279" s="50">
        <f t="shared" si="21"/>
        <v>0</v>
      </c>
      <c r="AG279" s="49" t="s">
        <v>884</v>
      </c>
      <c r="AH279" s="45">
        <v>18</v>
      </c>
      <c r="AI279" s="50">
        <f t="shared" si="22"/>
        <v>130.5</v>
      </c>
      <c r="AJ279" s="220"/>
      <c r="AK279" s="45"/>
      <c r="AM279" s="159">
        <f t="shared" si="45"/>
        <v>328.38</v>
      </c>
      <c r="AN279" s="48">
        <f t="shared" si="39"/>
        <v>310</v>
      </c>
    </row>
    <row r="280" spans="2:40" x14ac:dyDescent="0.2">
      <c r="B280" s="153">
        <v>313</v>
      </c>
      <c r="C280" s="139">
        <v>313</v>
      </c>
      <c r="E280" s="46">
        <v>44093</v>
      </c>
      <c r="F280" s="51" t="s">
        <v>101</v>
      </c>
      <c r="G280" s="47" t="s">
        <v>451</v>
      </c>
      <c r="H280" s="139">
        <v>253</v>
      </c>
      <c r="I280" s="217"/>
      <c r="K280" s="50">
        <f t="shared" si="44"/>
        <v>0</v>
      </c>
      <c r="L280" s="217" t="s">
        <v>800</v>
      </c>
      <c r="M280" s="220">
        <v>6</v>
      </c>
      <c r="N280" s="223">
        <f t="shared" si="40"/>
        <v>31.200000000000003</v>
      </c>
      <c r="O280" s="217" t="s">
        <v>877</v>
      </c>
      <c r="P280" s="220">
        <v>6</v>
      </c>
      <c r="Q280" s="223">
        <f t="shared" si="41"/>
        <v>45.06</v>
      </c>
      <c r="R280" s="217"/>
      <c r="T280" s="223">
        <f t="shared" si="43"/>
        <v>0</v>
      </c>
      <c r="U280" s="217" t="s">
        <v>791</v>
      </c>
      <c r="V280" s="220">
        <v>6</v>
      </c>
      <c r="W280" s="223">
        <f t="shared" si="42"/>
        <v>39.72</v>
      </c>
      <c r="X280" s="98"/>
      <c r="Z280" s="223">
        <f t="shared" si="19"/>
        <v>0</v>
      </c>
      <c r="AA280" s="217"/>
      <c r="AC280" s="50">
        <f t="shared" si="20"/>
        <v>0</v>
      </c>
      <c r="AD280" s="220" t="s">
        <v>670</v>
      </c>
      <c r="AE280" s="45">
        <v>6</v>
      </c>
      <c r="AF280" s="50">
        <f t="shared" si="21"/>
        <v>30.72</v>
      </c>
      <c r="AG280" s="49" t="s">
        <v>884</v>
      </c>
      <c r="AH280" s="45">
        <v>12</v>
      </c>
      <c r="AI280" s="50">
        <f t="shared" si="22"/>
        <v>87</v>
      </c>
      <c r="AJ280" s="220"/>
      <c r="AK280" s="45"/>
      <c r="AM280" s="159">
        <f t="shared" si="45"/>
        <v>233.7</v>
      </c>
      <c r="AN280" s="48">
        <f t="shared" si="39"/>
        <v>313</v>
      </c>
    </row>
    <row r="281" spans="2:40" x14ac:dyDescent="0.2">
      <c r="B281" s="153">
        <v>314</v>
      </c>
      <c r="C281" s="139">
        <v>314</v>
      </c>
      <c r="E281" s="46">
        <v>44093</v>
      </c>
      <c r="F281" s="51" t="s">
        <v>101</v>
      </c>
      <c r="G281" s="47" t="s">
        <v>462</v>
      </c>
      <c r="H281" s="139">
        <v>254</v>
      </c>
      <c r="I281" s="217" t="s">
        <v>861</v>
      </c>
      <c r="J281" s="45">
        <v>6</v>
      </c>
      <c r="K281" s="50">
        <f t="shared" si="44"/>
        <v>30.42</v>
      </c>
      <c r="L281" s="217" t="s">
        <v>800</v>
      </c>
      <c r="M281" s="220">
        <v>6</v>
      </c>
      <c r="N281" s="223">
        <f t="shared" si="40"/>
        <v>31.200000000000003</v>
      </c>
      <c r="O281" s="217" t="s">
        <v>877</v>
      </c>
      <c r="P281" s="220">
        <v>6</v>
      </c>
      <c r="Q281" s="223">
        <f t="shared" si="41"/>
        <v>45.06</v>
      </c>
      <c r="R281" s="217"/>
      <c r="T281" s="223">
        <f t="shared" si="43"/>
        <v>0</v>
      </c>
      <c r="U281" s="217"/>
      <c r="W281" s="223">
        <f t="shared" si="42"/>
        <v>0</v>
      </c>
      <c r="X281" s="98"/>
      <c r="Z281" s="223">
        <f t="shared" si="19"/>
        <v>0</v>
      </c>
      <c r="AA281" s="217" t="s">
        <v>817</v>
      </c>
      <c r="AB281" s="45">
        <v>6</v>
      </c>
      <c r="AC281" s="50">
        <f t="shared" si="20"/>
        <v>30.42</v>
      </c>
      <c r="AD281" s="220" t="s">
        <v>670</v>
      </c>
      <c r="AE281" s="45">
        <v>6</v>
      </c>
      <c r="AF281" s="50">
        <f t="shared" si="21"/>
        <v>30.72</v>
      </c>
      <c r="AG281" s="49" t="s">
        <v>884</v>
      </c>
      <c r="AH281" s="45">
        <v>12</v>
      </c>
      <c r="AI281" s="50">
        <f t="shared" si="22"/>
        <v>87</v>
      </c>
      <c r="AJ281" s="220"/>
      <c r="AK281" s="45"/>
      <c r="AM281" s="159">
        <f t="shared" si="45"/>
        <v>254.82000000000002</v>
      </c>
      <c r="AN281" s="48">
        <f t="shared" ref="AN281:AN344" si="46">B281</f>
        <v>314</v>
      </c>
    </row>
    <row r="282" spans="2:40" x14ac:dyDescent="0.2">
      <c r="B282" s="153">
        <v>315</v>
      </c>
      <c r="C282" s="139">
        <v>315</v>
      </c>
      <c r="E282" s="46">
        <v>44093</v>
      </c>
      <c r="F282" s="51" t="s">
        <v>101</v>
      </c>
      <c r="G282" s="47" t="s">
        <v>457</v>
      </c>
      <c r="H282" s="139">
        <v>255</v>
      </c>
      <c r="I282" s="217" t="s">
        <v>861</v>
      </c>
      <c r="J282" s="45">
        <v>18</v>
      </c>
      <c r="K282" s="50">
        <f t="shared" si="44"/>
        <v>91.26</v>
      </c>
      <c r="L282" s="217" t="s">
        <v>800</v>
      </c>
      <c r="M282" s="220">
        <v>18</v>
      </c>
      <c r="N282" s="223">
        <f t="shared" si="40"/>
        <v>93.600000000000009</v>
      </c>
      <c r="O282" s="217"/>
      <c r="Q282" s="223">
        <f t="shared" si="41"/>
        <v>0</v>
      </c>
      <c r="R282" s="217"/>
      <c r="T282" s="223">
        <f t="shared" si="43"/>
        <v>0</v>
      </c>
      <c r="U282" s="217" t="s">
        <v>791</v>
      </c>
      <c r="V282" s="220">
        <v>12</v>
      </c>
      <c r="W282" s="223">
        <f t="shared" si="42"/>
        <v>79.44</v>
      </c>
      <c r="X282" s="98"/>
      <c r="Z282" s="223">
        <f t="shared" si="19"/>
        <v>0</v>
      </c>
      <c r="AA282" s="217"/>
      <c r="AC282" s="50">
        <f t="shared" si="20"/>
        <v>0</v>
      </c>
      <c r="AF282" s="50">
        <f t="shared" si="21"/>
        <v>0</v>
      </c>
      <c r="AG282" s="49"/>
      <c r="AI282" s="50">
        <f t="shared" si="22"/>
        <v>0</v>
      </c>
      <c r="AJ282" s="220"/>
      <c r="AK282" s="45"/>
      <c r="AM282" s="159">
        <f t="shared" si="45"/>
        <v>264.3</v>
      </c>
      <c r="AN282" s="48">
        <f t="shared" si="46"/>
        <v>315</v>
      </c>
    </row>
    <row r="283" spans="2:40" x14ac:dyDescent="0.2">
      <c r="B283" s="153">
        <v>316</v>
      </c>
      <c r="C283" s="139">
        <v>316</v>
      </c>
      <c r="E283" s="46">
        <v>44093</v>
      </c>
      <c r="F283" s="51" t="s">
        <v>101</v>
      </c>
      <c r="G283" s="47" t="s">
        <v>458</v>
      </c>
      <c r="H283" s="139">
        <v>256</v>
      </c>
      <c r="I283" s="217" t="s">
        <v>861</v>
      </c>
      <c r="J283" s="45">
        <v>12</v>
      </c>
      <c r="K283" s="50">
        <f t="shared" si="44"/>
        <v>60.84</v>
      </c>
      <c r="L283" s="217"/>
      <c r="N283" s="223">
        <f t="shared" si="40"/>
        <v>0</v>
      </c>
      <c r="O283" s="217" t="s">
        <v>877</v>
      </c>
      <c r="P283" s="220">
        <v>6</v>
      </c>
      <c r="Q283" s="223">
        <f t="shared" si="41"/>
        <v>45.06</v>
      </c>
      <c r="R283" s="217"/>
      <c r="T283" s="223">
        <f t="shared" si="43"/>
        <v>0</v>
      </c>
      <c r="U283" s="217"/>
      <c r="W283" s="223">
        <f t="shared" si="42"/>
        <v>0</v>
      </c>
      <c r="X283" s="98"/>
      <c r="Z283" s="223">
        <f t="shared" si="19"/>
        <v>0</v>
      </c>
      <c r="AA283" s="217" t="s">
        <v>817</v>
      </c>
      <c r="AB283" s="45">
        <v>6</v>
      </c>
      <c r="AC283" s="50">
        <f t="shared" si="20"/>
        <v>30.42</v>
      </c>
      <c r="AF283" s="50">
        <f t="shared" si="21"/>
        <v>0</v>
      </c>
      <c r="AG283" s="49" t="s">
        <v>884</v>
      </c>
      <c r="AH283" s="45">
        <v>12</v>
      </c>
      <c r="AI283" s="50">
        <f t="shared" si="22"/>
        <v>87</v>
      </c>
      <c r="AJ283" s="220"/>
      <c r="AK283" s="45"/>
      <c r="AM283" s="159">
        <f t="shared" si="45"/>
        <v>223.32</v>
      </c>
      <c r="AN283" s="48">
        <f t="shared" si="46"/>
        <v>316</v>
      </c>
    </row>
    <row r="284" spans="2:40" x14ac:dyDescent="0.2">
      <c r="B284" s="153">
        <v>317</v>
      </c>
      <c r="C284" s="139">
        <v>317</v>
      </c>
      <c r="E284" s="46">
        <v>44093</v>
      </c>
      <c r="F284" s="51" t="s">
        <v>101</v>
      </c>
      <c r="G284" s="47" t="s">
        <v>456</v>
      </c>
      <c r="H284" s="139">
        <v>257</v>
      </c>
      <c r="I284" s="217"/>
      <c r="K284" s="50">
        <f t="shared" si="44"/>
        <v>0</v>
      </c>
      <c r="L284" s="217" t="s">
        <v>800</v>
      </c>
      <c r="M284" s="220">
        <v>6</v>
      </c>
      <c r="N284" s="223">
        <f t="shared" si="40"/>
        <v>31.200000000000003</v>
      </c>
      <c r="O284" s="217" t="s">
        <v>877</v>
      </c>
      <c r="P284" s="220">
        <v>6</v>
      </c>
      <c r="Q284" s="223">
        <f t="shared" si="41"/>
        <v>45.06</v>
      </c>
      <c r="R284" s="217"/>
      <c r="T284" s="223">
        <f t="shared" si="43"/>
        <v>0</v>
      </c>
      <c r="U284" s="217" t="s">
        <v>791</v>
      </c>
      <c r="V284" s="220">
        <v>6</v>
      </c>
      <c r="W284" s="223">
        <f t="shared" si="42"/>
        <v>39.72</v>
      </c>
      <c r="X284" s="98"/>
      <c r="Z284" s="223">
        <f t="shared" si="19"/>
        <v>0</v>
      </c>
      <c r="AA284" s="217"/>
      <c r="AC284" s="50">
        <f t="shared" si="20"/>
        <v>0</v>
      </c>
      <c r="AD284" s="220" t="s">
        <v>670</v>
      </c>
      <c r="AE284" s="45">
        <v>6</v>
      </c>
      <c r="AF284" s="50">
        <f t="shared" si="21"/>
        <v>30.72</v>
      </c>
      <c r="AG284" s="49" t="s">
        <v>884</v>
      </c>
      <c r="AH284" s="45">
        <v>12</v>
      </c>
      <c r="AI284" s="50">
        <f t="shared" si="22"/>
        <v>87</v>
      </c>
      <c r="AJ284" s="220"/>
      <c r="AK284" s="45"/>
      <c r="AM284" s="159">
        <f t="shared" si="45"/>
        <v>233.7</v>
      </c>
      <c r="AN284" s="48">
        <f t="shared" si="46"/>
        <v>317</v>
      </c>
    </row>
    <row r="285" spans="2:40" x14ac:dyDescent="0.2">
      <c r="B285" s="153">
        <v>318</v>
      </c>
      <c r="C285" s="139">
        <v>318</v>
      </c>
      <c r="E285" s="46">
        <v>44093</v>
      </c>
      <c r="F285" s="51" t="s">
        <v>101</v>
      </c>
      <c r="G285" s="47" t="s">
        <v>459</v>
      </c>
      <c r="H285" s="139">
        <v>258</v>
      </c>
      <c r="I285" s="217"/>
      <c r="K285" s="50">
        <f t="shared" si="44"/>
        <v>0</v>
      </c>
      <c r="L285" s="217" t="s">
        <v>800</v>
      </c>
      <c r="M285" s="220">
        <v>6</v>
      </c>
      <c r="N285" s="223">
        <f t="shared" si="40"/>
        <v>31.200000000000003</v>
      </c>
      <c r="O285" s="217" t="s">
        <v>877</v>
      </c>
      <c r="P285" s="220">
        <v>12</v>
      </c>
      <c r="Q285" s="223">
        <f t="shared" si="41"/>
        <v>90.12</v>
      </c>
      <c r="R285" s="217"/>
      <c r="T285" s="223">
        <f t="shared" si="43"/>
        <v>0</v>
      </c>
      <c r="U285" s="217" t="s">
        <v>791</v>
      </c>
      <c r="V285" s="220">
        <v>6</v>
      </c>
      <c r="W285" s="223">
        <f t="shared" si="42"/>
        <v>39.72</v>
      </c>
      <c r="X285" s="98"/>
      <c r="Z285" s="223">
        <f t="shared" si="19"/>
        <v>0</v>
      </c>
      <c r="AA285" s="217"/>
      <c r="AC285" s="50">
        <f t="shared" si="20"/>
        <v>0</v>
      </c>
      <c r="AF285" s="50">
        <f t="shared" si="21"/>
        <v>0</v>
      </c>
      <c r="AG285" s="49" t="s">
        <v>884</v>
      </c>
      <c r="AH285" s="45">
        <v>12</v>
      </c>
      <c r="AI285" s="50">
        <f t="shared" si="22"/>
        <v>87</v>
      </c>
      <c r="AJ285" s="220"/>
      <c r="AK285" s="45"/>
      <c r="AM285" s="159">
        <f t="shared" si="45"/>
        <v>248.04000000000002</v>
      </c>
      <c r="AN285" s="48">
        <f t="shared" si="46"/>
        <v>318</v>
      </c>
    </row>
    <row r="286" spans="2:40" x14ac:dyDescent="0.2">
      <c r="B286" s="153">
        <v>319</v>
      </c>
      <c r="C286" s="139">
        <v>319</v>
      </c>
      <c r="E286" s="46">
        <v>44093</v>
      </c>
      <c r="F286" s="51" t="s">
        <v>101</v>
      </c>
      <c r="G286" s="47" t="s">
        <v>470</v>
      </c>
      <c r="H286" s="139">
        <v>259</v>
      </c>
      <c r="I286" s="217" t="s">
        <v>861</v>
      </c>
      <c r="J286" s="45">
        <v>6</v>
      </c>
      <c r="K286" s="50">
        <f t="shared" si="44"/>
        <v>30.42</v>
      </c>
      <c r="L286" s="217"/>
      <c r="N286" s="223">
        <f t="shared" si="40"/>
        <v>0</v>
      </c>
      <c r="O286" s="217" t="s">
        <v>877</v>
      </c>
      <c r="P286" s="220">
        <v>12</v>
      </c>
      <c r="Q286" s="223">
        <f t="shared" si="41"/>
        <v>90.12</v>
      </c>
      <c r="R286" s="217"/>
      <c r="T286" s="223">
        <f t="shared" si="43"/>
        <v>0</v>
      </c>
      <c r="U286" s="217"/>
      <c r="W286" s="223">
        <f t="shared" si="42"/>
        <v>0</v>
      </c>
      <c r="X286" s="98"/>
      <c r="Z286" s="223">
        <f t="shared" si="19"/>
        <v>0</v>
      </c>
      <c r="AA286" s="217" t="s">
        <v>817</v>
      </c>
      <c r="AB286" s="45">
        <v>6</v>
      </c>
      <c r="AC286" s="50">
        <f t="shared" si="20"/>
        <v>30.42</v>
      </c>
      <c r="AF286" s="50">
        <f t="shared" si="21"/>
        <v>0</v>
      </c>
      <c r="AG286" s="49" t="s">
        <v>884</v>
      </c>
      <c r="AH286" s="45">
        <v>12</v>
      </c>
      <c r="AI286" s="50">
        <f t="shared" si="22"/>
        <v>87</v>
      </c>
      <c r="AJ286" s="220"/>
      <c r="AK286" s="45"/>
      <c r="AM286" s="159">
        <f t="shared" si="45"/>
        <v>237.96</v>
      </c>
      <c r="AN286" s="48">
        <f t="shared" si="46"/>
        <v>319</v>
      </c>
    </row>
    <row r="287" spans="2:40" x14ac:dyDescent="0.2">
      <c r="B287" s="153">
        <v>320</v>
      </c>
      <c r="C287" s="139">
        <v>320</v>
      </c>
      <c r="E287" s="46">
        <v>44093</v>
      </c>
      <c r="F287" s="51" t="s">
        <v>101</v>
      </c>
      <c r="G287" s="47" t="s">
        <v>654</v>
      </c>
      <c r="H287" s="139">
        <v>260</v>
      </c>
      <c r="I287" s="217" t="s">
        <v>861</v>
      </c>
      <c r="J287" s="45">
        <v>12</v>
      </c>
      <c r="K287" s="50">
        <f t="shared" si="44"/>
        <v>60.84</v>
      </c>
      <c r="L287" s="217" t="s">
        <v>800</v>
      </c>
      <c r="M287" s="220">
        <v>18</v>
      </c>
      <c r="N287" s="223">
        <f t="shared" si="40"/>
        <v>93.600000000000009</v>
      </c>
      <c r="O287" s="217" t="s">
        <v>877</v>
      </c>
      <c r="P287" s="220">
        <v>18</v>
      </c>
      <c r="Q287" s="223">
        <f t="shared" si="41"/>
        <v>135.18</v>
      </c>
      <c r="R287" s="217"/>
      <c r="T287" s="223">
        <f t="shared" si="43"/>
        <v>0</v>
      </c>
      <c r="U287" s="217" t="s">
        <v>791</v>
      </c>
      <c r="V287" s="220">
        <v>12</v>
      </c>
      <c r="W287" s="223">
        <f t="shared" si="42"/>
        <v>79.44</v>
      </c>
      <c r="X287" s="98"/>
      <c r="Z287" s="223">
        <f t="shared" si="19"/>
        <v>0</v>
      </c>
      <c r="AA287" s="217"/>
      <c r="AC287" s="50">
        <f t="shared" si="20"/>
        <v>0</v>
      </c>
      <c r="AD287" s="220" t="s">
        <v>670</v>
      </c>
      <c r="AE287" s="45">
        <v>12</v>
      </c>
      <c r="AF287" s="50">
        <f t="shared" si="21"/>
        <v>61.44</v>
      </c>
      <c r="AG287" s="49" t="s">
        <v>884</v>
      </c>
      <c r="AH287" s="45">
        <v>12</v>
      </c>
      <c r="AI287" s="50">
        <f t="shared" si="22"/>
        <v>87</v>
      </c>
      <c r="AJ287" s="220"/>
      <c r="AK287" s="45"/>
      <c r="AM287" s="159">
        <f t="shared" si="45"/>
        <v>517.5</v>
      </c>
      <c r="AN287" s="48">
        <f t="shared" si="46"/>
        <v>320</v>
      </c>
    </row>
    <row r="288" spans="2:40" x14ac:dyDescent="0.2">
      <c r="B288" s="153">
        <v>321</v>
      </c>
      <c r="C288" s="139">
        <v>321</v>
      </c>
      <c r="E288" s="46">
        <v>44096</v>
      </c>
      <c r="F288" s="51" t="s">
        <v>101</v>
      </c>
      <c r="G288" s="47" t="s">
        <v>653</v>
      </c>
      <c r="H288" s="139">
        <v>261</v>
      </c>
      <c r="I288" s="217"/>
      <c r="K288" s="50">
        <f t="shared" si="44"/>
        <v>0</v>
      </c>
      <c r="L288" s="217"/>
      <c r="N288" s="223">
        <f t="shared" si="40"/>
        <v>0</v>
      </c>
      <c r="O288" s="217" t="s">
        <v>877</v>
      </c>
      <c r="P288" s="220">
        <v>24</v>
      </c>
      <c r="Q288" s="223">
        <f t="shared" si="41"/>
        <v>180.24</v>
      </c>
      <c r="R288" s="217"/>
      <c r="T288" s="223">
        <f t="shared" si="43"/>
        <v>0</v>
      </c>
      <c r="U288" s="217" t="s">
        <v>791</v>
      </c>
      <c r="V288" s="220">
        <v>24</v>
      </c>
      <c r="W288" s="223">
        <f t="shared" si="42"/>
        <v>158.88</v>
      </c>
      <c r="X288" s="98"/>
      <c r="Z288" s="223">
        <f t="shared" si="19"/>
        <v>0</v>
      </c>
      <c r="AA288" s="217"/>
      <c r="AC288" s="50">
        <f t="shared" si="20"/>
        <v>0</v>
      </c>
      <c r="AF288" s="50">
        <f t="shared" si="21"/>
        <v>0</v>
      </c>
      <c r="AG288" s="49" t="s">
        <v>884</v>
      </c>
      <c r="AH288" s="45">
        <v>24</v>
      </c>
      <c r="AI288" s="50">
        <f t="shared" si="22"/>
        <v>174</v>
      </c>
      <c r="AJ288" s="220"/>
      <c r="AK288" s="45"/>
      <c r="AM288" s="159">
        <f t="shared" si="45"/>
        <v>513.12</v>
      </c>
      <c r="AN288" s="48">
        <f t="shared" si="46"/>
        <v>321</v>
      </c>
    </row>
    <row r="289" spans="2:40" x14ac:dyDescent="0.2">
      <c r="B289" s="153">
        <v>322</v>
      </c>
      <c r="C289" s="139">
        <v>322</v>
      </c>
      <c r="E289" s="46">
        <v>44100</v>
      </c>
      <c r="F289" s="51" t="s">
        <v>101</v>
      </c>
      <c r="G289" s="47" t="s">
        <v>452</v>
      </c>
      <c r="H289" s="139">
        <v>262</v>
      </c>
      <c r="I289" s="217"/>
      <c r="K289" s="50">
        <f t="shared" si="44"/>
        <v>0</v>
      </c>
      <c r="L289" s="217" t="s">
        <v>800</v>
      </c>
      <c r="M289" s="220">
        <v>12</v>
      </c>
      <c r="N289" s="223">
        <f t="shared" si="40"/>
        <v>62.400000000000006</v>
      </c>
      <c r="O289" s="217"/>
      <c r="Q289" s="223">
        <f t="shared" si="41"/>
        <v>0</v>
      </c>
      <c r="R289" s="217"/>
      <c r="T289" s="223">
        <f t="shared" si="43"/>
        <v>0</v>
      </c>
      <c r="U289" s="217" t="s">
        <v>791</v>
      </c>
      <c r="V289" s="220">
        <v>12</v>
      </c>
      <c r="W289" s="223">
        <f t="shared" si="42"/>
        <v>79.44</v>
      </c>
      <c r="X289" s="98"/>
      <c r="Z289" s="223">
        <f t="shared" si="19"/>
        <v>0</v>
      </c>
      <c r="AA289" s="217"/>
      <c r="AC289" s="50">
        <f t="shared" si="20"/>
        <v>0</v>
      </c>
      <c r="AD289" s="220" t="s">
        <v>670</v>
      </c>
      <c r="AE289" s="45">
        <v>12</v>
      </c>
      <c r="AF289" s="50">
        <f t="shared" si="21"/>
        <v>61.44</v>
      </c>
      <c r="AG289" s="49" t="s">
        <v>884</v>
      </c>
      <c r="AH289" s="45">
        <v>12</v>
      </c>
      <c r="AI289" s="50">
        <f t="shared" si="22"/>
        <v>87</v>
      </c>
      <c r="AJ289" s="220"/>
      <c r="AK289" s="45"/>
      <c r="AM289" s="159">
        <f t="shared" si="45"/>
        <v>290.27999999999997</v>
      </c>
      <c r="AN289" s="48">
        <f t="shared" si="46"/>
        <v>322</v>
      </c>
    </row>
    <row r="290" spans="2:40" x14ac:dyDescent="0.2">
      <c r="B290" s="153">
        <v>323</v>
      </c>
      <c r="C290" s="139">
        <v>323</v>
      </c>
      <c r="E290" s="46">
        <v>44100</v>
      </c>
      <c r="F290" s="51" t="s">
        <v>101</v>
      </c>
      <c r="G290" s="47" t="s">
        <v>453</v>
      </c>
      <c r="H290" s="139">
        <v>263</v>
      </c>
      <c r="I290" s="217" t="s">
        <v>861</v>
      </c>
      <c r="J290" s="45">
        <v>12</v>
      </c>
      <c r="K290" s="50">
        <f t="shared" si="44"/>
        <v>60.84</v>
      </c>
      <c r="L290" s="217"/>
      <c r="N290" s="223">
        <f t="shared" ref="N290:N387" si="47">IF(L290&gt;0,(M290*VLOOKUP(L290,VEND_CT_BIO,3,FALSE)),0)</f>
        <v>0</v>
      </c>
      <c r="O290" s="217" t="s">
        <v>877</v>
      </c>
      <c r="P290" s="220">
        <v>12</v>
      </c>
      <c r="Q290" s="223">
        <f t="shared" si="41"/>
        <v>90.12</v>
      </c>
      <c r="R290" s="217"/>
      <c r="T290" s="223">
        <f t="shared" si="43"/>
        <v>0</v>
      </c>
      <c r="U290" s="217" t="s">
        <v>791</v>
      </c>
      <c r="V290" s="220">
        <v>12</v>
      </c>
      <c r="W290" s="223">
        <f t="shared" si="42"/>
        <v>79.44</v>
      </c>
      <c r="X290" s="98"/>
      <c r="Z290" s="223">
        <f t="shared" si="19"/>
        <v>0</v>
      </c>
      <c r="AA290" s="217" t="s">
        <v>817</v>
      </c>
      <c r="AB290" s="45">
        <v>12</v>
      </c>
      <c r="AC290" s="50">
        <f t="shared" si="20"/>
        <v>60.84</v>
      </c>
      <c r="AF290" s="50">
        <f t="shared" si="21"/>
        <v>0</v>
      </c>
      <c r="AG290" s="49" t="s">
        <v>884</v>
      </c>
      <c r="AH290" s="45">
        <v>12</v>
      </c>
      <c r="AI290" s="50">
        <f t="shared" si="22"/>
        <v>87</v>
      </c>
      <c r="AJ290" s="220"/>
      <c r="AK290" s="45"/>
      <c r="AM290" s="159">
        <f t="shared" si="45"/>
        <v>378.24</v>
      </c>
      <c r="AN290" s="48">
        <f t="shared" si="46"/>
        <v>323</v>
      </c>
    </row>
    <row r="291" spans="2:40" x14ac:dyDescent="0.2">
      <c r="B291" s="153">
        <v>324</v>
      </c>
      <c r="C291" s="139">
        <v>324</v>
      </c>
      <c r="E291" s="46">
        <v>44100</v>
      </c>
      <c r="F291" s="51" t="s">
        <v>101</v>
      </c>
      <c r="G291" s="47" t="s">
        <v>648</v>
      </c>
      <c r="H291" s="139">
        <v>264</v>
      </c>
      <c r="I291" s="217"/>
      <c r="K291" s="50">
        <f t="shared" si="44"/>
        <v>0</v>
      </c>
      <c r="L291" s="217" t="s">
        <v>800</v>
      </c>
      <c r="M291" s="220">
        <v>6</v>
      </c>
      <c r="N291" s="223">
        <f t="shared" si="47"/>
        <v>31.200000000000003</v>
      </c>
      <c r="O291" s="217" t="s">
        <v>877</v>
      </c>
      <c r="P291" s="220">
        <v>6</v>
      </c>
      <c r="Q291" s="223">
        <f t="shared" ref="Q291:Q354" si="48">IF(O291&gt;0,(P291*VLOOKUP(O291,VEND_AC_BIO,3,FALSE)),0)</f>
        <v>45.06</v>
      </c>
      <c r="R291" s="217"/>
      <c r="T291" s="223">
        <f t="shared" si="43"/>
        <v>0</v>
      </c>
      <c r="U291" s="217" t="s">
        <v>791</v>
      </c>
      <c r="V291" s="220">
        <v>12</v>
      </c>
      <c r="W291" s="223">
        <f t="shared" ref="W291:W354" si="49">IF(U291&gt;0,(V291*VLOOKUP(U291,VEND_EU_BIO,3,FALSE)),0)</f>
        <v>79.44</v>
      </c>
      <c r="X291" s="98"/>
      <c r="Z291" s="223">
        <f t="shared" si="19"/>
        <v>0</v>
      </c>
      <c r="AA291" s="217" t="s">
        <v>817</v>
      </c>
      <c r="AB291" s="45">
        <v>6</v>
      </c>
      <c r="AC291" s="50">
        <f t="shared" si="20"/>
        <v>30.42</v>
      </c>
      <c r="AD291" s="220" t="s">
        <v>670</v>
      </c>
      <c r="AE291" s="45">
        <v>12</v>
      </c>
      <c r="AF291" s="50">
        <f t="shared" si="21"/>
        <v>61.44</v>
      </c>
      <c r="AG291" s="49" t="s">
        <v>884</v>
      </c>
      <c r="AH291" s="45">
        <v>24</v>
      </c>
      <c r="AI291" s="50">
        <f t="shared" si="22"/>
        <v>174</v>
      </c>
      <c r="AJ291" s="220"/>
      <c r="AK291" s="45"/>
      <c r="AM291" s="159">
        <f t="shared" si="45"/>
        <v>421.56</v>
      </c>
      <c r="AN291" s="48">
        <f t="shared" si="46"/>
        <v>324</v>
      </c>
    </row>
    <row r="292" spans="2:40" x14ac:dyDescent="0.2">
      <c r="B292" s="153">
        <v>325</v>
      </c>
      <c r="C292" s="139">
        <v>325</v>
      </c>
      <c r="E292" s="46">
        <v>44100</v>
      </c>
      <c r="F292" s="51" t="s">
        <v>101</v>
      </c>
      <c r="G292" s="47" t="s">
        <v>454</v>
      </c>
      <c r="H292" s="139">
        <v>265</v>
      </c>
      <c r="I292" s="217" t="s">
        <v>861</v>
      </c>
      <c r="J292" s="45">
        <v>12</v>
      </c>
      <c r="K292" s="50">
        <f t="shared" si="44"/>
        <v>60.84</v>
      </c>
      <c r="L292" s="217" t="s">
        <v>800</v>
      </c>
      <c r="M292" s="220">
        <v>6</v>
      </c>
      <c r="N292" s="223">
        <f t="shared" si="47"/>
        <v>31.200000000000003</v>
      </c>
      <c r="O292" s="217" t="s">
        <v>877</v>
      </c>
      <c r="P292" s="220">
        <v>6</v>
      </c>
      <c r="Q292" s="223">
        <f t="shared" si="48"/>
        <v>45.06</v>
      </c>
      <c r="R292" s="217"/>
      <c r="T292" s="223">
        <f t="shared" si="43"/>
        <v>0</v>
      </c>
      <c r="U292" s="217"/>
      <c r="W292" s="223">
        <f t="shared" si="49"/>
        <v>0</v>
      </c>
      <c r="X292" s="98"/>
      <c r="Z292" s="223">
        <f t="shared" si="19"/>
        <v>0</v>
      </c>
      <c r="AA292" s="217"/>
      <c r="AC292" s="50">
        <f t="shared" si="20"/>
        <v>0</v>
      </c>
      <c r="AD292" s="220" t="s">
        <v>670</v>
      </c>
      <c r="AE292" s="45">
        <v>6</v>
      </c>
      <c r="AF292" s="50">
        <f t="shared" si="21"/>
        <v>30.72</v>
      </c>
      <c r="AG292" s="49" t="s">
        <v>884</v>
      </c>
      <c r="AH292" s="45">
        <v>6</v>
      </c>
      <c r="AI292" s="50">
        <f t="shared" si="22"/>
        <v>43.5</v>
      </c>
      <c r="AJ292" s="220"/>
      <c r="AK292" s="45"/>
      <c r="AM292" s="159">
        <f t="shared" si="45"/>
        <v>211.32000000000002</v>
      </c>
      <c r="AN292" s="48">
        <f t="shared" si="46"/>
        <v>325</v>
      </c>
    </row>
    <row r="293" spans="2:40" x14ac:dyDescent="0.2">
      <c r="B293" s="153">
        <v>326</v>
      </c>
      <c r="C293" s="139">
        <v>326</v>
      </c>
      <c r="E293" s="46">
        <v>44100</v>
      </c>
      <c r="F293" s="51" t="s">
        <v>101</v>
      </c>
      <c r="G293" s="47" t="s">
        <v>650</v>
      </c>
      <c r="H293" s="139">
        <v>266</v>
      </c>
      <c r="I293" s="217" t="s">
        <v>861</v>
      </c>
      <c r="J293" s="45">
        <v>12</v>
      </c>
      <c r="K293" s="50">
        <f t="shared" si="44"/>
        <v>60.84</v>
      </c>
      <c r="L293" s="217" t="s">
        <v>800</v>
      </c>
      <c r="M293" s="220">
        <v>6</v>
      </c>
      <c r="N293" s="223">
        <f t="shared" si="47"/>
        <v>31.200000000000003</v>
      </c>
      <c r="O293" s="217" t="s">
        <v>877</v>
      </c>
      <c r="P293" s="220">
        <v>6</v>
      </c>
      <c r="Q293" s="223">
        <f t="shared" si="48"/>
        <v>45.06</v>
      </c>
      <c r="R293" s="217"/>
      <c r="T293" s="223">
        <f t="shared" si="43"/>
        <v>0</v>
      </c>
      <c r="U293" s="217" t="s">
        <v>791</v>
      </c>
      <c r="V293" s="220">
        <v>12</v>
      </c>
      <c r="W293" s="223">
        <f t="shared" si="49"/>
        <v>79.44</v>
      </c>
      <c r="X293" s="98"/>
      <c r="Z293" s="223">
        <f t="shared" si="19"/>
        <v>0</v>
      </c>
      <c r="AA293" s="217" t="s">
        <v>817</v>
      </c>
      <c r="AB293" s="45">
        <v>6</v>
      </c>
      <c r="AC293" s="50">
        <f t="shared" si="20"/>
        <v>30.42</v>
      </c>
      <c r="AD293" s="220" t="s">
        <v>670</v>
      </c>
      <c r="AE293" s="45">
        <v>6</v>
      </c>
      <c r="AF293" s="50">
        <f t="shared" si="21"/>
        <v>30.72</v>
      </c>
      <c r="AG293" s="49" t="s">
        <v>884</v>
      </c>
      <c r="AH293" s="45">
        <v>12</v>
      </c>
      <c r="AI293" s="50">
        <f t="shared" si="22"/>
        <v>87</v>
      </c>
      <c r="AJ293" s="220"/>
      <c r="AK293" s="45"/>
      <c r="AM293" s="159">
        <f t="shared" si="45"/>
        <v>364.68000000000006</v>
      </c>
      <c r="AN293" s="48">
        <f t="shared" si="46"/>
        <v>326</v>
      </c>
    </row>
    <row r="294" spans="2:40" x14ac:dyDescent="0.2">
      <c r="B294" s="153">
        <v>327</v>
      </c>
      <c r="C294" s="139">
        <v>327</v>
      </c>
      <c r="E294" s="46">
        <v>44100</v>
      </c>
      <c r="F294" s="51" t="s">
        <v>101</v>
      </c>
      <c r="G294" s="47" t="s">
        <v>457</v>
      </c>
      <c r="H294" s="139">
        <v>267</v>
      </c>
      <c r="I294" s="217" t="s">
        <v>861</v>
      </c>
      <c r="J294" s="45">
        <v>12</v>
      </c>
      <c r="K294" s="50">
        <f t="shared" si="44"/>
        <v>60.84</v>
      </c>
      <c r="L294" s="217"/>
      <c r="N294" s="223">
        <f t="shared" si="47"/>
        <v>0</v>
      </c>
      <c r="O294" s="217" t="s">
        <v>877</v>
      </c>
      <c r="P294" s="220">
        <v>18</v>
      </c>
      <c r="Q294" s="223">
        <f t="shared" si="48"/>
        <v>135.18</v>
      </c>
      <c r="R294" s="217"/>
      <c r="T294" s="223">
        <f t="shared" si="43"/>
        <v>0</v>
      </c>
      <c r="U294" s="217" t="s">
        <v>791</v>
      </c>
      <c r="V294" s="220">
        <v>18</v>
      </c>
      <c r="W294" s="223">
        <f t="shared" si="49"/>
        <v>119.16</v>
      </c>
      <c r="X294" s="98"/>
      <c r="Z294" s="223">
        <f t="shared" si="19"/>
        <v>0</v>
      </c>
      <c r="AA294" s="217"/>
      <c r="AC294" s="50">
        <f t="shared" si="20"/>
        <v>0</v>
      </c>
      <c r="AF294" s="50">
        <f t="shared" si="21"/>
        <v>0</v>
      </c>
      <c r="AG294" s="49" t="s">
        <v>884</v>
      </c>
      <c r="AH294" s="45">
        <v>12</v>
      </c>
      <c r="AI294" s="50">
        <f t="shared" si="22"/>
        <v>87</v>
      </c>
      <c r="AJ294" s="220"/>
      <c r="AK294" s="45"/>
      <c r="AM294" s="159">
        <f t="shared" si="45"/>
        <v>402.18</v>
      </c>
      <c r="AN294" s="48">
        <f t="shared" si="46"/>
        <v>327</v>
      </c>
    </row>
    <row r="295" spans="2:40" x14ac:dyDescent="0.2">
      <c r="B295" s="153">
        <v>328</v>
      </c>
      <c r="C295" s="139">
        <v>328</v>
      </c>
      <c r="E295" s="46">
        <v>44103</v>
      </c>
      <c r="F295" s="51" t="s">
        <v>110</v>
      </c>
      <c r="G295" s="47"/>
      <c r="I295" s="217" t="s">
        <v>861</v>
      </c>
      <c r="J295" s="45">
        <v>6</v>
      </c>
      <c r="K295" s="50">
        <v>31.8</v>
      </c>
      <c r="L295" s="217" t="s">
        <v>800</v>
      </c>
      <c r="M295" s="220">
        <v>6</v>
      </c>
      <c r="N295" s="223">
        <v>33.6</v>
      </c>
      <c r="O295" s="217" t="s">
        <v>877</v>
      </c>
      <c r="P295" s="220">
        <v>12</v>
      </c>
      <c r="Q295" s="223">
        <f t="shared" si="48"/>
        <v>90.12</v>
      </c>
      <c r="R295" s="217"/>
      <c r="T295" s="223">
        <f t="shared" si="43"/>
        <v>0</v>
      </c>
      <c r="U295" s="217" t="s">
        <v>791</v>
      </c>
      <c r="V295" s="220">
        <v>6</v>
      </c>
      <c r="W295" s="223">
        <v>39.6</v>
      </c>
      <c r="X295" s="98"/>
      <c r="Z295" s="223">
        <f t="shared" si="19"/>
        <v>0</v>
      </c>
      <c r="AA295" s="217"/>
      <c r="AC295" s="50">
        <f t="shared" si="20"/>
        <v>0</v>
      </c>
      <c r="AF295" s="50">
        <f t="shared" si="21"/>
        <v>0</v>
      </c>
      <c r="AG295" s="49"/>
      <c r="AI295" s="50">
        <f t="shared" si="22"/>
        <v>0</v>
      </c>
      <c r="AJ295" s="220"/>
      <c r="AK295" s="45"/>
      <c r="AM295" s="159">
        <f t="shared" si="45"/>
        <v>195.12</v>
      </c>
      <c r="AN295" s="48">
        <f t="shared" si="46"/>
        <v>328</v>
      </c>
    </row>
    <row r="296" spans="2:40" x14ac:dyDescent="0.2">
      <c r="B296" s="153">
        <v>329</v>
      </c>
      <c r="C296" s="139">
        <v>329</v>
      </c>
      <c r="E296" s="46">
        <v>44103</v>
      </c>
      <c r="F296" s="51" t="s">
        <v>106</v>
      </c>
      <c r="G296" s="47"/>
      <c r="I296" s="217" t="s">
        <v>861</v>
      </c>
      <c r="J296" s="45">
        <v>6</v>
      </c>
      <c r="K296" s="50">
        <v>31.8</v>
      </c>
      <c r="L296" s="217" t="s">
        <v>800</v>
      </c>
      <c r="M296" s="220">
        <v>6</v>
      </c>
      <c r="N296" s="223">
        <v>33.6</v>
      </c>
      <c r="O296" s="217" t="s">
        <v>877</v>
      </c>
      <c r="P296" s="220">
        <v>6</v>
      </c>
      <c r="Q296" s="223">
        <f t="shared" si="48"/>
        <v>45.06</v>
      </c>
      <c r="R296" s="217"/>
      <c r="T296" s="223">
        <f t="shared" si="43"/>
        <v>0</v>
      </c>
      <c r="U296" s="217" t="s">
        <v>791</v>
      </c>
      <c r="V296" s="220">
        <v>6</v>
      </c>
      <c r="W296" s="223">
        <v>39.6</v>
      </c>
      <c r="X296" s="98"/>
      <c r="Z296" s="223">
        <f t="shared" si="19"/>
        <v>0</v>
      </c>
      <c r="AA296" s="217"/>
      <c r="AC296" s="50">
        <f t="shared" si="20"/>
        <v>0</v>
      </c>
      <c r="AF296" s="50">
        <f t="shared" si="21"/>
        <v>0</v>
      </c>
      <c r="AG296" s="49"/>
      <c r="AI296" s="50">
        <f t="shared" si="22"/>
        <v>0</v>
      </c>
      <c r="AJ296" s="220"/>
      <c r="AK296" s="45"/>
      <c r="AM296" s="159">
        <f t="shared" si="45"/>
        <v>150.06</v>
      </c>
      <c r="AN296" s="48">
        <f t="shared" si="46"/>
        <v>329</v>
      </c>
    </row>
    <row r="297" spans="2:40" x14ac:dyDescent="0.2">
      <c r="B297" s="153">
        <v>330</v>
      </c>
      <c r="C297" s="139">
        <v>330</v>
      </c>
      <c r="E297" s="46">
        <v>44107</v>
      </c>
      <c r="F297" s="51" t="s">
        <v>101</v>
      </c>
      <c r="G297" s="47" t="s">
        <v>251</v>
      </c>
      <c r="H297" s="139">
        <v>268</v>
      </c>
      <c r="I297" s="217" t="s">
        <v>861</v>
      </c>
      <c r="J297" s="45">
        <v>6</v>
      </c>
      <c r="K297" s="50">
        <f t="shared" si="44"/>
        <v>30.42</v>
      </c>
      <c r="L297" s="217" t="s">
        <v>800</v>
      </c>
      <c r="M297" s="220">
        <v>6</v>
      </c>
      <c r="N297" s="223">
        <f t="shared" si="47"/>
        <v>31.200000000000003</v>
      </c>
      <c r="O297" s="217" t="s">
        <v>877</v>
      </c>
      <c r="P297" s="220">
        <v>6</v>
      </c>
      <c r="Q297" s="223">
        <f t="shared" si="48"/>
        <v>45.06</v>
      </c>
      <c r="R297" s="217"/>
      <c r="T297" s="223">
        <f t="shared" si="43"/>
        <v>0</v>
      </c>
      <c r="U297" s="217" t="s">
        <v>791</v>
      </c>
      <c r="V297" s="220">
        <v>6</v>
      </c>
      <c r="W297" s="223">
        <f t="shared" si="49"/>
        <v>39.72</v>
      </c>
      <c r="X297" s="98"/>
      <c r="Z297" s="223">
        <f t="shared" si="19"/>
        <v>0</v>
      </c>
      <c r="AA297" s="217" t="s">
        <v>817</v>
      </c>
      <c r="AB297" s="45">
        <v>6</v>
      </c>
      <c r="AC297" s="50">
        <f t="shared" si="20"/>
        <v>30.42</v>
      </c>
      <c r="AD297" s="220" t="s">
        <v>670</v>
      </c>
      <c r="AE297" s="45">
        <v>6</v>
      </c>
      <c r="AF297" s="50">
        <f t="shared" si="21"/>
        <v>30.72</v>
      </c>
      <c r="AG297" s="49" t="s">
        <v>884</v>
      </c>
      <c r="AH297" s="45">
        <v>6</v>
      </c>
      <c r="AI297" s="50">
        <f t="shared" si="22"/>
        <v>43.5</v>
      </c>
      <c r="AJ297" s="220"/>
      <c r="AK297" s="45"/>
      <c r="AM297" s="159">
        <f t="shared" si="45"/>
        <v>251.04</v>
      </c>
      <c r="AN297" s="48">
        <f t="shared" si="46"/>
        <v>330</v>
      </c>
    </row>
    <row r="298" spans="2:40" x14ac:dyDescent="0.2">
      <c r="B298" s="153">
        <v>331</v>
      </c>
      <c r="C298" s="139">
        <v>331</v>
      </c>
      <c r="E298" s="46">
        <v>44107</v>
      </c>
      <c r="F298" s="51" t="s">
        <v>101</v>
      </c>
      <c r="G298" s="47" t="s">
        <v>450</v>
      </c>
      <c r="H298" s="139">
        <v>269</v>
      </c>
      <c r="I298" s="217"/>
      <c r="K298" s="50">
        <f t="shared" si="44"/>
        <v>0</v>
      </c>
      <c r="L298" s="217"/>
      <c r="N298" s="223">
        <f t="shared" si="47"/>
        <v>0</v>
      </c>
      <c r="O298" s="217" t="s">
        <v>877</v>
      </c>
      <c r="P298" s="220">
        <v>12</v>
      </c>
      <c r="Q298" s="223">
        <f t="shared" si="48"/>
        <v>90.12</v>
      </c>
      <c r="R298" s="217"/>
      <c r="T298" s="223">
        <f t="shared" si="43"/>
        <v>0</v>
      </c>
      <c r="U298" s="217" t="s">
        <v>791</v>
      </c>
      <c r="V298" s="220">
        <v>12</v>
      </c>
      <c r="W298" s="223">
        <f t="shared" si="49"/>
        <v>79.44</v>
      </c>
      <c r="X298" s="98"/>
      <c r="Z298" s="223">
        <f t="shared" si="19"/>
        <v>0</v>
      </c>
      <c r="AA298" s="217" t="s">
        <v>817</v>
      </c>
      <c r="AB298" s="45">
        <v>12</v>
      </c>
      <c r="AC298" s="50">
        <f t="shared" si="20"/>
        <v>60.84</v>
      </c>
      <c r="AF298" s="50">
        <f t="shared" si="21"/>
        <v>0</v>
      </c>
      <c r="AG298" s="49"/>
      <c r="AI298" s="50">
        <f t="shared" si="22"/>
        <v>0</v>
      </c>
      <c r="AJ298" s="220"/>
      <c r="AK298" s="45"/>
      <c r="AM298" s="159">
        <f t="shared" si="45"/>
        <v>230.4</v>
      </c>
      <c r="AN298" s="48">
        <f t="shared" si="46"/>
        <v>331</v>
      </c>
    </row>
    <row r="299" spans="2:40" x14ac:dyDescent="0.2">
      <c r="B299" s="153">
        <v>332</v>
      </c>
      <c r="C299" s="139">
        <v>332</v>
      </c>
      <c r="E299" s="46">
        <v>44107</v>
      </c>
      <c r="F299" s="51" t="s">
        <v>101</v>
      </c>
      <c r="G299" s="47" t="s">
        <v>451</v>
      </c>
      <c r="H299" s="139">
        <v>270</v>
      </c>
      <c r="I299" s="217" t="s">
        <v>861</v>
      </c>
      <c r="J299" s="45">
        <v>12</v>
      </c>
      <c r="K299" s="50">
        <f t="shared" si="44"/>
        <v>60.84</v>
      </c>
      <c r="L299" s="217" t="s">
        <v>800</v>
      </c>
      <c r="M299" s="220">
        <v>6</v>
      </c>
      <c r="N299" s="223">
        <f t="shared" si="47"/>
        <v>31.200000000000003</v>
      </c>
      <c r="O299" s="217" t="s">
        <v>877</v>
      </c>
      <c r="P299" s="220">
        <v>6</v>
      </c>
      <c r="Q299" s="223">
        <f t="shared" si="48"/>
        <v>45.06</v>
      </c>
      <c r="R299" s="217"/>
      <c r="T299" s="223">
        <f t="shared" si="43"/>
        <v>0</v>
      </c>
      <c r="U299" s="217" t="s">
        <v>791</v>
      </c>
      <c r="V299" s="220">
        <v>6</v>
      </c>
      <c r="W299" s="223">
        <f t="shared" si="49"/>
        <v>39.72</v>
      </c>
      <c r="X299" s="98"/>
      <c r="Z299" s="223">
        <f t="shared" si="19"/>
        <v>0</v>
      </c>
      <c r="AA299" s="217"/>
      <c r="AC299" s="50">
        <f t="shared" si="20"/>
        <v>0</v>
      </c>
      <c r="AF299" s="50">
        <f t="shared" si="21"/>
        <v>0</v>
      </c>
      <c r="AG299" s="49" t="s">
        <v>884</v>
      </c>
      <c r="AH299" s="45">
        <v>6</v>
      </c>
      <c r="AI299" s="50">
        <f t="shared" si="22"/>
        <v>43.5</v>
      </c>
      <c r="AJ299" s="220"/>
      <c r="AK299" s="45"/>
      <c r="AM299" s="159">
        <f t="shared" si="45"/>
        <v>220.32000000000002</v>
      </c>
      <c r="AN299" s="48">
        <f t="shared" si="46"/>
        <v>332</v>
      </c>
    </row>
    <row r="300" spans="2:40" x14ac:dyDescent="0.2">
      <c r="B300" s="153">
        <v>333</v>
      </c>
      <c r="C300" s="139">
        <v>333</v>
      </c>
      <c r="E300" s="46">
        <v>44107</v>
      </c>
      <c r="F300" s="51" t="s">
        <v>101</v>
      </c>
      <c r="G300" s="47" t="s">
        <v>457</v>
      </c>
      <c r="H300" s="139">
        <v>271</v>
      </c>
      <c r="I300" s="217"/>
      <c r="K300" s="50">
        <f t="shared" si="44"/>
        <v>0</v>
      </c>
      <c r="L300" s="217"/>
      <c r="N300" s="223">
        <f t="shared" si="47"/>
        <v>0</v>
      </c>
      <c r="O300" s="217" t="s">
        <v>877</v>
      </c>
      <c r="P300" s="220">
        <v>36</v>
      </c>
      <c r="Q300" s="223">
        <f t="shared" si="48"/>
        <v>270.36</v>
      </c>
      <c r="R300" s="217"/>
      <c r="T300" s="223">
        <f t="shared" si="43"/>
        <v>0</v>
      </c>
      <c r="U300" s="217" t="s">
        <v>791</v>
      </c>
      <c r="V300" s="220">
        <v>12</v>
      </c>
      <c r="W300" s="223">
        <f t="shared" si="49"/>
        <v>79.44</v>
      </c>
      <c r="X300" s="98"/>
      <c r="Z300" s="223">
        <f t="shared" si="19"/>
        <v>0</v>
      </c>
      <c r="AA300" s="217"/>
      <c r="AC300" s="50">
        <f t="shared" si="20"/>
        <v>0</v>
      </c>
      <c r="AF300" s="50">
        <f t="shared" si="21"/>
        <v>0</v>
      </c>
      <c r="AG300" s="49"/>
      <c r="AI300" s="50">
        <f t="shared" si="22"/>
        <v>0</v>
      </c>
      <c r="AJ300" s="220"/>
      <c r="AK300" s="45"/>
      <c r="AM300" s="159">
        <f t="shared" si="45"/>
        <v>349.8</v>
      </c>
      <c r="AN300" s="48">
        <f t="shared" si="46"/>
        <v>333</v>
      </c>
    </row>
    <row r="301" spans="2:40" x14ac:dyDescent="0.2">
      <c r="B301" s="153">
        <v>334</v>
      </c>
      <c r="C301" s="139">
        <v>334</v>
      </c>
      <c r="E301" s="46">
        <v>44107</v>
      </c>
      <c r="F301" s="51" t="s">
        <v>101</v>
      </c>
      <c r="G301" s="47" t="s">
        <v>132</v>
      </c>
      <c r="H301" s="139">
        <v>272</v>
      </c>
      <c r="I301" s="217" t="s">
        <v>861</v>
      </c>
      <c r="J301" s="45">
        <v>12</v>
      </c>
      <c r="K301" s="50">
        <f t="shared" si="44"/>
        <v>60.84</v>
      </c>
      <c r="L301" s="217"/>
      <c r="N301" s="223">
        <f t="shared" si="47"/>
        <v>0</v>
      </c>
      <c r="O301" s="217"/>
      <c r="Q301" s="223">
        <f t="shared" si="48"/>
        <v>0</v>
      </c>
      <c r="R301" s="217"/>
      <c r="T301" s="223">
        <f t="shared" si="43"/>
        <v>0</v>
      </c>
      <c r="U301" s="217"/>
      <c r="W301" s="223">
        <f t="shared" si="49"/>
        <v>0</v>
      </c>
      <c r="X301" s="98"/>
      <c r="Z301" s="223">
        <f t="shared" si="19"/>
        <v>0</v>
      </c>
      <c r="AA301" s="217" t="s">
        <v>817</v>
      </c>
      <c r="AB301" s="45">
        <v>6</v>
      </c>
      <c r="AC301" s="50">
        <f t="shared" si="20"/>
        <v>30.42</v>
      </c>
      <c r="AD301" s="220" t="s">
        <v>670</v>
      </c>
      <c r="AE301" s="45">
        <v>12</v>
      </c>
      <c r="AF301" s="50">
        <f t="shared" si="21"/>
        <v>61.44</v>
      </c>
      <c r="AG301" s="49" t="s">
        <v>884</v>
      </c>
      <c r="AH301" s="45">
        <v>6</v>
      </c>
      <c r="AI301" s="50">
        <f t="shared" si="22"/>
        <v>43.5</v>
      </c>
      <c r="AJ301" s="220"/>
      <c r="AK301" s="45"/>
      <c r="AM301" s="159">
        <f t="shared" si="45"/>
        <v>196.2</v>
      </c>
      <c r="AN301" s="48">
        <f t="shared" si="46"/>
        <v>334</v>
      </c>
    </row>
    <row r="302" spans="2:40" x14ac:dyDescent="0.2">
      <c r="B302" s="153">
        <v>335</v>
      </c>
      <c r="C302" s="139">
        <v>335</v>
      </c>
      <c r="E302" s="46">
        <v>44107</v>
      </c>
      <c r="F302" s="51" t="s">
        <v>101</v>
      </c>
      <c r="G302" s="47" t="s">
        <v>456</v>
      </c>
      <c r="H302" s="139">
        <v>273</v>
      </c>
      <c r="I302" s="217" t="s">
        <v>861</v>
      </c>
      <c r="J302" s="45">
        <v>6</v>
      </c>
      <c r="K302" s="50">
        <f t="shared" si="44"/>
        <v>30.42</v>
      </c>
      <c r="L302" s="217" t="s">
        <v>800</v>
      </c>
      <c r="M302" s="220">
        <v>6</v>
      </c>
      <c r="N302" s="223">
        <f t="shared" si="47"/>
        <v>31.200000000000003</v>
      </c>
      <c r="O302" s="217" t="s">
        <v>877</v>
      </c>
      <c r="P302" s="220">
        <v>12</v>
      </c>
      <c r="Q302" s="223">
        <f t="shared" si="48"/>
        <v>90.12</v>
      </c>
      <c r="R302" s="217"/>
      <c r="T302" s="223">
        <f t="shared" si="43"/>
        <v>0</v>
      </c>
      <c r="U302" s="217" t="s">
        <v>791</v>
      </c>
      <c r="V302" s="220">
        <v>6</v>
      </c>
      <c r="W302" s="223">
        <f t="shared" si="49"/>
        <v>39.72</v>
      </c>
      <c r="X302" s="98"/>
      <c r="Z302" s="223">
        <f t="shared" si="19"/>
        <v>0</v>
      </c>
      <c r="AA302" s="217"/>
      <c r="AC302" s="50">
        <f t="shared" si="20"/>
        <v>0</v>
      </c>
      <c r="AD302" s="220" t="s">
        <v>670</v>
      </c>
      <c r="AE302" s="45">
        <v>6</v>
      </c>
      <c r="AF302" s="50">
        <f t="shared" si="21"/>
        <v>30.72</v>
      </c>
      <c r="AG302" s="49" t="s">
        <v>884</v>
      </c>
      <c r="AH302" s="45">
        <v>12</v>
      </c>
      <c r="AI302" s="50">
        <f t="shared" si="22"/>
        <v>87</v>
      </c>
      <c r="AJ302" s="220"/>
      <c r="AK302" s="45"/>
      <c r="AM302" s="159">
        <f t="shared" si="45"/>
        <v>309.18</v>
      </c>
      <c r="AN302" s="48">
        <f t="shared" si="46"/>
        <v>335</v>
      </c>
    </row>
    <row r="303" spans="2:40" x14ac:dyDescent="0.2">
      <c r="B303" s="153">
        <v>336</v>
      </c>
      <c r="C303" s="139">
        <v>336</v>
      </c>
      <c r="E303" s="46">
        <v>44107</v>
      </c>
      <c r="F303" s="51" t="s">
        <v>101</v>
      </c>
      <c r="G303" s="47" t="s">
        <v>653</v>
      </c>
      <c r="H303" s="139">
        <v>274</v>
      </c>
      <c r="I303" s="217" t="s">
        <v>861</v>
      </c>
      <c r="J303" s="45">
        <v>12</v>
      </c>
      <c r="K303" s="50">
        <f t="shared" si="44"/>
        <v>60.84</v>
      </c>
      <c r="L303" s="217" t="s">
        <v>800</v>
      </c>
      <c r="M303" s="220">
        <v>18</v>
      </c>
      <c r="N303" s="223">
        <f t="shared" si="47"/>
        <v>93.600000000000009</v>
      </c>
      <c r="O303" s="217"/>
      <c r="Q303" s="223">
        <f t="shared" si="48"/>
        <v>0</v>
      </c>
      <c r="R303" s="217"/>
      <c r="T303" s="223">
        <f t="shared" si="43"/>
        <v>0</v>
      </c>
      <c r="U303" s="217" t="s">
        <v>791</v>
      </c>
      <c r="V303" s="220">
        <v>18</v>
      </c>
      <c r="W303" s="223">
        <f t="shared" si="49"/>
        <v>119.16</v>
      </c>
      <c r="X303" s="98"/>
      <c r="Z303" s="223">
        <f t="shared" si="19"/>
        <v>0</v>
      </c>
      <c r="AA303" s="217"/>
      <c r="AC303" s="50">
        <f t="shared" si="20"/>
        <v>0</v>
      </c>
      <c r="AF303" s="50">
        <f t="shared" si="21"/>
        <v>0</v>
      </c>
      <c r="AG303" s="49"/>
      <c r="AI303" s="50">
        <f t="shared" si="22"/>
        <v>0</v>
      </c>
      <c r="AJ303" s="220"/>
      <c r="AK303" s="45"/>
      <c r="AM303" s="159">
        <f t="shared" si="45"/>
        <v>273.60000000000002</v>
      </c>
      <c r="AN303" s="48">
        <f t="shared" si="46"/>
        <v>336</v>
      </c>
    </row>
    <row r="304" spans="2:40" x14ac:dyDescent="0.2">
      <c r="B304" s="153">
        <v>337</v>
      </c>
      <c r="C304" s="139">
        <v>337</v>
      </c>
      <c r="E304" s="46">
        <v>44107</v>
      </c>
      <c r="F304" s="51" t="s">
        <v>101</v>
      </c>
      <c r="G304" s="47" t="s">
        <v>470</v>
      </c>
      <c r="H304" s="139">
        <v>275</v>
      </c>
      <c r="I304" s="217"/>
      <c r="K304" s="50">
        <f t="shared" si="44"/>
        <v>0</v>
      </c>
      <c r="L304" s="217" t="s">
        <v>800</v>
      </c>
      <c r="M304" s="220">
        <v>6</v>
      </c>
      <c r="N304" s="223">
        <f t="shared" si="47"/>
        <v>31.200000000000003</v>
      </c>
      <c r="O304" s="217" t="s">
        <v>877</v>
      </c>
      <c r="P304" s="220">
        <v>12</v>
      </c>
      <c r="Q304" s="223">
        <f t="shared" si="48"/>
        <v>90.12</v>
      </c>
      <c r="R304" s="217"/>
      <c r="T304" s="223">
        <f t="shared" si="43"/>
        <v>0</v>
      </c>
      <c r="U304" s="217" t="s">
        <v>791</v>
      </c>
      <c r="V304" s="220">
        <v>12</v>
      </c>
      <c r="W304" s="223">
        <f t="shared" si="49"/>
        <v>79.44</v>
      </c>
      <c r="X304" s="98"/>
      <c r="Z304" s="223">
        <f t="shared" si="19"/>
        <v>0</v>
      </c>
      <c r="AA304" s="217"/>
      <c r="AC304" s="50">
        <f t="shared" si="20"/>
        <v>0</v>
      </c>
      <c r="AD304" s="220" t="s">
        <v>670</v>
      </c>
      <c r="AE304" s="45">
        <v>6</v>
      </c>
      <c r="AF304" s="50">
        <f t="shared" si="21"/>
        <v>30.72</v>
      </c>
      <c r="AG304" s="49" t="s">
        <v>884</v>
      </c>
      <c r="AH304" s="45">
        <v>6</v>
      </c>
      <c r="AI304" s="50">
        <f t="shared" si="22"/>
        <v>43.5</v>
      </c>
      <c r="AJ304" s="220"/>
      <c r="AK304" s="45"/>
      <c r="AM304" s="159">
        <f t="shared" si="45"/>
        <v>274.98</v>
      </c>
      <c r="AN304" s="48">
        <f t="shared" si="46"/>
        <v>337</v>
      </c>
    </row>
    <row r="305" spans="2:40" x14ac:dyDescent="0.2">
      <c r="B305" s="153">
        <v>339</v>
      </c>
      <c r="C305" s="139">
        <v>339</v>
      </c>
      <c r="E305" s="46">
        <v>44113</v>
      </c>
      <c r="F305" s="51" t="s">
        <v>101</v>
      </c>
      <c r="G305" s="47" t="s">
        <v>461</v>
      </c>
      <c r="H305" s="139">
        <v>276</v>
      </c>
      <c r="I305" s="217" t="s">
        <v>861</v>
      </c>
      <c r="J305" s="45">
        <v>12</v>
      </c>
      <c r="K305" s="50">
        <f t="shared" si="44"/>
        <v>60.84</v>
      </c>
      <c r="L305" s="217" t="s">
        <v>800</v>
      </c>
      <c r="M305" s="220">
        <v>6</v>
      </c>
      <c r="N305" s="223">
        <f t="shared" si="47"/>
        <v>31.200000000000003</v>
      </c>
      <c r="O305" s="217" t="s">
        <v>877</v>
      </c>
      <c r="P305" s="220">
        <v>6</v>
      </c>
      <c r="Q305" s="223">
        <f t="shared" si="48"/>
        <v>45.06</v>
      </c>
      <c r="R305" s="217"/>
      <c r="T305" s="223">
        <f t="shared" ref="T305:T354" si="50">IF(R305&gt;0,(S305*VLOOKUP(R305,VEND_ME_BIO,3,FALSE)),0)</f>
        <v>0</v>
      </c>
      <c r="U305" s="217"/>
      <c r="W305" s="223">
        <f t="shared" si="49"/>
        <v>0</v>
      </c>
      <c r="X305" s="98"/>
      <c r="Z305" s="223">
        <f t="shared" si="19"/>
        <v>0</v>
      </c>
      <c r="AA305" s="217"/>
      <c r="AC305" s="50">
        <f t="shared" si="20"/>
        <v>0</v>
      </c>
      <c r="AD305" s="220" t="s">
        <v>670</v>
      </c>
      <c r="AE305" s="45">
        <v>6</v>
      </c>
      <c r="AF305" s="50">
        <f t="shared" si="21"/>
        <v>30.72</v>
      </c>
      <c r="AG305" s="49" t="s">
        <v>884</v>
      </c>
      <c r="AH305" s="45">
        <v>6</v>
      </c>
      <c r="AI305" s="50">
        <f t="shared" si="22"/>
        <v>43.5</v>
      </c>
      <c r="AJ305" s="220"/>
      <c r="AK305" s="45"/>
      <c r="AM305" s="159">
        <f t="shared" si="45"/>
        <v>211.32000000000002</v>
      </c>
      <c r="AN305" s="48">
        <f t="shared" si="46"/>
        <v>339</v>
      </c>
    </row>
    <row r="306" spans="2:40" x14ac:dyDescent="0.2">
      <c r="B306" s="153">
        <v>340</v>
      </c>
      <c r="C306" s="139">
        <v>340</v>
      </c>
      <c r="E306" s="46">
        <v>44113</v>
      </c>
      <c r="F306" s="51" t="s">
        <v>101</v>
      </c>
      <c r="G306" s="47" t="s">
        <v>452</v>
      </c>
      <c r="H306" s="139">
        <v>277</v>
      </c>
      <c r="I306" s="217"/>
      <c r="K306" s="50">
        <f t="shared" si="44"/>
        <v>0</v>
      </c>
      <c r="L306" s="217"/>
      <c r="N306" s="223">
        <f t="shared" si="47"/>
        <v>0</v>
      </c>
      <c r="O306" s="217" t="s">
        <v>877</v>
      </c>
      <c r="P306" s="220">
        <v>24</v>
      </c>
      <c r="Q306" s="223">
        <f t="shared" si="48"/>
        <v>180.24</v>
      </c>
      <c r="R306" s="217"/>
      <c r="T306" s="223">
        <f t="shared" si="50"/>
        <v>0</v>
      </c>
      <c r="U306" s="217"/>
      <c r="W306" s="223">
        <f t="shared" si="49"/>
        <v>0</v>
      </c>
      <c r="X306" s="98"/>
      <c r="Z306" s="223">
        <f t="shared" si="19"/>
        <v>0</v>
      </c>
      <c r="AA306" s="217" t="s">
        <v>817</v>
      </c>
      <c r="AB306" s="45">
        <v>18</v>
      </c>
      <c r="AC306" s="50">
        <f t="shared" si="20"/>
        <v>91.26</v>
      </c>
      <c r="AD306" s="220" t="s">
        <v>670</v>
      </c>
      <c r="AE306" s="45">
        <v>18</v>
      </c>
      <c r="AF306" s="50">
        <f t="shared" si="21"/>
        <v>92.16</v>
      </c>
      <c r="AG306" s="49" t="s">
        <v>884</v>
      </c>
      <c r="AH306" s="45">
        <v>18</v>
      </c>
      <c r="AI306" s="50">
        <f t="shared" si="22"/>
        <v>130.5</v>
      </c>
      <c r="AJ306" s="220"/>
      <c r="AK306" s="45"/>
      <c r="AM306" s="159">
        <f t="shared" si="45"/>
        <v>494.15999999999997</v>
      </c>
      <c r="AN306" s="48">
        <f t="shared" si="46"/>
        <v>340</v>
      </c>
    </row>
    <row r="307" spans="2:40" x14ac:dyDescent="0.2">
      <c r="B307" s="153">
        <v>341</v>
      </c>
      <c r="C307" s="139">
        <v>341</v>
      </c>
      <c r="E307" s="46">
        <v>44113</v>
      </c>
      <c r="F307" s="51" t="s">
        <v>101</v>
      </c>
      <c r="G307" s="47" t="s">
        <v>648</v>
      </c>
      <c r="H307" s="139">
        <v>278</v>
      </c>
      <c r="I307" s="217" t="s">
        <v>861</v>
      </c>
      <c r="J307" s="45">
        <v>12</v>
      </c>
      <c r="K307" s="50">
        <f t="shared" si="44"/>
        <v>60.84</v>
      </c>
      <c r="L307" s="217" t="s">
        <v>800</v>
      </c>
      <c r="M307" s="220">
        <v>12</v>
      </c>
      <c r="N307" s="223">
        <f t="shared" si="47"/>
        <v>62.400000000000006</v>
      </c>
      <c r="O307" s="217" t="s">
        <v>877</v>
      </c>
      <c r="P307" s="220">
        <v>12</v>
      </c>
      <c r="Q307" s="223">
        <f t="shared" si="48"/>
        <v>90.12</v>
      </c>
      <c r="R307" s="217"/>
      <c r="T307" s="223">
        <f t="shared" si="50"/>
        <v>0</v>
      </c>
      <c r="U307" s="217"/>
      <c r="W307" s="223">
        <f t="shared" si="49"/>
        <v>0</v>
      </c>
      <c r="X307" s="98"/>
      <c r="Z307" s="223">
        <f t="shared" si="19"/>
        <v>0</v>
      </c>
      <c r="AA307" s="217"/>
      <c r="AC307" s="50">
        <f t="shared" si="20"/>
        <v>0</v>
      </c>
      <c r="AF307" s="50">
        <f t="shared" si="21"/>
        <v>0</v>
      </c>
      <c r="AG307" s="49"/>
      <c r="AI307" s="50">
        <f t="shared" si="22"/>
        <v>0</v>
      </c>
      <c r="AJ307" s="220"/>
      <c r="AK307" s="45"/>
      <c r="AM307" s="159">
        <f t="shared" si="45"/>
        <v>213.36</v>
      </c>
      <c r="AN307" s="48">
        <f t="shared" si="46"/>
        <v>341</v>
      </c>
    </row>
    <row r="308" spans="2:40" x14ac:dyDescent="0.2">
      <c r="B308" s="153">
        <v>342</v>
      </c>
      <c r="C308" s="139">
        <v>342</v>
      </c>
      <c r="E308" s="46">
        <v>44113</v>
      </c>
      <c r="F308" s="51" t="s">
        <v>101</v>
      </c>
      <c r="G308" s="47" t="s">
        <v>649</v>
      </c>
      <c r="H308" s="139">
        <v>279</v>
      </c>
      <c r="I308" s="217" t="s">
        <v>861</v>
      </c>
      <c r="J308" s="45">
        <v>12</v>
      </c>
      <c r="K308" s="50">
        <f t="shared" si="44"/>
        <v>60.84</v>
      </c>
      <c r="L308" s="217" t="s">
        <v>800</v>
      </c>
      <c r="M308" s="220">
        <v>6</v>
      </c>
      <c r="N308" s="223">
        <f t="shared" si="47"/>
        <v>31.200000000000003</v>
      </c>
      <c r="O308" s="217" t="s">
        <v>877</v>
      </c>
      <c r="P308" s="220">
        <v>12</v>
      </c>
      <c r="Q308" s="223">
        <f t="shared" si="48"/>
        <v>90.12</v>
      </c>
      <c r="R308" s="217"/>
      <c r="T308" s="223">
        <f t="shared" si="50"/>
        <v>0</v>
      </c>
      <c r="U308" s="217" t="s">
        <v>791</v>
      </c>
      <c r="V308" s="220">
        <v>6</v>
      </c>
      <c r="W308" s="223">
        <f t="shared" si="49"/>
        <v>39.72</v>
      </c>
      <c r="X308" s="98"/>
      <c r="Z308" s="223">
        <f t="shared" si="19"/>
        <v>0</v>
      </c>
      <c r="AA308" s="217" t="s">
        <v>817</v>
      </c>
      <c r="AB308" s="45">
        <v>12</v>
      </c>
      <c r="AC308" s="50">
        <f t="shared" si="20"/>
        <v>60.84</v>
      </c>
      <c r="AD308" s="220" t="s">
        <v>670</v>
      </c>
      <c r="AE308" s="45">
        <v>6</v>
      </c>
      <c r="AF308" s="50">
        <f t="shared" si="21"/>
        <v>30.72</v>
      </c>
      <c r="AG308" s="49"/>
      <c r="AI308" s="50">
        <f t="shared" si="22"/>
        <v>0</v>
      </c>
      <c r="AJ308" s="220"/>
      <c r="AK308" s="45"/>
      <c r="AM308" s="159">
        <f t="shared" si="45"/>
        <v>313.44000000000005</v>
      </c>
      <c r="AN308" s="48">
        <f t="shared" si="46"/>
        <v>342</v>
      </c>
    </row>
    <row r="309" spans="2:40" x14ac:dyDescent="0.2">
      <c r="B309" s="153">
        <v>343</v>
      </c>
      <c r="C309" s="139">
        <v>343</v>
      </c>
      <c r="E309" s="46">
        <v>44113</v>
      </c>
      <c r="F309" s="51" t="s">
        <v>101</v>
      </c>
      <c r="G309" s="47" t="s">
        <v>628</v>
      </c>
      <c r="H309" s="139">
        <v>280</v>
      </c>
      <c r="I309" s="217" t="s">
        <v>861</v>
      </c>
      <c r="J309" s="45">
        <v>6</v>
      </c>
      <c r="K309" s="50">
        <f t="shared" si="44"/>
        <v>30.42</v>
      </c>
      <c r="L309" s="217" t="s">
        <v>800</v>
      </c>
      <c r="M309" s="220">
        <v>6</v>
      </c>
      <c r="N309" s="223">
        <f t="shared" si="47"/>
        <v>31.200000000000003</v>
      </c>
      <c r="O309" s="217" t="s">
        <v>877</v>
      </c>
      <c r="P309" s="220">
        <v>6</v>
      </c>
      <c r="Q309" s="223">
        <f t="shared" si="48"/>
        <v>45.06</v>
      </c>
      <c r="R309" s="217"/>
      <c r="T309" s="223">
        <f t="shared" si="50"/>
        <v>0</v>
      </c>
      <c r="U309" s="217" t="s">
        <v>791</v>
      </c>
      <c r="V309" s="220">
        <v>12</v>
      </c>
      <c r="W309" s="223">
        <f t="shared" si="49"/>
        <v>79.44</v>
      </c>
      <c r="X309" s="98"/>
      <c r="Z309" s="223">
        <f t="shared" si="19"/>
        <v>0</v>
      </c>
      <c r="AA309" s="217" t="s">
        <v>817</v>
      </c>
      <c r="AB309" s="45">
        <v>6</v>
      </c>
      <c r="AC309" s="50">
        <f t="shared" si="20"/>
        <v>30.42</v>
      </c>
      <c r="AD309" s="220" t="s">
        <v>670</v>
      </c>
      <c r="AE309" s="45">
        <v>6</v>
      </c>
      <c r="AF309" s="50">
        <f t="shared" si="21"/>
        <v>30.72</v>
      </c>
      <c r="AG309" s="49" t="s">
        <v>884</v>
      </c>
      <c r="AH309" s="45">
        <v>6</v>
      </c>
      <c r="AI309" s="50">
        <f t="shared" si="22"/>
        <v>43.5</v>
      </c>
      <c r="AJ309" s="220"/>
      <c r="AK309" s="45"/>
      <c r="AM309" s="159">
        <f t="shared" si="45"/>
        <v>290.76</v>
      </c>
      <c r="AN309" s="48">
        <f t="shared" si="46"/>
        <v>343</v>
      </c>
    </row>
    <row r="310" spans="2:40" x14ac:dyDescent="0.2">
      <c r="B310" s="153">
        <v>344</v>
      </c>
      <c r="C310" s="139">
        <v>344</v>
      </c>
      <c r="E310" s="46">
        <v>44113</v>
      </c>
      <c r="F310" s="51" t="s">
        <v>101</v>
      </c>
      <c r="G310" s="47" t="s">
        <v>462</v>
      </c>
      <c r="H310" s="139">
        <v>281</v>
      </c>
      <c r="I310" s="217"/>
      <c r="K310" s="50">
        <f t="shared" si="44"/>
        <v>0</v>
      </c>
      <c r="L310" s="217"/>
      <c r="N310" s="223">
        <f t="shared" si="47"/>
        <v>0</v>
      </c>
      <c r="O310" s="217" t="s">
        <v>877</v>
      </c>
      <c r="P310" s="220">
        <v>12</v>
      </c>
      <c r="Q310" s="223">
        <f t="shared" si="48"/>
        <v>90.12</v>
      </c>
      <c r="R310" s="217"/>
      <c r="T310" s="223">
        <f t="shared" si="50"/>
        <v>0</v>
      </c>
      <c r="U310" s="217"/>
      <c r="W310" s="223">
        <f t="shared" si="49"/>
        <v>0</v>
      </c>
      <c r="X310" s="98"/>
      <c r="Z310" s="223">
        <f t="shared" si="19"/>
        <v>0</v>
      </c>
      <c r="AA310" s="217"/>
      <c r="AC310" s="50">
        <f t="shared" si="20"/>
        <v>0</v>
      </c>
      <c r="AD310" s="220" t="s">
        <v>670</v>
      </c>
      <c r="AE310" s="45">
        <v>6</v>
      </c>
      <c r="AF310" s="50">
        <f t="shared" si="21"/>
        <v>30.72</v>
      </c>
      <c r="AG310" s="49" t="s">
        <v>884</v>
      </c>
      <c r="AH310" s="45">
        <v>18</v>
      </c>
      <c r="AI310" s="50">
        <f t="shared" si="22"/>
        <v>130.5</v>
      </c>
      <c r="AJ310" s="220"/>
      <c r="AK310" s="45"/>
      <c r="AM310" s="159">
        <f t="shared" si="45"/>
        <v>251.34</v>
      </c>
      <c r="AN310" s="48">
        <f t="shared" si="46"/>
        <v>344</v>
      </c>
    </row>
    <row r="311" spans="2:40" x14ac:dyDescent="0.2">
      <c r="B311" s="153">
        <v>345</v>
      </c>
      <c r="C311" s="139">
        <v>345</v>
      </c>
      <c r="E311" s="46">
        <v>44113</v>
      </c>
      <c r="F311" s="51" t="s">
        <v>101</v>
      </c>
      <c r="G311" s="47" t="s">
        <v>652</v>
      </c>
      <c r="H311" s="139">
        <v>282</v>
      </c>
      <c r="I311" s="217" t="s">
        <v>861</v>
      </c>
      <c r="J311" s="45">
        <v>12</v>
      </c>
      <c r="K311" s="50">
        <f t="shared" si="44"/>
        <v>60.84</v>
      </c>
      <c r="L311" s="217" t="s">
        <v>800</v>
      </c>
      <c r="M311" s="220">
        <v>24</v>
      </c>
      <c r="N311" s="223">
        <f t="shared" si="47"/>
        <v>124.80000000000001</v>
      </c>
      <c r="O311" s="217" t="s">
        <v>877</v>
      </c>
      <c r="P311" s="220">
        <v>36</v>
      </c>
      <c r="Q311" s="223">
        <f t="shared" si="48"/>
        <v>270.36</v>
      </c>
      <c r="R311" s="217"/>
      <c r="T311" s="223">
        <f t="shared" si="50"/>
        <v>0</v>
      </c>
      <c r="U311" s="217" t="s">
        <v>791</v>
      </c>
      <c r="V311" s="220">
        <v>36</v>
      </c>
      <c r="W311" s="223">
        <f t="shared" si="49"/>
        <v>238.32</v>
      </c>
      <c r="X311" s="98"/>
      <c r="Z311" s="223">
        <f t="shared" si="19"/>
        <v>0</v>
      </c>
      <c r="AA311" s="217"/>
      <c r="AC311" s="50">
        <f t="shared" si="20"/>
        <v>0</v>
      </c>
      <c r="AF311" s="50">
        <f t="shared" si="21"/>
        <v>0</v>
      </c>
      <c r="AG311" s="49" t="s">
        <v>884</v>
      </c>
      <c r="AH311" s="45">
        <v>24</v>
      </c>
      <c r="AI311" s="50">
        <f t="shared" si="22"/>
        <v>174</v>
      </c>
      <c r="AJ311" s="220"/>
      <c r="AK311" s="45"/>
      <c r="AM311" s="159">
        <f t="shared" si="45"/>
        <v>868.31999999999994</v>
      </c>
      <c r="AN311" s="48">
        <f t="shared" si="46"/>
        <v>345</v>
      </c>
    </row>
    <row r="312" spans="2:40" x14ac:dyDescent="0.2">
      <c r="B312" s="153">
        <v>347</v>
      </c>
      <c r="C312" s="139">
        <v>347</v>
      </c>
      <c r="E312" s="46">
        <v>44117</v>
      </c>
      <c r="F312" s="51" t="s">
        <v>101</v>
      </c>
      <c r="G312" s="47" t="s">
        <v>653</v>
      </c>
      <c r="H312" s="139">
        <v>283</v>
      </c>
      <c r="I312" s="217"/>
      <c r="K312" s="50">
        <f t="shared" si="44"/>
        <v>0</v>
      </c>
      <c r="L312" s="217"/>
      <c r="N312" s="223">
        <f t="shared" si="47"/>
        <v>0</v>
      </c>
      <c r="O312" s="217" t="s">
        <v>877</v>
      </c>
      <c r="P312" s="220">
        <v>18</v>
      </c>
      <c r="Q312" s="223">
        <f t="shared" si="48"/>
        <v>135.18</v>
      </c>
      <c r="R312" s="217"/>
      <c r="T312" s="223">
        <f t="shared" si="50"/>
        <v>0</v>
      </c>
      <c r="U312" s="217" t="s">
        <v>791</v>
      </c>
      <c r="V312" s="220">
        <v>18</v>
      </c>
      <c r="W312" s="223">
        <f t="shared" si="49"/>
        <v>119.16</v>
      </c>
      <c r="X312" s="98"/>
      <c r="Z312" s="223">
        <f t="shared" si="19"/>
        <v>0</v>
      </c>
      <c r="AA312" s="217" t="s">
        <v>817</v>
      </c>
      <c r="AB312" s="45">
        <v>18</v>
      </c>
      <c r="AC312" s="50">
        <f t="shared" si="20"/>
        <v>91.26</v>
      </c>
      <c r="AD312" s="220" t="s">
        <v>670</v>
      </c>
      <c r="AE312" s="45">
        <v>12</v>
      </c>
      <c r="AF312" s="50">
        <f t="shared" si="21"/>
        <v>61.44</v>
      </c>
      <c r="AG312" s="49" t="s">
        <v>884</v>
      </c>
      <c r="AH312" s="45">
        <v>24</v>
      </c>
      <c r="AI312" s="50">
        <f t="shared" si="22"/>
        <v>174</v>
      </c>
      <c r="AJ312" s="220"/>
      <c r="AK312" s="45"/>
      <c r="AM312" s="159">
        <f t="shared" si="45"/>
        <v>581.04</v>
      </c>
      <c r="AN312" s="48">
        <f t="shared" si="46"/>
        <v>347</v>
      </c>
    </row>
    <row r="313" spans="2:40" x14ac:dyDescent="0.2">
      <c r="B313" s="153">
        <v>348</v>
      </c>
      <c r="C313" s="139">
        <v>348</v>
      </c>
      <c r="E313" s="46">
        <v>44120</v>
      </c>
      <c r="F313" s="51" t="s">
        <v>110</v>
      </c>
      <c r="G313" s="47"/>
      <c r="I313" s="217" t="s">
        <v>861</v>
      </c>
      <c r="J313" s="45">
        <v>6</v>
      </c>
      <c r="K313" s="50">
        <v>31.8</v>
      </c>
      <c r="L313" s="217" t="s">
        <v>800</v>
      </c>
      <c r="M313" s="220">
        <v>6</v>
      </c>
      <c r="N313" s="223">
        <v>33.6</v>
      </c>
      <c r="O313" s="217"/>
      <c r="Q313" s="223">
        <f t="shared" si="48"/>
        <v>0</v>
      </c>
      <c r="R313" s="217"/>
      <c r="T313" s="223">
        <f t="shared" si="50"/>
        <v>0</v>
      </c>
      <c r="U313" s="217" t="s">
        <v>791</v>
      </c>
      <c r="V313" s="220">
        <v>6</v>
      </c>
      <c r="W313" s="223">
        <v>39.6</v>
      </c>
      <c r="X313" s="98"/>
      <c r="Z313" s="223">
        <f t="shared" si="19"/>
        <v>0</v>
      </c>
      <c r="AA313" s="217"/>
      <c r="AC313" s="50">
        <f t="shared" si="20"/>
        <v>0</v>
      </c>
      <c r="AF313" s="50">
        <f t="shared" si="21"/>
        <v>0</v>
      </c>
      <c r="AG313" s="49"/>
      <c r="AI313" s="50">
        <f t="shared" si="22"/>
        <v>0</v>
      </c>
      <c r="AJ313" s="220"/>
      <c r="AK313" s="45"/>
      <c r="AM313" s="159">
        <f t="shared" si="45"/>
        <v>105</v>
      </c>
      <c r="AN313" s="48">
        <f t="shared" si="46"/>
        <v>348</v>
      </c>
    </row>
    <row r="314" spans="2:40" x14ac:dyDescent="0.2">
      <c r="B314" s="153">
        <v>349</v>
      </c>
      <c r="C314" s="139">
        <v>349</v>
      </c>
      <c r="E314" s="46">
        <v>44120</v>
      </c>
      <c r="F314" s="51" t="s">
        <v>101</v>
      </c>
      <c r="G314" s="47" t="s">
        <v>251</v>
      </c>
      <c r="H314" s="139">
        <v>284</v>
      </c>
      <c r="I314" s="217" t="s">
        <v>861</v>
      </c>
      <c r="J314" s="45">
        <v>12</v>
      </c>
      <c r="K314" s="50">
        <f t="shared" si="44"/>
        <v>60.84</v>
      </c>
      <c r="L314" s="217" t="s">
        <v>800</v>
      </c>
      <c r="M314" s="220">
        <v>6</v>
      </c>
      <c r="N314" s="223">
        <f t="shared" si="47"/>
        <v>31.200000000000003</v>
      </c>
      <c r="O314" s="217" t="s">
        <v>877</v>
      </c>
      <c r="P314" s="220">
        <v>12</v>
      </c>
      <c r="Q314" s="223">
        <f t="shared" si="48"/>
        <v>90.12</v>
      </c>
      <c r="R314" s="217"/>
      <c r="T314" s="223">
        <f t="shared" si="50"/>
        <v>0</v>
      </c>
      <c r="U314" s="217" t="s">
        <v>791</v>
      </c>
      <c r="V314" s="220">
        <v>6</v>
      </c>
      <c r="W314" s="223">
        <f t="shared" si="49"/>
        <v>39.72</v>
      </c>
      <c r="X314" s="98"/>
      <c r="Z314" s="223">
        <f t="shared" si="19"/>
        <v>0</v>
      </c>
      <c r="AA314" s="217" t="s">
        <v>817</v>
      </c>
      <c r="AB314" s="45">
        <v>6</v>
      </c>
      <c r="AC314" s="50">
        <f t="shared" si="20"/>
        <v>30.42</v>
      </c>
      <c r="AD314" s="220" t="s">
        <v>670</v>
      </c>
      <c r="AE314" s="45">
        <v>6</v>
      </c>
      <c r="AF314" s="50">
        <f t="shared" si="21"/>
        <v>30.72</v>
      </c>
      <c r="AG314" s="49" t="s">
        <v>884</v>
      </c>
      <c r="AH314" s="45">
        <v>12</v>
      </c>
      <c r="AI314" s="50">
        <f t="shared" si="22"/>
        <v>87</v>
      </c>
      <c r="AJ314" s="220"/>
      <c r="AK314" s="45"/>
      <c r="AM314" s="159">
        <f t="shared" si="45"/>
        <v>370.02</v>
      </c>
      <c r="AN314" s="48">
        <f t="shared" si="46"/>
        <v>349</v>
      </c>
    </row>
    <row r="315" spans="2:40" x14ac:dyDescent="0.2">
      <c r="B315" s="153">
        <v>350</v>
      </c>
      <c r="C315" s="139">
        <v>350</v>
      </c>
      <c r="E315" s="46">
        <v>44120</v>
      </c>
      <c r="F315" s="51" t="s">
        <v>101</v>
      </c>
      <c r="G315" s="47" t="s">
        <v>448</v>
      </c>
      <c r="H315" s="139">
        <v>285</v>
      </c>
      <c r="I315" s="217" t="s">
        <v>861</v>
      </c>
      <c r="J315" s="45">
        <v>24</v>
      </c>
      <c r="K315" s="50">
        <f t="shared" si="44"/>
        <v>121.68</v>
      </c>
      <c r="L315" s="217" t="s">
        <v>800</v>
      </c>
      <c r="M315" s="220">
        <v>36</v>
      </c>
      <c r="N315" s="223">
        <f t="shared" si="47"/>
        <v>187.20000000000002</v>
      </c>
      <c r="O315" s="217" t="s">
        <v>877</v>
      </c>
      <c r="P315" s="220">
        <v>36</v>
      </c>
      <c r="Q315" s="223">
        <f t="shared" si="48"/>
        <v>270.36</v>
      </c>
      <c r="R315" s="217"/>
      <c r="T315" s="223">
        <f t="shared" si="50"/>
        <v>0</v>
      </c>
      <c r="U315" s="217" t="s">
        <v>791</v>
      </c>
      <c r="V315" s="220">
        <v>24</v>
      </c>
      <c r="W315" s="223">
        <f t="shared" si="49"/>
        <v>158.88</v>
      </c>
      <c r="X315" s="98"/>
      <c r="Z315" s="223">
        <f t="shared" si="19"/>
        <v>0</v>
      </c>
      <c r="AA315" s="217"/>
      <c r="AC315" s="50">
        <f t="shared" si="20"/>
        <v>0</v>
      </c>
      <c r="AD315" s="220" t="s">
        <v>670</v>
      </c>
      <c r="AE315" s="45">
        <v>24</v>
      </c>
      <c r="AF315" s="50">
        <f t="shared" si="21"/>
        <v>122.88</v>
      </c>
      <c r="AG315" s="49" t="s">
        <v>884</v>
      </c>
      <c r="AH315" s="45">
        <v>36</v>
      </c>
      <c r="AI315" s="50">
        <f t="shared" si="22"/>
        <v>261</v>
      </c>
      <c r="AJ315" s="220"/>
      <c r="AK315" s="45"/>
      <c r="AM315" s="159">
        <f t="shared" si="45"/>
        <v>1122</v>
      </c>
      <c r="AN315" s="48">
        <f t="shared" si="46"/>
        <v>350</v>
      </c>
    </row>
    <row r="316" spans="2:40" x14ac:dyDescent="0.2">
      <c r="B316" s="153">
        <v>351</v>
      </c>
      <c r="C316" s="139">
        <v>351</v>
      </c>
      <c r="E316" s="46">
        <v>44120</v>
      </c>
      <c r="F316" s="51" t="s">
        <v>101</v>
      </c>
      <c r="G316" s="47" t="s">
        <v>451</v>
      </c>
      <c r="H316" s="139">
        <v>287</v>
      </c>
      <c r="I316" s="217"/>
      <c r="K316" s="50">
        <f t="shared" si="44"/>
        <v>0</v>
      </c>
      <c r="L316" s="217"/>
      <c r="N316" s="223">
        <f t="shared" si="47"/>
        <v>0</v>
      </c>
      <c r="O316" s="217" t="s">
        <v>877</v>
      </c>
      <c r="P316" s="220">
        <v>12</v>
      </c>
      <c r="Q316" s="223">
        <f t="shared" si="48"/>
        <v>90.12</v>
      </c>
      <c r="R316" s="217"/>
      <c r="T316" s="223">
        <f t="shared" si="50"/>
        <v>0</v>
      </c>
      <c r="U316" s="217"/>
      <c r="W316" s="223">
        <f t="shared" si="49"/>
        <v>0</v>
      </c>
      <c r="X316" s="98"/>
      <c r="Z316" s="223">
        <f t="shared" si="19"/>
        <v>0</v>
      </c>
      <c r="AA316" s="217" t="s">
        <v>817</v>
      </c>
      <c r="AB316" s="45">
        <v>12</v>
      </c>
      <c r="AC316" s="50">
        <f t="shared" si="20"/>
        <v>60.84</v>
      </c>
      <c r="AD316" s="220" t="s">
        <v>670</v>
      </c>
      <c r="AE316" s="45">
        <v>12</v>
      </c>
      <c r="AF316" s="50">
        <f t="shared" si="21"/>
        <v>61.44</v>
      </c>
      <c r="AG316" s="49"/>
      <c r="AI316" s="50">
        <f t="shared" si="22"/>
        <v>0</v>
      </c>
      <c r="AJ316" s="220"/>
      <c r="AK316" s="45"/>
      <c r="AM316" s="159">
        <f t="shared" si="45"/>
        <v>212.4</v>
      </c>
      <c r="AN316" s="48">
        <f t="shared" si="46"/>
        <v>351</v>
      </c>
    </row>
    <row r="317" spans="2:40" x14ac:dyDescent="0.2">
      <c r="B317" s="153">
        <v>352</v>
      </c>
      <c r="C317" s="139">
        <v>352</v>
      </c>
      <c r="E317" s="46">
        <v>44120</v>
      </c>
      <c r="F317" s="51" t="s">
        <v>101</v>
      </c>
      <c r="G317" s="47" t="s">
        <v>454</v>
      </c>
      <c r="H317" s="139">
        <v>288</v>
      </c>
      <c r="I317" s="217"/>
      <c r="K317" s="50">
        <f t="shared" si="44"/>
        <v>0</v>
      </c>
      <c r="L317" s="217" t="s">
        <v>800</v>
      </c>
      <c r="M317" s="220">
        <v>12</v>
      </c>
      <c r="N317" s="223">
        <f t="shared" si="47"/>
        <v>62.400000000000006</v>
      </c>
      <c r="O317" s="217"/>
      <c r="Q317" s="223">
        <f t="shared" si="48"/>
        <v>0</v>
      </c>
      <c r="R317" s="217"/>
      <c r="T317" s="223">
        <f t="shared" si="50"/>
        <v>0</v>
      </c>
      <c r="U317" s="217" t="s">
        <v>791</v>
      </c>
      <c r="V317" s="220">
        <v>12</v>
      </c>
      <c r="W317" s="223">
        <f t="shared" si="49"/>
        <v>79.44</v>
      </c>
      <c r="X317" s="98"/>
      <c r="Z317" s="223">
        <f t="shared" si="19"/>
        <v>0</v>
      </c>
      <c r="AA317" s="217"/>
      <c r="AC317" s="50">
        <f t="shared" si="20"/>
        <v>0</v>
      </c>
      <c r="AD317" s="220" t="s">
        <v>670</v>
      </c>
      <c r="AE317" s="45">
        <v>6</v>
      </c>
      <c r="AF317" s="50">
        <f t="shared" si="21"/>
        <v>30.72</v>
      </c>
      <c r="AG317" s="49" t="s">
        <v>884</v>
      </c>
      <c r="AH317" s="45">
        <v>12</v>
      </c>
      <c r="AI317" s="50">
        <f t="shared" si="22"/>
        <v>87</v>
      </c>
      <c r="AJ317" s="220"/>
      <c r="AK317" s="45"/>
      <c r="AM317" s="159">
        <f t="shared" si="45"/>
        <v>259.56</v>
      </c>
      <c r="AN317" s="48">
        <f t="shared" si="46"/>
        <v>352</v>
      </c>
    </row>
    <row r="318" spans="2:40" x14ac:dyDescent="0.2">
      <c r="B318" s="153">
        <v>353</v>
      </c>
      <c r="C318" s="139">
        <v>353</v>
      </c>
      <c r="E318" s="46">
        <v>44120</v>
      </c>
      <c r="F318" s="51" t="s">
        <v>101</v>
      </c>
      <c r="G318" s="47" t="s">
        <v>650</v>
      </c>
      <c r="H318" s="139">
        <v>289</v>
      </c>
      <c r="I318" s="217" t="s">
        <v>861</v>
      </c>
      <c r="J318" s="45">
        <v>6</v>
      </c>
      <c r="K318" s="50">
        <f t="shared" si="44"/>
        <v>30.42</v>
      </c>
      <c r="L318" s="217" t="s">
        <v>800</v>
      </c>
      <c r="M318" s="220">
        <v>6</v>
      </c>
      <c r="N318" s="223">
        <f t="shared" si="47"/>
        <v>31.200000000000003</v>
      </c>
      <c r="O318" s="217" t="s">
        <v>877</v>
      </c>
      <c r="P318" s="220">
        <v>12</v>
      </c>
      <c r="Q318" s="223">
        <f t="shared" si="48"/>
        <v>90.12</v>
      </c>
      <c r="R318" s="217"/>
      <c r="T318" s="223">
        <f t="shared" si="50"/>
        <v>0</v>
      </c>
      <c r="U318" s="217" t="s">
        <v>791</v>
      </c>
      <c r="V318" s="220">
        <v>12</v>
      </c>
      <c r="W318" s="223">
        <f t="shared" si="49"/>
        <v>79.44</v>
      </c>
      <c r="X318" s="98"/>
      <c r="Z318" s="223">
        <f t="shared" si="19"/>
        <v>0</v>
      </c>
      <c r="AA318" s="217" t="s">
        <v>817</v>
      </c>
      <c r="AB318" s="45">
        <v>6</v>
      </c>
      <c r="AC318" s="50">
        <f t="shared" si="20"/>
        <v>30.42</v>
      </c>
      <c r="AD318" s="220" t="s">
        <v>670</v>
      </c>
      <c r="AE318" s="45">
        <v>6</v>
      </c>
      <c r="AF318" s="50">
        <f t="shared" si="21"/>
        <v>30.72</v>
      </c>
      <c r="AG318" s="49" t="s">
        <v>884</v>
      </c>
      <c r="AH318" s="45">
        <v>6</v>
      </c>
      <c r="AI318" s="50">
        <f t="shared" si="22"/>
        <v>43.5</v>
      </c>
      <c r="AJ318" s="220"/>
      <c r="AK318" s="45"/>
      <c r="AM318" s="159">
        <f t="shared" si="45"/>
        <v>335.82000000000005</v>
      </c>
      <c r="AN318" s="48">
        <f t="shared" si="46"/>
        <v>353</v>
      </c>
    </row>
    <row r="319" spans="2:40" x14ac:dyDescent="0.2">
      <c r="B319" s="153">
        <v>354</v>
      </c>
      <c r="C319" s="139">
        <v>354</v>
      </c>
      <c r="E319" s="46">
        <v>44120</v>
      </c>
      <c r="F319" s="51" t="s">
        <v>101</v>
      </c>
      <c r="G319" s="47" t="s">
        <v>457</v>
      </c>
      <c r="H319" s="139">
        <v>290</v>
      </c>
      <c r="I319" s="217" t="s">
        <v>861</v>
      </c>
      <c r="J319" s="45">
        <v>12</v>
      </c>
      <c r="K319" s="50">
        <f t="shared" si="44"/>
        <v>60.84</v>
      </c>
      <c r="L319" s="217" t="s">
        <v>800</v>
      </c>
      <c r="M319" s="220">
        <v>12</v>
      </c>
      <c r="N319" s="223">
        <f t="shared" si="47"/>
        <v>62.400000000000006</v>
      </c>
      <c r="O319" s="217" t="s">
        <v>877</v>
      </c>
      <c r="P319" s="220">
        <v>30</v>
      </c>
      <c r="Q319" s="223">
        <f t="shared" si="48"/>
        <v>225.29999999999998</v>
      </c>
      <c r="R319" s="217"/>
      <c r="T319" s="223">
        <f t="shared" si="50"/>
        <v>0</v>
      </c>
      <c r="U319" s="217" t="s">
        <v>791</v>
      </c>
      <c r="V319" s="220">
        <v>12</v>
      </c>
      <c r="W319" s="223">
        <f t="shared" si="49"/>
        <v>79.44</v>
      </c>
      <c r="X319" s="98"/>
      <c r="Z319" s="223">
        <f t="shared" si="19"/>
        <v>0</v>
      </c>
      <c r="AA319" s="217" t="s">
        <v>817</v>
      </c>
      <c r="AB319" s="45">
        <v>30</v>
      </c>
      <c r="AC319" s="50">
        <f t="shared" si="20"/>
        <v>152.10000000000002</v>
      </c>
      <c r="AF319" s="50">
        <f t="shared" si="21"/>
        <v>0</v>
      </c>
      <c r="AG319" s="49" t="s">
        <v>884</v>
      </c>
      <c r="AH319" s="45">
        <v>24</v>
      </c>
      <c r="AI319" s="50">
        <f t="shared" si="22"/>
        <v>174</v>
      </c>
      <c r="AJ319" s="220"/>
      <c r="AK319" s="45"/>
      <c r="AM319" s="159">
        <f t="shared" si="45"/>
        <v>754.07999999999993</v>
      </c>
      <c r="AN319" s="48">
        <f t="shared" si="46"/>
        <v>354</v>
      </c>
    </row>
    <row r="320" spans="2:40" x14ac:dyDescent="0.2">
      <c r="B320" s="153">
        <v>355</v>
      </c>
      <c r="C320" s="139">
        <v>355</v>
      </c>
      <c r="E320" s="46">
        <v>44120</v>
      </c>
      <c r="F320" s="51" t="s">
        <v>101</v>
      </c>
      <c r="G320" s="47" t="s">
        <v>654</v>
      </c>
      <c r="H320" s="139">
        <v>291</v>
      </c>
      <c r="I320" s="217" t="s">
        <v>861</v>
      </c>
      <c r="J320" s="45">
        <v>12</v>
      </c>
      <c r="K320" s="50">
        <f t="shared" si="44"/>
        <v>60.84</v>
      </c>
      <c r="L320" s="217" t="s">
        <v>800</v>
      </c>
      <c r="M320" s="220">
        <v>18</v>
      </c>
      <c r="N320" s="223">
        <f t="shared" si="47"/>
        <v>93.600000000000009</v>
      </c>
      <c r="O320" s="217" t="s">
        <v>877</v>
      </c>
      <c r="P320" s="220">
        <v>24</v>
      </c>
      <c r="Q320" s="223">
        <f t="shared" si="48"/>
        <v>180.24</v>
      </c>
      <c r="R320" s="217"/>
      <c r="T320" s="223">
        <f t="shared" si="50"/>
        <v>0</v>
      </c>
      <c r="U320" s="217" t="s">
        <v>791</v>
      </c>
      <c r="V320" s="220">
        <v>24</v>
      </c>
      <c r="W320" s="223">
        <f t="shared" si="49"/>
        <v>158.88</v>
      </c>
      <c r="X320" s="98"/>
      <c r="Z320" s="223">
        <f t="shared" si="19"/>
        <v>0</v>
      </c>
      <c r="AA320" s="217" t="s">
        <v>817</v>
      </c>
      <c r="AB320" s="45">
        <v>12</v>
      </c>
      <c r="AC320" s="50">
        <f t="shared" si="20"/>
        <v>60.84</v>
      </c>
      <c r="AD320" s="220" t="s">
        <v>670</v>
      </c>
      <c r="AE320" s="45">
        <v>18</v>
      </c>
      <c r="AF320" s="50">
        <f t="shared" si="21"/>
        <v>92.16</v>
      </c>
      <c r="AG320" s="49" t="s">
        <v>884</v>
      </c>
      <c r="AH320" s="45">
        <v>12</v>
      </c>
      <c r="AI320" s="50">
        <f t="shared" si="22"/>
        <v>87</v>
      </c>
      <c r="AJ320" s="220" t="s">
        <v>857</v>
      </c>
      <c r="AK320" s="45">
        <v>24</v>
      </c>
      <c r="AL320" s="50">
        <v>156</v>
      </c>
      <c r="AM320" s="159">
        <f>K320+N320+Q320+T320+W320+AC320+AF320+AI320+Z320+AL320</f>
        <v>889.56</v>
      </c>
      <c r="AN320" s="48">
        <f t="shared" si="46"/>
        <v>355</v>
      </c>
    </row>
    <row r="321" spans="2:41" x14ac:dyDescent="0.2">
      <c r="B321" s="153">
        <v>356</v>
      </c>
      <c r="C321" s="139">
        <v>356</v>
      </c>
      <c r="E321" s="46">
        <v>44124</v>
      </c>
      <c r="F321" s="51" t="s">
        <v>101</v>
      </c>
      <c r="G321" s="47" t="s">
        <v>450</v>
      </c>
      <c r="H321" s="139">
        <v>286</v>
      </c>
      <c r="I321" s="217" t="s">
        <v>861</v>
      </c>
      <c r="J321" s="45">
        <v>12</v>
      </c>
      <c r="K321" s="50">
        <f t="shared" si="44"/>
        <v>60.84</v>
      </c>
      <c r="L321" s="217" t="s">
        <v>800</v>
      </c>
      <c r="M321" s="220">
        <v>6</v>
      </c>
      <c r="N321" s="223">
        <f t="shared" si="47"/>
        <v>31.200000000000003</v>
      </c>
      <c r="O321" s="217" t="s">
        <v>877</v>
      </c>
      <c r="P321" s="220">
        <v>12</v>
      </c>
      <c r="Q321" s="223">
        <f t="shared" si="48"/>
        <v>90.12</v>
      </c>
      <c r="R321" s="217"/>
      <c r="T321" s="223">
        <f t="shared" si="50"/>
        <v>0</v>
      </c>
      <c r="U321" s="217" t="s">
        <v>791</v>
      </c>
      <c r="V321" s="220">
        <v>12</v>
      </c>
      <c r="W321" s="223">
        <f t="shared" si="49"/>
        <v>79.44</v>
      </c>
      <c r="X321" s="98"/>
      <c r="Z321" s="223">
        <f t="shared" si="19"/>
        <v>0</v>
      </c>
      <c r="AA321" s="217"/>
      <c r="AC321" s="50">
        <f t="shared" si="20"/>
        <v>0</v>
      </c>
      <c r="AF321" s="50">
        <f t="shared" si="21"/>
        <v>0</v>
      </c>
      <c r="AG321" s="49"/>
      <c r="AI321" s="50">
        <f t="shared" si="22"/>
        <v>0</v>
      </c>
      <c r="AJ321" s="220"/>
      <c r="AK321" s="45"/>
      <c r="AM321" s="159">
        <f t="shared" si="45"/>
        <v>261.60000000000002</v>
      </c>
      <c r="AN321" s="48">
        <f t="shared" si="46"/>
        <v>356</v>
      </c>
    </row>
    <row r="322" spans="2:41" x14ac:dyDescent="0.2">
      <c r="B322" s="153">
        <v>361</v>
      </c>
      <c r="C322" s="139">
        <v>361</v>
      </c>
      <c r="E322" s="46">
        <v>44128</v>
      </c>
      <c r="F322" s="51" t="s">
        <v>101</v>
      </c>
      <c r="G322" s="47" t="s">
        <v>452</v>
      </c>
      <c r="H322" s="139">
        <v>292</v>
      </c>
      <c r="I322" s="217" t="s">
        <v>861</v>
      </c>
      <c r="J322" s="45">
        <v>6</v>
      </c>
      <c r="K322" s="50">
        <f t="shared" si="44"/>
        <v>30.42</v>
      </c>
      <c r="L322" s="217" t="s">
        <v>916</v>
      </c>
      <c r="M322" s="220">
        <v>6</v>
      </c>
      <c r="N322" s="223">
        <f t="shared" si="47"/>
        <v>31.200000000000003</v>
      </c>
      <c r="O322" s="217" t="s">
        <v>877</v>
      </c>
      <c r="P322" s="220">
        <v>6</v>
      </c>
      <c r="Q322" s="223">
        <f t="shared" si="48"/>
        <v>45.06</v>
      </c>
      <c r="R322" s="217"/>
      <c r="T322" s="223">
        <f t="shared" si="50"/>
        <v>0</v>
      </c>
      <c r="U322" s="217" t="s">
        <v>791</v>
      </c>
      <c r="V322" s="220">
        <v>24</v>
      </c>
      <c r="W322" s="223">
        <f t="shared" si="49"/>
        <v>158.88</v>
      </c>
      <c r="X322" s="98"/>
      <c r="Z322" s="223">
        <f t="shared" si="19"/>
        <v>0</v>
      </c>
      <c r="AA322" s="217"/>
      <c r="AC322" s="50">
        <f t="shared" si="20"/>
        <v>0</v>
      </c>
      <c r="AD322" s="220" t="s">
        <v>670</v>
      </c>
      <c r="AE322" s="45">
        <v>6</v>
      </c>
      <c r="AF322" s="50">
        <f t="shared" si="21"/>
        <v>30.72</v>
      </c>
      <c r="AG322" s="49" t="s">
        <v>884</v>
      </c>
      <c r="AH322" s="45">
        <v>18</v>
      </c>
      <c r="AI322" s="50">
        <f t="shared" si="22"/>
        <v>130.5</v>
      </c>
      <c r="AJ322" s="220"/>
      <c r="AK322" s="45"/>
      <c r="AM322" s="159">
        <f t="shared" si="45"/>
        <v>426.78</v>
      </c>
      <c r="AN322" s="48">
        <f t="shared" si="46"/>
        <v>361</v>
      </c>
    </row>
    <row r="323" spans="2:41" x14ac:dyDescent="0.2">
      <c r="B323" s="153" t="s">
        <v>919</v>
      </c>
      <c r="C323" s="139">
        <v>362</v>
      </c>
      <c r="D323" s="139" t="s">
        <v>657</v>
      </c>
      <c r="E323" s="46">
        <v>44128</v>
      </c>
      <c r="F323" s="51" t="s">
        <v>101</v>
      </c>
      <c r="G323" s="47" t="s">
        <v>648</v>
      </c>
      <c r="H323" s="139">
        <v>293</v>
      </c>
      <c r="I323" s="217" t="s">
        <v>861</v>
      </c>
      <c r="J323" s="45">
        <v>6</v>
      </c>
      <c r="K323" s="50">
        <f t="shared" si="44"/>
        <v>30.42</v>
      </c>
      <c r="L323" s="217" t="s">
        <v>800</v>
      </c>
      <c r="M323" s="220">
        <v>11</v>
      </c>
      <c r="N323" s="223">
        <f t="shared" si="47"/>
        <v>57.2</v>
      </c>
      <c r="O323" s="217" t="s">
        <v>877</v>
      </c>
      <c r="P323" s="220">
        <v>12</v>
      </c>
      <c r="Q323" s="223">
        <f t="shared" si="48"/>
        <v>90.12</v>
      </c>
      <c r="R323" s="217"/>
      <c r="T323" s="223">
        <f t="shared" si="50"/>
        <v>0</v>
      </c>
      <c r="U323" s="217" t="s">
        <v>791</v>
      </c>
      <c r="V323" s="220">
        <v>12</v>
      </c>
      <c r="W323" s="223">
        <f t="shared" si="49"/>
        <v>79.44</v>
      </c>
      <c r="X323" s="98"/>
      <c r="Z323" s="223">
        <f t="shared" si="19"/>
        <v>0</v>
      </c>
      <c r="AA323" s="217" t="s">
        <v>817</v>
      </c>
      <c r="AB323" s="45">
        <v>6</v>
      </c>
      <c r="AC323" s="50">
        <f t="shared" si="20"/>
        <v>30.42</v>
      </c>
      <c r="AD323" s="220" t="s">
        <v>670</v>
      </c>
      <c r="AE323" s="45">
        <v>6</v>
      </c>
      <c r="AF323" s="50">
        <f t="shared" si="21"/>
        <v>30.72</v>
      </c>
      <c r="AG323" s="49"/>
      <c r="AI323" s="50">
        <f t="shared" si="22"/>
        <v>0</v>
      </c>
      <c r="AJ323" s="220"/>
      <c r="AK323" s="45"/>
      <c r="AM323" s="159">
        <f t="shared" si="45"/>
        <v>318.32000000000005</v>
      </c>
      <c r="AN323" s="48" t="str">
        <f t="shared" si="46"/>
        <v>362A</v>
      </c>
    </row>
    <row r="324" spans="2:41" x14ac:dyDescent="0.2">
      <c r="B324" s="153" t="s">
        <v>918</v>
      </c>
      <c r="C324" s="139">
        <v>362</v>
      </c>
      <c r="D324" s="139" t="s">
        <v>658</v>
      </c>
      <c r="E324" s="46">
        <v>44128</v>
      </c>
      <c r="F324" s="51" t="s">
        <v>101</v>
      </c>
      <c r="G324" s="47" t="s">
        <v>648</v>
      </c>
      <c r="H324" s="139">
        <v>293</v>
      </c>
      <c r="I324" s="217"/>
      <c r="K324" s="50">
        <f t="shared" si="44"/>
        <v>0</v>
      </c>
      <c r="L324" s="217" t="s">
        <v>916</v>
      </c>
      <c r="M324" s="220">
        <v>1</v>
      </c>
      <c r="N324" s="223">
        <f t="shared" si="47"/>
        <v>5.2</v>
      </c>
      <c r="O324" s="217"/>
      <c r="Q324" s="223">
        <f t="shared" si="48"/>
        <v>0</v>
      </c>
      <c r="R324" s="217"/>
      <c r="T324" s="223">
        <f t="shared" si="50"/>
        <v>0</v>
      </c>
      <c r="U324" s="217"/>
      <c r="W324" s="223">
        <f t="shared" si="49"/>
        <v>0</v>
      </c>
      <c r="X324" s="98"/>
      <c r="Z324" s="223">
        <f t="shared" si="19"/>
        <v>0</v>
      </c>
      <c r="AA324" s="217"/>
      <c r="AC324" s="50">
        <f t="shared" si="20"/>
        <v>0</v>
      </c>
      <c r="AF324" s="50">
        <f t="shared" si="21"/>
        <v>0</v>
      </c>
      <c r="AG324" s="49"/>
      <c r="AI324" s="50">
        <f t="shared" si="22"/>
        <v>0</v>
      </c>
      <c r="AJ324" s="220"/>
      <c r="AK324" s="45"/>
      <c r="AM324" s="159">
        <f t="shared" si="45"/>
        <v>5.2</v>
      </c>
      <c r="AN324" s="48" t="str">
        <f t="shared" si="46"/>
        <v>362B</v>
      </c>
      <c r="AO324" s="158">
        <f>AM323+AM324</f>
        <v>323.52000000000004</v>
      </c>
    </row>
    <row r="325" spans="2:41" x14ac:dyDescent="0.2">
      <c r="B325" s="153">
        <v>363</v>
      </c>
      <c r="C325" s="139">
        <v>363</v>
      </c>
      <c r="E325" s="46">
        <v>44128</v>
      </c>
      <c r="F325" s="51" t="s">
        <v>101</v>
      </c>
      <c r="G325" s="47" t="s">
        <v>462</v>
      </c>
      <c r="H325" s="139">
        <v>294</v>
      </c>
      <c r="I325" s="217" t="s">
        <v>861</v>
      </c>
      <c r="J325" s="45">
        <v>12</v>
      </c>
      <c r="K325" s="50">
        <f t="shared" si="44"/>
        <v>60.84</v>
      </c>
      <c r="L325" s="217"/>
      <c r="N325" s="223">
        <f t="shared" si="47"/>
        <v>0</v>
      </c>
      <c r="O325" s="217" t="s">
        <v>877</v>
      </c>
      <c r="P325" s="220">
        <v>6</v>
      </c>
      <c r="Q325" s="223">
        <f t="shared" si="48"/>
        <v>45.06</v>
      </c>
      <c r="R325" s="217"/>
      <c r="T325" s="223">
        <f t="shared" si="50"/>
        <v>0</v>
      </c>
      <c r="U325" s="217" t="s">
        <v>791</v>
      </c>
      <c r="V325" s="220">
        <v>12</v>
      </c>
      <c r="W325" s="223">
        <f t="shared" si="49"/>
        <v>79.44</v>
      </c>
      <c r="X325" s="98"/>
      <c r="Z325" s="223">
        <f t="shared" si="19"/>
        <v>0</v>
      </c>
      <c r="AA325" s="217"/>
      <c r="AC325" s="50">
        <f t="shared" si="20"/>
        <v>0</v>
      </c>
      <c r="AF325" s="50">
        <f t="shared" si="21"/>
        <v>0</v>
      </c>
      <c r="AG325" s="49" t="s">
        <v>884</v>
      </c>
      <c r="AH325" s="45">
        <v>6</v>
      </c>
      <c r="AI325" s="50">
        <f t="shared" si="22"/>
        <v>43.5</v>
      </c>
      <c r="AJ325" s="220"/>
      <c r="AK325" s="45"/>
      <c r="AM325" s="159">
        <f t="shared" si="45"/>
        <v>228.84</v>
      </c>
      <c r="AN325" s="48">
        <f t="shared" si="46"/>
        <v>363</v>
      </c>
    </row>
    <row r="326" spans="2:41" x14ac:dyDescent="0.2">
      <c r="B326" s="153">
        <v>364</v>
      </c>
      <c r="C326" s="139">
        <v>364</v>
      </c>
      <c r="E326" s="46">
        <v>44128</v>
      </c>
      <c r="F326" s="51" t="s">
        <v>101</v>
      </c>
      <c r="G326" s="47" t="s">
        <v>457</v>
      </c>
      <c r="H326" s="139">
        <v>295</v>
      </c>
      <c r="I326" s="217" t="s">
        <v>861</v>
      </c>
      <c r="J326" s="45">
        <v>18</v>
      </c>
      <c r="K326" s="50">
        <f t="shared" si="44"/>
        <v>91.26</v>
      </c>
      <c r="L326" s="217" t="s">
        <v>916</v>
      </c>
      <c r="M326" s="220">
        <v>12</v>
      </c>
      <c r="N326" s="223">
        <f t="shared" si="47"/>
        <v>62.400000000000006</v>
      </c>
      <c r="O326" s="217" t="s">
        <v>877</v>
      </c>
      <c r="P326" s="220">
        <v>30</v>
      </c>
      <c r="Q326" s="223">
        <f t="shared" si="48"/>
        <v>225.29999999999998</v>
      </c>
      <c r="R326" s="217"/>
      <c r="T326" s="223">
        <f t="shared" si="50"/>
        <v>0</v>
      </c>
      <c r="U326" s="217"/>
      <c r="W326" s="223">
        <f t="shared" si="49"/>
        <v>0</v>
      </c>
      <c r="X326" s="98"/>
      <c r="Z326" s="223">
        <f t="shared" si="19"/>
        <v>0</v>
      </c>
      <c r="AA326" s="217"/>
      <c r="AC326" s="50">
        <f t="shared" si="20"/>
        <v>0</v>
      </c>
      <c r="AD326" s="220" t="s">
        <v>670</v>
      </c>
      <c r="AE326" s="45">
        <v>6</v>
      </c>
      <c r="AF326" s="50">
        <f t="shared" si="21"/>
        <v>30.72</v>
      </c>
      <c r="AG326" s="49" t="s">
        <v>884</v>
      </c>
      <c r="AH326" s="45">
        <v>12</v>
      </c>
      <c r="AI326" s="50">
        <f t="shared" si="22"/>
        <v>87</v>
      </c>
      <c r="AJ326" s="220"/>
      <c r="AK326" s="45"/>
      <c r="AM326" s="159">
        <f t="shared" si="45"/>
        <v>496.68000000000006</v>
      </c>
      <c r="AN326" s="48">
        <f t="shared" si="46"/>
        <v>364</v>
      </c>
    </row>
    <row r="327" spans="2:41" x14ac:dyDescent="0.2">
      <c r="B327" s="153">
        <v>365</v>
      </c>
      <c r="C327" s="139">
        <v>365</v>
      </c>
      <c r="E327" s="46">
        <v>44128</v>
      </c>
      <c r="F327" s="51" t="s">
        <v>101</v>
      </c>
      <c r="G327" s="51" t="s">
        <v>458</v>
      </c>
      <c r="H327" s="139">
        <v>296</v>
      </c>
      <c r="I327" s="217" t="s">
        <v>861</v>
      </c>
      <c r="J327" s="45">
        <v>12</v>
      </c>
      <c r="K327" s="50">
        <f t="shared" si="44"/>
        <v>60.84</v>
      </c>
      <c r="L327" s="217" t="s">
        <v>916</v>
      </c>
      <c r="M327" s="220">
        <v>6</v>
      </c>
      <c r="N327" s="223">
        <f t="shared" si="47"/>
        <v>31.200000000000003</v>
      </c>
      <c r="O327" s="217" t="s">
        <v>877</v>
      </c>
      <c r="P327" s="220">
        <v>12</v>
      </c>
      <c r="Q327" s="223">
        <f t="shared" si="48"/>
        <v>90.12</v>
      </c>
      <c r="R327" s="217"/>
      <c r="T327" s="223">
        <f t="shared" si="50"/>
        <v>0</v>
      </c>
      <c r="U327" s="217" t="s">
        <v>791</v>
      </c>
      <c r="V327" s="220">
        <v>12</v>
      </c>
      <c r="W327" s="223">
        <f t="shared" si="49"/>
        <v>79.44</v>
      </c>
      <c r="X327" s="98"/>
      <c r="Z327" s="223">
        <f t="shared" si="19"/>
        <v>0</v>
      </c>
      <c r="AA327" s="217"/>
      <c r="AC327" s="50">
        <f t="shared" si="20"/>
        <v>0</v>
      </c>
      <c r="AF327" s="50">
        <f t="shared" si="21"/>
        <v>0</v>
      </c>
      <c r="AG327" s="49" t="s">
        <v>884</v>
      </c>
      <c r="AH327" s="45">
        <v>12</v>
      </c>
      <c r="AI327" s="50">
        <f t="shared" si="22"/>
        <v>87</v>
      </c>
      <c r="AJ327" s="220"/>
      <c r="AK327" s="45"/>
      <c r="AM327" s="159">
        <f t="shared" si="45"/>
        <v>348.6</v>
      </c>
      <c r="AN327" s="48">
        <f t="shared" si="46"/>
        <v>365</v>
      </c>
    </row>
    <row r="328" spans="2:41" x14ac:dyDescent="0.2">
      <c r="B328" s="153">
        <v>366</v>
      </c>
      <c r="C328" s="139">
        <v>366</v>
      </c>
      <c r="E328" s="46">
        <v>44128</v>
      </c>
      <c r="F328" s="51" t="s">
        <v>101</v>
      </c>
      <c r="G328" s="47" t="s">
        <v>132</v>
      </c>
      <c r="H328" s="139">
        <v>297</v>
      </c>
      <c r="I328" s="217" t="s">
        <v>861</v>
      </c>
      <c r="J328" s="45">
        <v>6</v>
      </c>
      <c r="K328" s="50">
        <f t="shared" si="44"/>
        <v>30.42</v>
      </c>
      <c r="L328" s="217"/>
      <c r="N328" s="223">
        <f t="shared" si="47"/>
        <v>0</v>
      </c>
      <c r="O328" s="217"/>
      <c r="Q328" s="223">
        <f t="shared" si="48"/>
        <v>0</v>
      </c>
      <c r="R328" s="217"/>
      <c r="T328" s="223">
        <f t="shared" si="50"/>
        <v>0</v>
      </c>
      <c r="U328" s="217" t="s">
        <v>791</v>
      </c>
      <c r="V328" s="220">
        <v>6</v>
      </c>
      <c r="W328" s="223">
        <f t="shared" si="49"/>
        <v>39.72</v>
      </c>
      <c r="X328" s="98"/>
      <c r="Z328" s="223">
        <f t="shared" si="19"/>
        <v>0</v>
      </c>
      <c r="AA328" s="217"/>
      <c r="AC328" s="50">
        <f t="shared" si="20"/>
        <v>0</v>
      </c>
      <c r="AD328" s="220" t="s">
        <v>670</v>
      </c>
      <c r="AE328" s="45">
        <v>12</v>
      </c>
      <c r="AF328" s="50">
        <f t="shared" si="21"/>
        <v>61.44</v>
      </c>
      <c r="AG328" s="49" t="s">
        <v>884</v>
      </c>
      <c r="AH328" s="45">
        <v>12</v>
      </c>
      <c r="AI328" s="50">
        <f t="shared" si="22"/>
        <v>87</v>
      </c>
      <c r="AJ328" s="220"/>
      <c r="AK328" s="45"/>
      <c r="AM328" s="159">
        <f t="shared" si="45"/>
        <v>218.57999999999998</v>
      </c>
      <c r="AN328" s="48">
        <f t="shared" si="46"/>
        <v>366</v>
      </c>
    </row>
    <row r="329" spans="2:41" x14ac:dyDescent="0.2">
      <c r="B329" s="153">
        <v>367</v>
      </c>
      <c r="C329" s="139">
        <v>367</v>
      </c>
      <c r="E329" s="46">
        <v>44128</v>
      </c>
      <c r="F329" s="51" t="s">
        <v>101</v>
      </c>
      <c r="G329" s="47" t="s">
        <v>652</v>
      </c>
      <c r="H329" s="139">
        <v>298</v>
      </c>
      <c r="I329" s="217" t="s">
        <v>861</v>
      </c>
      <c r="J329" s="45">
        <v>24</v>
      </c>
      <c r="K329" s="50">
        <f t="shared" si="44"/>
        <v>121.68</v>
      </c>
      <c r="L329" s="217" t="s">
        <v>916</v>
      </c>
      <c r="M329" s="220">
        <v>12</v>
      </c>
      <c r="N329" s="223">
        <f t="shared" si="47"/>
        <v>62.400000000000006</v>
      </c>
      <c r="O329" s="217" t="s">
        <v>877</v>
      </c>
      <c r="P329" s="220">
        <v>18</v>
      </c>
      <c r="Q329" s="223">
        <f t="shared" si="48"/>
        <v>135.18</v>
      </c>
      <c r="R329" s="217"/>
      <c r="T329" s="223">
        <f t="shared" si="50"/>
        <v>0</v>
      </c>
      <c r="U329" s="217" t="s">
        <v>791</v>
      </c>
      <c r="V329" s="220">
        <v>24</v>
      </c>
      <c r="W329" s="223">
        <f t="shared" si="49"/>
        <v>158.88</v>
      </c>
      <c r="X329" s="98"/>
      <c r="Z329" s="223">
        <f t="shared" si="19"/>
        <v>0</v>
      </c>
      <c r="AA329" s="217" t="s">
        <v>817</v>
      </c>
      <c r="AB329" s="45">
        <v>6</v>
      </c>
      <c r="AC329" s="50">
        <f t="shared" si="20"/>
        <v>30.42</v>
      </c>
      <c r="AD329" s="220" t="s">
        <v>670</v>
      </c>
      <c r="AE329" s="45">
        <v>24</v>
      </c>
      <c r="AF329" s="50">
        <f t="shared" si="21"/>
        <v>122.88</v>
      </c>
      <c r="AG329" s="49" t="s">
        <v>884</v>
      </c>
      <c r="AH329" s="45">
        <v>24</v>
      </c>
      <c r="AI329" s="50">
        <f t="shared" si="22"/>
        <v>174</v>
      </c>
      <c r="AJ329" s="220"/>
      <c r="AK329" s="45"/>
      <c r="AM329" s="159">
        <f t="shared" si="45"/>
        <v>805.44</v>
      </c>
      <c r="AN329" s="48">
        <f t="shared" si="46"/>
        <v>367</v>
      </c>
    </row>
    <row r="330" spans="2:41" x14ac:dyDescent="0.2">
      <c r="B330" s="153">
        <v>368</v>
      </c>
      <c r="C330" s="139">
        <v>368</v>
      </c>
      <c r="E330" s="46">
        <v>44128</v>
      </c>
      <c r="F330" s="51" t="s">
        <v>101</v>
      </c>
      <c r="G330" s="47" t="s">
        <v>456</v>
      </c>
      <c r="H330" s="139">
        <v>299</v>
      </c>
      <c r="I330" s="217" t="s">
        <v>861</v>
      </c>
      <c r="J330" s="45">
        <v>6</v>
      </c>
      <c r="K330" s="50">
        <f t="shared" si="44"/>
        <v>30.42</v>
      </c>
      <c r="L330" s="217" t="s">
        <v>916</v>
      </c>
      <c r="M330" s="220">
        <v>12</v>
      </c>
      <c r="N330" s="223">
        <f t="shared" si="47"/>
        <v>62.400000000000006</v>
      </c>
      <c r="O330" s="217" t="s">
        <v>877</v>
      </c>
      <c r="P330" s="220">
        <v>12</v>
      </c>
      <c r="Q330" s="223">
        <f t="shared" si="48"/>
        <v>90.12</v>
      </c>
      <c r="R330" s="217"/>
      <c r="T330" s="223">
        <f t="shared" si="50"/>
        <v>0</v>
      </c>
      <c r="U330" s="217" t="s">
        <v>791</v>
      </c>
      <c r="V330" s="220">
        <v>6</v>
      </c>
      <c r="W330" s="223">
        <f t="shared" si="49"/>
        <v>39.72</v>
      </c>
      <c r="X330" s="98"/>
      <c r="Z330" s="223">
        <f t="shared" si="19"/>
        <v>0</v>
      </c>
      <c r="AA330" s="217"/>
      <c r="AC330" s="50">
        <f t="shared" si="20"/>
        <v>0</v>
      </c>
      <c r="AD330" s="220" t="s">
        <v>670</v>
      </c>
      <c r="AE330" s="45">
        <v>6</v>
      </c>
      <c r="AF330" s="50">
        <f t="shared" si="21"/>
        <v>30.72</v>
      </c>
      <c r="AG330" s="49" t="s">
        <v>884</v>
      </c>
      <c r="AH330" s="45">
        <v>12</v>
      </c>
      <c r="AI330" s="50">
        <f t="shared" si="22"/>
        <v>87</v>
      </c>
      <c r="AJ330" s="220"/>
      <c r="AK330" s="45"/>
      <c r="AM330" s="159">
        <f t="shared" si="45"/>
        <v>340.38</v>
      </c>
      <c r="AN330" s="48">
        <f t="shared" si="46"/>
        <v>368</v>
      </c>
    </row>
    <row r="331" spans="2:41" x14ac:dyDescent="0.2">
      <c r="B331" s="153">
        <v>369</v>
      </c>
      <c r="C331" s="139">
        <v>369</v>
      </c>
      <c r="E331" s="46">
        <v>44128</v>
      </c>
      <c r="F331" s="51" t="s">
        <v>101</v>
      </c>
      <c r="G331" s="47" t="s">
        <v>653</v>
      </c>
      <c r="H331" s="139">
        <v>300</v>
      </c>
      <c r="I331" s="217" t="s">
        <v>861</v>
      </c>
      <c r="J331" s="45">
        <v>12</v>
      </c>
      <c r="K331" s="50">
        <f t="shared" si="44"/>
        <v>60.84</v>
      </c>
      <c r="L331" s="217" t="s">
        <v>916</v>
      </c>
      <c r="M331" s="220">
        <v>18</v>
      </c>
      <c r="N331" s="223">
        <f t="shared" si="47"/>
        <v>93.600000000000009</v>
      </c>
      <c r="O331" s="217" t="s">
        <v>877</v>
      </c>
      <c r="P331" s="220">
        <v>6</v>
      </c>
      <c r="Q331" s="223">
        <f t="shared" si="48"/>
        <v>45.06</v>
      </c>
      <c r="R331" s="217"/>
      <c r="T331" s="223">
        <f t="shared" si="50"/>
        <v>0</v>
      </c>
      <c r="U331" s="217" t="s">
        <v>791</v>
      </c>
      <c r="V331" s="220">
        <v>12</v>
      </c>
      <c r="W331" s="223">
        <f t="shared" si="49"/>
        <v>79.44</v>
      </c>
      <c r="X331" s="98"/>
      <c r="Z331" s="223">
        <f t="shared" si="19"/>
        <v>0</v>
      </c>
      <c r="AA331" s="217"/>
      <c r="AC331" s="50">
        <f t="shared" si="20"/>
        <v>0</v>
      </c>
      <c r="AD331" s="220" t="s">
        <v>670</v>
      </c>
      <c r="AE331" s="45">
        <v>12</v>
      </c>
      <c r="AF331" s="50">
        <f t="shared" si="21"/>
        <v>61.44</v>
      </c>
      <c r="AG331" s="49" t="s">
        <v>884</v>
      </c>
      <c r="AH331" s="45">
        <v>12</v>
      </c>
      <c r="AI331" s="50">
        <f t="shared" si="22"/>
        <v>87</v>
      </c>
      <c r="AJ331" s="220"/>
      <c r="AK331" s="45"/>
      <c r="AM331" s="159">
        <f t="shared" si="45"/>
        <v>427.38</v>
      </c>
      <c r="AN331" s="48">
        <f t="shared" si="46"/>
        <v>369</v>
      </c>
    </row>
    <row r="332" spans="2:41" x14ac:dyDescent="0.2">
      <c r="B332" s="153">
        <v>370</v>
      </c>
      <c r="C332" s="139">
        <v>370</v>
      </c>
      <c r="E332" s="46">
        <v>44128</v>
      </c>
      <c r="F332" s="51" t="s">
        <v>97</v>
      </c>
      <c r="G332" s="47"/>
      <c r="I332" s="217" t="s">
        <v>861</v>
      </c>
      <c r="J332" s="45">
        <v>6</v>
      </c>
      <c r="K332" s="50">
        <v>31.8</v>
      </c>
      <c r="L332" s="217" t="s">
        <v>916</v>
      </c>
      <c r="M332" s="220">
        <v>6</v>
      </c>
      <c r="N332" s="223">
        <v>33.6</v>
      </c>
      <c r="O332" s="217" t="s">
        <v>877</v>
      </c>
      <c r="P332" s="220">
        <v>6</v>
      </c>
      <c r="Q332" s="223">
        <f t="shared" si="48"/>
        <v>45.06</v>
      </c>
      <c r="R332" s="217"/>
      <c r="T332" s="223">
        <f t="shared" si="50"/>
        <v>0</v>
      </c>
      <c r="U332" s="217"/>
      <c r="W332" s="223">
        <f t="shared" si="49"/>
        <v>0</v>
      </c>
      <c r="X332" s="98"/>
      <c r="Z332" s="223">
        <f t="shared" si="19"/>
        <v>0</v>
      </c>
      <c r="AA332" s="217"/>
      <c r="AC332" s="50">
        <f t="shared" si="20"/>
        <v>0</v>
      </c>
      <c r="AF332" s="50">
        <f t="shared" si="21"/>
        <v>0</v>
      </c>
      <c r="AG332" s="49"/>
      <c r="AI332" s="50">
        <f t="shared" si="22"/>
        <v>0</v>
      </c>
      <c r="AJ332" s="220"/>
      <c r="AK332" s="45"/>
      <c r="AM332" s="159">
        <f t="shared" si="45"/>
        <v>110.46000000000001</v>
      </c>
      <c r="AN332" s="48">
        <f t="shared" si="46"/>
        <v>370</v>
      </c>
    </row>
    <row r="333" spans="2:41" x14ac:dyDescent="0.2">
      <c r="B333" s="153">
        <v>371</v>
      </c>
      <c r="C333" s="139">
        <v>371</v>
      </c>
      <c r="E333" s="46">
        <v>44137</v>
      </c>
      <c r="F333" s="51" t="s">
        <v>101</v>
      </c>
      <c r="G333" s="47" t="s">
        <v>251</v>
      </c>
      <c r="H333" s="139">
        <v>301</v>
      </c>
      <c r="I333" s="217" t="s">
        <v>861</v>
      </c>
      <c r="J333" s="45">
        <v>6</v>
      </c>
      <c r="K333" s="50">
        <f t="shared" si="44"/>
        <v>30.42</v>
      </c>
      <c r="L333" s="217" t="s">
        <v>916</v>
      </c>
      <c r="M333" s="220">
        <v>12</v>
      </c>
      <c r="N333" s="223">
        <f t="shared" si="47"/>
        <v>62.400000000000006</v>
      </c>
      <c r="O333" s="217" t="s">
        <v>877</v>
      </c>
      <c r="P333" s="220">
        <v>24</v>
      </c>
      <c r="Q333" s="223">
        <f t="shared" si="48"/>
        <v>180.24</v>
      </c>
      <c r="R333" s="217"/>
      <c r="T333" s="223">
        <f t="shared" si="50"/>
        <v>0</v>
      </c>
      <c r="U333" s="217" t="s">
        <v>921</v>
      </c>
      <c r="V333" s="220">
        <v>12</v>
      </c>
      <c r="W333" s="223">
        <f t="shared" si="49"/>
        <v>79.44</v>
      </c>
      <c r="X333" s="98"/>
      <c r="Z333" s="223">
        <f t="shared" si="19"/>
        <v>0</v>
      </c>
      <c r="AA333" s="217"/>
      <c r="AC333" s="50">
        <f t="shared" si="20"/>
        <v>0</v>
      </c>
      <c r="AD333" s="220" t="s">
        <v>670</v>
      </c>
      <c r="AE333" s="45">
        <v>6</v>
      </c>
      <c r="AF333" s="50">
        <f t="shared" si="21"/>
        <v>30.72</v>
      </c>
      <c r="AG333" s="49" t="s">
        <v>884</v>
      </c>
      <c r="AH333" s="45">
        <v>12</v>
      </c>
      <c r="AI333" s="50">
        <f t="shared" si="22"/>
        <v>87</v>
      </c>
      <c r="AJ333" s="220"/>
      <c r="AK333" s="45"/>
      <c r="AM333" s="159">
        <f t="shared" si="45"/>
        <v>470.22</v>
      </c>
      <c r="AN333" s="48">
        <f t="shared" si="46"/>
        <v>371</v>
      </c>
    </row>
    <row r="334" spans="2:41" x14ac:dyDescent="0.2">
      <c r="B334" s="153">
        <v>372</v>
      </c>
      <c r="C334" s="139">
        <v>372</v>
      </c>
      <c r="E334" s="46">
        <v>44137</v>
      </c>
      <c r="F334" s="51" t="s">
        <v>101</v>
      </c>
      <c r="G334" s="350" t="s">
        <v>461</v>
      </c>
      <c r="H334" s="139">
        <v>302</v>
      </c>
      <c r="I334" s="217" t="s">
        <v>861</v>
      </c>
      <c r="J334" s="45">
        <v>6</v>
      </c>
      <c r="K334" s="50">
        <f t="shared" si="44"/>
        <v>30.42</v>
      </c>
      <c r="L334" s="217"/>
      <c r="N334" s="223">
        <f t="shared" si="47"/>
        <v>0</v>
      </c>
      <c r="O334" s="217" t="s">
        <v>877</v>
      </c>
      <c r="P334" s="220">
        <v>6</v>
      </c>
      <c r="Q334" s="223">
        <f t="shared" si="48"/>
        <v>45.06</v>
      </c>
      <c r="R334" s="217"/>
      <c r="T334" s="223">
        <f t="shared" si="50"/>
        <v>0</v>
      </c>
      <c r="U334" s="217" t="s">
        <v>921</v>
      </c>
      <c r="V334" s="220">
        <v>18</v>
      </c>
      <c r="W334" s="223">
        <f t="shared" si="49"/>
        <v>119.16</v>
      </c>
      <c r="X334" s="98"/>
      <c r="Z334" s="223">
        <f t="shared" si="19"/>
        <v>0</v>
      </c>
      <c r="AA334" s="217" t="s">
        <v>817</v>
      </c>
      <c r="AB334" s="45">
        <v>6</v>
      </c>
      <c r="AC334" s="50">
        <f t="shared" si="20"/>
        <v>30.42</v>
      </c>
      <c r="AD334" s="220" t="s">
        <v>670</v>
      </c>
      <c r="AE334" s="45">
        <v>6</v>
      </c>
      <c r="AF334" s="50">
        <f t="shared" si="21"/>
        <v>30.72</v>
      </c>
      <c r="AG334" s="49"/>
      <c r="AI334" s="50">
        <f t="shared" si="22"/>
        <v>0</v>
      </c>
      <c r="AJ334" s="220"/>
      <c r="AK334" s="45"/>
      <c r="AM334" s="159">
        <f t="shared" si="45"/>
        <v>255.78</v>
      </c>
      <c r="AN334" s="48">
        <f t="shared" si="46"/>
        <v>372</v>
      </c>
    </row>
    <row r="335" spans="2:41" x14ac:dyDescent="0.2">
      <c r="B335" s="153">
        <v>373</v>
      </c>
      <c r="C335" s="139">
        <v>373</v>
      </c>
      <c r="E335" s="46">
        <v>44137</v>
      </c>
      <c r="F335" s="51" t="s">
        <v>101</v>
      </c>
      <c r="G335" s="47" t="s">
        <v>468</v>
      </c>
      <c r="H335" s="139">
        <v>303</v>
      </c>
      <c r="I335" s="217" t="s">
        <v>861</v>
      </c>
      <c r="J335" s="45">
        <v>12</v>
      </c>
      <c r="K335" s="50">
        <f t="shared" si="44"/>
        <v>60.84</v>
      </c>
      <c r="L335" s="217" t="s">
        <v>916</v>
      </c>
      <c r="M335" s="220">
        <v>12</v>
      </c>
      <c r="N335" s="223">
        <f t="shared" si="47"/>
        <v>62.400000000000006</v>
      </c>
      <c r="O335" s="217" t="s">
        <v>877</v>
      </c>
      <c r="P335" s="220">
        <v>12</v>
      </c>
      <c r="Q335" s="223">
        <f t="shared" si="48"/>
        <v>90.12</v>
      </c>
      <c r="R335" s="217"/>
      <c r="T335" s="223">
        <f t="shared" si="50"/>
        <v>0</v>
      </c>
      <c r="U335" s="217" t="s">
        <v>921</v>
      </c>
      <c r="V335" s="220">
        <v>12</v>
      </c>
      <c r="W335" s="223">
        <f t="shared" si="49"/>
        <v>79.44</v>
      </c>
      <c r="X335" s="98"/>
      <c r="Z335" s="223">
        <f t="shared" si="19"/>
        <v>0</v>
      </c>
      <c r="AA335" s="217"/>
      <c r="AC335" s="50">
        <f t="shared" si="20"/>
        <v>0</v>
      </c>
      <c r="AF335" s="50">
        <f t="shared" si="21"/>
        <v>0</v>
      </c>
      <c r="AG335" s="49" t="s">
        <v>884</v>
      </c>
      <c r="AH335" s="45">
        <v>12</v>
      </c>
      <c r="AI335" s="50">
        <f t="shared" si="22"/>
        <v>87</v>
      </c>
      <c r="AJ335" s="220"/>
      <c r="AK335" s="45"/>
      <c r="AM335" s="159">
        <f t="shared" si="45"/>
        <v>379.8</v>
      </c>
      <c r="AN335" s="48">
        <f t="shared" si="46"/>
        <v>373</v>
      </c>
    </row>
    <row r="336" spans="2:41" x14ac:dyDescent="0.2">
      <c r="B336" s="153">
        <v>374</v>
      </c>
      <c r="C336" s="139">
        <v>374</v>
      </c>
      <c r="E336" s="46">
        <v>44137</v>
      </c>
      <c r="F336" s="51" t="s">
        <v>101</v>
      </c>
      <c r="G336" s="47" t="s">
        <v>650</v>
      </c>
      <c r="H336" s="139">
        <v>304</v>
      </c>
      <c r="I336" s="217" t="s">
        <v>861</v>
      </c>
      <c r="J336" s="45">
        <v>6</v>
      </c>
      <c r="K336" s="50">
        <f t="shared" si="44"/>
        <v>30.42</v>
      </c>
      <c r="L336" s="217" t="s">
        <v>916</v>
      </c>
      <c r="M336" s="220">
        <v>12</v>
      </c>
      <c r="N336" s="223">
        <f t="shared" si="47"/>
        <v>62.400000000000006</v>
      </c>
      <c r="O336" s="217" t="s">
        <v>877</v>
      </c>
      <c r="P336" s="220">
        <v>12</v>
      </c>
      <c r="Q336" s="223">
        <f t="shared" si="48"/>
        <v>90.12</v>
      </c>
      <c r="R336" s="217"/>
      <c r="T336" s="223">
        <f t="shared" si="50"/>
        <v>0</v>
      </c>
      <c r="U336" s="217" t="s">
        <v>921</v>
      </c>
      <c r="V336" s="220">
        <v>6</v>
      </c>
      <c r="W336" s="223">
        <f t="shared" si="49"/>
        <v>39.72</v>
      </c>
      <c r="X336" s="98"/>
      <c r="Z336" s="223">
        <f t="shared" si="19"/>
        <v>0</v>
      </c>
      <c r="AA336" s="217" t="s">
        <v>817</v>
      </c>
      <c r="AB336" s="45">
        <v>6</v>
      </c>
      <c r="AC336" s="50">
        <f t="shared" si="20"/>
        <v>30.42</v>
      </c>
      <c r="AD336" s="220" t="s">
        <v>670</v>
      </c>
      <c r="AE336" s="45">
        <v>12</v>
      </c>
      <c r="AF336" s="50">
        <f t="shared" si="21"/>
        <v>61.44</v>
      </c>
      <c r="AG336" s="49" t="s">
        <v>884</v>
      </c>
      <c r="AH336" s="45">
        <v>6</v>
      </c>
      <c r="AI336" s="50">
        <f t="shared" si="22"/>
        <v>43.5</v>
      </c>
      <c r="AJ336" s="220"/>
      <c r="AK336" s="45"/>
      <c r="AM336" s="159">
        <f t="shared" ref="AM336:AM399" si="51">K336+N336+Q336+T336+W336+AC336+AF336+AI336+Z336+AL336</f>
        <v>358.02</v>
      </c>
      <c r="AN336" s="48">
        <f t="shared" si="46"/>
        <v>374</v>
      </c>
    </row>
    <row r="337" spans="2:41" x14ac:dyDescent="0.2">
      <c r="B337" s="153">
        <v>375</v>
      </c>
      <c r="C337" s="139">
        <v>375</v>
      </c>
      <c r="E337" s="46">
        <v>44137</v>
      </c>
      <c r="F337" s="51" t="s">
        <v>101</v>
      </c>
      <c r="G337" s="350" t="s">
        <v>628</v>
      </c>
      <c r="H337" s="139">
        <v>305</v>
      </c>
      <c r="I337" s="217" t="s">
        <v>861</v>
      </c>
      <c r="J337" s="45">
        <v>12</v>
      </c>
      <c r="K337" s="50">
        <f t="shared" si="44"/>
        <v>60.84</v>
      </c>
      <c r="L337" s="217" t="s">
        <v>916</v>
      </c>
      <c r="M337" s="220">
        <v>6</v>
      </c>
      <c r="N337" s="223">
        <f t="shared" si="47"/>
        <v>31.200000000000003</v>
      </c>
      <c r="O337" s="217" t="s">
        <v>877</v>
      </c>
      <c r="P337" s="220">
        <v>6</v>
      </c>
      <c r="Q337" s="223">
        <f t="shared" si="48"/>
        <v>45.06</v>
      </c>
      <c r="R337" s="217"/>
      <c r="T337" s="223">
        <f t="shared" si="50"/>
        <v>0</v>
      </c>
      <c r="U337" s="217" t="s">
        <v>921</v>
      </c>
      <c r="V337" s="220">
        <v>6</v>
      </c>
      <c r="W337" s="223">
        <f t="shared" si="49"/>
        <v>39.72</v>
      </c>
      <c r="X337" s="98"/>
      <c r="Z337" s="223">
        <f t="shared" si="19"/>
        <v>0</v>
      </c>
      <c r="AA337" s="217"/>
      <c r="AC337" s="50">
        <f t="shared" si="20"/>
        <v>0</v>
      </c>
      <c r="AD337" s="220" t="s">
        <v>670</v>
      </c>
      <c r="AE337" s="45">
        <v>6</v>
      </c>
      <c r="AF337" s="50">
        <f t="shared" si="21"/>
        <v>30.72</v>
      </c>
      <c r="AG337" s="49"/>
      <c r="AI337" s="50">
        <f t="shared" si="22"/>
        <v>0</v>
      </c>
      <c r="AJ337" s="220"/>
      <c r="AK337" s="45"/>
      <c r="AM337" s="159">
        <f t="shared" si="51"/>
        <v>207.54000000000002</v>
      </c>
      <c r="AN337" s="48">
        <f t="shared" si="46"/>
        <v>375</v>
      </c>
    </row>
    <row r="338" spans="2:41" x14ac:dyDescent="0.2">
      <c r="B338" s="153" t="s">
        <v>923</v>
      </c>
      <c r="C338" s="139">
        <v>376</v>
      </c>
      <c r="D338" s="139" t="s">
        <v>657</v>
      </c>
      <c r="E338" s="46">
        <v>44137</v>
      </c>
      <c r="F338" s="51" t="s">
        <v>101</v>
      </c>
      <c r="G338" s="47" t="s">
        <v>457</v>
      </c>
      <c r="H338" s="139">
        <v>306</v>
      </c>
      <c r="I338" s="217" t="s">
        <v>861</v>
      </c>
      <c r="J338" s="45">
        <v>36</v>
      </c>
      <c r="K338" s="50">
        <f t="shared" si="44"/>
        <v>182.52</v>
      </c>
      <c r="L338" s="217"/>
      <c r="N338" s="223">
        <f t="shared" si="47"/>
        <v>0</v>
      </c>
      <c r="O338" s="217" t="s">
        <v>877</v>
      </c>
      <c r="P338" s="220">
        <v>5</v>
      </c>
      <c r="Q338" s="223">
        <f t="shared" si="48"/>
        <v>37.549999999999997</v>
      </c>
      <c r="R338" s="217"/>
      <c r="T338" s="223">
        <f t="shared" si="50"/>
        <v>0</v>
      </c>
      <c r="U338" s="217" t="s">
        <v>921</v>
      </c>
      <c r="V338" s="220">
        <v>12</v>
      </c>
      <c r="W338" s="223">
        <f t="shared" si="49"/>
        <v>79.44</v>
      </c>
      <c r="X338" s="98"/>
      <c r="Z338" s="223">
        <f t="shared" si="19"/>
        <v>0</v>
      </c>
      <c r="AA338" s="217"/>
      <c r="AC338" s="50">
        <f t="shared" si="20"/>
        <v>0</v>
      </c>
      <c r="AF338" s="50">
        <f t="shared" si="21"/>
        <v>0</v>
      </c>
      <c r="AG338" s="49" t="s">
        <v>884</v>
      </c>
      <c r="AH338" s="45">
        <v>12</v>
      </c>
      <c r="AI338" s="50">
        <f t="shared" si="22"/>
        <v>87</v>
      </c>
      <c r="AJ338" s="220"/>
      <c r="AK338" s="45"/>
      <c r="AM338" s="159">
        <f t="shared" si="51"/>
        <v>386.51</v>
      </c>
      <c r="AN338" s="48" t="str">
        <f t="shared" si="46"/>
        <v>376A</v>
      </c>
    </row>
    <row r="339" spans="2:41" x14ac:dyDescent="0.2">
      <c r="B339" s="153" t="s">
        <v>922</v>
      </c>
      <c r="C339" s="139">
        <v>376</v>
      </c>
      <c r="D339" s="139" t="s">
        <v>658</v>
      </c>
      <c r="E339" s="46">
        <v>44137</v>
      </c>
      <c r="F339" s="51" t="s">
        <v>101</v>
      </c>
      <c r="G339" s="47" t="s">
        <v>457</v>
      </c>
      <c r="H339" s="139">
        <v>306</v>
      </c>
      <c r="I339" s="217"/>
      <c r="K339" s="50">
        <f t="shared" si="44"/>
        <v>0</v>
      </c>
      <c r="L339" s="217"/>
      <c r="N339" s="223">
        <f t="shared" si="47"/>
        <v>0</v>
      </c>
      <c r="O339" s="217" t="s">
        <v>924</v>
      </c>
      <c r="P339" s="220">
        <v>19</v>
      </c>
      <c r="Q339" s="223">
        <f t="shared" si="48"/>
        <v>142.69</v>
      </c>
      <c r="R339" s="217"/>
      <c r="T339" s="223">
        <f t="shared" si="50"/>
        <v>0</v>
      </c>
      <c r="U339" s="217"/>
      <c r="W339" s="223">
        <f t="shared" si="49"/>
        <v>0</v>
      </c>
      <c r="X339" s="98"/>
      <c r="Z339" s="223">
        <f t="shared" si="19"/>
        <v>0</v>
      </c>
      <c r="AA339" s="217"/>
      <c r="AC339" s="50">
        <f t="shared" si="20"/>
        <v>0</v>
      </c>
      <c r="AF339" s="50">
        <f t="shared" si="21"/>
        <v>0</v>
      </c>
      <c r="AG339" s="49"/>
      <c r="AI339" s="50">
        <f t="shared" si="22"/>
        <v>0</v>
      </c>
      <c r="AJ339" s="220"/>
      <c r="AK339" s="45"/>
      <c r="AM339" s="159">
        <f t="shared" si="51"/>
        <v>142.69</v>
      </c>
      <c r="AN339" s="48" t="str">
        <f t="shared" si="46"/>
        <v>376B</v>
      </c>
      <c r="AO339" s="158">
        <f>AM338+AM339</f>
        <v>529.20000000000005</v>
      </c>
    </row>
    <row r="340" spans="2:41" x14ac:dyDescent="0.2">
      <c r="B340" s="153">
        <v>377</v>
      </c>
      <c r="C340" s="139">
        <v>377</v>
      </c>
      <c r="E340" s="46">
        <v>44137</v>
      </c>
      <c r="F340" s="51" t="s">
        <v>101</v>
      </c>
      <c r="G340" s="47" t="s">
        <v>654</v>
      </c>
      <c r="H340" s="139">
        <v>307</v>
      </c>
      <c r="I340" s="217" t="s">
        <v>861</v>
      </c>
      <c r="J340" s="45">
        <v>12</v>
      </c>
      <c r="K340" s="50">
        <f t="shared" si="44"/>
        <v>60.84</v>
      </c>
      <c r="L340" s="217" t="s">
        <v>916</v>
      </c>
      <c r="M340" s="220">
        <v>24</v>
      </c>
      <c r="N340" s="223">
        <f t="shared" si="47"/>
        <v>124.80000000000001</v>
      </c>
      <c r="O340" s="217" t="s">
        <v>924</v>
      </c>
      <c r="P340" s="220">
        <v>12</v>
      </c>
      <c r="Q340" s="223">
        <f t="shared" si="48"/>
        <v>90.12</v>
      </c>
      <c r="R340" s="217"/>
      <c r="T340" s="223">
        <f t="shared" si="50"/>
        <v>0</v>
      </c>
      <c r="U340" s="217" t="s">
        <v>921</v>
      </c>
      <c r="V340" s="220">
        <v>18</v>
      </c>
      <c r="W340" s="223">
        <f t="shared" si="49"/>
        <v>119.16</v>
      </c>
      <c r="X340" s="98"/>
      <c r="Z340" s="223">
        <f t="shared" si="19"/>
        <v>0</v>
      </c>
      <c r="AA340" s="217"/>
      <c r="AC340" s="50">
        <f t="shared" si="20"/>
        <v>0</v>
      </c>
      <c r="AD340" s="220" t="s">
        <v>670</v>
      </c>
      <c r="AE340" s="45">
        <v>12</v>
      </c>
      <c r="AF340" s="50">
        <f t="shared" si="21"/>
        <v>61.44</v>
      </c>
      <c r="AG340" s="49" t="s">
        <v>884</v>
      </c>
      <c r="AH340" s="45">
        <v>12</v>
      </c>
      <c r="AI340" s="50">
        <f t="shared" si="22"/>
        <v>87</v>
      </c>
      <c r="AJ340" s="220"/>
      <c r="AK340" s="45"/>
      <c r="AM340" s="159">
        <f t="shared" si="51"/>
        <v>543.3599999999999</v>
      </c>
      <c r="AN340" s="48">
        <f t="shared" si="46"/>
        <v>377</v>
      </c>
    </row>
    <row r="341" spans="2:41" x14ac:dyDescent="0.2">
      <c r="B341" s="153">
        <v>379</v>
      </c>
      <c r="C341" s="139">
        <v>379</v>
      </c>
      <c r="E341" s="46">
        <v>44137</v>
      </c>
      <c r="F341" s="51" t="s">
        <v>97</v>
      </c>
      <c r="G341" s="47"/>
      <c r="I341" s="217" t="s">
        <v>861</v>
      </c>
      <c r="J341" s="45">
        <v>6</v>
      </c>
      <c r="K341" s="50">
        <v>31.8</v>
      </c>
      <c r="L341" s="217"/>
      <c r="N341" s="223">
        <f t="shared" si="47"/>
        <v>0</v>
      </c>
      <c r="O341" s="217" t="s">
        <v>924</v>
      </c>
      <c r="P341" s="220">
        <v>6</v>
      </c>
      <c r="Q341" s="223">
        <f t="shared" si="48"/>
        <v>45.06</v>
      </c>
      <c r="R341" s="217"/>
      <c r="T341" s="223">
        <f t="shared" si="50"/>
        <v>0</v>
      </c>
      <c r="U341" s="217" t="s">
        <v>921</v>
      </c>
      <c r="V341" s="220">
        <v>6</v>
      </c>
      <c r="W341" s="223">
        <v>39.6</v>
      </c>
      <c r="X341" s="98"/>
      <c r="Z341" s="223">
        <f t="shared" si="19"/>
        <v>0</v>
      </c>
      <c r="AA341" s="217"/>
      <c r="AC341" s="50">
        <f t="shared" si="20"/>
        <v>0</v>
      </c>
      <c r="AF341" s="50">
        <f t="shared" si="21"/>
        <v>0</v>
      </c>
      <c r="AG341" s="49"/>
      <c r="AI341" s="50">
        <f t="shared" si="22"/>
        <v>0</v>
      </c>
      <c r="AJ341" s="220"/>
      <c r="AK341" s="45"/>
      <c r="AM341" s="159">
        <f t="shared" si="51"/>
        <v>116.46000000000001</v>
      </c>
      <c r="AN341" s="48">
        <f t="shared" si="46"/>
        <v>379</v>
      </c>
    </row>
    <row r="342" spans="2:41" x14ac:dyDescent="0.2">
      <c r="B342" s="153">
        <v>380</v>
      </c>
      <c r="C342" s="139">
        <v>380</v>
      </c>
      <c r="E342" s="46">
        <v>44137</v>
      </c>
      <c r="F342" s="51" t="s">
        <v>106</v>
      </c>
      <c r="G342" s="47"/>
      <c r="I342" s="217"/>
      <c r="K342" s="50">
        <f t="shared" si="44"/>
        <v>0</v>
      </c>
      <c r="L342" s="217" t="s">
        <v>916</v>
      </c>
      <c r="M342" s="220">
        <v>6</v>
      </c>
      <c r="N342" s="223">
        <v>33.6</v>
      </c>
      <c r="O342" s="217" t="s">
        <v>924</v>
      </c>
      <c r="P342" s="220">
        <v>6</v>
      </c>
      <c r="Q342" s="223">
        <f t="shared" si="48"/>
        <v>45.06</v>
      </c>
      <c r="R342" s="217"/>
      <c r="T342" s="223">
        <f t="shared" si="50"/>
        <v>0</v>
      </c>
      <c r="U342" s="217" t="s">
        <v>921</v>
      </c>
      <c r="V342" s="220">
        <v>6</v>
      </c>
      <c r="W342" s="223">
        <v>39.6</v>
      </c>
      <c r="X342" s="98"/>
      <c r="Z342" s="223">
        <f t="shared" si="19"/>
        <v>0</v>
      </c>
      <c r="AA342" s="217"/>
      <c r="AC342" s="50">
        <f t="shared" si="20"/>
        <v>0</v>
      </c>
      <c r="AF342" s="50">
        <f t="shared" si="21"/>
        <v>0</v>
      </c>
      <c r="AG342" s="49"/>
      <c r="AI342" s="50">
        <f t="shared" si="22"/>
        <v>0</v>
      </c>
      <c r="AJ342" s="220"/>
      <c r="AK342" s="45"/>
      <c r="AM342" s="159">
        <f t="shared" si="51"/>
        <v>118.25999999999999</v>
      </c>
      <c r="AN342" s="48">
        <f t="shared" si="46"/>
        <v>380</v>
      </c>
    </row>
    <row r="343" spans="2:41" x14ac:dyDescent="0.2">
      <c r="B343" s="153">
        <v>384</v>
      </c>
      <c r="C343" s="139">
        <v>384</v>
      </c>
      <c r="E343" s="46">
        <v>44141</v>
      </c>
      <c r="F343" s="51" t="s">
        <v>101</v>
      </c>
      <c r="G343" s="47" t="s">
        <v>448</v>
      </c>
      <c r="H343" s="139">
        <v>308</v>
      </c>
      <c r="I343" s="217" t="s">
        <v>861</v>
      </c>
      <c r="J343" s="45">
        <v>12</v>
      </c>
      <c r="K343" s="50">
        <f t="shared" si="44"/>
        <v>60.84</v>
      </c>
      <c r="L343" s="217" t="s">
        <v>916</v>
      </c>
      <c r="M343" s="220">
        <v>12</v>
      </c>
      <c r="N343" s="223">
        <f t="shared" si="47"/>
        <v>62.400000000000006</v>
      </c>
      <c r="O343" s="217" t="s">
        <v>924</v>
      </c>
      <c r="P343" s="220">
        <v>6</v>
      </c>
      <c r="Q343" s="223">
        <f t="shared" si="48"/>
        <v>45.06</v>
      </c>
      <c r="R343" s="217"/>
      <c r="T343" s="223">
        <f t="shared" si="50"/>
        <v>0</v>
      </c>
      <c r="U343" s="217" t="s">
        <v>921</v>
      </c>
      <c r="V343" s="220">
        <v>12</v>
      </c>
      <c r="W343" s="223">
        <f t="shared" si="49"/>
        <v>79.44</v>
      </c>
      <c r="X343" s="98"/>
      <c r="Z343" s="223">
        <f t="shared" si="19"/>
        <v>0</v>
      </c>
      <c r="AA343" s="217" t="s">
        <v>817</v>
      </c>
      <c r="AB343" s="45">
        <v>6</v>
      </c>
      <c r="AC343" s="50">
        <f t="shared" si="20"/>
        <v>30.42</v>
      </c>
      <c r="AD343" s="220" t="s">
        <v>925</v>
      </c>
      <c r="AE343" s="45">
        <v>6</v>
      </c>
      <c r="AF343" s="50">
        <f t="shared" si="21"/>
        <v>30.72</v>
      </c>
      <c r="AG343" s="49" t="s">
        <v>884</v>
      </c>
      <c r="AH343" s="45">
        <v>6</v>
      </c>
      <c r="AI343" s="50">
        <f t="shared" si="22"/>
        <v>43.5</v>
      </c>
      <c r="AJ343" s="220"/>
      <c r="AK343" s="45"/>
      <c r="AM343" s="159">
        <f t="shared" si="51"/>
        <v>352.38</v>
      </c>
      <c r="AN343" s="48">
        <f t="shared" si="46"/>
        <v>384</v>
      </c>
    </row>
    <row r="344" spans="2:41" x14ac:dyDescent="0.2">
      <c r="B344" s="153">
        <v>385</v>
      </c>
      <c r="C344" s="139">
        <v>385</v>
      </c>
      <c r="E344" s="46">
        <v>44141</v>
      </c>
      <c r="F344" s="51" t="s">
        <v>101</v>
      </c>
      <c r="G344" s="47" t="s">
        <v>450</v>
      </c>
      <c r="H344" s="139">
        <v>309</v>
      </c>
      <c r="I344" s="217" t="s">
        <v>861</v>
      </c>
      <c r="J344" s="45">
        <v>12</v>
      </c>
      <c r="K344" s="50">
        <f t="shared" si="44"/>
        <v>60.84</v>
      </c>
      <c r="L344" s="217" t="s">
        <v>916</v>
      </c>
      <c r="M344" s="220">
        <v>12</v>
      </c>
      <c r="N344" s="223">
        <f t="shared" si="47"/>
        <v>62.400000000000006</v>
      </c>
      <c r="O344" s="217" t="s">
        <v>924</v>
      </c>
      <c r="P344" s="220">
        <v>18</v>
      </c>
      <c r="Q344" s="223">
        <f t="shared" si="48"/>
        <v>135.18</v>
      </c>
      <c r="R344" s="217"/>
      <c r="T344" s="223">
        <f t="shared" si="50"/>
        <v>0</v>
      </c>
      <c r="U344" s="217" t="s">
        <v>921</v>
      </c>
      <c r="V344" s="220">
        <v>12</v>
      </c>
      <c r="W344" s="223">
        <f t="shared" si="49"/>
        <v>79.44</v>
      </c>
      <c r="X344" s="98"/>
      <c r="Z344" s="223">
        <f t="shared" si="19"/>
        <v>0</v>
      </c>
      <c r="AA344" s="217"/>
      <c r="AC344" s="50">
        <f t="shared" si="20"/>
        <v>0</v>
      </c>
      <c r="AD344" s="220" t="s">
        <v>925</v>
      </c>
      <c r="AE344" s="45">
        <v>6</v>
      </c>
      <c r="AF344" s="50">
        <f t="shared" si="21"/>
        <v>30.72</v>
      </c>
      <c r="AG344" s="49"/>
      <c r="AI344" s="50">
        <f t="shared" si="22"/>
        <v>0</v>
      </c>
      <c r="AJ344" s="220"/>
      <c r="AK344" s="45"/>
      <c r="AM344" s="159">
        <f t="shared" si="51"/>
        <v>368.58000000000004</v>
      </c>
      <c r="AN344" s="48">
        <f t="shared" si="46"/>
        <v>385</v>
      </c>
    </row>
    <row r="345" spans="2:41" x14ac:dyDescent="0.2">
      <c r="B345" s="153">
        <v>386</v>
      </c>
      <c r="C345" s="139">
        <v>386</v>
      </c>
      <c r="E345" s="46">
        <v>44141</v>
      </c>
      <c r="F345" s="51" t="s">
        <v>101</v>
      </c>
      <c r="G345" s="47" t="s">
        <v>648</v>
      </c>
      <c r="H345" s="139">
        <v>310</v>
      </c>
      <c r="I345" s="217" t="s">
        <v>861</v>
      </c>
      <c r="J345" s="45">
        <v>6</v>
      </c>
      <c r="K345" s="50">
        <f t="shared" si="44"/>
        <v>30.42</v>
      </c>
      <c r="L345" s="217" t="s">
        <v>916</v>
      </c>
      <c r="M345" s="220">
        <v>6</v>
      </c>
      <c r="N345" s="223">
        <f t="shared" si="47"/>
        <v>31.200000000000003</v>
      </c>
      <c r="O345" s="217" t="s">
        <v>924</v>
      </c>
      <c r="P345" s="220">
        <v>6</v>
      </c>
      <c r="Q345" s="223">
        <f t="shared" si="48"/>
        <v>45.06</v>
      </c>
      <c r="R345" s="217"/>
      <c r="T345" s="223">
        <f t="shared" si="50"/>
        <v>0</v>
      </c>
      <c r="U345" s="217" t="s">
        <v>921</v>
      </c>
      <c r="V345" s="220">
        <v>12</v>
      </c>
      <c r="W345" s="223">
        <f t="shared" si="49"/>
        <v>79.44</v>
      </c>
      <c r="X345" s="98"/>
      <c r="Z345" s="223">
        <f t="shared" si="19"/>
        <v>0</v>
      </c>
      <c r="AA345" s="217"/>
      <c r="AC345" s="50">
        <f t="shared" si="20"/>
        <v>0</v>
      </c>
      <c r="AD345" s="220" t="s">
        <v>925</v>
      </c>
      <c r="AE345" s="45">
        <v>6</v>
      </c>
      <c r="AF345" s="50">
        <f t="shared" si="21"/>
        <v>30.72</v>
      </c>
      <c r="AG345" s="49"/>
      <c r="AI345" s="50">
        <f t="shared" si="22"/>
        <v>0</v>
      </c>
      <c r="AJ345" s="220"/>
      <c r="AK345" s="45"/>
      <c r="AM345" s="159">
        <f t="shared" si="51"/>
        <v>216.84</v>
      </c>
      <c r="AN345" s="48">
        <f t="shared" ref="AN345:AN408" si="52">B345</f>
        <v>386</v>
      </c>
    </row>
    <row r="346" spans="2:41" x14ac:dyDescent="0.2">
      <c r="B346" s="153">
        <v>387</v>
      </c>
      <c r="C346" s="139">
        <v>387</v>
      </c>
      <c r="E346" s="46">
        <v>44141</v>
      </c>
      <c r="F346" s="51" t="s">
        <v>101</v>
      </c>
      <c r="G346" s="47" t="s">
        <v>462</v>
      </c>
      <c r="H346" s="139">
        <v>311</v>
      </c>
      <c r="I346" s="217" t="s">
        <v>861</v>
      </c>
      <c r="J346" s="45">
        <v>6</v>
      </c>
      <c r="K346" s="50">
        <f t="shared" si="44"/>
        <v>30.42</v>
      </c>
      <c r="L346" s="217" t="s">
        <v>916</v>
      </c>
      <c r="M346" s="220">
        <v>12</v>
      </c>
      <c r="N346" s="223">
        <f t="shared" si="47"/>
        <v>62.400000000000006</v>
      </c>
      <c r="O346" s="217" t="s">
        <v>924</v>
      </c>
      <c r="P346" s="220">
        <v>12</v>
      </c>
      <c r="Q346" s="223">
        <f t="shared" si="48"/>
        <v>90.12</v>
      </c>
      <c r="R346" s="217"/>
      <c r="T346" s="223">
        <f t="shared" si="50"/>
        <v>0</v>
      </c>
      <c r="U346" s="217"/>
      <c r="W346" s="223">
        <f t="shared" si="49"/>
        <v>0</v>
      </c>
      <c r="X346" s="98"/>
      <c r="Z346" s="223">
        <f t="shared" si="19"/>
        <v>0</v>
      </c>
      <c r="AA346" s="217"/>
      <c r="AC346" s="50">
        <f t="shared" si="20"/>
        <v>0</v>
      </c>
      <c r="AF346" s="50">
        <f t="shared" si="21"/>
        <v>0</v>
      </c>
      <c r="AG346" s="49" t="s">
        <v>884</v>
      </c>
      <c r="AH346" s="45">
        <v>6</v>
      </c>
      <c r="AI346" s="50">
        <f t="shared" si="22"/>
        <v>43.5</v>
      </c>
      <c r="AJ346" s="220"/>
      <c r="AK346" s="45"/>
      <c r="AM346" s="159">
        <f t="shared" si="51"/>
        <v>226.44</v>
      </c>
      <c r="AN346" s="48">
        <f t="shared" si="52"/>
        <v>387</v>
      </c>
    </row>
    <row r="347" spans="2:41" x14ac:dyDescent="0.2">
      <c r="B347" s="153">
        <v>388</v>
      </c>
      <c r="C347" s="139">
        <v>388</v>
      </c>
      <c r="E347" s="46">
        <v>44141</v>
      </c>
      <c r="F347" s="51" t="s">
        <v>101</v>
      </c>
      <c r="G347" s="47" t="s">
        <v>458</v>
      </c>
      <c r="H347" s="139">
        <v>312</v>
      </c>
      <c r="I347" s="217"/>
      <c r="K347" s="50">
        <f t="shared" si="44"/>
        <v>0</v>
      </c>
      <c r="L347" s="217"/>
      <c r="N347" s="223">
        <f t="shared" si="47"/>
        <v>0</v>
      </c>
      <c r="O347" s="217" t="s">
        <v>924</v>
      </c>
      <c r="P347" s="220">
        <v>12</v>
      </c>
      <c r="Q347" s="223">
        <f t="shared" si="48"/>
        <v>90.12</v>
      </c>
      <c r="R347" s="217"/>
      <c r="T347" s="223">
        <f t="shared" si="50"/>
        <v>0</v>
      </c>
      <c r="U347" s="217" t="s">
        <v>921</v>
      </c>
      <c r="V347" s="220">
        <v>6</v>
      </c>
      <c r="W347" s="223">
        <f t="shared" si="49"/>
        <v>39.72</v>
      </c>
      <c r="X347" s="98"/>
      <c r="Z347" s="223">
        <f t="shared" si="19"/>
        <v>0</v>
      </c>
      <c r="AA347" s="217" t="s">
        <v>817</v>
      </c>
      <c r="AB347" s="45">
        <v>12</v>
      </c>
      <c r="AC347" s="50">
        <f t="shared" si="20"/>
        <v>60.84</v>
      </c>
      <c r="AD347" s="220" t="s">
        <v>925</v>
      </c>
      <c r="AE347" s="45">
        <v>6</v>
      </c>
      <c r="AF347" s="50">
        <f t="shared" si="21"/>
        <v>30.72</v>
      </c>
      <c r="AG347" s="49" t="s">
        <v>884</v>
      </c>
      <c r="AH347" s="45">
        <v>12</v>
      </c>
      <c r="AI347" s="50">
        <f t="shared" si="22"/>
        <v>87</v>
      </c>
      <c r="AJ347" s="220"/>
      <c r="AK347" s="45"/>
      <c r="AM347" s="159">
        <f t="shared" si="51"/>
        <v>308.39999999999998</v>
      </c>
      <c r="AN347" s="48">
        <f t="shared" si="52"/>
        <v>388</v>
      </c>
    </row>
    <row r="348" spans="2:41" x14ac:dyDescent="0.2">
      <c r="B348" s="153">
        <v>389</v>
      </c>
      <c r="C348" s="139">
        <v>389</v>
      </c>
      <c r="E348" s="46">
        <v>44141</v>
      </c>
      <c r="F348" s="51" t="s">
        <v>101</v>
      </c>
      <c r="G348" s="47" t="s">
        <v>652</v>
      </c>
      <c r="H348" s="139">
        <v>313</v>
      </c>
      <c r="I348" s="217" t="s">
        <v>861</v>
      </c>
      <c r="J348" s="45">
        <v>12</v>
      </c>
      <c r="K348" s="50">
        <f t="shared" si="44"/>
        <v>60.84</v>
      </c>
      <c r="L348" s="217" t="s">
        <v>916</v>
      </c>
      <c r="M348" s="220">
        <v>12</v>
      </c>
      <c r="N348" s="223">
        <f t="shared" si="47"/>
        <v>62.400000000000006</v>
      </c>
      <c r="O348" s="217" t="s">
        <v>924</v>
      </c>
      <c r="P348" s="220">
        <v>12</v>
      </c>
      <c r="Q348" s="223">
        <f t="shared" si="48"/>
        <v>90.12</v>
      </c>
      <c r="R348" s="217"/>
      <c r="T348" s="223">
        <f t="shared" si="50"/>
        <v>0</v>
      </c>
      <c r="U348" s="217" t="s">
        <v>921</v>
      </c>
      <c r="V348" s="220">
        <v>12</v>
      </c>
      <c r="W348" s="223">
        <f t="shared" si="49"/>
        <v>79.44</v>
      </c>
      <c r="X348" s="98"/>
      <c r="Z348" s="223">
        <f t="shared" si="19"/>
        <v>0</v>
      </c>
      <c r="AA348" s="217" t="s">
        <v>817</v>
      </c>
      <c r="AB348" s="45">
        <v>12</v>
      </c>
      <c r="AC348" s="50">
        <f t="shared" si="20"/>
        <v>60.84</v>
      </c>
      <c r="AD348" s="220" t="s">
        <v>925</v>
      </c>
      <c r="AE348" s="45">
        <v>12</v>
      </c>
      <c r="AF348" s="50">
        <f t="shared" si="21"/>
        <v>61.44</v>
      </c>
      <c r="AG348" s="49" t="s">
        <v>884</v>
      </c>
      <c r="AH348" s="45">
        <v>5</v>
      </c>
      <c r="AI348" s="50">
        <f t="shared" si="22"/>
        <v>36.25</v>
      </c>
      <c r="AJ348" s="220"/>
      <c r="AK348" s="45"/>
      <c r="AM348" s="159">
        <f t="shared" si="51"/>
        <v>451.33</v>
      </c>
      <c r="AN348" s="48">
        <f t="shared" si="52"/>
        <v>389</v>
      </c>
    </row>
    <row r="349" spans="2:41" x14ac:dyDescent="0.2">
      <c r="B349" s="153">
        <v>390</v>
      </c>
      <c r="C349" s="139">
        <v>390</v>
      </c>
      <c r="E349" s="46">
        <v>44141</v>
      </c>
      <c r="F349" s="51" t="s">
        <v>101</v>
      </c>
      <c r="G349" s="47" t="s">
        <v>456</v>
      </c>
      <c r="H349" s="139">
        <v>314</v>
      </c>
      <c r="I349" s="217" t="s">
        <v>861</v>
      </c>
      <c r="J349" s="45">
        <v>6</v>
      </c>
      <c r="K349" s="50">
        <f t="shared" si="44"/>
        <v>30.42</v>
      </c>
      <c r="L349" s="217" t="s">
        <v>916</v>
      </c>
      <c r="M349" s="220">
        <v>6</v>
      </c>
      <c r="N349" s="223">
        <f t="shared" si="47"/>
        <v>31.200000000000003</v>
      </c>
      <c r="O349" s="217" t="s">
        <v>924</v>
      </c>
      <c r="P349" s="220">
        <v>6</v>
      </c>
      <c r="Q349" s="223">
        <f t="shared" si="48"/>
        <v>45.06</v>
      </c>
      <c r="R349" s="217"/>
      <c r="T349" s="223">
        <f t="shared" si="50"/>
        <v>0</v>
      </c>
      <c r="U349" s="217" t="s">
        <v>921</v>
      </c>
      <c r="V349" s="220">
        <v>6</v>
      </c>
      <c r="W349" s="223">
        <f t="shared" si="49"/>
        <v>39.72</v>
      </c>
      <c r="X349" s="98"/>
      <c r="Z349" s="223">
        <f t="shared" si="19"/>
        <v>0</v>
      </c>
      <c r="AA349" s="217"/>
      <c r="AC349" s="50">
        <f t="shared" si="20"/>
        <v>0</v>
      </c>
      <c r="AD349" s="220" t="s">
        <v>925</v>
      </c>
      <c r="AE349" s="45">
        <v>6</v>
      </c>
      <c r="AF349" s="50">
        <f t="shared" si="21"/>
        <v>30.72</v>
      </c>
      <c r="AG349" s="49" t="s">
        <v>884</v>
      </c>
      <c r="AH349" s="45">
        <v>12</v>
      </c>
      <c r="AI349" s="50">
        <f t="shared" si="22"/>
        <v>87</v>
      </c>
      <c r="AJ349" s="220"/>
      <c r="AK349" s="45"/>
      <c r="AM349" s="159">
        <f t="shared" si="51"/>
        <v>264.12</v>
      </c>
      <c r="AN349" s="48">
        <f t="shared" si="52"/>
        <v>390</v>
      </c>
    </row>
    <row r="350" spans="2:41" x14ac:dyDescent="0.2">
      <c r="B350" s="153">
        <v>391</v>
      </c>
      <c r="C350" s="139">
        <v>391</v>
      </c>
      <c r="E350" s="46">
        <v>44141</v>
      </c>
      <c r="F350" s="51" t="s">
        <v>101</v>
      </c>
      <c r="G350" s="47" t="s">
        <v>653</v>
      </c>
      <c r="H350" s="139">
        <v>315</v>
      </c>
      <c r="I350" s="217" t="s">
        <v>861</v>
      </c>
      <c r="J350" s="45">
        <v>12</v>
      </c>
      <c r="K350" s="50">
        <f t="shared" si="44"/>
        <v>60.84</v>
      </c>
      <c r="L350" s="217" t="s">
        <v>916</v>
      </c>
      <c r="M350" s="220">
        <v>18</v>
      </c>
      <c r="N350" s="223">
        <f t="shared" si="47"/>
        <v>93.600000000000009</v>
      </c>
      <c r="O350" s="217" t="s">
        <v>924</v>
      </c>
      <c r="P350" s="220">
        <v>12</v>
      </c>
      <c r="Q350" s="223">
        <f t="shared" si="48"/>
        <v>90.12</v>
      </c>
      <c r="R350" s="217"/>
      <c r="T350" s="223">
        <f t="shared" si="50"/>
        <v>0</v>
      </c>
      <c r="U350" s="217" t="s">
        <v>921</v>
      </c>
      <c r="V350" s="220">
        <v>24</v>
      </c>
      <c r="W350" s="223">
        <f t="shared" si="49"/>
        <v>158.88</v>
      </c>
      <c r="X350" s="98"/>
      <c r="Z350" s="223">
        <f t="shared" si="19"/>
        <v>0</v>
      </c>
      <c r="AA350" s="217"/>
      <c r="AC350" s="50">
        <f t="shared" si="20"/>
        <v>0</v>
      </c>
      <c r="AF350" s="50">
        <f t="shared" si="21"/>
        <v>0</v>
      </c>
      <c r="AG350" s="49" t="s">
        <v>884</v>
      </c>
      <c r="AH350" s="45">
        <v>12</v>
      </c>
      <c r="AI350" s="50">
        <f t="shared" si="22"/>
        <v>87</v>
      </c>
      <c r="AJ350" s="220"/>
      <c r="AK350" s="45"/>
      <c r="AM350" s="159">
        <f t="shared" si="51"/>
        <v>490.44</v>
      </c>
      <c r="AN350" s="48">
        <f t="shared" si="52"/>
        <v>391</v>
      </c>
    </row>
    <row r="351" spans="2:41" x14ac:dyDescent="0.2">
      <c r="B351" s="153">
        <v>392</v>
      </c>
      <c r="C351" s="139">
        <v>392</v>
      </c>
      <c r="E351" s="46">
        <v>44141</v>
      </c>
      <c r="F351" s="51" t="s">
        <v>101</v>
      </c>
      <c r="G351" s="47" t="s">
        <v>470</v>
      </c>
      <c r="H351" s="139">
        <v>316</v>
      </c>
      <c r="I351" s="217"/>
      <c r="K351" s="50">
        <f t="shared" si="44"/>
        <v>0</v>
      </c>
      <c r="L351" s="217" t="s">
        <v>916</v>
      </c>
      <c r="M351" s="220">
        <v>12</v>
      </c>
      <c r="N351" s="223">
        <f t="shared" si="47"/>
        <v>62.400000000000006</v>
      </c>
      <c r="O351" s="217" t="s">
        <v>924</v>
      </c>
      <c r="P351" s="220">
        <v>6</v>
      </c>
      <c r="Q351" s="223">
        <f t="shared" si="48"/>
        <v>45.06</v>
      </c>
      <c r="R351" s="217"/>
      <c r="T351" s="223">
        <f t="shared" si="50"/>
        <v>0</v>
      </c>
      <c r="U351" s="217" t="s">
        <v>921</v>
      </c>
      <c r="V351" s="220">
        <v>12</v>
      </c>
      <c r="W351" s="223">
        <f t="shared" si="49"/>
        <v>79.44</v>
      </c>
      <c r="X351" s="98"/>
      <c r="Z351" s="223">
        <f t="shared" si="19"/>
        <v>0</v>
      </c>
      <c r="AA351" s="217"/>
      <c r="AC351" s="50">
        <f t="shared" si="20"/>
        <v>0</v>
      </c>
      <c r="AD351" s="220" t="s">
        <v>925</v>
      </c>
      <c r="AE351" s="45">
        <v>6</v>
      </c>
      <c r="AF351" s="50">
        <f t="shared" si="21"/>
        <v>30.72</v>
      </c>
      <c r="AG351" s="49" t="s">
        <v>884</v>
      </c>
      <c r="AH351" s="45">
        <v>12</v>
      </c>
      <c r="AI351" s="50">
        <f t="shared" si="22"/>
        <v>87</v>
      </c>
      <c r="AJ351" s="220"/>
      <c r="AK351" s="45"/>
      <c r="AM351" s="159">
        <f t="shared" si="51"/>
        <v>304.62</v>
      </c>
      <c r="AN351" s="48">
        <f t="shared" si="52"/>
        <v>392</v>
      </c>
    </row>
    <row r="352" spans="2:41" x14ac:dyDescent="0.2">
      <c r="B352" s="153">
        <v>394</v>
      </c>
      <c r="C352" s="139">
        <v>394</v>
      </c>
      <c r="E352" s="46">
        <v>44148</v>
      </c>
      <c r="F352" s="51" t="s">
        <v>101</v>
      </c>
      <c r="G352" s="47" t="s">
        <v>251</v>
      </c>
      <c r="H352" s="139">
        <v>317</v>
      </c>
      <c r="I352" s="217" t="s">
        <v>861</v>
      </c>
      <c r="J352" s="45">
        <v>6</v>
      </c>
      <c r="K352" s="50">
        <f t="shared" si="44"/>
        <v>30.42</v>
      </c>
      <c r="L352" s="217" t="s">
        <v>916</v>
      </c>
      <c r="M352" s="220">
        <v>6</v>
      </c>
      <c r="N352" s="223">
        <f t="shared" si="47"/>
        <v>31.200000000000003</v>
      </c>
      <c r="O352" s="217"/>
      <c r="Q352" s="223">
        <f t="shared" si="48"/>
        <v>0</v>
      </c>
      <c r="R352" s="217"/>
      <c r="T352" s="223">
        <f t="shared" si="50"/>
        <v>0</v>
      </c>
      <c r="U352" s="217" t="s">
        <v>921</v>
      </c>
      <c r="V352" s="220">
        <v>12</v>
      </c>
      <c r="W352" s="223">
        <f t="shared" si="49"/>
        <v>79.44</v>
      </c>
      <c r="X352" s="98"/>
      <c r="Z352" s="223">
        <f t="shared" si="19"/>
        <v>0</v>
      </c>
      <c r="AA352" s="217"/>
      <c r="AC352" s="50">
        <f t="shared" si="20"/>
        <v>0</v>
      </c>
      <c r="AD352" s="220" t="s">
        <v>925</v>
      </c>
      <c r="AE352" s="45">
        <v>12</v>
      </c>
      <c r="AF352" s="50">
        <f t="shared" si="21"/>
        <v>61.44</v>
      </c>
      <c r="AG352" s="49"/>
      <c r="AI352" s="50">
        <f t="shared" si="22"/>
        <v>0</v>
      </c>
      <c r="AJ352" s="220"/>
      <c r="AK352" s="45"/>
      <c r="AM352" s="159">
        <f t="shared" si="51"/>
        <v>202.5</v>
      </c>
      <c r="AN352" s="48">
        <f t="shared" si="52"/>
        <v>394</v>
      </c>
    </row>
    <row r="353" spans="2:40" x14ac:dyDescent="0.2">
      <c r="B353" s="153">
        <v>395</v>
      </c>
      <c r="C353" s="139">
        <v>395</v>
      </c>
      <c r="E353" s="46">
        <v>44148</v>
      </c>
      <c r="F353" s="51" t="s">
        <v>101</v>
      </c>
      <c r="G353" s="47" t="s">
        <v>461</v>
      </c>
      <c r="H353" s="139">
        <v>318</v>
      </c>
      <c r="I353" s="217" t="s">
        <v>861</v>
      </c>
      <c r="J353" s="45">
        <v>6</v>
      </c>
      <c r="K353" s="50">
        <f t="shared" si="44"/>
        <v>30.42</v>
      </c>
      <c r="L353" s="217" t="s">
        <v>916</v>
      </c>
      <c r="M353" s="220">
        <v>6</v>
      </c>
      <c r="N353" s="223">
        <f t="shared" si="47"/>
        <v>31.200000000000003</v>
      </c>
      <c r="O353" s="217" t="s">
        <v>924</v>
      </c>
      <c r="P353" s="220">
        <v>6</v>
      </c>
      <c r="Q353" s="223">
        <f t="shared" si="48"/>
        <v>45.06</v>
      </c>
      <c r="R353" s="217"/>
      <c r="T353" s="223">
        <f t="shared" si="50"/>
        <v>0</v>
      </c>
      <c r="U353" s="217" t="s">
        <v>921</v>
      </c>
      <c r="V353" s="220">
        <v>6</v>
      </c>
      <c r="W353" s="223">
        <f t="shared" si="49"/>
        <v>39.72</v>
      </c>
      <c r="X353" s="98"/>
      <c r="Z353" s="223">
        <f t="shared" si="19"/>
        <v>0</v>
      </c>
      <c r="AA353" s="217" t="s">
        <v>817</v>
      </c>
      <c r="AB353" s="45">
        <v>6</v>
      </c>
      <c r="AC353" s="50">
        <f t="shared" si="20"/>
        <v>30.42</v>
      </c>
      <c r="AD353" s="220" t="s">
        <v>925</v>
      </c>
      <c r="AE353" s="45">
        <v>12</v>
      </c>
      <c r="AF353" s="50">
        <f t="shared" si="21"/>
        <v>61.44</v>
      </c>
      <c r="AG353" s="49" t="s">
        <v>884</v>
      </c>
      <c r="AH353" s="45">
        <v>6</v>
      </c>
      <c r="AI353" s="50">
        <f t="shared" si="22"/>
        <v>43.5</v>
      </c>
      <c r="AJ353" s="220"/>
      <c r="AK353" s="45"/>
      <c r="AM353" s="159">
        <f t="shared" si="51"/>
        <v>281.76</v>
      </c>
      <c r="AN353" s="48">
        <f t="shared" si="52"/>
        <v>395</v>
      </c>
    </row>
    <row r="354" spans="2:40" x14ac:dyDescent="0.2">
      <c r="B354" s="153">
        <v>396</v>
      </c>
      <c r="C354" s="139">
        <v>396</v>
      </c>
      <c r="E354" s="46">
        <v>44148</v>
      </c>
      <c r="F354" s="51" t="s">
        <v>101</v>
      </c>
      <c r="G354" s="47" t="s">
        <v>452</v>
      </c>
      <c r="H354" s="139">
        <v>319</v>
      </c>
      <c r="I354" s="217" t="s">
        <v>861</v>
      </c>
      <c r="J354" s="45">
        <v>12</v>
      </c>
      <c r="K354" s="50">
        <f t="shared" si="44"/>
        <v>60.84</v>
      </c>
      <c r="L354" s="217" t="s">
        <v>916</v>
      </c>
      <c r="M354" s="220">
        <v>6</v>
      </c>
      <c r="N354" s="223">
        <f t="shared" si="47"/>
        <v>31.200000000000003</v>
      </c>
      <c r="O354" s="217" t="s">
        <v>924</v>
      </c>
      <c r="P354" s="220">
        <v>12</v>
      </c>
      <c r="Q354" s="223">
        <f t="shared" si="48"/>
        <v>90.12</v>
      </c>
      <c r="R354" s="217"/>
      <c r="T354" s="223">
        <f t="shared" si="50"/>
        <v>0</v>
      </c>
      <c r="U354" s="217" t="s">
        <v>921</v>
      </c>
      <c r="V354" s="220">
        <v>18</v>
      </c>
      <c r="W354" s="223">
        <f t="shared" si="49"/>
        <v>119.16</v>
      </c>
      <c r="X354" s="98"/>
      <c r="Z354" s="223">
        <f t="shared" si="19"/>
        <v>0</v>
      </c>
      <c r="AA354" s="217" t="s">
        <v>817</v>
      </c>
      <c r="AB354" s="45">
        <v>6</v>
      </c>
      <c r="AC354" s="50">
        <f t="shared" si="20"/>
        <v>30.42</v>
      </c>
      <c r="AD354" s="220" t="s">
        <v>925</v>
      </c>
      <c r="AE354" s="45">
        <v>6</v>
      </c>
      <c r="AF354" s="50">
        <f t="shared" si="21"/>
        <v>30.72</v>
      </c>
      <c r="AG354" s="49" t="s">
        <v>884</v>
      </c>
      <c r="AH354" s="45">
        <v>24</v>
      </c>
      <c r="AI354" s="50">
        <f t="shared" si="22"/>
        <v>174</v>
      </c>
      <c r="AJ354" s="220"/>
      <c r="AK354" s="45"/>
      <c r="AM354" s="159">
        <f t="shared" si="51"/>
        <v>536.46</v>
      </c>
      <c r="AN354" s="48">
        <f t="shared" si="52"/>
        <v>396</v>
      </c>
    </row>
    <row r="355" spans="2:40" x14ac:dyDescent="0.2">
      <c r="B355" s="153">
        <v>397</v>
      </c>
      <c r="C355" s="139">
        <v>397</v>
      </c>
      <c r="E355" s="46">
        <v>44148</v>
      </c>
      <c r="F355" s="51" t="s">
        <v>101</v>
      </c>
      <c r="G355" s="47" t="s">
        <v>454</v>
      </c>
      <c r="H355" s="139">
        <v>320</v>
      </c>
      <c r="I355" s="217" t="s">
        <v>861</v>
      </c>
      <c r="J355" s="45">
        <v>12</v>
      </c>
      <c r="K355" s="50">
        <f t="shared" si="44"/>
        <v>60.84</v>
      </c>
      <c r="L355" s="217" t="s">
        <v>916</v>
      </c>
      <c r="M355" s="220">
        <v>6</v>
      </c>
      <c r="N355" s="223">
        <f t="shared" si="47"/>
        <v>31.200000000000003</v>
      </c>
      <c r="O355" s="217" t="s">
        <v>924</v>
      </c>
      <c r="P355" s="220">
        <v>6</v>
      </c>
      <c r="Q355" s="223">
        <f t="shared" ref="Q355:Q403" si="53">IF(O355&gt;0,(P355*VLOOKUP(O355,VEND_AC_BIO,3,FALSE)),0)</f>
        <v>45.06</v>
      </c>
      <c r="R355" s="217"/>
      <c r="T355" s="223">
        <f t="shared" ref="T355:T357" si="54">IF(R355&gt;0,(S355*VLOOKUP(R355,VEND_ME_BIO,3,FALSE)),0)</f>
        <v>0</v>
      </c>
      <c r="U355" s="217" t="s">
        <v>921</v>
      </c>
      <c r="V355" s="220">
        <v>6</v>
      </c>
      <c r="W355" s="223">
        <f t="shared" ref="W355:W418" si="55">IF(U355&gt;0,(V355*VLOOKUP(U355,VEND_EU_BIO,3,FALSE)),0)</f>
        <v>39.72</v>
      </c>
      <c r="X355" s="98"/>
      <c r="Z355" s="223">
        <f t="shared" si="19"/>
        <v>0</v>
      </c>
      <c r="AA355" s="217" t="s">
        <v>817</v>
      </c>
      <c r="AB355" s="45">
        <v>6</v>
      </c>
      <c r="AC355" s="50">
        <f t="shared" si="20"/>
        <v>30.42</v>
      </c>
      <c r="AF355" s="50">
        <f t="shared" si="21"/>
        <v>0</v>
      </c>
      <c r="AG355" s="49" t="s">
        <v>884</v>
      </c>
      <c r="AH355" s="45">
        <v>6</v>
      </c>
      <c r="AI355" s="50">
        <f t="shared" si="22"/>
        <v>43.5</v>
      </c>
      <c r="AJ355" s="220"/>
      <c r="AK355" s="45"/>
      <c r="AM355" s="159">
        <f t="shared" si="51"/>
        <v>250.74</v>
      </c>
      <c r="AN355" s="48">
        <f t="shared" si="52"/>
        <v>397</v>
      </c>
    </row>
    <row r="356" spans="2:40" x14ac:dyDescent="0.2">
      <c r="B356" s="153">
        <v>398</v>
      </c>
      <c r="C356" s="139">
        <v>398</v>
      </c>
      <c r="E356" s="46">
        <v>44148</v>
      </c>
      <c r="F356" s="51" t="s">
        <v>101</v>
      </c>
      <c r="G356" s="47" t="s">
        <v>650</v>
      </c>
      <c r="H356" s="139">
        <v>321</v>
      </c>
      <c r="I356" s="217" t="s">
        <v>861</v>
      </c>
      <c r="J356" s="45">
        <v>18</v>
      </c>
      <c r="K356" s="50">
        <f t="shared" si="44"/>
        <v>91.26</v>
      </c>
      <c r="L356" s="217" t="s">
        <v>916</v>
      </c>
      <c r="M356" s="220">
        <v>12</v>
      </c>
      <c r="N356" s="223">
        <f t="shared" si="47"/>
        <v>62.400000000000006</v>
      </c>
      <c r="O356" s="217" t="s">
        <v>924</v>
      </c>
      <c r="P356" s="220">
        <v>6</v>
      </c>
      <c r="Q356" s="223">
        <f t="shared" si="53"/>
        <v>45.06</v>
      </c>
      <c r="R356" s="217"/>
      <c r="T356" s="223">
        <f t="shared" si="54"/>
        <v>0</v>
      </c>
      <c r="U356" s="217" t="s">
        <v>921</v>
      </c>
      <c r="V356" s="220">
        <v>18</v>
      </c>
      <c r="W356" s="223">
        <f t="shared" si="55"/>
        <v>119.16</v>
      </c>
      <c r="X356" s="98"/>
      <c r="Z356" s="223">
        <f t="shared" si="19"/>
        <v>0</v>
      </c>
      <c r="AA356" s="217" t="s">
        <v>817</v>
      </c>
      <c r="AB356" s="45">
        <v>18</v>
      </c>
      <c r="AC356" s="50">
        <f t="shared" si="20"/>
        <v>91.26</v>
      </c>
      <c r="AD356" s="220" t="s">
        <v>925</v>
      </c>
      <c r="AE356" s="45">
        <v>6</v>
      </c>
      <c r="AF356" s="50">
        <f t="shared" si="21"/>
        <v>30.72</v>
      </c>
      <c r="AG356" s="49" t="s">
        <v>884</v>
      </c>
      <c r="AH356" s="45">
        <v>12</v>
      </c>
      <c r="AI356" s="50">
        <f t="shared" si="22"/>
        <v>87</v>
      </c>
      <c r="AJ356" s="220"/>
      <c r="AK356" s="45"/>
      <c r="AM356" s="159">
        <f t="shared" si="51"/>
        <v>526.86</v>
      </c>
      <c r="AN356" s="48">
        <f t="shared" si="52"/>
        <v>398</v>
      </c>
    </row>
    <row r="357" spans="2:40" x14ac:dyDescent="0.2">
      <c r="B357" s="153">
        <v>399</v>
      </c>
      <c r="C357" s="139">
        <v>399</v>
      </c>
      <c r="E357" s="46">
        <v>44148</v>
      </c>
      <c r="F357" s="51" t="s">
        <v>101</v>
      </c>
      <c r="G357" s="47" t="s">
        <v>457</v>
      </c>
      <c r="H357" s="139">
        <v>322</v>
      </c>
      <c r="I357" s="217" t="s">
        <v>861</v>
      </c>
      <c r="J357" s="45">
        <v>24</v>
      </c>
      <c r="K357" s="50">
        <f t="shared" si="44"/>
        <v>121.68</v>
      </c>
      <c r="L357" s="217" t="s">
        <v>916</v>
      </c>
      <c r="M357" s="220">
        <v>12</v>
      </c>
      <c r="N357" s="223">
        <f t="shared" si="47"/>
        <v>62.400000000000006</v>
      </c>
      <c r="O357" s="217" t="s">
        <v>924</v>
      </c>
      <c r="P357" s="220">
        <v>24</v>
      </c>
      <c r="Q357" s="223">
        <f t="shared" si="53"/>
        <v>180.24</v>
      </c>
      <c r="R357" s="217"/>
      <c r="T357" s="223">
        <f t="shared" si="54"/>
        <v>0</v>
      </c>
      <c r="U357" s="217" t="s">
        <v>921</v>
      </c>
      <c r="V357" s="220">
        <v>24</v>
      </c>
      <c r="W357" s="223">
        <f t="shared" si="55"/>
        <v>158.88</v>
      </c>
      <c r="X357" s="98"/>
      <c r="Z357" s="223">
        <f t="shared" si="19"/>
        <v>0</v>
      </c>
      <c r="AA357" s="217"/>
      <c r="AC357" s="50">
        <f t="shared" si="20"/>
        <v>0</v>
      </c>
      <c r="AF357" s="50">
        <f t="shared" si="21"/>
        <v>0</v>
      </c>
      <c r="AG357" s="49"/>
      <c r="AI357" s="50">
        <f t="shared" si="22"/>
        <v>0</v>
      </c>
      <c r="AJ357" s="220"/>
      <c r="AK357" s="45"/>
      <c r="AM357" s="159">
        <f t="shared" si="51"/>
        <v>523.20000000000005</v>
      </c>
      <c r="AN357" s="48">
        <f t="shared" si="52"/>
        <v>399</v>
      </c>
    </row>
    <row r="358" spans="2:40" x14ac:dyDescent="0.2">
      <c r="B358" s="153">
        <v>400</v>
      </c>
      <c r="C358" s="139">
        <v>400</v>
      </c>
      <c r="E358" s="46">
        <v>44148</v>
      </c>
      <c r="F358" s="51" t="s">
        <v>101</v>
      </c>
      <c r="G358" s="47" t="s">
        <v>451</v>
      </c>
      <c r="H358" s="139">
        <v>323</v>
      </c>
      <c r="I358" s="217" t="s">
        <v>861</v>
      </c>
      <c r="J358" s="45">
        <v>18</v>
      </c>
      <c r="K358" s="50">
        <f t="shared" si="44"/>
        <v>91.26</v>
      </c>
      <c r="L358" s="217" t="s">
        <v>916</v>
      </c>
      <c r="M358" s="220">
        <v>6</v>
      </c>
      <c r="N358" s="223">
        <f t="shared" si="47"/>
        <v>31.200000000000003</v>
      </c>
      <c r="O358" s="217" t="s">
        <v>924</v>
      </c>
      <c r="P358" s="220">
        <v>6</v>
      </c>
      <c r="Q358" s="223">
        <f t="shared" si="53"/>
        <v>45.06</v>
      </c>
      <c r="R358" s="217"/>
      <c r="T358" s="223">
        <f t="shared" ref="T358:T421" si="56">IF(R358&gt;0,(S358*VLOOKUP(R358,VEND_ME_BIO,3,FALSE)),0)</f>
        <v>0</v>
      </c>
      <c r="U358" s="217" t="s">
        <v>921</v>
      </c>
      <c r="V358" s="220">
        <v>12</v>
      </c>
      <c r="W358" s="223">
        <f t="shared" si="55"/>
        <v>79.44</v>
      </c>
      <c r="X358" s="98"/>
      <c r="Z358" s="223">
        <f t="shared" ref="Z358:Z421" si="57">IF(X358&gt;0,(Y358*VLOOKUP(X358,VEND_TG_BIO,3,FALSE)),0)</f>
        <v>0</v>
      </c>
      <c r="AA358" s="217"/>
      <c r="AC358" s="50">
        <f t="shared" ref="AC358:AC421" si="58">IF(AA358&gt;0,(AB358*VLOOKUP(AA358,VEND_MF,3,FALSE)),0)</f>
        <v>0</v>
      </c>
      <c r="AF358" s="50">
        <f t="shared" ref="AF358:AF421" si="59">IF(AD358&gt;0,(AE358*VLOOKUP(AD358,VEND_CT,3,FALSE)),0)</f>
        <v>0</v>
      </c>
      <c r="AG358" s="49" t="s">
        <v>884</v>
      </c>
      <c r="AH358" s="45">
        <v>12</v>
      </c>
      <c r="AI358" s="50">
        <f t="shared" ref="AI358:AI421" si="60">IF(AG358&gt;0,(AH358*VLOOKUP(AG358,VEND_AC,3,FALSE)),0)</f>
        <v>87</v>
      </c>
      <c r="AJ358" s="220"/>
      <c r="AK358" s="45"/>
      <c r="AM358" s="159">
        <f t="shared" si="51"/>
        <v>333.96000000000004</v>
      </c>
      <c r="AN358" s="48">
        <f t="shared" si="52"/>
        <v>400</v>
      </c>
    </row>
    <row r="359" spans="2:40" x14ac:dyDescent="0.2">
      <c r="B359" s="153">
        <v>403</v>
      </c>
      <c r="C359" s="139">
        <v>403</v>
      </c>
      <c r="E359" s="46">
        <v>44155</v>
      </c>
      <c r="F359" s="51" t="s">
        <v>101</v>
      </c>
      <c r="G359" s="47" t="s">
        <v>448</v>
      </c>
      <c r="H359" s="139">
        <v>324</v>
      </c>
      <c r="I359" s="217" t="s">
        <v>861</v>
      </c>
      <c r="J359" s="45">
        <v>18</v>
      </c>
      <c r="K359" s="50">
        <f t="shared" si="44"/>
        <v>91.26</v>
      </c>
      <c r="L359" s="217" t="s">
        <v>916</v>
      </c>
      <c r="M359" s="220">
        <v>24</v>
      </c>
      <c r="N359" s="223">
        <f t="shared" si="47"/>
        <v>124.80000000000001</v>
      </c>
      <c r="O359" s="217" t="s">
        <v>924</v>
      </c>
      <c r="P359" s="220">
        <v>18</v>
      </c>
      <c r="Q359" s="223">
        <f t="shared" si="53"/>
        <v>135.18</v>
      </c>
      <c r="R359" s="217" t="s">
        <v>936</v>
      </c>
      <c r="S359" s="220">
        <v>24</v>
      </c>
      <c r="T359" s="223">
        <f t="shared" si="56"/>
        <v>121.68</v>
      </c>
      <c r="U359" s="217" t="s">
        <v>921</v>
      </c>
      <c r="V359" s="220">
        <v>24</v>
      </c>
      <c r="W359" s="223">
        <f t="shared" si="55"/>
        <v>158.88</v>
      </c>
      <c r="X359" s="98"/>
      <c r="Z359" s="223">
        <f t="shared" si="57"/>
        <v>0</v>
      </c>
      <c r="AA359" s="217"/>
      <c r="AC359" s="50">
        <f t="shared" si="58"/>
        <v>0</v>
      </c>
      <c r="AD359" s="220" t="s">
        <v>925</v>
      </c>
      <c r="AE359" s="45">
        <v>12</v>
      </c>
      <c r="AF359" s="50">
        <f t="shared" si="59"/>
        <v>61.44</v>
      </c>
      <c r="AG359" s="49" t="s">
        <v>884</v>
      </c>
      <c r="AH359" s="45">
        <v>12</v>
      </c>
      <c r="AI359" s="50">
        <f t="shared" si="60"/>
        <v>87</v>
      </c>
      <c r="AJ359" s="220"/>
      <c r="AK359" s="45"/>
      <c r="AM359" s="159">
        <f t="shared" si="51"/>
        <v>780.24</v>
      </c>
      <c r="AN359" s="48">
        <f t="shared" si="52"/>
        <v>403</v>
      </c>
    </row>
    <row r="360" spans="2:40" x14ac:dyDescent="0.2">
      <c r="B360" s="153">
        <v>404</v>
      </c>
      <c r="C360" s="139">
        <v>404</v>
      </c>
      <c r="E360" s="46">
        <v>44155</v>
      </c>
      <c r="F360" s="51" t="s">
        <v>101</v>
      </c>
      <c r="G360" s="47" t="s">
        <v>453</v>
      </c>
      <c r="H360" s="139">
        <v>325</v>
      </c>
      <c r="I360" s="217" t="s">
        <v>861</v>
      </c>
      <c r="J360" s="45">
        <v>12</v>
      </c>
      <c r="K360" s="50">
        <f t="shared" si="44"/>
        <v>60.84</v>
      </c>
      <c r="L360" s="217"/>
      <c r="N360" s="223">
        <f t="shared" si="47"/>
        <v>0</v>
      </c>
      <c r="O360" s="217" t="s">
        <v>924</v>
      </c>
      <c r="P360" s="220">
        <v>12</v>
      </c>
      <c r="Q360" s="223">
        <f t="shared" si="53"/>
        <v>90.12</v>
      </c>
      <c r="R360" s="217" t="s">
        <v>936</v>
      </c>
      <c r="S360" s="220">
        <v>12</v>
      </c>
      <c r="T360" s="223">
        <f t="shared" si="56"/>
        <v>60.84</v>
      </c>
      <c r="U360" s="217" t="s">
        <v>921</v>
      </c>
      <c r="V360" s="220">
        <v>12</v>
      </c>
      <c r="W360" s="223">
        <f t="shared" si="55"/>
        <v>79.44</v>
      </c>
      <c r="X360" s="98"/>
      <c r="Z360" s="223">
        <f t="shared" si="57"/>
        <v>0</v>
      </c>
      <c r="AA360" s="217" t="s">
        <v>817</v>
      </c>
      <c r="AB360" s="45">
        <v>12</v>
      </c>
      <c r="AC360" s="50">
        <f t="shared" si="58"/>
        <v>60.84</v>
      </c>
      <c r="AF360" s="50">
        <f t="shared" si="59"/>
        <v>0</v>
      </c>
      <c r="AG360" s="49" t="s">
        <v>884</v>
      </c>
      <c r="AH360" s="45">
        <v>12</v>
      </c>
      <c r="AI360" s="50">
        <f t="shared" si="60"/>
        <v>87</v>
      </c>
      <c r="AJ360" s="220"/>
      <c r="AK360" s="45"/>
      <c r="AM360" s="159">
        <f t="shared" si="51"/>
        <v>439.08000000000004</v>
      </c>
      <c r="AN360" s="48">
        <f t="shared" si="52"/>
        <v>404</v>
      </c>
    </row>
    <row r="361" spans="2:40" x14ac:dyDescent="0.2">
      <c r="B361" s="153">
        <v>405</v>
      </c>
      <c r="C361" s="139">
        <v>405</v>
      </c>
      <c r="E361" s="46">
        <v>44155</v>
      </c>
      <c r="F361" s="51" t="s">
        <v>101</v>
      </c>
      <c r="G361" s="47" t="s">
        <v>648</v>
      </c>
      <c r="H361" s="139">
        <v>326</v>
      </c>
      <c r="I361" s="217" t="s">
        <v>861</v>
      </c>
      <c r="J361" s="45">
        <v>6</v>
      </c>
      <c r="K361" s="50">
        <f t="shared" si="44"/>
        <v>30.42</v>
      </c>
      <c r="L361" s="217"/>
      <c r="N361" s="223">
        <f t="shared" si="47"/>
        <v>0</v>
      </c>
      <c r="O361" s="217" t="s">
        <v>924</v>
      </c>
      <c r="P361" s="220">
        <v>6</v>
      </c>
      <c r="Q361" s="223">
        <f t="shared" si="53"/>
        <v>45.06</v>
      </c>
      <c r="R361" s="217" t="s">
        <v>936</v>
      </c>
      <c r="S361" s="220">
        <v>12</v>
      </c>
      <c r="T361" s="223">
        <f t="shared" si="56"/>
        <v>60.84</v>
      </c>
      <c r="U361" s="217" t="s">
        <v>921</v>
      </c>
      <c r="V361" s="220">
        <v>6</v>
      </c>
      <c r="W361" s="223">
        <f t="shared" si="55"/>
        <v>39.72</v>
      </c>
      <c r="X361" s="98"/>
      <c r="Z361" s="223">
        <f t="shared" si="57"/>
        <v>0</v>
      </c>
      <c r="AA361" s="217" t="s">
        <v>817</v>
      </c>
      <c r="AB361" s="45">
        <v>6</v>
      </c>
      <c r="AC361" s="50">
        <f t="shared" si="58"/>
        <v>30.42</v>
      </c>
      <c r="AD361" s="220" t="s">
        <v>925</v>
      </c>
      <c r="AE361" s="45">
        <v>6</v>
      </c>
      <c r="AF361" s="50">
        <f t="shared" si="59"/>
        <v>30.72</v>
      </c>
      <c r="AG361" s="49"/>
      <c r="AI361" s="50">
        <f t="shared" si="60"/>
        <v>0</v>
      </c>
      <c r="AJ361" s="220"/>
      <c r="AK361" s="45"/>
      <c r="AM361" s="159">
        <f t="shared" si="51"/>
        <v>237.17999999999998</v>
      </c>
      <c r="AN361" s="48">
        <f t="shared" si="52"/>
        <v>405</v>
      </c>
    </row>
    <row r="362" spans="2:40" x14ac:dyDescent="0.2">
      <c r="B362" s="153">
        <v>406</v>
      </c>
      <c r="C362" s="139">
        <v>406</v>
      </c>
      <c r="E362" s="46">
        <v>44155</v>
      </c>
      <c r="F362" s="51" t="s">
        <v>101</v>
      </c>
      <c r="G362" s="47" t="s">
        <v>457</v>
      </c>
      <c r="H362" s="139">
        <v>327</v>
      </c>
      <c r="I362" s="217"/>
      <c r="K362" s="50">
        <f t="shared" si="44"/>
        <v>0</v>
      </c>
      <c r="L362" s="217" t="s">
        <v>916</v>
      </c>
      <c r="M362" s="220">
        <v>12</v>
      </c>
      <c r="N362" s="223">
        <f t="shared" si="47"/>
        <v>62.400000000000006</v>
      </c>
      <c r="O362" s="217" t="s">
        <v>924</v>
      </c>
      <c r="P362" s="220">
        <v>12</v>
      </c>
      <c r="Q362" s="223">
        <f t="shared" si="53"/>
        <v>90.12</v>
      </c>
      <c r="R362" s="217" t="s">
        <v>936</v>
      </c>
      <c r="S362" s="220">
        <v>18</v>
      </c>
      <c r="T362" s="223">
        <f t="shared" si="56"/>
        <v>91.26</v>
      </c>
      <c r="U362" s="217"/>
      <c r="W362" s="223">
        <f t="shared" si="55"/>
        <v>0</v>
      </c>
      <c r="X362" s="98"/>
      <c r="Z362" s="223">
        <f t="shared" si="57"/>
        <v>0</v>
      </c>
      <c r="AA362" s="217"/>
      <c r="AC362" s="50">
        <f t="shared" si="58"/>
        <v>0</v>
      </c>
      <c r="AD362" s="220" t="s">
        <v>925</v>
      </c>
      <c r="AE362" s="45">
        <v>6</v>
      </c>
      <c r="AF362" s="50">
        <f t="shared" si="59"/>
        <v>30.72</v>
      </c>
      <c r="AG362" s="49" t="s">
        <v>884</v>
      </c>
      <c r="AH362" s="45">
        <v>18</v>
      </c>
      <c r="AI362" s="50">
        <f t="shared" si="60"/>
        <v>130.5</v>
      </c>
      <c r="AJ362" s="220"/>
      <c r="AK362" s="45"/>
      <c r="AM362" s="159">
        <f t="shared" si="51"/>
        <v>405</v>
      </c>
      <c r="AN362" s="48">
        <f t="shared" si="52"/>
        <v>406</v>
      </c>
    </row>
    <row r="363" spans="2:40" x14ac:dyDescent="0.2">
      <c r="B363" s="153">
        <v>407</v>
      </c>
      <c r="C363" s="139">
        <v>407</v>
      </c>
      <c r="E363" s="46">
        <v>44155</v>
      </c>
      <c r="F363" s="51" t="s">
        <v>101</v>
      </c>
      <c r="G363" s="47" t="s">
        <v>652</v>
      </c>
      <c r="H363" s="139">
        <v>328</v>
      </c>
      <c r="I363" s="217" t="s">
        <v>861</v>
      </c>
      <c r="J363" s="45">
        <v>24</v>
      </c>
      <c r="K363" s="50">
        <f t="shared" si="44"/>
        <v>121.68</v>
      </c>
      <c r="L363" s="217" t="s">
        <v>916</v>
      </c>
      <c r="M363" s="220">
        <v>24</v>
      </c>
      <c r="N363" s="223">
        <f t="shared" si="47"/>
        <v>124.80000000000001</v>
      </c>
      <c r="O363" s="217" t="s">
        <v>924</v>
      </c>
      <c r="P363" s="220">
        <v>18</v>
      </c>
      <c r="Q363" s="223">
        <f t="shared" si="53"/>
        <v>135.18</v>
      </c>
      <c r="R363" s="217" t="s">
        <v>936</v>
      </c>
      <c r="S363" s="220">
        <v>24</v>
      </c>
      <c r="T363" s="223">
        <f t="shared" si="56"/>
        <v>121.68</v>
      </c>
      <c r="U363" s="217" t="s">
        <v>921</v>
      </c>
      <c r="V363" s="220">
        <v>24</v>
      </c>
      <c r="W363" s="223">
        <f t="shared" si="55"/>
        <v>158.88</v>
      </c>
      <c r="X363" s="98"/>
      <c r="Z363" s="223">
        <f t="shared" si="57"/>
        <v>0</v>
      </c>
      <c r="AA363" s="217"/>
      <c r="AC363" s="50">
        <f t="shared" si="58"/>
        <v>0</v>
      </c>
      <c r="AD363" s="220" t="s">
        <v>925</v>
      </c>
      <c r="AE363" s="45">
        <v>6</v>
      </c>
      <c r="AF363" s="50">
        <f t="shared" si="59"/>
        <v>30.72</v>
      </c>
      <c r="AG363" s="49" t="s">
        <v>884</v>
      </c>
      <c r="AH363" s="45">
        <v>12</v>
      </c>
      <c r="AI363" s="50">
        <f t="shared" si="60"/>
        <v>87</v>
      </c>
      <c r="AJ363" s="220"/>
      <c r="AK363" s="45"/>
      <c r="AM363" s="159">
        <f t="shared" si="51"/>
        <v>779.94</v>
      </c>
      <c r="AN363" s="48">
        <f t="shared" si="52"/>
        <v>407</v>
      </c>
    </row>
    <row r="364" spans="2:40" x14ac:dyDescent="0.2">
      <c r="B364" s="153">
        <v>408</v>
      </c>
      <c r="C364" s="139">
        <v>408</v>
      </c>
      <c r="E364" s="46">
        <v>44155</v>
      </c>
      <c r="F364" s="51" t="s">
        <v>101</v>
      </c>
      <c r="G364" s="47" t="s">
        <v>456</v>
      </c>
      <c r="H364" s="139">
        <v>329</v>
      </c>
      <c r="I364" s="217"/>
      <c r="K364" s="50">
        <f t="shared" si="44"/>
        <v>0</v>
      </c>
      <c r="L364" s="217" t="s">
        <v>916</v>
      </c>
      <c r="M364" s="220">
        <v>6</v>
      </c>
      <c r="N364" s="223">
        <f t="shared" si="47"/>
        <v>31.200000000000003</v>
      </c>
      <c r="O364" s="217" t="s">
        <v>924</v>
      </c>
      <c r="P364" s="220">
        <v>6</v>
      </c>
      <c r="Q364" s="223">
        <f t="shared" si="53"/>
        <v>45.06</v>
      </c>
      <c r="R364" s="217" t="s">
        <v>936</v>
      </c>
      <c r="S364" s="220">
        <v>12</v>
      </c>
      <c r="T364" s="223">
        <f t="shared" si="56"/>
        <v>60.84</v>
      </c>
      <c r="U364" s="217" t="s">
        <v>921</v>
      </c>
      <c r="V364" s="220">
        <v>6</v>
      </c>
      <c r="W364" s="223">
        <f t="shared" si="55"/>
        <v>39.72</v>
      </c>
      <c r="X364" s="98"/>
      <c r="Z364" s="223">
        <f t="shared" si="57"/>
        <v>0</v>
      </c>
      <c r="AA364" s="217"/>
      <c r="AC364" s="50">
        <f t="shared" si="58"/>
        <v>0</v>
      </c>
      <c r="AD364" s="220" t="s">
        <v>925</v>
      </c>
      <c r="AE364" s="45">
        <v>12</v>
      </c>
      <c r="AF364" s="50">
        <f t="shared" si="59"/>
        <v>61.44</v>
      </c>
      <c r="AG364" s="49" t="s">
        <v>884</v>
      </c>
      <c r="AH364" s="45">
        <v>12</v>
      </c>
      <c r="AI364" s="50">
        <f t="shared" si="60"/>
        <v>87</v>
      </c>
      <c r="AJ364" s="220"/>
      <c r="AK364" s="45"/>
      <c r="AM364" s="159">
        <f t="shared" si="51"/>
        <v>325.26</v>
      </c>
      <c r="AN364" s="48">
        <f t="shared" si="52"/>
        <v>408</v>
      </c>
    </row>
    <row r="365" spans="2:40" x14ac:dyDescent="0.2">
      <c r="B365" s="153">
        <v>409</v>
      </c>
      <c r="C365" s="139">
        <v>409</v>
      </c>
      <c r="E365" s="46">
        <v>44155</v>
      </c>
      <c r="F365" s="51" t="s">
        <v>101</v>
      </c>
      <c r="G365" s="47" t="s">
        <v>459</v>
      </c>
      <c r="H365" s="139">
        <v>330</v>
      </c>
      <c r="I365" s="217" t="s">
        <v>861</v>
      </c>
      <c r="J365" s="45">
        <v>6</v>
      </c>
      <c r="K365" s="50">
        <f t="shared" si="44"/>
        <v>30.42</v>
      </c>
      <c r="L365" s="217" t="s">
        <v>916</v>
      </c>
      <c r="M365" s="220">
        <v>12</v>
      </c>
      <c r="N365" s="223">
        <f t="shared" si="47"/>
        <v>62.400000000000006</v>
      </c>
      <c r="O365" s="217" t="s">
        <v>924</v>
      </c>
      <c r="P365" s="220">
        <v>12</v>
      </c>
      <c r="Q365" s="223">
        <f t="shared" si="53"/>
        <v>90.12</v>
      </c>
      <c r="R365" s="217" t="s">
        <v>936</v>
      </c>
      <c r="S365" s="220">
        <v>12</v>
      </c>
      <c r="T365" s="223">
        <f t="shared" si="56"/>
        <v>60.84</v>
      </c>
      <c r="U365" s="217" t="s">
        <v>921</v>
      </c>
      <c r="V365" s="220">
        <v>12</v>
      </c>
      <c r="W365" s="223">
        <f t="shared" si="55"/>
        <v>79.44</v>
      </c>
      <c r="X365" s="98"/>
      <c r="Z365" s="223">
        <f t="shared" si="57"/>
        <v>0</v>
      </c>
      <c r="AA365" s="217"/>
      <c r="AC365" s="50">
        <f t="shared" si="58"/>
        <v>0</v>
      </c>
      <c r="AF365" s="50">
        <f t="shared" si="59"/>
        <v>0</v>
      </c>
      <c r="AG365" s="49"/>
      <c r="AI365" s="50">
        <f t="shared" si="60"/>
        <v>0</v>
      </c>
      <c r="AJ365" s="220"/>
      <c r="AK365" s="45"/>
      <c r="AM365" s="159">
        <f t="shared" si="51"/>
        <v>323.22000000000003</v>
      </c>
      <c r="AN365" s="48">
        <f t="shared" si="52"/>
        <v>409</v>
      </c>
    </row>
    <row r="366" spans="2:40" x14ac:dyDescent="0.2">
      <c r="B366" s="153">
        <v>410</v>
      </c>
      <c r="C366" s="139">
        <v>410</v>
      </c>
      <c r="E366" s="46">
        <v>44155</v>
      </c>
      <c r="F366" s="51" t="s">
        <v>101</v>
      </c>
      <c r="G366" s="47" t="s">
        <v>653</v>
      </c>
      <c r="H366" s="139">
        <v>331</v>
      </c>
      <c r="I366" s="217"/>
      <c r="K366" s="50">
        <f t="shared" si="44"/>
        <v>0</v>
      </c>
      <c r="L366" s="217"/>
      <c r="N366" s="223">
        <f t="shared" si="47"/>
        <v>0</v>
      </c>
      <c r="O366" s="217"/>
      <c r="Q366" s="223">
        <f t="shared" si="53"/>
        <v>0</v>
      </c>
      <c r="R366" s="217" t="s">
        <v>936</v>
      </c>
      <c r="S366" s="220">
        <v>18</v>
      </c>
      <c r="T366" s="223">
        <f t="shared" si="56"/>
        <v>91.26</v>
      </c>
      <c r="U366" s="217"/>
      <c r="W366" s="223">
        <f t="shared" si="55"/>
        <v>0</v>
      </c>
      <c r="X366" s="98"/>
      <c r="Z366" s="223">
        <f t="shared" si="57"/>
        <v>0</v>
      </c>
      <c r="AA366" s="217" t="s">
        <v>817</v>
      </c>
      <c r="AB366" s="45">
        <v>6</v>
      </c>
      <c r="AC366" s="50">
        <f t="shared" si="58"/>
        <v>30.42</v>
      </c>
      <c r="AD366" s="220" t="s">
        <v>925</v>
      </c>
      <c r="AE366" s="45">
        <v>12</v>
      </c>
      <c r="AF366" s="50">
        <f t="shared" si="59"/>
        <v>61.44</v>
      </c>
      <c r="AG366" s="49" t="s">
        <v>884</v>
      </c>
      <c r="AH366" s="45">
        <v>12</v>
      </c>
      <c r="AI366" s="50">
        <f t="shared" si="60"/>
        <v>87</v>
      </c>
      <c r="AJ366" s="220"/>
      <c r="AK366" s="45"/>
      <c r="AM366" s="159">
        <f t="shared" si="51"/>
        <v>270.12</v>
      </c>
      <c r="AN366" s="48">
        <f t="shared" si="52"/>
        <v>410</v>
      </c>
    </row>
    <row r="367" spans="2:40" x14ac:dyDescent="0.2">
      <c r="B367" s="153">
        <v>411</v>
      </c>
      <c r="C367" s="139">
        <v>411</v>
      </c>
      <c r="E367" s="46">
        <v>44155</v>
      </c>
      <c r="F367" s="51" t="s">
        <v>101</v>
      </c>
      <c r="G367" s="47" t="s">
        <v>654</v>
      </c>
      <c r="H367" s="139">
        <v>332</v>
      </c>
      <c r="I367" s="217" t="s">
        <v>861</v>
      </c>
      <c r="J367" s="45">
        <v>24</v>
      </c>
      <c r="K367" s="50">
        <f t="shared" si="44"/>
        <v>121.68</v>
      </c>
      <c r="L367" s="217" t="s">
        <v>916</v>
      </c>
      <c r="M367" s="220">
        <v>24</v>
      </c>
      <c r="N367" s="223">
        <f t="shared" si="47"/>
        <v>124.80000000000001</v>
      </c>
      <c r="O367" s="217" t="s">
        <v>924</v>
      </c>
      <c r="P367" s="220">
        <v>18</v>
      </c>
      <c r="Q367" s="223">
        <f t="shared" si="53"/>
        <v>135.18</v>
      </c>
      <c r="R367" s="217" t="s">
        <v>936</v>
      </c>
      <c r="S367" s="220">
        <v>30</v>
      </c>
      <c r="T367" s="223">
        <f t="shared" si="56"/>
        <v>152.10000000000002</v>
      </c>
      <c r="U367" s="217" t="s">
        <v>921</v>
      </c>
      <c r="V367" s="220">
        <v>24</v>
      </c>
      <c r="W367" s="223">
        <f t="shared" si="55"/>
        <v>158.88</v>
      </c>
      <c r="X367" s="98"/>
      <c r="Z367" s="223">
        <f t="shared" si="57"/>
        <v>0</v>
      </c>
      <c r="AA367" s="217"/>
      <c r="AC367" s="50">
        <f t="shared" si="58"/>
        <v>0</v>
      </c>
      <c r="AF367" s="50">
        <f t="shared" si="59"/>
        <v>0</v>
      </c>
      <c r="AG367" s="49" t="s">
        <v>884</v>
      </c>
      <c r="AH367" s="45">
        <v>12</v>
      </c>
      <c r="AI367" s="50">
        <f t="shared" si="60"/>
        <v>87</v>
      </c>
      <c r="AJ367" s="220"/>
      <c r="AK367" s="45"/>
      <c r="AM367" s="159">
        <f t="shared" si="51"/>
        <v>779.64</v>
      </c>
      <c r="AN367" s="48">
        <f t="shared" si="52"/>
        <v>411</v>
      </c>
    </row>
    <row r="368" spans="2:40" x14ac:dyDescent="0.2">
      <c r="B368" s="153">
        <v>413</v>
      </c>
      <c r="C368" s="139">
        <v>413</v>
      </c>
      <c r="E368" s="46">
        <v>44155</v>
      </c>
      <c r="F368" s="51" t="s">
        <v>101</v>
      </c>
      <c r="G368" s="47" t="s">
        <v>132</v>
      </c>
      <c r="H368" s="139">
        <v>333</v>
      </c>
      <c r="I368" s="217" t="s">
        <v>861</v>
      </c>
      <c r="J368" s="45">
        <v>6</v>
      </c>
      <c r="K368" s="50">
        <f t="shared" si="44"/>
        <v>30.42</v>
      </c>
      <c r="L368" s="217"/>
      <c r="N368" s="223">
        <f t="shared" si="47"/>
        <v>0</v>
      </c>
      <c r="O368" s="217" t="s">
        <v>924</v>
      </c>
      <c r="P368" s="220">
        <v>12</v>
      </c>
      <c r="Q368" s="223">
        <f t="shared" si="53"/>
        <v>90.12</v>
      </c>
      <c r="R368" s="217" t="s">
        <v>936</v>
      </c>
      <c r="S368" s="220">
        <v>6</v>
      </c>
      <c r="T368" s="223">
        <f t="shared" si="56"/>
        <v>30.42</v>
      </c>
      <c r="U368" s="217" t="s">
        <v>921</v>
      </c>
      <c r="V368" s="220">
        <v>12</v>
      </c>
      <c r="W368" s="223">
        <f t="shared" si="55"/>
        <v>79.44</v>
      </c>
      <c r="X368" s="98"/>
      <c r="Z368" s="223">
        <f t="shared" si="57"/>
        <v>0</v>
      </c>
      <c r="AA368" s="217" t="s">
        <v>817</v>
      </c>
      <c r="AB368" s="45">
        <v>12</v>
      </c>
      <c r="AC368" s="50">
        <f t="shared" si="58"/>
        <v>60.84</v>
      </c>
      <c r="AD368" s="220" t="s">
        <v>925</v>
      </c>
      <c r="AE368" s="45">
        <v>6</v>
      </c>
      <c r="AF368" s="50">
        <f t="shared" si="59"/>
        <v>30.72</v>
      </c>
      <c r="AG368" s="49" t="s">
        <v>884</v>
      </c>
      <c r="AH368" s="45">
        <v>6</v>
      </c>
      <c r="AI368" s="50">
        <f t="shared" si="60"/>
        <v>43.5</v>
      </c>
      <c r="AJ368" s="220"/>
      <c r="AK368" s="45"/>
      <c r="AM368" s="159">
        <f>K368+N368+Q368+T368+W368+AC368+AF368+AI368+Z368+AL368</f>
        <v>365.46000000000004</v>
      </c>
      <c r="AN368" s="48">
        <f t="shared" si="52"/>
        <v>413</v>
      </c>
    </row>
    <row r="369" spans="2:40" x14ac:dyDescent="0.2">
      <c r="B369" s="153">
        <v>414</v>
      </c>
      <c r="C369" s="139">
        <v>414</v>
      </c>
      <c r="E369" s="46">
        <v>44162</v>
      </c>
      <c r="F369" s="51" t="s">
        <v>101</v>
      </c>
      <c r="G369" s="47" t="s">
        <v>251</v>
      </c>
      <c r="H369" s="139">
        <v>334</v>
      </c>
      <c r="I369" s="217" t="s">
        <v>861</v>
      </c>
      <c r="J369" s="45">
        <v>6</v>
      </c>
      <c r="K369" s="50">
        <f t="shared" si="44"/>
        <v>30.42</v>
      </c>
      <c r="L369" s="217" t="s">
        <v>916</v>
      </c>
      <c r="M369" s="220">
        <v>12</v>
      </c>
      <c r="N369" s="223">
        <f t="shared" si="47"/>
        <v>62.400000000000006</v>
      </c>
      <c r="O369" s="217" t="s">
        <v>924</v>
      </c>
      <c r="P369" s="220">
        <v>12</v>
      </c>
      <c r="Q369" s="223">
        <f t="shared" si="53"/>
        <v>90.12</v>
      </c>
      <c r="R369" s="217" t="s">
        <v>936</v>
      </c>
      <c r="S369" s="220">
        <v>12</v>
      </c>
      <c r="T369" s="223">
        <f t="shared" si="56"/>
        <v>60.84</v>
      </c>
      <c r="U369" s="217" t="s">
        <v>921</v>
      </c>
      <c r="V369" s="220">
        <v>12</v>
      </c>
      <c r="W369" s="223">
        <f t="shared" si="55"/>
        <v>79.44</v>
      </c>
      <c r="X369" s="98"/>
      <c r="Z369" s="223">
        <f t="shared" si="57"/>
        <v>0</v>
      </c>
      <c r="AA369" s="217"/>
      <c r="AC369" s="50">
        <f t="shared" si="58"/>
        <v>0</v>
      </c>
      <c r="AD369" s="220" t="s">
        <v>925</v>
      </c>
      <c r="AE369" s="45">
        <v>12</v>
      </c>
      <c r="AF369" s="50">
        <f t="shared" si="59"/>
        <v>61.44</v>
      </c>
      <c r="AG369" s="49" t="s">
        <v>884</v>
      </c>
      <c r="AH369" s="45">
        <v>12</v>
      </c>
      <c r="AI369" s="50">
        <f t="shared" si="60"/>
        <v>87</v>
      </c>
      <c r="AJ369" s="220"/>
      <c r="AK369" s="45"/>
      <c r="AM369" s="159">
        <f t="shared" si="51"/>
        <v>471.66</v>
      </c>
      <c r="AN369" s="48">
        <f t="shared" si="52"/>
        <v>414</v>
      </c>
    </row>
    <row r="370" spans="2:40" x14ac:dyDescent="0.2">
      <c r="B370" s="153">
        <v>415</v>
      </c>
      <c r="C370" s="139">
        <v>415</v>
      </c>
      <c r="E370" s="46">
        <v>44162</v>
      </c>
      <c r="F370" s="51" t="s">
        <v>101</v>
      </c>
      <c r="G370" s="47" t="s">
        <v>450</v>
      </c>
      <c r="H370" s="139">
        <v>335</v>
      </c>
      <c r="I370" s="217" t="s">
        <v>861</v>
      </c>
      <c r="J370" s="45">
        <v>12</v>
      </c>
      <c r="K370" s="50">
        <f t="shared" ref="K370:K421" si="61">IF(I370&gt;0,(J370*VLOOKUP(I370,VEND_MF_BIO,3,FALSE)),0)</f>
        <v>60.84</v>
      </c>
      <c r="L370" s="217" t="s">
        <v>916</v>
      </c>
      <c r="M370" s="220">
        <v>12</v>
      </c>
      <c r="N370" s="223">
        <f t="shared" si="47"/>
        <v>62.400000000000006</v>
      </c>
      <c r="O370" s="217" t="s">
        <v>924</v>
      </c>
      <c r="P370" s="220">
        <v>12</v>
      </c>
      <c r="Q370" s="223">
        <f t="shared" si="53"/>
        <v>90.12</v>
      </c>
      <c r="R370" s="217" t="s">
        <v>936</v>
      </c>
      <c r="S370" s="220">
        <v>12</v>
      </c>
      <c r="T370" s="223">
        <f t="shared" si="56"/>
        <v>60.84</v>
      </c>
      <c r="U370" s="217" t="s">
        <v>921</v>
      </c>
      <c r="V370" s="220">
        <v>6</v>
      </c>
      <c r="W370" s="223">
        <f t="shared" si="55"/>
        <v>39.72</v>
      </c>
      <c r="X370" s="98"/>
      <c r="Z370" s="223">
        <f t="shared" si="57"/>
        <v>0</v>
      </c>
      <c r="AA370" s="217" t="s">
        <v>817</v>
      </c>
      <c r="AB370" s="45">
        <v>12</v>
      </c>
      <c r="AC370" s="50">
        <f t="shared" si="58"/>
        <v>60.84</v>
      </c>
      <c r="AD370" s="220" t="s">
        <v>925</v>
      </c>
      <c r="AE370" s="45">
        <v>6</v>
      </c>
      <c r="AF370" s="50">
        <f t="shared" si="59"/>
        <v>30.72</v>
      </c>
      <c r="AG370" s="49" t="s">
        <v>884</v>
      </c>
      <c r="AH370" s="45">
        <v>12</v>
      </c>
      <c r="AI370" s="50">
        <f t="shared" si="60"/>
        <v>87</v>
      </c>
      <c r="AJ370" s="220"/>
      <c r="AK370" s="45"/>
      <c r="AM370" s="159">
        <f t="shared" si="51"/>
        <v>492.48000000000013</v>
      </c>
      <c r="AN370" s="48">
        <f t="shared" si="52"/>
        <v>415</v>
      </c>
    </row>
    <row r="371" spans="2:40" x14ac:dyDescent="0.2">
      <c r="B371" s="153">
        <v>416</v>
      </c>
      <c r="C371" s="139">
        <v>416</v>
      </c>
      <c r="E371" s="46">
        <v>44162</v>
      </c>
      <c r="F371" s="51" t="s">
        <v>101</v>
      </c>
      <c r="G371" s="47" t="s">
        <v>451</v>
      </c>
      <c r="H371" s="139">
        <v>336</v>
      </c>
      <c r="I371" s="217"/>
      <c r="K371" s="50">
        <f t="shared" si="61"/>
        <v>0</v>
      </c>
      <c r="L371" s="217"/>
      <c r="N371" s="223">
        <f t="shared" si="47"/>
        <v>0</v>
      </c>
      <c r="O371" s="217"/>
      <c r="Q371" s="223">
        <f t="shared" si="53"/>
        <v>0</v>
      </c>
      <c r="R371" s="217" t="s">
        <v>936</v>
      </c>
      <c r="S371" s="220">
        <v>24</v>
      </c>
      <c r="T371" s="223">
        <f t="shared" si="56"/>
        <v>121.68</v>
      </c>
      <c r="U371" s="217"/>
      <c r="W371" s="223">
        <f t="shared" si="55"/>
        <v>0</v>
      </c>
      <c r="X371" s="98"/>
      <c r="Z371" s="223">
        <f t="shared" si="57"/>
        <v>0</v>
      </c>
      <c r="AA371" s="217" t="s">
        <v>817</v>
      </c>
      <c r="AB371" s="45">
        <v>6</v>
      </c>
      <c r="AC371" s="50">
        <f t="shared" si="58"/>
        <v>30.42</v>
      </c>
      <c r="AF371" s="50">
        <f t="shared" si="59"/>
        <v>0</v>
      </c>
      <c r="AG371" s="49" t="s">
        <v>884</v>
      </c>
      <c r="AH371" s="45">
        <v>12</v>
      </c>
      <c r="AI371" s="50">
        <f t="shared" si="60"/>
        <v>87</v>
      </c>
      <c r="AJ371" s="220"/>
      <c r="AK371" s="45"/>
      <c r="AM371" s="159">
        <f t="shared" si="51"/>
        <v>239.10000000000002</v>
      </c>
      <c r="AN371" s="48">
        <f t="shared" si="52"/>
        <v>416</v>
      </c>
    </row>
    <row r="372" spans="2:40" x14ac:dyDescent="0.2">
      <c r="B372" s="153">
        <v>417</v>
      </c>
      <c r="C372" s="139">
        <v>417</v>
      </c>
      <c r="E372" s="46">
        <v>44162</v>
      </c>
      <c r="F372" s="51" t="s">
        <v>101</v>
      </c>
      <c r="G372" s="47" t="s">
        <v>452</v>
      </c>
      <c r="H372" s="139">
        <v>337</v>
      </c>
      <c r="I372" s="217"/>
      <c r="K372" s="50">
        <f t="shared" si="61"/>
        <v>0</v>
      </c>
      <c r="L372" s="217" t="s">
        <v>916</v>
      </c>
      <c r="M372" s="220">
        <v>6</v>
      </c>
      <c r="N372" s="223">
        <f t="shared" si="47"/>
        <v>31.200000000000003</v>
      </c>
      <c r="O372" s="217" t="s">
        <v>924</v>
      </c>
      <c r="P372" s="220">
        <v>18</v>
      </c>
      <c r="Q372" s="223">
        <f t="shared" si="53"/>
        <v>135.18</v>
      </c>
      <c r="R372" s="217" t="s">
        <v>936</v>
      </c>
      <c r="S372" s="220">
        <v>18</v>
      </c>
      <c r="T372" s="223">
        <f t="shared" si="56"/>
        <v>91.26</v>
      </c>
      <c r="U372" s="217" t="s">
        <v>921</v>
      </c>
      <c r="V372" s="220">
        <v>12</v>
      </c>
      <c r="W372" s="223">
        <f t="shared" si="55"/>
        <v>79.44</v>
      </c>
      <c r="X372" s="98"/>
      <c r="Z372" s="223">
        <f t="shared" si="57"/>
        <v>0</v>
      </c>
      <c r="AA372" s="217" t="s">
        <v>817</v>
      </c>
      <c r="AB372" s="45">
        <v>6</v>
      </c>
      <c r="AC372" s="50">
        <f t="shared" si="58"/>
        <v>30.42</v>
      </c>
      <c r="AF372" s="50">
        <f t="shared" si="59"/>
        <v>0</v>
      </c>
      <c r="AG372" s="49" t="s">
        <v>884</v>
      </c>
      <c r="AH372" s="45">
        <v>18</v>
      </c>
      <c r="AI372" s="50">
        <f t="shared" si="60"/>
        <v>130.5</v>
      </c>
      <c r="AJ372" s="220"/>
      <c r="AK372" s="45"/>
      <c r="AM372" s="159">
        <f t="shared" si="51"/>
        <v>498</v>
      </c>
      <c r="AN372" s="48">
        <f t="shared" si="52"/>
        <v>417</v>
      </c>
    </row>
    <row r="373" spans="2:40" x14ac:dyDescent="0.2">
      <c r="B373" s="153">
        <v>418</v>
      </c>
      <c r="C373" s="139">
        <v>418</v>
      </c>
      <c r="E373" s="46">
        <v>44162</v>
      </c>
      <c r="F373" s="51" t="s">
        <v>101</v>
      </c>
      <c r="G373" s="47" t="s">
        <v>649</v>
      </c>
      <c r="H373" s="139">
        <v>338</v>
      </c>
      <c r="I373" s="217"/>
      <c r="K373" s="50">
        <f t="shared" si="61"/>
        <v>0</v>
      </c>
      <c r="L373" s="217"/>
      <c r="N373" s="223">
        <f t="shared" si="47"/>
        <v>0</v>
      </c>
      <c r="O373" s="217" t="s">
        <v>924</v>
      </c>
      <c r="P373" s="220">
        <v>12</v>
      </c>
      <c r="Q373" s="223">
        <f t="shared" si="53"/>
        <v>90.12</v>
      </c>
      <c r="R373" s="217" t="s">
        <v>936</v>
      </c>
      <c r="S373" s="220">
        <v>12</v>
      </c>
      <c r="T373" s="223">
        <f t="shared" si="56"/>
        <v>60.84</v>
      </c>
      <c r="U373" s="217" t="s">
        <v>921</v>
      </c>
      <c r="V373" s="220">
        <v>12</v>
      </c>
      <c r="W373" s="223">
        <f t="shared" si="55"/>
        <v>79.44</v>
      </c>
      <c r="X373" s="98"/>
      <c r="Z373" s="223">
        <f t="shared" si="57"/>
        <v>0</v>
      </c>
      <c r="AA373" s="217"/>
      <c r="AC373" s="50">
        <f t="shared" si="58"/>
        <v>0</v>
      </c>
      <c r="AF373" s="50">
        <f t="shared" si="59"/>
        <v>0</v>
      </c>
      <c r="AG373" s="49"/>
      <c r="AI373" s="50">
        <f t="shared" si="60"/>
        <v>0</v>
      </c>
      <c r="AJ373" s="220"/>
      <c r="AK373" s="45"/>
      <c r="AM373" s="159">
        <f t="shared" si="51"/>
        <v>230.4</v>
      </c>
      <c r="AN373" s="48">
        <f t="shared" si="52"/>
        <v>418</v>
      </c>
    </row>
    <row r="374" spans="2:40" x14ac:dyDescent="0.2">
      <c r="B374" s="153">
        <v>419</v>
      </c>
      <c r="C374" s="139">
        <v>419</v>
      </c>
      <c r="E374" s="46">
        <v>44162</v>
      </c>
      <c r="F374" s="51" t="s">
        <v>101</v>
      </c>
      <c r="G374" s="47" t="s">
        <v>628</v>
      </c>
      <c r="H374" s="139">
        <v>339</v>
      </c>
      <c r="I374" s="217" t="s">
        <v>861</v>
      </c>
      <c r="J374" s="45">
        <v>6</v>
      </c>
      <c r="K374" s="50">
        <f t="shared" si="61"/>
        <v>30.42</v>
      </c>
      <c r="L374" s="217" t="s">
        <v>916</v>
      </c>
      <c r="M374" s="220">
        <v>6</v>
      </c>
      <c r="N374" s="223">
        <f t="shared" si="47"/>
        <v>31.200000000000003</v>
      </c>
      <c r="O374" s="217" t="s">
        <v>924</v>
      </c>
      <c r="P374" s="220">
        <v>12</v>
      </c>
      <c r="Q374" s="223">
        <f t="shared" si="53"/>
        <v>90.12</v>
      </c>
      <c r="R374" s="217" t="s">
        <v>936</v>
      </c>
      <c r="S374" s="220">
        <v>6</v>
      </c>
      <c r="T374" s="223">
        <f t="shared" si="56"/>
        <v>30.42</v>
      </c>
      <c r="U374" s="217" t="s">
        <v>921</v>
      </c>
      <c r="V374" s="220">
        <v>6</v>
      </c>
      <c r="W374" s="223">
        <f t="shared" si="55"/>
        <v>39.72</v>
      </c>
      <c r="X374" s="98"/>
      <c r="Z374" s="223">
        <f t="shared" si="57"/>
        <v>0</v>
      </c>
      <c r="AA374" s="217" t="s">
        <v>817</v>
      </c>
      <c r="AB374" s="45">
        <v>6</v>
      </c>
      <c r="AC374" s="50">
        <f t="shared" si="58"/>
        <v>30.42</v>
      </c>
      <c r="AD374" s="220" t="s">
        <v>925</v>
      </c>
      <c r="AE374" s="45">
        <v>12</v>
      </c>
      <c r="AF374" s="50">
        <f t="shared" si="59"/>
        <v>61.44</v>
      </c>
      <c r="AG374" s="49" t="s">
        <v>884</v>
      </c>
      <c r="AH374" s="45">
        <v>6</v>
      </c>
      <c r="AI374" s="50">
        <f t="shared" si="60"/>
        <v>43.5</v>
      </c>
      <c r="AJ374" s="220"/>
      <c r="AK374" s="45"/>
      <c r="AM374" s="159">
        <f t="shared" si="51"/>
        <v>357.24</v>
      </c>
      <c r="AN374" s="48">
        <f t="shared" si="52"/>
        <v>419</v>
      </c>
    </row>
    <row r="375" spans="2:40" x14ac:dyDescent="0.2">
      <c r="B375" s="153">
        <v>420</v>
      </c>
      <c r="C375" s="139">
        <v>420</v>
      </c>
      <c r="E375" s="46">
        <v>44162</v>
      </c>
      <c r="F375" s="51" t="s">
        <v>101</v>
      </c>
      <c r="G375" s="47" t="s">
        <v>462</v>
      </c>
      <c r="H375" s="139">
        <v>340</v>
      </c>
      <c r="I375" s="217" t="s">
        <v>861</v>
      </c>
      <c r="J375" s="45">
        <v>6</v>
      </c>
      <c r="K375" s="50">
        <f t="shared" si="61"/>
        <v>30.42</v>
      </c>
      <c r="L375" s="217"/>
      <c r="N375" s="223">
        <f t="shared" si="47"/>
        <v>0</v>
      </c>
      <c r="O375" s="217" t="s">
        <v>924</v>
      </c>
      <c r="P375" s="220">
        <v>12</v>
      </c>
      <c r="Q375" s="223">
        <f t="shared" si="53"/>
        <v>90.12</v>
      </c>
      <c r="R375" s="217" t="s">
        <v>936</v>
      </c>
      <c r="S375" s="220">
        <v>12</v>
      </c>
      <c r="T375" s="223">
        <f t="shared" si="56"/>
        <v>60.84</v>
      </c>
      <c r="U375" s="217" t="s">
        <v>921</v>
      </c>
      <c r="V375" s="220">
        <v>12</v>
      </c>
      <c r="W375" s="223">
        <f t="shared" si="55"/>
        <v>79.44</v>
      </c>
      <c r="X375" s="98"/>
      <c r="Z375" s="223">
        <f t="shared" si="57"/>
        <v>0</v>
      </c>
      <c r="AA375" s="217"/>
      <c r="AC375" s="50">
        <f t="shared" si="58"/>
        <v>0</v>
      </c>
      <c r="AD375" s="220" t="s">
        <v>925</v>
      </c>
      <c r="AE375" s="45">
        <v>6</v>
      </c>
      <c r="AF375" s="50">
        <f t="shared" si="59"/>
        <v>30.72</v>
      </c>
      <c r="AG375" s="49" t="s">
        <v>884</v>
      </c>
      <c r="AH375" s="45">
        <v>12</v>
      </c>
      <c r="AI375" s="50">
        <f t="shared" si="60"/>
        <v>87</v>
      </c>
      <c r="AJ375" s="220"/>
      <c r="AK375" s="45"/>
      <c r="AM375" s="159">
        <f t="shared" si="51"/>
        <v>378.53999999999996</v>
      </c>
      <c r="AN375" s="48">
        <f t="shared" si="52"/>
        <v>420</v>
      </c>
    </row>
    <row r="376" spans="2:40" x14ac:dyDescent="0.2">
      <c r="B376" s="153">
        <v>421</v>
      </c>
      <c r="C376" s="139">
        <v>421</v>
      </c>
      <c r="E376" s="46">
        <v>44162</v>
      </c>
      <c r="F376" s="51" t="s">
        <v>101</v>
      </c>
      <c r="G376" s="47" t="s">
        <v>457</v>
      </c>
      <c r="H376" s="139">
        <v>341</v>
      </c>
      <c r="I376" s="217" t="s">
        <v>861</v>
      </c>
      <c r="J376" s="45">
        <v>12</v>
      </c>
      <c r="K376" s="50">
        <f t="shared" si="61"/>
        <v>60.84</v>
      </c>
      <c r="L376" s="217"/>
      <c r="N376" s="223">
        <f t="shared" si="47"/>
        <v>0</v>
      </c>
      <c r="O376" s="217" t="s">
        <v>924</v>
      </c>
      <c r="P376" s="220">
        <v>18</v>
      </c>
      <c r="Q376" s="223">
        <f t="shared" si="53"/>
        <v>135.18</v>
      </c>
      <c r="R376" s="217"/>
      <c r="T376" s="223">
        <f t="shared" si="56"/>
        <v>0</v>
      </c>
      <c r="U376" s="217" t="s">
        <v>921</v>
      </c>
      <c r="V376" s="220">
        <v>12</v>
      </c>
      <c r="W376" s="223">
        <f t="shared" si="55"/>
        <v>79.44</v>
      </c>
      <c r="X376" s="98"/>
      <c r="Z376" s="223">
        <f t="shared" si="57"/>
        <v>0</v>
      </c>
      <c r="AA376" s="217"/>
      <c r="AC376" s="50">
        <f t="shared" si="58"/>
        <v>0</v>
      </c>
      <c r="AF376" s="50">
        <f t="shared" si="59"/>
        <v>0</v>
      </c>
      <c r="AG376" s="49" t="s">
        <v>884</v>
      </c>
      <c r="AH376" s="45">
        <v>12</v>
      </c>
      <c r="AI376" s="50">
        <f t="shared" si="60"/>
        <v>87</v>
      </c>
      <c r="AJ376" s="220"/>
      <c r="AK376" s="45"/>
      <c r="AM376" s="159">
        <f t="shared" si="51"/>
        <v>362.46000000000004</v>
      </c>
      <c r="AN376" s="48">
        <f t="shared" si="52"/>
        <v>421</v>
      </c>
    </row>
    <row r="377" spans="2:40" x14ac:dyDescent="0.2">
      <c r="B377" s="153">
        <v>422</v>
      </c>
      <c r="C377" s="139">
        <v>422</v>
      </c>
      <c r="E377" s="46">
        <v>44162</v>
      </c>
      <c r="F377" s="51" t="s">
        <v>101</v>
      </c>
      <c r="G377" s="47" t="s">
        <v>458</v>
      </c>
      <c r="H377" s="139">
        <v>342</v>
      </c>
      <c r="I377" s="217" t="s">
        <v>861</v>
      </c>
      <c r="J377" s="45">
        <v>12</v>
      </c>
      <c r="K377" s="50">
        <f t="shared" si="61"/>
        <v>60.84</v>
      </c>
      <c r="L377" s="217" t="s">
        <v>916</v>
      </c>
      <c r="M377" s="220">
        <v>12</v>
      </c>
      <c r="N377" s="223">
        <f t="shared" si="47"/>
        <v>62.400000000000006</v>
      </c>
      <c r="O377" s="217" t="s">
        <v>924</v>
      </c>
      <c r="P377" s="220">
        <v>12</v>
      </c>
      <c r="Q377" s="223">
        <f t="shared" si="53"/>
        <v>90.12</v>
      </c>
      <c r="R377" s="217" t="s">
        <v>936</v>
      </c>
      <c r="S377" s="220">
        <v>12</v>
      </c>
      <c r="T377" s="223">
        <f t="shared" si="56"/>
        <v>60.84</v>
      </c>
      <c r="U377" s="217" t="s">
        <v>921</v>
      </c>
      <c r="V377" s="220">
        <v>12</v>
      </c>
      <c r="W377" s="223">
        <f t="shared" si="55"/>
        <v>79.44</v>
      </c>
      <c r="X377" s="98"/>
      <c r="Z377" s="223">
        <f t="shared" si="57"/>
        <v>0</v>
      </c>
      <c r="AA377" s="217" t="s">
        <v>817</v>
      </c>
      <c r="AB377" s="45">
        <v>6</v>
      </c>
      <c r="AC377" s="50">
        <f t="shared" si="58"/>
        <v>30.42</v>
      </c>
      <c r="AD377" s="220" t="s">
        <v>925</v>
      </c>
      <c r="AE377" s="45">
        <v>6</v>
      </c>
      <c r="AF377" s="50">
        <f t="shared" si="59"/>
        <v>30.72</v>
      </c>
      <c r="AG377" s="49" t="s">
        <v>884</v>
      </c>
      <c r="AH377" s="45">
        <v>12</v>
      </c>
      <c r="AI377" s="50">
        <f t="shared" si="60"/>
        <v>87</v>
      </c>
      <c r="AJ377" s="220"/>
      <c r="AK377" s="45"/>
      <c r="AM377" s="159">
        <f t="shared" si="51"/>
        <v>501.78000000000009</v>
      </c>
      <c r="AN377" s="48">
        <f t="shared" si="52"/>
        <v>422</v>
      </c>
    </row>
    <row r="378" spans="2:40" x14ac:dyDescent="0.2">
      <c r="B378" s="153">
        <v>423</v>
      </c>
      <c r="C378" s="139">
        <v>423</v>
      </c>
      <c r="E378" s="46">
        <v>44162</v>
      </c>
      <c r="F378" s="51" t="s">
        <v>101</v>
      </c>
      <c r="G378" s="47" t="s">
        <v>470</v>
      </c>
      <c r="H378" s="139">
        <v>343</v>
      </c>
      <c r="I378" s="217"/>
      <c r="K378" s="50">
        <f t="shared" si="61"/>
        <v>0</v>
      </c>
      <c r="L378" s="217" t="s">
        <v>916</v>
      </c>
      <c r="M378" s="220">
        <v>12</v>
      </c>
      <c r="N378" s="223">
        <f t="shared" si="47"/>
        <v>62.400000000000006</v>
      </c>
      <c r="O378" s="217" t="s">
        <v>924</v>
      </c>
      <c r="P378" s="220">
        <v>12</v>
      </c>
      <c r="Q378" s="223">
        <f t="shared" si="53"/>
        <v>90.12</v>
      </c>
      <c r="R378" s="217" t="s">
        <v>936</v>
      </c>
      <c r="S378" s="220">
        <v>12</v>
      </c>
      <c r="T378" s="223">
        <f t="shared" si="56"/>
        <v>60.84</v>
      </c>
      <c r="U378" s="217"/>
      <c r="W378" s="223">
        <f t="shared" si="55"/>
        <v>0</v>
      </c>
      <c r="X378" s="98"/>
      <c r="Z378" s="223">
        <f t="shared" si="57"/>
        <v>0</v>
      </c>
      <c r="AA378" s="217" t="s">
        <v>817</v>
      </c>
      <c r="AB378" s="45">
        <v>6</v>
      </c>
      <c r="AC378" s="50">
        <f t="shared" si="58"/>
        <v>30.42</v>
      </c>
      <c r="AF378" s="50">
        <f t="shared" si="59"/>
        <v>0</v>
      </c>
      <c r="AG378" s="49"/>
      <c r="AI378" s="50">
        <f t="shared" si="60"/>
        <v>0</v>
      </c>
      <c r="AJ378" s="220"/>
      <c r="AK378" s="45"/>
      <c r="AM378" s="159">
        <f t="shared" si="51"/>
        <v>243.78000000000003</v>
      </c>
      <c r="AN378" s="48">
        <f t="shared" si="52"/>
        <v>423</v>
      </c>
    </row>
    <row r="379" spans="2:40" x14ac:dyDescent="0.2">
      <c r="B379" s="153">
        <v>425</v>
      </c>
      <c r="C379" s="139">
        <v>425</v>
      </c>
      <c r="E379" s="46">
        <v>44170</v>
      </c>
      <c r="F379" s="51" t="s">
        <v>101</v>
      </c>
      <c r="G379" s="47" t="s">
        <v>251</v>
      </c>
      <c r="H379" s="139">
        <v>344</v>
      </c>
      <c r="I379" s="217" t="s">
        <v>861</v>
      </c>
      <c r="J379" s="45">
        <v>6</v>
      </c>
      <c r="K379" s="50">
        <f t="shared" si="61"/>
        <v>30.42</v>
      </c>
      <c r="L379" s="217" t="s">
        <v>916</v>
      </c>
      <c r="M379" s="220">
        <v>12</v>
      </c>
      <c r="N379" s="223">
        <f t="shared" si="47"/>
        <v>62.400000000000006</v>
      </c>
      <c r="O379" s="217" t="s">
        <v>924</v>
      </c>
      <c r="P379" s="220">
        <v>12</v>
      </c>
      <c r="Q379" s="223">
        <f t="shared" si="53"/>
        <v>90.12</v>
      </c>
      <c r="R379" s="217" t="s">
        <v>936</v>
      </c>
      <c r="S379" s="220">
        <v>12</v>
      </c>
      <c r="T379" s="223">
        <f t="shared" si="56"/>
        <v>60.84</v>
      </c>
      <c r="U379" s="217" t="s">
        <v>921</v>
      </c>
      <c r="V379" s="220">
        <v>6</v>
      </c>
      <c r="W379" s="223">
        <f t="shared" si="55"/>
        <v>39.72</v>
      </c>
      <c r="X379" s="98"/>
      <c r="Z379" s="223">
        <f t="shared" si="57"/>
        <v>0</v>
      </c>
      <c r="AA379" s="217" t="s">
        <v>817</v>
      </c>
      <c r="AB379" s="45">
        <v>6</v>
      </c>
      <c r="AC379" s="50">
        <f t="shared" si="58"/>
        <v>30.42</v>
      </c>
      <c r="AD379" s="220" t="s">
        <v>925</v>
      </c>
      <c r="AE379" s="45">
        <v>12</v>
      </c>
      <c r="AF379" s="50">
        <f t="shared" si="59"/>
        <v>61.44</v>
      </c>
      <c r="AG379" s="49" t="s">
        <v>884</v>
      </c>
      <c r="AH379" s="45">
        <v>24</v>
      </c>
      <c r="AI379" s="50">
        <f t="shared" si="60"/>
        <v>174</v>
      </c>
      <c r="AJ379" s="220"/>
      <c r="AK379" s="45"/>
      <c r="AM379" s="159">
        <f t="shared" si="51"/>
        <v>549.36</v>
      </c>
      <c r="AN379" s="48">
        <f t="shared" si="52"/>
        <v>425</v>
      </c>
    </row>
    <row r="380" spans="2:40" x14ac:dyDescent="0.2">
      <c r="B380" s="153">
        <v>426</v>
      </c>
      <c r="C380" s="139">
        <v>426</v>
      </c>
      <c r="E380" s="46">
        <v>44170</v>
      </c>
      <c r="F380" s="51" t="s">
        <v>101</v>
      </c>
      <c r="G380" s="47" t="s">
        <v>461</v>
      </c>
      <c r="H380" s="139">
        <v>345</v>
      </c>
      <c r="I380" s="217" t="s">
        <v>861</v>
      </c>
      <c r="J380" s="45">
        <v>6</v>
      </c>
      <c r="K380" s="50">
        <f t="shared" si="61"/>
        <v>30.42</v>
      </c>
      <c r="L380" s="217" t="s">
        <v>916</v>
      </c>
      <c r="M380" s="220">
        <v>6</v>
      </c>
      <c r="N380" s="223">
        <f t="shared" si="47"/>
        <v>31.200000000000003</v>
      </c>
      <c r="O380" s="217" t="s">
        <v>924</v>
      </c>
      <c r="P380" s="220">
        <v>6</v>
      </c>
      <c r="Q380" s="223">
        <f t="shared" si="53"/>
        <v>45.06</v>
      </c>
      <c r="R380" s="217" t="s">
        <v>936</v>
      </c>
      <c r="S380" s="220">
        <v>6</v>
      </c>
      <c r="T380" s="223">
        <f t="shared" si="56"/>
        <v>30.42</v>
      </c>
      <c r="U380" s="217" t="s">
        <v>921</v>
      </c>
      <c r="V380" s="220">
        <v>6</v>
      </c>
      <c r="W380" s="223">
        <f t="shared" si="55"/>
        <v>39.72</v>
      </c>
      <c r="X380" s="98"/>
      <c r="Z380" s="223">
        <f t="shared" si="57"/>
        <v>0</v>
      </c>
      <c r="AA380" s="217" t="s">
        <v>817</v>
      </c>
      <c r="AB380" s="45">
        <v>6</v>
      </c>
      <c r="AC380" s="50">
        <f t="shared" si="58"/>
        <v>30.42</v>
      </c>
      <c r="AD380" s="220" t="s">
        <v>925</v>
      </c>
      <c r="AE380" s="45">
        <v>6</v>
      </c>
      <c r="AF380" s="50">
        <f t="shared" si="59"/>
        <v>30.72</v>
      </c>
      <c r="AG380" s="49" t="s">
        <v>884</v>
      </c>
      <c r="AH380" s="45">
        <v>6</v>
      </c>
      <c r="AI380" s="50">
        <f t="shared" si="60"/>
        <v>43.5</v>
      </c>
      <c r="AJ380" s="220"/>
      <c r="AK380" s="45"/>
      <c r="AM380" s="159">
        <f t="shared" si="51"/>
        <v>281.46000000000004</v>
      </c>
      <c r="AN380" s="48">
        <f t="shared" si="52"/>
        <v>426</v>
      </c>
    </row>
    <row r="381" spans="2:40" x14ac:dyDescent="0.2">
      <c r="B381" s="153">
        <v>427</v>
      </c>
      <c r="C381" s="139">
        <v>427</v>
      </c>
      <c r="E381" s="46">
        <v>44170</v>
      </c>
      <c r="F381" s="51" t="s">
        <v>101</v>
      </c>
      <c r="G381" s="47" t="s">
        <v>468</v>
      </c>
      <c r="H381" s="139">
        <v>346</v>
      </c>
      <c r="I381" s="217" t="s">
        <v>861</v>
      </c>
      <c r="J381" s="45">
        <v>6</v>
      </c>
      <c r="K381" s="50">
        <f t="shared" si="61"/>
        <v>30.42</v>
      </c>
      <c r="L381" s="217"/>
      <c r="N381" s="223">
        <f t="shared" si="47"/>
        <v>0</v>
      </c>
      <c r="O381" s="217" t="s">
        <v>924</v>
      </c>
      <c r="P381" s="220">
        <v>6</v>
      </c>
      <c r="Q381" s="223">
        <f t="shared" si="53"/>
        <v>45.06</v>
      </c>
      <c r="R381" s="217" t="s">
        <v>936</v>
      </c>
      <c r="S381" s="220">
        <v>6</v>
      </c>
      <c r="T381" s="223">
        <f t="shared" si="56"/>
        <v>30.42</v>
      </c>
      <c r="U381" s="217" t="s">
        <v>921</v>
      </c>
      <c r="V381" s="220">
        <v>6</v>
      </c>
      <c r="W381" s="223">
        <f t="shared" si="55"/>
        <v>39.72</v>
      </c>
      <c r="X381" s="98"/>
      <c r="Z381" s="223">
        <f t="shared" si="57"/>
        <v>0</v>
      </c>
      <c r="AA381" s="217" t="s">
        <v>817</v>
      </c>
      <c r="AB381" s="45">
        <v>6</v>
      </c>
      <c r="AC381" s="50">
        <f t="shared" si="58"/>
        <v>30.42</v>
      </c>
      <c r="AD381" s="220" t="s">
        <v>925</v>
      </c>
      <c r="AE381" s="45">
        <v>6</v>
      </c>
      <c r="AF381" s="50">
        <f t="shared" si="59"/>
        <v>30.72</v>
      </c>
      <c r="AG381" s="49" t="s">
        <v>884</v>
      </c>
      <c r="AH381" s="45">
        <v>6</v>
      </c>
      <c r="AI381" s="50">
        <f t="shared" si="60"/>
        <v>43.5</v>
      </c>
      <c r="AJ381" s="220"/>
      <c r="AK381" s="45"/>
      <c r="AM381" s="159">
        <f t="shared" si="51"/>
        <v>250.26000000000002</v>
      </c>
      <c r="AN381" s="48">
        <f t="shared" si="52"/>
        <v>427</v>
      </c>
    </row>
    <row r="382" spans="2:40" x14ac:dyDescent="0.2">
      <c r="B382" s="153">
        <v>428</v>
      </c>
      <c r="C382" s="139">
        <v>428</v>
      </c>
      <c r="E382" s="46">
        <v>44170</v>
      </c>
      <c r="F382" s="51" t="s">
        <v>101</v>
      </c>
      <c r="G382" s="47" t="s">
        <v>648</v>
      </c>
      <c r="H382" s="139">
        <v>347</v>
      </c>
      <c r="I382" s="217" t="s">
        <v>861</v>
      </c>
      <c r="J382" s="45">
        <v>12</v>
      </c>
      <c r="K382" s="50">
        <f t="shared" si="61"/>
        <v>60.84</v>
      </c>
      <c r="L382" s="217" t="s">
        <v>916</v>
      </c>
      <c r="M382" s="220">
        <v>12</v>
      </c>
      <c r="N382" s="223">
        <f t="shared" si="47"/>
        <v>62.400000000000006</v>
      </c>
      <c r="O382" s="217" t="s">
        <v>924</v>
      </c>
      <c r="P382" s="220">
        <v>12</v>
      </c>
      <c r="Q382" s="223">
        <f t="shared" si="53"/>
        <v>90.12</v>
      </c>
      <c r="R382" s="217" t="s">
        <v>936</v>
      </c>
      <c r="S382" s="220">
        <v>12</v>
      </c>
      <c r="T382" s="223">
        <f t="shared" si="56"/>
        <v>60.84</v>
      </c>
      <c r="U382" s="217" t="s">
        <v>921</v>
      </c>
      <c r="V382" s="220">
        <v>12</v>
      </c>
      <c r="W382" s="223">
        <f t="shared" si="55"/>
        <v>79.44</v>
      </c>
      <c r="X382" s="98"/>
      <c r="Z382" s="223">
        <f t="shared" si="57"/>
        <v>0</v>
      </c>
      <c r="AA382" s="217"/>
      <c r="AC382" s="50">
        <f t="shared" si="58"/>
        <v>0</v>
      </c>
      <c r="AD382" s="220" t="s">
        <v>925</v>
      </c>
      <c r="AE382" s="45">
        <v>6</v>
      </c>
      <c r="AF382" s="50">
        <f t="shared" si="59"/>
        <v>30.72</v>
      </c>
      <c r="AG382" s="49" t="s">
        <v>884</v>
      </c>
      <c r="AH382" s="45">
        <v>12</v>
      </c>
      <c r="AI382" s="50">
        <f t="shared" si="60"/>
        <v>87</v>
      </c>
      <c r="AJ382" s="220"/>
      <c r="AK382" s="45"/>
      <c r="AM382" s="159">
        <f t="shared" si="51"/>
        <v>471.36</v>
      </c>
      <c r="AN382" s="48">
        <f t="shared" si="52"/>
        <v>428</v>
      </c>
    </row>
    <row r="383" spans="2:40" x14ac:dyDescent="0.2">
      <c r="B383" s="153">
        <v>429</v>
      </c>
      <c r="C383" s="139">
        <v>429</v>
      </c>
      <c r="E383" s="46">
        <v>44170</v>
      </c>
      <c r="F383" s="51" t="s">
        <v>101</v>
      </c>
      <c r="G383" s="47" t="s">
        <v>650</v>
      </c>
      <c r="H383" s="139">
        <v>348</v>
      </c>
      <c r="I383" s="217" t="s">
        <v>861</v>
      </c>
      <c r="J383" s="45">
        <v>12</v>
      </c>
      <c r="K383" s="50">
        <f t="shared" si="61"/>
        <v>60.84</v>
      </c>
      <c r="L383" s="217" t="s">
        <v>916</v>
      </c>
      <c r="M383" s="220">
        <v>6</v>
      </c>
      <c r="N383" s="223">
        <f t="shared" si="47"/>
        <v>31.200000000000003</v>
      </c>
      <c r="O383" s="217" t="s">
        <v>924</v>
      </c>
      <c r="P383" s="220">
        <v>12</v>
      </c>
      <c r="Q383" s="223">
        <f t="shared" si="53"/>
        <v>90.12</v>
      </c>
      <c r="R383" s="217" t="s">
        <v>936</v>
      </c>
      <c r="S383" s="220">
        <v>6</v>
      </c>
      <c r="T383" s="223">
        <f t="shared" si="56"/>
        <v>30.42</v>
      </c>
      <c r="U383" s="217" t="s">
        <v>921</v>
      </c>
      <c r="V383" s="220">
        <v>12</v>
      </c>
      <c r="W383" s="223">
        <f t="shared" si="55"/>
        <v>79.44</v>
      </c>
      <c r="X383" s="98"/>
      <c r="Z383" s="223">
        <f t="shared" si="57"/>
        <v>0</v>
      </c>
      <c r="AA383" s="217" t="s">
        <v>817</v>
      </c>
      <c r="AB383" s="45">
        <v>12</v>
      </c>
      <c r="AC383" s="50">
        <f t="shared" si="58"/>
        <v>60.84</v>
      </c>
      <c r="AD383" s="220" t="s">
        <v>925</v>
      </c>
      <c r="AE383" s="45">
        <v>12</v>
      </c>
      <c r="AF383" s="50">
        <f t="shared" si="59"/>
        <v>61.44</v>
      </c>
      <c r="AG383" s="49" t="s">
        <v>884</v>
      </c>
      <c r="AH383" s="45">
        <v>12</v>
      </c>
      <c r="AI383" s="50">
        <f t="shared" si="60"/>
        <v>87</v>
      </c>
      <c r="AJ383" s="220"/>
      <c r="AK383" s="45"/>
      <c r="AM383" s="159">
        <f t="shared" si="51"/>
        <v>501.3</v>
      </c>
      <c r="AN383" s="48">
        <f t="shared" si="52"/>
        <v>429</v>
      </c>
    </row>
    <row r="384" spans="2:40" x14ac:dyDescent="0.2">
      <c r="B384" s="153">
        <v>430</v>
      </c>
      <c r="C384" s="139">
        <v>430</v>
      </c>
      <c r="E384" s="46">
        <v>44170</v>
      </c>
      <c r="F384" s="51" t="s">
        <v>101</v>
      </c>
      <c r="G384" s="47" t="s">
        <v>457</v>
      </c>
      <c r="H384" s="139">
        <v>349</v>
      </c>
      <c r="I384" s="217" t="s">
        <v>861</v>
      </c>
      <c r="J384" s="45">
        <v>18</v>
      </c>
      <c r="K384" s="50">
        <f t="shared" si="61"/>
        <v>91.26</v>
      </c>
      <c r="L384" s="217" t="s">
        <v>916</v>
      </c>
      <c r="M384" s="220">
        <v>12</v>
      </c>
      <c r="N384" s="223">
        <f t="shared" si="47"/>
        <v>62.400000000000006</v>
      </c>
      <c r="O384" s="217" t="s">
        <v>924</v>
      </c>
      <c r="P384" s="220">
        <v>24</v>
      </c>
      <c r="Q384" s="223">
        <f t="shared" si="53"/>
        <v>180.24</v>
      </c>
      <c r="R384" s="217" t="s">
        <v>936</v>
      </c>
      <c r="S384" s="220">
        <v>12</v>
      </c>
      <c r="T384" s="223">
        <f t="shared" si="56"/>
        <v>60.84</v>
      </c>
      <c r="U384" s="217" t="s">
        <v>921</v>
      </c>
      <c r="V384" s="220">
        <v>12</v>
      </c>
      <c r="W384" s="223">
        <f t="shared" si="55"/>
        <v>79.44</v>
      </c>
      <c r="X384" s="98"/>
      <c r="Z384" s="223">
        <f t="shared" si="57"/>
        <v>0</v>
      </c>
      <c r="AA384" s="217"/>
      <c r="AC384" s="50">
        <f t="shared" si="58"/>
        <v>0</v>
      </c>
      <c r="AF384" s="50">
        <f t="shared" si="59"/>
        <v>0</v>
      </c>
      <c r="AG384" s="49"/>
      <c r="AI384" s="50">
        <f t="shared" si="60"/>
        <v>0</v>
      </c>
      <c r="AJ384" s="220"/>
      <c r="AK384" s="45"/>
      <c r="AM384" s="159">
        <f t="shared" si="51"/>
        <v>474.18</v>
      </c>
      <c r="AN384" s="48">
        <f t="shared" si="52"/>
        <v>430</v>
      </c>
    </row>
    <row r="385" spans="2:41" x14ac:dyDescent="0.2">
      <c r="B385" s="153">
        <v>431</v>
      </c>
      <c r="C385" s="139">
        <v>431</v>
      </c>
      <c r="E385" s="46">
        <v>44170</v>
      </c>
      <c r="F385" s="51" t="s">
        <v>101</v>
      </c>
      <c r="G385" s="47" t="s">
        <v>132</v>
      </c>
      <c r="H385" s="139">
        <v>350</v>
      </c>
      <c r="I385" s="217"/>
      <c r="K385" s="50">
        <f t="shared" si="61"/>
        <v>0</v>
      </c>
      <c r="L385" s="217" t="s">
        <v>916</v>
      </c>
      <c r="M385" s="220">
        <v>12</v>
      </c>
      <c r="N385" s="223">
        <f t="shared" si="47"/>
        <v>62.400000000000006</v>
      </c>
      <c r="O385" s="217" t="s">
        <v>924</v>
      </c>
      <c r="P385" s="220">
        <v>12</v>
      </c>
      <c r="Q385" s="223">
        <f t="shared" si="53"/>
        <v>90.12</v>
      </c>
      <c r="R385" s="217"/>
      <c r="T385" s="223">
        <f t="shared" si="56"/>
        <v>0</v>
      </c>
      <c r="U385" s="217"/>
      <c r="W385" s="223">
        <f t="shared" si="55"/>
        <v>0</v>
      </c>
      <c r="X385" s="98"/>
      <c r="Z385" s="223">
        <f t="shared" si="57"/>
        <v>0</v>
      </c>
      <c r="AA385" s="217" t="s">
        <v>817</v>
      </c>
      <c r="AB385" s="45">
        <v>6</v>
      </c>
      <c r="AC385" s="50">
        <f t="shared" si="58"/>
        <v>30.42</v>
      </c>
      <c r="AD385" s="220" t="s">
        <v>925</v>
      </c>
      <c r="AE385" s="45">
        <v>6</v>
      </c>
      <c r="AF385" s="50">
        <f t="shared" si="59"/>
        <v>30.72</v>
      </c>
      <c r="AG385" s="49" t="s">
        <v>884</v>
      </c>
      <c r="AH385" s="45">
        <v>6</v>
      </c>
      <c r="AI385" s="50">
        <f t="shared" si="60"/>
        <v>43.5</v>
      </c>
      <c r="AJ385" s="220"/>
      <c r="AK385" s="45"/>
      <c r="AM385" s="159">
        <f t="shared" si="51"/>
        <v>257.15999999999997</v>
      </c>
      <c r="AN385" s="48">
        <f t="shared" si="52"/>
        <v>431</v>
      </c>
    </row>
    <row r="386" spans="2:41" x14ac:dyDescent="0.2">
      <c r="B386" s="153">
        <v>432</v>
      </c>
      <c r="C386" s="139">
        <v>432</v>
      </c>
      <c r="E386" s="46">
        <v>44170</v>
      </c>
      <c r="F386" s="51" t="s">
        <v>101</v>
      </c>
      <c r="G386" s="47" t="s">
        <v>651</v>
      </c>
      <c r="H386" s="139">
        <v>351</v>
      </c>
      <c r="I386" s="217" t="s">
        <v>861</v>
      </c>
      <c r="J386" s="45">
        <v>12</v>
      </c>
      <c r="K386" s="50">
        <f t="shared" si="61"/>
        <v>60.84</v>
      </c>
      <c r="L386" s="217" t="s">
        <v>916</v>
      </c>
      <c r="M386" s="220">
        <v>12</v>
      </c>
      <c r="N386" s="223">
        <f t="shared" si="47"/>
        <v>62.400000000000006</v>
      </c>
      <c r="O386" s="217" t="s">
        <v>924</v>
      </c>
      <c r="P386" s="220">
        <v>12</v>
      </c>
      <c r="Q386" s="223">
        <f t="shared" si="53"/>
        <v>90.12</v>
      </c>
      <c r="R386" s="217" t="s">
        <v>936</v>
      </c>
      <c r="S386" s="220">
        <v>12</v>
      </c>
      <c r="T386" s="223">
        <f t="shared" si="56"/>
        <v>60.84</v>
      </c>
      <c r="U386" s="217" t="s">
        <v>921</v>
      </c>
      <c r="V386" s="220">
        <v>12</v>
      </c>
      <c r="W386" s="223">
        <f t="shared" si="55"/>
        <v>79.44</v>
      </c>
      <c r="X386" s="98"/>
      <c r="Z386" s="223">
        <f t="shared" si="57"/>
        <v>0</v>
      </c>
      <c r="AA386" s="217" t="s">
        <v>817</v>
      </c>
      <c r="AB386" s="45">
        <v>12</v>
      </c>
      <c r="AC386" s="50">
        <f t="shared" si="58"/>
        <v>60.84</v>
      </c>
      <c r="AD386" s="220" t="s">
        <v>925</v>
      </c>
      <c r="AE386" s="45">
        <v>12</v>
      </c>
      <c r="AF386" s="50">
        <f t="shared" si="59"/>
        <v>61.44</v>
      </c>
      <c r="AG386" s="49" t="s">
        <v>884</v>
      </c>
      <c r="AH386" s="45">
        <v>12</v>
      </c>
      <c r="AI386" s="50">
        <f t="shared" si="60"/>
        <v>87</v>
      </c>
      <c r="AJ386" s="220"/>
      <c r="AK386" s="45"/>
      <c r="AM386" s="159">
        <f t="shared" si="51"/>
        <v>562.92000000000007</v>
      </c>
      <c r="AN386" s="48">
        <f t="shared" si="52"/>
        <v>432</v>
      </c>
    </row>
    <row r="387" spans="2:41" x14ac:dyDescent="0.2">
      <c r="B387" s="153">
        <v>433</v>
      </c>
      <c r="C387" s="139">
        <v>433</v>
      </c>
      <c r="E387" s="46">
        <v>44170</v>
      </c>
      <c r="F387" s="51" t="s">
        <v>101</v>
      </c>
      <c r="G387" s="47" t="s">
        <v>652</v>
      </c>
      <c r="H387" s="139">
        <v>352</v>
      </c>
      <c r="I387" s="217" t="s">
        <v>861</v>
      </c>
      <c r="J387" s="45">
        <v>24</v>
      </c>
      <c r="K387" s="50">
        <f t="shared" si="61"/>
        <v>121.68</v>
      </c>
      <c r="L387" s="217" t="s">
        <v>916</v>
      </c>
      <c r="M387" s="220">
        <v>24</v>
      </c>
      <c r="N387" s="223">
        <f t="shared" si="47"/>
        <v>124.80000000000001</v>
      </c>
      <c r="O387" s="217" t="s">
        <v>924</v>
      </c>
      <c r="P387" s="220">
        <v>24</v>
      </c>
      <c r="Q387" s="223">
        <f t="shared" si="53"/>
        <v>180.24</v>
      </c>
      <c r="R387" s="217" t="s">
        <v>936</v>
      </c>
      <c r="S387" s="220">
        <v>24</v>
      </c>
      <c r="T387" s="223">
        <f t="shared" si="56"/>
        <v>121.68</v>
      </c>
      <c r="U387" s="217" t="s">
        <v>921</v>
      </c>
      <c r="V387" s="220">
        <v>24</v>
      </c>
      <c r="W387" s="223">
        <f t="shared" si="55"/>
        <v>158.88</v>
      </c>
      <c r="X387" s="98"/>
      <c r="Z387" s="223">
        <f t="shared" si="57"/>
        <v>0</v>
      </c>
      <c r="AA387" s="217" t="s">
        <v>817</v>
      </c>
      <c r="AB387" s="45">
        <v>12</v>
      </c>
      <c r="AC387" s="50">
        <f t="shared" si="58"/>
        <v>60.84</v>
      </c>
      <c r="AD387" s="220" t="s">
        <v>925</v>
      </c>
      <c r="AE387" s="45">
        <v>24</v>
      </c>
      <c r="AF387" s="50">
        <f t="shared" si="59"/>
        <v>122.88</v>
      </c>
      <c r="AG387" s="49" t="s">
        <v>884</v>
      </c>
      <c r="AH387" s="45">
        <v>24</v>
      </c>
      <c r="AI387" s="50">
        <f t="shared" si="60"/>
        <v>174</v>
      </c>
      <c r="AJ387" s="220"/>
      <c r="AK387" s="45"/>
      <c r="AM387" s="159">
        <f t="shared" si="51"/>
        <v>1065</v>
      </c>
      <c r="AN387" s="48">
        <f t="shared" si="52"/>
        <v>433</v>
      </c>
    </row>
    <row r="388" spans="2:41" x14ac:dyDescent="0.2">
      <c r="B388" s="153">
        <v>434</v>
      </c>
      <c r="C388" s="139">
        <v>434</v>
      </c>
      <c r="E388" s="46">
        <v>44170</v>
      </c>
      <c r="F388" s="51" t="s">
        <v>101</v>
      </c>
      <c r="G388" s="47" t="s">
        <v>456</v>
      </c>
      <c r="H388" s="139">
        <v>353</v>
      </c>
      <c r="I388" s="217" t="s">
        <v>861</v>
      </c>
      <c r="J388" s="45">
        <v>12</v>
      </c>
      <c r="K388" s="50">
        <f t="shared" si="61"/>
        <v>60.84</v>
      </c>
      <c r="L388" s="217" t="s">
        <v>916</v>
      </c>
      <c r="M388" s="220">
        <v>6</v>
      </c>
      <c r="N388" s="223">
        <f t="shared" ref="N388:N421" si="62">IF(L388&gt;0,(M388*VLOOKUP(L388,VEND_CT_BIO,3,FALSE)),0)</f>
        <v>31.200000000000003</v>
      </c>
      <c r="O388" s="217" t="s">
        <v>924</v>
      </c>
      <c r="P388" s="220">
        <v>12</v>
      </c>
      <c r="Q388" s="223">
        <f t="shared" si="53"/>
        <v>90.12</v>
      </c>
      <c r="R388" s="217" t="s">
        <v>936</v>
      </c>
      <c r="S388" s="220">
        <v>12</v>
      </c>
      <c r="T388" s="223">
        <f t="shared" si="56"/>
        <v>60.84</v>
      </c>
      <c r="U388" s="217" t="s">
        <v>921</v>
      </c>
      <c r="V388" s="220">
        <v>12</v>
      </c>
      <c r="W388" s="223">
        <f t="shared" si="55"/>
        <v>79.44</v>
      </c>
      <c r="X388" s="98"/>
      <c r="Z388" s="223">
        <f t="shared" si="57"/>
        <v>0</v>
      </c>
      <c r="AA388" s="217"/>
      <c r="AC388" s="50">
        <f t="shared" si="58"/>
        <v>0</v>
      </c>
      <c r="AD388" s="220" t="s">
        <v>925</v>
      </c>
      <c r="AE388" s="45">
        <v>18</v>
      </c>
      <c r="AF388" s="50">
        <f t="shared" si="59"/>
        <v>92.16</v>
      </c>
      <c r="AG388" s="49" t="s">
        <v>884</v>
      </c>
      <c r="AH388" s="45">
        <v>18</v>
      </c>
      <c r="AI388" s="50">
        <f t="shared" si="60"/>
        <v>130.5</v>
      </c>
      <c r="AJ388" s="220"/>
      <c r="AK388" s="45"/>
      <c r="AM388" s="159">
        <f t="shared" si="51"/>
        <v>545.1</v>
      </c>
      <c r="AN388" s="48">
        <f t="shared" si="52"/>
        <v>434</v>
      </c>
    </row>
    <row r="389" spans="2:41" x14ac:dyDescent="0.2">
      <c r="B389" s="153">
        <v>435</v>
      </c>
      <c r="C389" s="139">
        <v>435</v>
      </c>
      <c r="E389" s="46">
        <v>44170</v>
      </c>
      <c r="F389" s="51" t="s">
        <v>101</v>
      </c>
      <c r="G389" s="47" t="s">
        <v>653</v>
      </c>
      <c r="H389" s="139">
        <v>354</v>
      </c>
      <c r="I389" s="217"/>
      <c r="K389" s="50">
        <f t="shared" si="61"/>
        <v>0</v>
      </c>
      <c r="L389" s="217" t="s">
        <v>916</v>
      </c>
      <c r="M389" s="220">
        <v>6</v>
      </c>
      <c r="N389" s="223">
        <f t="shared" si="62"/>
        <v>31.200000000000003</v>
      </c>
      <c r="O389" s="217" t="s">
        <v>924</v>
      </c>
      <c r="P389" s="220">
        <v>24</v>
      </c>
      <c r="Q389" s="223">
        <f t="shared" si="53"/>
        <v>180.24</v>
      </c>
      <c r="R389" s="217" t="s">
        <v>936</v>
      </c>
      <c r="S389" s="220">
        <v>24</v>
      </c>
      <c r="T389" s="223">
        <f t="shared" si="56"/>
        <v>121.68</v>
      </c>
      <c r="U389" s="217" t="s">
        <v>921</v>
      </c>
      <c r="V389" s="220">
        <v>24</v>
      </c>
      <c r="W389" s="223">
        <f t="shared" si="55"/>
        <v>158.88</v>
      </c>
      <c r="X389" s="98"/>
      <c r="Z389" s="223">
        <f t="shared" si="57"/>
        <v>0</v>
      </c>
      <c r="AA389" s="217"/>
      <c r="AC389" s="50">
        <f t="shared" si="58"/>
        <v>0</v>
      </c>
      <c r="AD389" s="220" t="s">
        <v>925</v>
      </c>
      <c r="AE389" s="45">
        <v>6</v>
      </c>
      <c r="AF389" s="50">
        <f t="shared" si="59"/>
        <v>30.72</v>
      </c>
      <c r="AG389" s="49" t="s">
        <v>884</v>
      </c>
      <c r="AH389" s="45">
        <v>24</v>
      </c>
      <c r="AI389" s="50">
        <f t="shared" si="60"/>
        <v>174</v>
      </c>
      <c r="AJ389" s="220"/>
      <c r="AK389" s="45"/>
      <c r="AM389" s="159">
        <f t="shared" si="51"/>
        <v>696.72</v>
      </c>
      <c r="AN389" s="48">
        <f t="shared" si="52"/>
        <v>435</v>
      </c>
    </row>
    <row r="390" spans="2:41" x14ac:dyDescent="0.2">
      <c r="B390" s="153">
        <v>436</v>
      </c>
      <c r="C390" s="139">
        <v>436</v>
      </c>
      <c r="E390" s="46">
        <v>44173</v>
      </c>
      <c r="F390" s="51" t="s">
        <v>101</v>
      </c>
      <c r="G390" s="47" t="s">
        <v>452</v>
      </c>
      <c r="H390" s="139">
        <v>355</v>
      </c>
      <c r="I390" s="217" t="s">
        <v>861</v>
      </c>
      <c r="J390" s="45">
        <v>18</v>
      </c>
      <c r="K390" s="50">
        <f t="shared" si="61"/>
        <v>91.26</v>
      </c>
      <c r="L390" s="217" t="s">
        <v>916</v>
      </c>
      <c r="M390" s="220">
        <v>12</v>
      </c>
      <c r="N390" s="223">
        <f t="shared" si="62"/>
        <v>62.400000000000006</v>
      </c>
      <c r="O390" s="217" t="s">
        <v>924</v>
      </c>
      <c r="P390" s="220">
        <v>36</v>
      </c>
      <c r="Q390" s="223">
        <f t="shared" si="53"/>
        <v>270.36</v>
      </c>
      <c r="R390" s="217" t="s">
        <v>936</v>
      </c>
      <c r="S390" s="220">
        <v>36</v>
      </c>
      <c r="T390" s="223">
        <f t="shared" si="56"/>
        <v>182.52</v>
      </c>
      <c r="U390" s="217" t="s">
        <v>921</v>
      </c>
      <c r="V390" s="220">
        <v>12</v>
      </c>
      <c r="W390" s="223">
        <f t="shared" si="55"/>
        <v>79.44</v>
      </c>
      <c r="X390" s="98"/>
      <c r="Z390" s="223">
        <f t="shared" si="57"/>
        <v>0</v>
      </c>
      <c r="AA390" s="217" t="s">
        <v>817</v>
      </c>
      <c r="AB390" s="45">
        <v>6</v>
      </c>
      <c r="AC390" s="50">
        <f t="shared" si="58"/>
        <v>30.42</v>
      </c>
      <c r="AD390" s="220" t="s">
        <v>925</v>
      </c>
      <c r="AE390" s="45">
        <v>6</v>
      </c>
      <c r="AF390" s="50">
        <f t="shared" si="59"/>
        <v>30.72</v>
      </c>
      <c r="AG390" s="49" t="s">
        <v>884</v>
      </c>
      <c r="AH390" s="45">
        <v>12</v>
      </c>
      <c r="AI390" s="50">
        <f t="shared" si="60"/>
        <v>87</v>
      </c>
      <c r="AJ390" s="220"/>
      <c r="AK390" s="45"/>
      <c r="AM390" s="159">
        <f t="shared" si="51"/>
        <v>834.12</v>
      </c>
      <c r="AN390" s="48">
        <f t="shared" si="52"/>
        <v>436</v>
      </c>
    </row>
    <row r="391" spans="2:41" x14ac:dyDescent="0.2">
      <c r="B391" s="153">
        <v>437</v>
      </c>
      <c r="C391" s="139">
        <v>437</v>
      </c>
      <c r="E391" s="46">
        <v>44173</v>
      </c>
      <c r="F391" s="51" t="s">
        <v>110</v>
      </c>
      <c r="G391" s="47"/>
      <c r="I391" s="217" t="s">
        <v>861</v>
      </c>
      <c r="J391" s="45">
        <v>12</v>
      </c>
      <c r="K391" s="50">
        <v>63.6</v>
      </c>
      <c r="L391" s="217" t="s">
        <v>916</v>
      </c>
      <c r="M391" s="220">
        <v>12</v>
      </c>
      <c r="N391" s="223">
        <v>67.2</v>
      </c>
      <c r="O391" s="217" t="s">
        <v>924</v>
      </c>
      <c r="P391" s="220">
        <v>12</v>
      </c>
      <c r="Q391" s="223">
        <f t="shared" si="53"/>
        <v>90.12</v>
      </c>
      <c r="R391" s="217" t="s">
        <v>936</v>
      </c>
      <c r="S391" s="220">
        <v>12</v>
      </c>
      <c r="T391" s="223">
        <v>63.6</v>
      </c>
      <c r="U391" s="217"/>
      <c r="W391" s="223">
        <f t="shared" si="55"/>
        <v>0</v>
      </c>
      <c r="X391" s="98"/>
      <c r="Z391" s="223">
        <f t="shared" si="57"/>
        <v>0</v>
      </c>
      <c r="AA391" s="217"/>
      <c r="AC391" s="50">
        <f t="shared" si="58"/>
        <v>0</v>
      </c>
      <c r="AF391" s="50">
        <f t="shared" si="59"/>
        <v>0</v>
      </c>
      <c r="AG391" s="49"/>
      <c r="AI391" s="50">
        <f t="shared" si="60"/>
        <v>0</v>
      </c>
      <c r="AJ391" s="220"/>
      <c r="AK391" s="45"/>
      <c r="AM391" s="159">
        <f t="shared" si="51"/>
        <v>284.52000000000004</v>
      </c>
      <c r="AN391" s="48">
        <f t="shared" si="52"/>
        <v>437</v>
      </c>
    </row>
    <row r="392" spans="2:41" x14ac:dyDescent="0.2">
      <c r="B392" s="153">
        <v>438</v>
      </c>
      <c r="C392" s="139">
        <v>438</v>
      </c>
      <c r="E392" s="46">
        <v>44174</v>
      </c>
      <c r="F392" s="51" t="s">
        <v>101</v>
      </c>
      <c r="G392" s="47" t="s">
        <v>448</v>
      </c>
      <c r="H392" s="139">
        <v>356</v>
      </c>
      <c r="I392" s="217" t="s">
        <v>861</v>
      </c>
      <c r="J392" s="45">
        <v>12</v>
      </c>
      <c r="K392" s="50">
        <f t="shared" si="61"/>
        <v>60.84</v>
      </c>
      <c r="L392" s="217" t="s">
        <v>916</v>
      </c>
      <c r="M392" s="220">
        <v>12</v>
      </c>
      <c r="N392" s="223">
        <f t="shared" si="62"/>
        <v>62.400000000000006</v>
      </c>
      <c r="O392" s="217" t="s">
        <v>924</v>
      </c>
      <c r="P392" s="220">
        <v>12</v>
      </c>
      <c r="Q392" s="223">
        <f t="shared" si="53"/>
        <v>90.12</v>
      </c>
      <c r="R392" s="217" t="s">
        <v>936</v>
      </c>
      <c r="S392" s="220">
        <v>12</v>
      </c>
      <c r="T392" s="223">
        <f t="shared" si="56"/>
        <v>60.84</v>
      </c>
      <c r="U392" s="217" t="s">
        <v>921</v>
      </c>
      <c r="V392" s="220">
        <v>18</v>
      </c>
      <c r="W392" s="223">
        <f t="shared" si="55"/>
        <v>119.16</v>
      </c>
      <c r="X392" s="98"/>
      <c r="Z392" s="223">
        <f t="shared" si="57"/>
        <v>0</v>
      </c>
      <c r="AA392" s="217" t="s">
        <v>817</v>
      </c>
      <c r="AB392" s="45">
        <v>6</v>
      </c>
      <c r="AC392" s="50">
        <f t="shared" si="58"/>
        <v>30.42</v>
      </c>
      <c r="AD392" s="220" t="s">
        <v>925</v>
      </c>
      <c r="AE392" s="45">
        <v>12</v>
      </c>
      <c r="AF392" s="50">
        <f t="shared" si="59"/>
        <v>61.44</v>
      </c>
      <c r="AG392" s="49" t="s">
        <v>884</v>
      </c>
      <c r="AH392" s="45">
        <v>24</v>
      </c>
      <c r="AI392" s="50">
        <f t="shared" si="60"/>
        <v>174</v>
      </c>
      <c r="AJ392" s="220"/>
      <c r="AK392" s="45"/>
      <c r="AM392" s="159">
        <f t="shared" si="51"/>
        <v>659.22</v>
      </c>
      <c r="AN392" s="48">
        <f t="shared" si="52"/>
        <v>438</v>
      </c>
    </row>
    <row r="393" spans="2:41" x14ac:dyDescent="0.2">
      <c r="B393" s="153">
        <v>440</v>
      </c>
      <c r="C393" s="139">
        <v>440</v>
      </c>
      <c r="E393" s="46">
        <v>44177</v>
      </c>
      <c r="F393" s="51" t="s">
        <v>101</v>
      </c>
      <c r="G393" s="47" t="s">
        <v>450</v>
      </c>
      <c r="H393" s="139">
        <v>357</v>
      </c>
      <c r="I393" s="217"/>
      <c r="K393" s="50">
        <f t="shared" si="61"/>
        <v>0</v>
      </c>
      <c r="L393" s="217" t="s">
        <v>916</v>
      </c>
      <c r="M393" s="220">
        <v>6</v>
      </c>
      <c r="N393" s="223">
        <f t="shared" si="62"/>
        <v>31.200000000000003</v>
      </c>
      <c r="O393" s="217" t="s">
        <v>924</v>
      </c>
      <c r="P393" s="220">
        <v>12</v>
      </c>
      <c r="Q393" s="223">
        <f t="shared" si="53"/>
        <v>90.12</v>
      </c>
      <c r="R393" s="217" t="s">
        <v>936</v>
      </c>
      <c r="S393" s="220">
        <v>12</v>
      </c>
      <c r="T393" s="223">
        <f t="shared" si="56"/>
        <v>60.84</v>
      </c>
      <c r="U393" s="217"/>
      <c r="W393" s="223">
        <f t="shared" si="55"/>
        <v>0</v>
      </c>
      <c r="X393" s="98"/>
      <c r="Z393" s="223">
        <f t="shared" si="57"/>
        <v>0</v>
      </c>
      <c r="AA393" s="217"/>
      <c r="AC393" s="50">
        <f t="shared" si="58"/>
        <v>0</v>
      </c>
      <c r="AD393" s="220" t="s">
        <v>925</v>
      </c>
      <c r="AE393" s="45">
        <v>6</v>
      </c>
      <c r="AF393" s="50">
        <f t="shared" si="59"/>
        <v>30.72</v>
      </c>
      <c r="AG393" s="49"/>
      <c r="AI393" s="50">
        <f t="shared" si="60"/>
        <v>0</v>
      </c>
      <c r="AJ393" s="220"/>
      <c r="AK393" s="45"/>
      <c r="AM393" s="159">
        <f t="shared" si="51"/>
        <v>212.88000000000002</v>
      </c>
      <c r="AN393" s="48">
        <f t="shared" si="52"/>
        <v>440</v>
      </c>
    </row>
    <row r="394" spans="2:41" x14ac:dyDescent="0.2">
      <c r="B394" s="153">
        <v>441</v>
      </c>
      <c r="C394" s="139">
        <v>441</v>
      </c>
      <c r="E394" s="46">
        <v>44177</v>
      </c>
      <c r="F394" s="51" t="s">
        <v>101</v>
      </c>
      <c r="G394" s="47" t="s">
        <v>451</v>
      </c>
      <c r="H394" s="139">
        <v>358</v>
      </c>
      <c r="I394" s="217" t="s">
        <v>997</v>
      </c>
      <c r="J394" s="45">
        <v>12</v>
      </c>
      <c r="K394" s="50">
        <f t="shared" si="61"/>
        <v>60.84</v>
      </c>
      <c r="L394" s="217" t="s">
        <v>916</v>
      </c>
      <c r="M394" s="220">
        <v>6</v>
      </c>
      <c r="N394" s="223">
        <f t="shared" si="62"/>
        <v>31.200000000000003</v>
      </c>
      <c r="O394" s="217"/>
      <c r="Q394" s="223">
        <f t="shared" si="53"/>
        <v>0</v>
      </c>
      <c r="R394" s="217" t="s">
        <v>936</v>
      </c>
      <c r="S394" s="220">
        <v>12</v>
      </c>
      <c r="T394" s="223">
        <f t="shared" si="56"/>
        <v>60.84</v>
      </c>
      <c r="U394" s="217" t="s">
        <v>921</v>
      </c>
      <c r="V394" s="220">
        <v>6</v>
      </c>
      <c r="W394" s="223">
        <f t="shared" si="55"/>
        <v>39.72</v>
      </c>
      <c r="X394" s="98"/>
      <c r="Z394" s="223">
        <f t="shared" si="57"/>
        <v>0</v>
      </c>
      <c r="AA394" s="217" t="s">
        <v>817</v>
      </c>
      <c r="AB394" s="45">
        <v>12</v>
      </c>
      <c r="AC394" s="50">
        <f t="shared" si="58"/>
        <v>60.84</v>
      </c>
      <c r="AF394" s="50">
        <f t="shared" si="59"/>
        <v>0</v>
      </c>
      <c r="AG394" s="49" t="s">
        <v>884</v>
      </c>
      <c r="AH394" s="45">
        <v>6</v>
      </c>
      <c r="AI394" s="50">
        <f t="shared" si="60"/>
        <v>43.5</v>
      </c>
      <c r="AJ394" s="220"/>
      <c r="AK394" s="45"/>
      <c r="AM394" s="159">
        <f t="shared" si="51"/>
        <v>296.94</v>
      </c>
      <c r="AN394" s="48">
        <f t="shared" si="52"/>
        <v>441</v>
      </c>
    </row>
    <row r="395" spans="2:41" x14ac:dyDescent="0.2">
      <c r="B395" s="153">
        <v>442</v>
      </c>
      <c r="C395" s="139">
        <v>442</v>
      </c>
      <c r="E395" s="46">
        <v>44177</v>
      </c>
      <c r="F395" s="51" t="s">
        <v>101</v>
      </c>
      <c r="G395" s="47" t="s">
        <v>453</v>
      </c>
      <c r="H395" s="139">
        <v>359</v>
      </c>
      <c r="I395" s="217" t="s">
        <v>997</v>
      </c>
      <c r="J395" s="45">
        <v>12</v>
      </c>
      <c r="K395" s="50">
        <f t="shared" si="61"/>
        <v>60.84</v>
      </c>
      <c r="L395" s="217"/>
      <c r="N395" s="223">
        <f t="shared" si="62"/>
        <v>0</v>
      </c>
      <c r="O395" s="217" t="s">
        <v>924</v>
      </c>
      <c r="P395" s="220">
        <v>12</v>
      </c>
      <c r="Q395" s="223">
        <f t="shared" si="53"/>
        <v>90.12</v>
      </c>
      <c r="R395" s="217" t="s">
        <v>936</v>
      </c>
      <c r="S395" s="220">
        <v>12</v>
      </c>
      <c r="T395" s="223">
        <f t="shared" si="56"/>
        <v>60.84</v>
      </c>
      <c r="U395" s="217" t="s">
        <v>921</v>
      </c>
      <c r="V395" s="220">
        <v>12</v>
      </c>
      <c r="W395" s="223">
        <f t="shared" si="55"/>
        <v>79.44</v>
      </c>
      <c r="X395" s="98"/>
      <c r="Z395" s="223">
        <f t="shared" si="57"/>
        <v>0</v>
      </c>
      <c r="AA395" s="217" t="s">
        <v>817</v>
      </c>
      <c r="AB395" s="45">
        <v>12</v>
      </c>
      <c r="AC395" s="50">
        <f t="shared" si="58"/>
        <v>60.84</v>
      </c>
      <c r="AF395" s="50">
        <f t="shared" si="59"/>
        <v>0</v>
      </c>
      <c r="AG395" s="49"/>
      <c r="AI395" s="50">
        <f t="shared" si="60"/>
        <v>0</v>
      </c>
      <c r="AJ395" s="220"/>
      <c r="AK395" s="45"/>
      <c r="AM395" s="159">
        <f t="shared" si="51"/>
        <v>352.08000000000004</v>
      </c>
      <c r="AN395" s="48">
        <f t="shared" si="52"/>
        <v>442</v>
      </c>
    </row>
    <row r="396" spans="2:41" x14ac:dyDescent="0.2">
      <c r="B396" s="153">
        <v>443</v>
      </c>
      <c r="C396" s="139">
        <v>443</v>
      </c>
      <c r="E396" s="46">
        <v>44177</v>
      </c>
      <c r="F396" s="51" t="s">
        <v>101</v>
      </c>
      <c r="G396" s="47" t="s">
        <v>454</v>
      </c>
      <c r="H396" s="139">
        <v>360</v>
      </c>
      <c r="I396" s="217" t="s">
        <v>997</v>
      </c>
      <c r="J396" s="45">
        <v>12</v>
      </c>
      <c r="K396" s="50">
        <f t="shared" si="61"/>
        <v>60.84</v>
      </c>
      <c r="L396" s="217" t="s">
        <v>916</v>
      </c>
      <c r="M396" s="220">
        <v>6</v>
      </c>
      <c r="N396" s="223">
        <f t="shared" si="62"/>
        <v>31.200000000000003</v>
      </c>
      <c r="O396" s="217" t="s">
        <v>924</v>
      </c>
      <c r="P396" s="220">
        <v>6</v>
      </c>
      <c r="Q396" s="223">
        <f t="shared" si="53"/>
        <v>45.06</v>
      </c>
      <c r="R396" s="217"/>
      <c r="T396" s="223">
        <f t="shared" si="56"/>
        <v>0</v>
      </c>
      <c r="U396" s="217"/>
      <c r="W396" s="223">
        <f t="shared" si="55"/>
        <v>0</v>
      </c>
      <c r="X396" s="98"/>
      <c r="Z396" s="223">
        <f t="shared" si="57"/>
        <v>0</v>
      </c>
      <c r="AA396" s="217" t="s">
        <v>817</v>
      </c>
      <c r="AB396" s="45">
        <v>12</v>
      </c>
      <c r="AC396" s="50">
        <f t="shared" si="58"/>
        <v>60.84</v>
      </c>
      <c r="AD396" s="220" t="s">
        <v>925</v>
      </c>
      <c r="AE396" s="45">
        <v>6</v>
      </c>
      <c r="AF396" s="50">
        <f t="shared" si="59"/>
        <v>30.72</v>
      </c>
      <c r="AG396" s="49"/>
      <c r="AI396" s="50">
        <f t="shared" si="60"/>
        <v>0</v>
      </c>
      <c r="AJ396" s="220"/>
      <c r="AK396" s="45"/>
      <c r="AM396" s="159">
        <f t="shared" si="51"/>
        <v>228.66000000000003</v>
      </c>
      <c r="AN396" s="48">
        <f t="shared" si="52"/>
        <v>443</v>
      </c>
    </row>
    <row r="397" spans="2:41" x14ac:dyDescent="0.2">
      <c r="B397" s="153" t="s">
        <v>999</v>
      </c>
      <c r="C397" s="139">
        <v>444</v>
      </c>
      <c r="D397" s="139" t="s">
        <v>657</v>
      </c>
      <c r="E397" s="46">
        <v>44177</v>
      </c>
      <c r="F397" s="51" t="s">
        <v>101</v>
      </c>
      <c r="G397" s="47" t="s">
        <v>462</v>
      </c>
      <c r="H397" s="139">
        <v>361</v>
      </c>
      <c r="I397" s="217" t="s">
        <v>861</v>
      </c>
      <c r="J397" s="45">
        <v>2</v>
      </c>
      <c r="K397" s="50">
        <f t="shared" si="61"/>
        <v>10.14</v>
      </c>
      <c r="L397" s="217"/>
      <c r="N397" s="223">
        <f t="shared" si="62"/>
        <v>0</v>
      </c>
      <c r="O397" s="217"/>
      <c r="Q397" s="223">
        <f t="shared" si="53"/>
        <v>0</v>
      </c>
      <c r="R397" s="217"/>
      <c r="T397" s="223">
        <f t="shared" si="56"/>
        <v>0</v>
      </c>
      <c r="U397" s="217"/>
      <c r="W397" s="223">
        <f t="shared" si="55"/>
        <v>0</v>
      </c>
      <c r="X397" s="98"/>
      <c r="Z397" s="223">
        <f t="shared" si="57"/>
        <v>0</v>
      </c>
      <c r="AA397" s="217"/>
      <c r="AC397" s="50">
        <f t="shared" si="58"/>
        <v>0</v>
      </c>
      <c r="AF397" s="50">
        <f t="shared" si="59"/>
        <v>0</v>
      </c>
      <c r="AG397" s="49"/>
      <c r="AI397" s="50">
        <f t="shared" si="60"/>
        <v>0</v>
      </c>
      <c r="AJ397" s="220"/>
      <c r="AK397" s="45"/>
      <c r="AM397" s="159">
        <f t="shared" si="51"/>
        <v>10.14</v>
      </c>
      <c r="AN397" s="48" t="str">
        <f t="shared" si="52"/>
        <v>444A</v>
      </c>
    </row>
    <row r="398" spans="2:41" x14ac:dyDescent="0.2">
      <c r="B398" s="153" t="s">
        <v>998</v>
      </c>
      <c r="C398" s="139">
        <v>444</v>
      </c>
      <c r="D398" s="139" t="s">
        <v>658</v>
      </c>
      <c r="E398" s="46">
        <v>44177</v>
      </c>
      <c r="F398" s="51" t="s">
        <v>101</v>
      </c>
      <c r="G398" s="47" t="s">
        <v>462</v>
      </c>
      <c r="H398" s="139">
        <v>361</v>
      </c>
      <c r="I398" s="217" t="s">
        <v>997</v>
      </c>
      <c r="J398" s="45">
        <v>4</v>
      </c>
      <c r="K398" s="50">
        <f t="shared" si="61"/>
        <v>20.28</v>
      </c>
      <c r="L398" s="217"/>
      <c r="N398" s="223">
        <f t="shared" si="62"/>
        <v>0</v>
      </c>
      <c r="O398" s="217" t="s">
        <v>924</v>
      </c>
      <c r="P398" s="220">
        <v>6</v>
      </c>
      <c r="Q398" s="223">
        <f t="shared" si="53"/>
        <v>45.06</v>
      </c>
      <c r="R398" s="217" t="s">
        <v>936</v>
      </c>
      <c r="S398" s="220">
        <v>6</v>
      </c>
      <c r="T398" s="223">
        <f t="shared" si="56"/>
        <v>30.42</v>
      </c>
      <c r="U398" s="217"/>
      <c r="W398" s="223">
        <f t="shared" si="55"/>
        <v>0</v>
      </c>
      <c r="X398" s="98"/>
      <c r="Z398" s="223">
        <f t="shared" si="57"/>
        <v>0</v>
      </c>
      <c r="AA398" s="217" t="s">
        <v>817</v>
      </c>
      <c r="AB398" s="45">
        <v>12</v>
      </c>
      <c r="AC398" s="50">
        <f t="shared" si="58"/>
        <v>60.84</v>
      </c>
      <c r="AF398" s="50">
        <f t="shared" si="59"/>
        <v>0</v>
      </c>
      <c r="AG398" s="49" t="s">
        <v>884</v>
      </c>
      <c r="AH398" s="45">
        <v>6</v>
      </c>
      <c r="AI398" s="50">
        <f t="shared" si="60"/>
        <v>43.5</v>
      </c>
      <c r="AJ398" s="220"/>
      <c r="AK398" s="45"/>
      <c r="AM398" s="159">
        <f t="shared" si="51"/>
        <v>200.10000000000002</v>
      </c>
      <c r="AN398" s="48" t="str">
        <f t="shared" si="52"/>
        <v>444B</v>
      </c>
      <c r="AO398" s="158">
        <f>AM397+AM398</f>
        <v>210.24</v>
      </c>
    </row>
    <row r="399" spans="2:41" x14ac:dyDescent="0.2">
      <c r="B399" s="153">
        <v>445</v>
      </c>
      <c r="C399" s="139">
        <v>445</v>
      </c>
      <c r="E399" s="46">
        <v>44177</v>
      </c>
      <c r="F399" s="51" t="s">
        <v>101</v>
      </c>
      <c r="G399" s="47" t="s">
        <v>457</v>
      </c>
      <c r="H399" s="139">
        <v>362</v>
      </c>
      <c r="I399" s="217" t="s">
        <v>997</v>
      </c>
      <c r="J399" s="45">
        <v>30</v>
      </c>
      <c r="K399" s="50">
        <f t="shared" si="61"/>
        <v>152.10000000000002</v>
      </c>
      <c r="L399" s="217" t="s">
        <v>916</v>
      </c>
      <c r="M399" s="220">
        <v>6</v>
      </c>
      <c r="N399" s="223">
        <f t="shared" si="62"/>
        <v>31.200000000000003</v>
      </c>
      <c r="O399" s="217" t="s">
        <v>924</v>
      </c>
      <c r="P399" s="220">
        <v>36</v>
      </c>
      <c r="Q399" s="223">
        <f t="shared" si="53"/>
        <v>270.36</v>
      </c>
      <c r="R399" s="217"/>
      <c r="T399" s="223">
        <f t="shared" si="56"/>
        <v>0</v>
      </c>
      <c r="U399" s="217" t="s">
        <v>921</v>
      </c>
      <c r="V399" s="220">
        <v>6</v>
      </c>
      <c r="W399" s="223">
        <f t="shared" si="55"/>
        <v>39.72</v>
      </c>
      <c r="X399" s="98"/>
      <c r="Z399" s="223">
        <f t="shared" si="57"/>
        <v>0</v>
      </c>
      <c r="AA399" s="217"/>
      <c r="AC399" s="50">
        <f t="shared" si="58"/>
        <v>0</v>
      </c>
      <c r="AD399" s="220" t="s">
        <v>925</v>
      </c>
      <c r="AE399" s="45">
        <v>6</v>
      </c>
      <c r="AF399" s="50">
        <f t="shared" si="59"/>
        <v>30.72</v>
      </c>
      <c r="AG399" s="49" t="s">
        <v>884</v>
      </c>
      <c r="AH399" s="45">
        <v>6</v>
      </c>
      <c r="AI399" s="50">
        <f t="shared" si="60"/>
        <v>43.5</v>
      </c>
      <c r="AJ399" s="220"/>
      <c r="AK399" s="45"/>
      <c r="AM399" s="159">
        <f t="shared" si="51"/>
        <v>567.6</v>
      </c>
      <c r="AN399" s="48">
        <f t="shared" si="52"/>
        <v>445</v>
      </c>
    </row>
    <row r="400" spans="2:41" x14ac:dyDescent="0.2">
      <c r="B400" s="153">
        <v>446</v>
      </c>
      <c r="C400" s="139">
        <v>446</v>
      </c>
      <c r="E400" s="46">
        <v>44177</v>
      </c>
      <c r="F400" s="51" t="s">
        <v>101</v>
      </c>
      <c r="G400" s="47" t="s">
        <v>470</v>
      </c>
      <c r="H400" s="139">
        <v>363</v>
      </c>
      <c r="I400" s="217"/>
      <c r="K400" s="50">
        <f t="shared" si="61"/>
        <v>0</v>
      </c>
      <c r="L400" s="217" t="s">
        <v>916</v>
      </c>
      <c r="M400" s="220">
        <v>12</v>
      </c>
      <c r="N400" s="223">
        <f t="shared" si="62"/>
        <v>62.400000000000006</v>
      </c>
      <c r="O400" s="217"/>
      <c r="Q400" s="223">
        <f t="shared" si="53"/>
        <v>0</v>
      </c>
      <c r="R400" s="217" t="s">
        <v>936</v>
      </c>
      <c r="S400" s="220">
        <v>6</v>
      </c>
      <c r="T400" s="223">
        <f t="shared" si="56"/>
        <v>30.42</v>
      </c>
      <c r="U400" s="217" t="s">
        <v>921</v>
      </c>
      <c r="V400" s="220">
        <v>6</v>
      </c>
      <c r="W400" s="223">
        <f t="shared" si="55"/>
        <v>39.72</v>
      </c>
      <c r="X400" s="98"/>
      <c r="Z400" s="223">
        <f t="shared" si="57"/>
        <v>0</v>
      </c>
      <c r="AA400" s="217"/>
      <c r="AC400" s="50">
        <f t="shared" si="58"/>
        <v>0</v>
      </c>
      <c r="AD400" s="220" t="s">
        <v>925</v>
      </c>
      <c r="AE400" s="45">
        <v>6</v>
      </c>
      <c r="AF400" s="50">
        <f t="shared" si="59"/>
        <v>30.72</v>
      </c>
      <c r="AG400" s="49" t="s">
        <v>884</v>
      </c>
      <c r="AH400" s="45">
        <v>6</v>
      </c>
      <c r="AI400" s="50">
        <f t="shared" si="60"/>
        <v>43.5</v>
      </c>
      <c r="AJ400" s="220"/>
      <c r="AK400" s="45"/>
      <c r="AM400" s="159">
        <f t="shared" ref="AM400:AM463" si="63">K400+N400+Q400+T400+W400+AC400+AF400+AI400+Z400+AL400</f>
        <v>206.76000000000002</v>
      </c>
      <c r="AN400" s="48">
        <f t="shared" si="52"/>
        <v>446</v>
      </c>
    </row>
    <row r="401" spans="2:40" x14ac:dyDescent="0.2">
      <c r="B401" s="153"/>
      <c r="G401" s="47"/>
      <c r="I401" s="217"/>
      <c r="K401" s="50">
        <f t="shared" si="61"/>
        <v>0</v>
      </c>
      <c r="L401" s="217"/>
      <c r="N401" s="223">
        <f t="shared" si="62"/>
        <v>0</v>
      </c>
      <c r="O401" s="217"/>
      <c r="Q401" s="223">
        <f t="shared" si="53"/>
        <v>0</v>
      </c>
      <c r="R401" s="217"/>
      <c r="T401" s="223">
        <f t="shared" si="56"/>
        <v>0</v>
      </c>
      <c r="U401" s="217"/>
      <c r="W401" s="223">
        <f t="shared" si="55"/>
        <v>0</v>
      </c>
      <c r="X401" s="98"/>
      <c r="Z401" s="223">
        <f t="shared" si="57"/>
        <v>0</v>
      </c>
      <c r="AA401" s="217"/>
      <c r="AC401" s="50">
        <f t="shared" si="58"/>
        <v>0</v>
      </c>
      <c r="AF401" s="50">
        <f t="shared" si="59"/>
        <v>0</v>
      </c>
      <c r="AG401" s="49"/>
      <c r="AI401" s="50">
        <f t="shared" si="60"/>
        <v>0</v>
      </c>
      <c r="AJ401" s="220"/>
      <c r="AK401" s="45"/>
      <c r="AM401" s="159">
        <f t="shared" si="63"/>
        <v>0</v>
      </c>
      <c r="AN401" s="48">
        <f t="shared" si="52"/>
        <v>0</v>
      </c>
    </row>
    <row r="402" spans="2:40" x14ac:dyDescent="0.2">
      <c r="B402" s="153"/>
      <c r="G402" s="47"/>
      <c r="I402" s="217"/>
      <c r="K402" s="50">
        <f t="shared" si="61"/>
        <v>0</v>
      </c>
      <c r="L402" s="217"/>
      <c r="N402" s="223">
        <f t="shared" si="62"/>
        <v>0</v>
      </c>
      <c r="O402" s="217"/>
      <c r="Q402" s="223">
        <f t="shared" si="53"/>
        <v>0</v>
      </c>
      <c r="R402" s="217"/>
      <c r="T402" s="223">
        <f t="shared" si="56"/>
        <v>0</v>
      </c>
      <c r="U402" s="217"/>
      <c r="W402" s="223">
        <f t="shared" si="55"/>
        <v>0</v>
      </c>
      <c r="X402" s="98"/>
      <c r="Z402" s="223">
        <f t="shared" si="57"/>
        <v>0</v>
      </c>
      <c r="AA402" s="217"/>
      <c r="AC402" s="50">
        <f t="shared" si="58"/>
        <v>0</v>
      </c>
      <c r="AF402" s="50">
        <f t="shared" si="59"/>
        <v>0</v>
      </c>
      <c r="AG402" s="49"/>
      <c r="AI402" s="50">
        <f t="shared" si="60"/>
        <v>0</v>
      </c>
      <c r="AJ402" s="220"/>
      <c r="AK402" s="45"/>
      <c r="AM402" s="159">
        <f t="shared" si="63"/>
        <v>0</v>
      </c>
      <c r="AN402" s="48">
        <f t="shared" si="52"/>
        <v>0</v>
      </c>
    </row>
    <row r="403" spans="2:40" x14ac:dyDescent="0.2">
      <c r="B403" s="153"/>
      <c r="G403" s="47"/>
      <c r="I403" s="217"/>
      <c r="K403" s="50">
        <f t="shared" si="61"/>
        <v>0</v>
      </c>
      <c r="L403" s="217"/>
      <c r="N403" s="223">
        <f t="shared" si="62"/>
        <v>0</v>
      </c>
      <c r="O403" s="217"/>
      <c r="Q403" s="223">
        <f t="shared" si="53"/>
        <v>0</v>
      </c>
      <c r="R403" s="217"/>
      <c r="T403" s="223">
        <f t="shared" si="56"/>
        <v>0</v>
      </c>
      <c r="U403" s="217"/>
      <c r="W403" s="223">
        <f t="shared" si="55"/>
        <v>0</v>
      </c>
      <c r="X403" s="98"/>
      <c r="Z403" s="223">
        <f t="shared" si="57"/>
        <v>0</v>
      </c>
      <c r="AA403" s="217"/>
      <c r="AC403" s="50">
        <f t="shared" si="58"/>
        <v>0</v>
      </c>
      <c r="AF403" s="50">
        <f t="shared" si="59"/>
        <v>0</v>
      </c>
      <c r="AG403" s="49"/>
      <c r="AI403" s="50">
        <f t="shared" si="60"/>
        <v>0</v>
      </c>
      <c r="AJ403" s="220"/>
      <c r="AK403" s="45"/>
      <c r="AM403" s="159">
        <f t="shared" si="63"/>
        <v>0</v>
      </c>
      <c r="AN403" s="48">
        <f t="shared" si="52"/>
        <v>0</v>
      </c>
    </row>
    <row r="404" spans="2:40" x14ac:dyDescent="0.2">
      <c r="B404" s="153"/>
      <c r="G404" s="47"/>
      <c r="I404" s="217"/>
      <c r="K404" s="50">
        <f t="shared" si="61"/>
        <v>0</v>
      </c>
      <c r="L404" s="217"/>
      <c r="N404" s="223">
        <f t="shared" si="62"/>
        <v>0</v>
      </c>
      <c r="O404" s="217"/>
      <c r="Q404" s="223">
        <f t="shared" ref="Q404:Q421" si="64">IF(O404&gt;0,(P404*VLOOKUP(O404,VEND_AC_BIO,3,FALSE)),0)</f>
        <v>0</v>
      </c>
      <c r="R404" s="217"/>
      <c r="T404" s="223">
        <f t="shared" si="56"/>
        <v>0</v>
      </c>
      <c r="U404" s="217"/>
      <c r="W404" s="223">
        <f t="shared" si="55"/>
        <v>0</v>
      </c>
      <c r="X404" s="98"/>
      <c r="Z404" s="223">
        <f t="shared" si="57"/>
        <v>0</v>
      </c>
      <c r="AA404" s="217"/>
      <c r="AC404" s="50">
        <f t="shared" si="58"/>
        <v>0</v>
      </c>
      <c r="AF404" s="50">
        <f t="shared" si="59"/>
        <v>0</v>
      </c>
      <c r="AG404" s="49"/>
      <c r="AI404" s="50">
        <f t="shared" si="60"/>
        <v>0</v>
      </c>
      <c r="AJ404" s="220"/>
      <c r="AK404" s="45"/>
      <c r="AM404" s="159">
        <f t="shared" si="63"/>
        <v>0</v>
      </c>
      <c r="AN404" s="48">
        <f t="shared" si="52"/>
        <v>0</v>
      </c>
    </row>
    <row r="405" spans="2:40" x14ac:dyDescent="0.2">
      <c r="B405" s="153"/>
      <c r="G405" s="47"/>
      <c r="I405" s="217"/>
      <c r="K405" s="50">
        <f t="shared" si="61"/>
        <v>0</v>
      </c>
      <c r="L405" s="217"/>
      <c r="N405" s="223">
        <f t="shared" si="62"/>
        <v>0</v>
      </c>
      <c r="O405" s="217"/>
      <c r="Q405" s="223">
        <f t="shared" si="64"/>
        <v>0</v>
      </c>
      <c r="R405" s="217"/>
      <c r="T405" s="223">
        <f t="shared" si="56"/>
        <v>0</v>
      </c>
      <c r="U405" s="217"/>
      <c r="W405" s="223">
        <f t="shared" si="55"/>
        <v>0</v>
      </c>
      <c r="X405" s="98"/>
      <c r="Z405" s="223">
        <f t="shared" si="57"/>
        <v>0</v>
      </c>
      <c r="AA405" s="217"/>
      <c r="AC405" s="50">
        <f t="shared" si="58"/>
        <v>0</v>
      </c>
      <c r="AF405" s="50">
        <f t="shared" si="59"/>
        <v>0</v>
      </c>
      <c r="AG405" s="49"/>
      <c r="AI405" s="50">
        <f t="shared" si="60"/>
        <v>0</v>
      </c>
      <c r="AJ405" s="220"/>
      <c r="AK405" s="45"/>
      <c r="AM405" s="159">
        <f t="shared" si="63"/>
        <v>0</v>
      </c>
      <c r="AN405" s="48">
        <f t="shared" si="52"/>
        <v>0</v>
      </c>
    </row>
    <row r="406" spans="2:40" x14ac:dyDescent="0.2">
      <c r="B406" s="153"/>
      <c r="G406" s="47"/>
      <c r="I406" s="217"/>
      <c r="K406" s="50">
        <f t="shared" si="61"/>
        <v>0</v>
      </c>
      <c r="L406" s="217"/>
      <c r="N406" s="223">
        <f t="shared" si="62"/>
        <v>0</v>
      </c>
      <c r="O406" s="217"/>
      <c r="Q406" s="223">
        <f t="shared" si="64"/>
        <v>0</v>
      </c>
      <c r="R406" s="217"/>
      <c r="T406" s="223">
        <f t="shared" si="56"/>
        <v>0</v>
      </c>
      <c r="U406" s="217"/>
      <c r="W406" s="223">
        <f t="shared" si="55"/>
        <v>0</v>
      </c>
      <c r="X406" s="98"/>
      <c r="Z406" s="223">
        <f t="shared" si="57"/>
        <v>0</v>
      </c>
      <c r="AA406" s="217"/>
      <c r="AC406" s="50">
        <f t="shared" si="58"/>
        <v>0</v>
      </c>
      <c r="AF406" s="50">
        <f t="shared" si="59"/>
        <v>0</v>
      </c>
      <c r="AG406" s="49"/>
      <c r="AI406" s="50">
        <f t="shared" si="60"/>
        <v>0</v>
      </c>
      <c r="AJ406" s="220"/>
      <c r="AK406" s="45"/>
      <c r="AM406" s="159">
        <f t="shared" si="63"/>
        <v>0</v>
      </c>
      <c r="AN406" s="48">
        <f t="shared" si="52"/>
        <v>0</v>
      </c>
    </row>
    <row r="407" spans="2:40" x14ac:dyDescent="0.2">
      <c r="B407" s="153"/>
      <c r="G407" s="47"/>
      <c r="I407" s="217"/>
      <c r="K407" s="50">
        <f t="shared" si="61"/>
        <v>0</v>
      </c>
      <c r="L407" s="217"/>
      <c r="N407" s="223">
        <f t="shared" si="62"/>
        <v>0</v>
      </c>
      <c r="O407" s="217"/>
      <c r="Q407" s="223">
        <f t="shared" si="64"/>
        <v>0</v>
      </c>
      <c r="R407" s="217"/>
      <c r="T407" s="223">
        <f t="shared" si="56"/>
        <v>0</v>
      </c>
      <c r="U407" s="217"/>
      <c r="W407" s="223">
        <f t="shared" si="55"/>
        <v>0</v>
      </c>
      <c r="X407" s="98"/>
      <c r="Z407" s="223">
        <f t="shared" si="57"/>
        <v>0</v>
      </c>
      <c r="AA407" s="217"/>
      <c r="AC407" s="50">
        <f t="shared" si="58"/>
        <v>0</v>
      </c>
      <c r="AF407" s="50">
        <f t="shared" si="59"/>
        <v>0</v>
      </c>
      <c r="AG407" s="49"/>
      <c r="AI407" s="50">
        <f t="shared" si="60"/>
        <v>0</v>
      </c>
      <c r="AJ407" s="220"/>
      <c r="AK407" s="45"/>
      <c r="AM407" s="159">
        <f t="shared" si="63"/>
        <v>0</v>
      </c>
      <c r="AN407" s="48">
        <f t="shared" si="52"/>
        <v>0</v>
      </c>
    </row>
    <row r="408" spans="2:40" x14ac:dyDescent="0.2">
      <c r="B408" s="153"/>
      <c r="G408" s="47"/>
      <c r="I408" s="217"/>
      <c r="K408" s="50">
        <f t="shared" si="61"/>
        <v>0</v>
      </c>
      <c r="L408" s="217"/>
      <c r="N408" s="223">
        <f t="shared" si="62"/>
        <v>0</v>
      </c>
      <c r="O408" s="217"/>
      <c r="Q408" s="223">
        <f t="shared" si="64"/>
        <v>0</v>
      </c>
      <c r="R408" s="217"/>
      <c r="T408" s="223">
        <f t="shared" si="56"/>
        <v>0</v>
      </c>
      <c r="U408" s="217"/>
      <c r="W408" s="223">
        <f t="shared" si="55"/>
        <v>0</v>
      </c>
      <c r="X408" s="98"/>
      <c r="Z408" s="223">
        <f t="shared" si="57"/>
        <v>0</v>
      </c>
      <c r="AA408" s="217"/>
      <c r="AC408" s="50">
        <f t="shared" si="58"/>
        <v>0</v>
      </c>
      <c r="AF408" s="50">
        <f t="shared" si="59"/>
        <v>0</v>
      </c>
      <c r="AG408" s="49"/>
      <c r="AI408" s="50">
        <f t="shared" si="60"/>
        <v>0</v>
      </c>
      <c r="AJ408" s="220"/>
      <c r="AK408" s="45"/>
      <c r="AM408" s="159">
        <f t="shared" si="63"/>
        <v>0</v>
      </c>
      <c r="AN408" s="48">
        <f t="shared" si="52"/>
        <v>0</v>
      </c>
    </row>
    <row r="409" spans="2:40" x14ac:dyDescent="0.2">
      <c r="B409" s="153"/>
      <c r="G409" s="47"/>
      <c r="I409" s="217"/>
      <c r="K409" s="50">
        <f t="shared" si="61"/>
        <v>0</v>
      </c>
      <c r="L409" s="217"/>
      <c r="N409" s="223">
        <f t="shared" si="62"/>
        <v>0</v>
      </c>
      <c r="O409" s="217"/>
      <c r="Q409" s="223">
        <f t="shared" si="64"/>
        <v>0</v>
      </c>
      <c r="R409" s="217"/>
      <c r="T409" s="223">
        <f t="shared" si="56"/>
        <v>0</v>
      </c>
      <c r="U409" s="217"/>
      <c r="W409" s="223">
        <f t="shared" si="55"/>
        <v>0</v>
      </c>
      <c r="X409" s="98"/>
      <c r="Z409" s="223">
        <f t="shared" si="57"/>
        <v>0</v>
      </c>
      <c r="AA409" s="217"/>
      <c r="AC409" s="50">
        <f t="shared" si="58"/>
        <v>0</v>
      </c>
      <c r="AF409" s="50">
        <f t="shared" si="59"/>
        <v>0</v>
      </c>
      <c r="AG409" s="49"/>
      <c r="AI409" s="50">
        <f t="shared" si="60"/>
        <v>0</v>
      </c>
      <c r="AJ409" s="220"/>
      <c r="AK409" s="45"/>
      <c r="AM409" s="159">
        <f t="shared" si="63"/>
        <v>0</v>
      </c>
      <c r="AN409" s="48">
        <f t="shared" ref="AN409:AN472" si="65">B409</f>
        <v>0</v>
      </c>
    </row>
    <row r="410" spans="2:40" x14ac:dyDescent="0.2">
      <c r="B410" s="153"/>
      <c r="G410" s="47"/>
      <c r="I410" s="217"/>
      <c r="K410" s="50">
        <f t="shared" si="61"/>
        <v>0</v>
      </c>
      <c r="L410" s="217"/>
      <c r="N410" s="223">
        <f t="shared" si="62"/>
        <v>0</v>
      </c>
      <c r="O410" s="217"/>
      <c r="Q410" s="223">
        <f t="shared" si="64"/>
        <v>0</v>
      </c>
      <c r="R410" s="217"/>
      <c r="T410" s="223">
        <f t="shared" si="56"/>
        <v>0</v>
      </c>
      <c r="U410" s="217"/>
      <c r="W410" s="223">
        <f t="shared" si="55"/>
        <v>0</v>
      </c>
      <c r="X410" s="98"/>
      <c r="Z410" s="223">
        <f t="shared" si="57"/>
        <v>0</v>
      </c>
      <c r="AA410" s="217"/>
      <c r="AC410" s="50">
        <f t="shared" si="58"/>
        <v>0</v>
      </c>
      <c r="AF410" s="50">
        <f t="shared" si="59"/>
        <v>0</v>
      </c>
      <c r="AG410" s="49"/>
      <c r="AI410" s="50">
        <f t="shared" si="60"/>
        <v>0</v>
      </c>
      <c r="AJ410" s="220"/>
      <c r="AK410" s="45"/>
      <c r="AM410" s="159">
        <f t="shared" si="63"/>
        <v>0</v>
      </c>
      <c r="AN410" s="48">
        <f t="shared" si="65"/>
        <v>0</v>
      </c>
    </row>
    <row r="411" spans="2:40" x14ac:dyDescent="0.2">
      <c r="B411" s="153"/>
      <c r="G411" s="47"/>
      <c r="I411" s="217"/>
      <c r="K411" s="50">
        <f t="shared" si="61"/>
        <v>0</v>
      </c>
      <c r="L411" s="217"/>
      <c r="N411" s="223">
        <f t="shared" si="62"/>
        <v>0</v>
      </c>
      <c r="O411" s="217"/>
      <c r="Q411" s="223">
        <f t="shared" si="64"/>
        <v>0</v>
      </c>
      <c r="R411" s="217"/>
      <c r="T411" s="223">
        <f t="shared" si="56"/>
        <v>0</v>
      </c>
      <c r="U411" s="217"/>
      <c r="W411" s="223">
        <f t="shared" si="55"/>
        <v>0</v>
      </c>
      <c r="X411" s="98"/>
      <c r="Z411" s="223">
        <f t="shared" si="57"/>
        <v>0</v>
      </c>
      <c r="AA411" s="217"/>
      <c r="AC411" s="50">
        <f t="shared" si="58"/>
        <v>0</v>
      </c>
      <c r="AF411" s="50">
        <f t="shared" si="59"/>
        <v>0</v>
      </c>
      <c r="AG411" s="49"/>
      <c r="AI411" s="50">
        <f t="shared" si="60"/>
        <v>0</v>
      </c>
      <c r="AJ411" s="220"/>
      <c r="AK411" s="45"/>
      <c r="AM411" s="159">
        <f t="shared" si="63"/>
        <v>0</v>
      </c>
      <c r="AN411" s="48">
        <f t="shared" si="65"/>
        <v>0</v>
      </c>
    </row>
    <row r="412" spans="2:40" x14ac:dyDescent="0.2">
      <c r="B412" s="153"/>
      <c r="G412" s="47"/>
      <c r="I412" s="217"/>
      <c r="K412" s="50">
        <f t="shared" si="61"/>
        <v>0</v>
      </c>
      <c r="L412" s="217"/>
      <c r="N412" s="223">
        <f t="shared" si="62"/>
        <v>0</v>
      </c>
      <c r="O412" s="217"/>
      <c r="Q412" s="223">
        <f t="shared" si="64"/>
        <v>0</v>
      </c>
      <c r="R412" s="217"/>
      <c r="T412" s="223">
        <f t="shared" si="56"/>
        <v>0</v>
      </c>
      <c r="U412" s="217"/>
      <c r="W412" s="223">
        <f t="shared" si="55"/>
        <v>0</v>
      </c>
      <c r="X412" s="98"/>
      <c r="Z412" s="223">
        <f t="shared" si="57"/>
        <v>0</v>
      </c>
      <c r="AA412" s="217"/>
      <c r="AC412" s="50">
        <f t="shared" si="58"/>
        <v>0</v>
      </c>
      <c r="AF412" s="50">
        <f t="shared" si="59"/>
        <v>0</v>
      </c>
      <c r="AG412" s="49"/>
      <c r="AI412" s="50">
        <f t="shared" si="60"/>
        <v>0</v>
      </c>
      <c r="AJ412" s="220"/>
      <c r="AK412" s="45"/>
      <c r="AM412" s="159">
        <f t="shared" si="63"/>
        <v>0</v>
      </c>
      <c r="AN412" s="48">
        <f t="shared" si="65"/>
        <v>0</v>
      </c>
    </row>
    <row r="413" spans="2:40" x14ac:dyDescent="0.2">
      <c r="B413" s="153"/>
      <c r="G413" s="47"/>
      <c r="I413" s="217"/>
      <c r="K413" s="50">
        <f t="shared" si="61"/>
        <v>0</v>
      </c>
      <c r="L413" s="217"/>
      <c r="N413" s="223">
        <f t="shared" si="62"/>
        <v>0</v>
      </c>
      <c r="O413" s="217"/>
      <c r="Q413" s="223">
        <f t="shared" si="64"/>
        <v>0</v>
      </c>
      <c r="R413" s="217"/>
      <c r="T413" s="223">
        <f t="shared" si="56"/>
        <v>0</v>
      </c>
      <c r="U413" s="217"/>
      <c r="W413" s="223">
        <f t="shared" si="55"/>
        <v>0</v>
      </c>
      <c r="X413" s="98"/>
      <c r="Z413" s="223">
        <f t="shared" si="57"/>
        <v>0</v>
      </c>
      <c r="AA413" s="217"/>
      <c r="AC413" s="50">
        <f t="shared" si="58"/>
        <v>0</v>
      </c>
      <c r="AF413" s="50">
        <f t="shared" si="59"/>
        <v>0</v>
      </c>
      <c r="AG413" s="49"/>
      <c r="AI413" s="50">
        <f t="shared" si="60"/>
        <v>0</v>
      </c>
      <c r="AJ413" s="220"/>
      <c r="AK413" s="45"/>
      <c r="AM413" s="159">
        <f t="shared" si="63"/>
        <v>0</v>
      </c>
      <c r="AN413" s="48">
        <f t="shared" si="65"/>
        <v>0</v>
      </c>
    </row>
    <row r="414" spans="2:40" x14ac:dyDescent="0.2">
      <c r="B414" s="153"/>
      <c r="G414" s="47"/>
      <c r="I414" s="217"/>
      <c r="K414" s="50">
        <f t="shared" si="61"/>
        <v>0</v>
      </c>
      <c r="L414" s="217"/>
      <c r="N414" s="223">
        <f t="shared" si="62"/>
        <v>0</v>
      </c>
      <c r="O414" s="217"/>
      <c r="Q414" s="223">
        <f t="shared" si="64"/>
        <v>0</v>
      </c>
      <c r="R414" s="217"/>
      <c r="T414" s="223">
        <f t="shared" si="56"/>
        <v>0</v>
      </c>
      <c r="U414" s="217"/>
      <c r="W414" s="223">
        <f t="shared" si="55"/>
        <v>0</v>
      </c>
      <c r="X414" s="98"/>
      <c r="Z414" s="223">
        <f t="shared" si="57"/>
        <v>0</v>
      </c>
      <c r="AA414" s="217"/>
      <c r="AC414" s="50">
        <f t="shared" si="58"/>
        <v>0</v>
      </c>
      <c r="AF414" s="50">
        <f t="shared" si="59"/>
        <v>0</v>
      </c>
      <c r="AG414" s="49"/>
      <c r="AI414" s="50">
        <f t="shared" si="60"/>
        <v>0</v>
      </c>
      <c r="AJ414" s="220"/>
      <c r="AK414" s="45"/>
      <c r="AM414" s="159">
        <f t="shared" si="63"/>
        <v>0</v>
      </c>
      <c r="AN414" s="48">
        <f t="shared" si="65"/>
        <v>0</v>
      </c>
    </row>
    <row r="415" spans="2:40" x14ac:dyDescent="0.2">
      <c r="B415" s="153"/>
      <c r="G415" s="47"/>
      <c r="I415" s="217"/>
      <c r="K415" s="50">
        <f t="shared" si="61"/>
        <v>0</v>
      </c>
      <c r="L415" s="217"/>
      <c r="N415" s="223">
        <f t="shared" si="62"/>
        <v>0</v>
      </c>
      <c r="O415" s="217"/>
      <c r="Q415" s="223">
        <f t="shared" si="64"/>
        <v>0</v>
      </c>
      <c r="R415" s="217"/>
      <c r="T415" s="223">
        <f t="shared" si="56"/>
        <v>0</v>
      </c>
      <c r="U415" s="217"/>
      <c r="W415" s="223">
        <f t="shared" si="55"/>
        <v>0</v>
      </c>
      <c r="X415" s="98"/>
      <c r="Z415" s="223">
        <f t="shared" si="57"/>
        <v>0</v>
      </c>
      <c r="AA415" s="217"/>
      <c r="AC415" s="50">
        <f t="shared" si="58"/>
        <v>0</v>
      </c>
      <c r="AF415" s="50">
        <f t="shared" si="59"/>
        <v>0</v>
      </c>
      <c r="AG415" s="49"/>
      <c r="AI415" s="50">
        <f t="shared" si="60"/>
        <v>0</v>
      </c>
      <c r="AJ415" s="220"/>
      <c r="AK415" s="45"/>
      <c r="AM415" s="159">
        <f t="shared" si="63"/>
        <v>0</v>
      </c>
      <c r="AN415" s="48">
        <f t="shared" si="65"/>
        <v>0</v>
      </c>
    </row>
    <row r="416" spans="2:40" x14ac:dyDescent="0.2">
      <c r="B416" s="153"/>
      <c r="G416" s="47"/>
      <c r="I416" s="217"/>
      <c r="K416" s="50">
        <f t="shared" si="61"/>
        <v>0</v>
      </c>
      <c r="L416" s="217"/>
      <c r="N416" s="223">
        <f t="shared" si="62"/>
        <v>0</v>
      </c>
      <c r="O416" s="217"/>
      <c r="Q416" s="223">
        <f t="shared" si="64"/>
        <v>0</v>
      </c>
      <c r="R416" s="217"/>
      <c r="T416" s="223">
        <f t="shared" si="56"/>
        <v>0</v>
      </c>
      <c r="U416" s="217"/>
      <c r="W416" s="223">
        <f t="shared" si="55"/>
        <v>0</v>
      </c>
      <c r="X416" s="98"/>
      <c r="Z416" s="223">
        <f t="shared" si="57"/>
        <v>0</v>
      </c>
      <c r="AA416" s="217"/>
      <c r="AC416" s="50">
        <f t="shared" si="58"/>
        <v>0</v>
      </c>
      <c r="AF416" s="50">
        <f t="shared" si="59"/>
        <v>0</v>
      </c>
      <c r="AG416" s="49"/>
      <c r="AI416" s="50">
        <f t="shared" si="60"/>
        <v>0</v>
      </c>
      <c r="AJ416" s="220"/>
      <c r="AK416" s="45"/>
      <c r="AM416" s="159">
        <f t="shared" si="63"/>
        <v>0</v>
      </c>
      <c r="AN416" s="48">
        <f t="shared" si="65"/>
        <v>0</v>
      </c>
    </row>
    <row r="417" spans="2:40" x14ac:dyDescent="0.2">
      <c r="B417" s="153"/>
      <c r="G417" s="47"/>
      <c r="I417" s="217"/>
      <c r="K417" s="50">
        <f t="shared" si="61"/>
        <v>0</v>
      </c>
      <c r="L417" s="217"/>
      <c r="N417" s="223">
        <f t="shared" si="62"/>
        <v>0</v>
      </c>
      <c r="O417" s="217"/>
      <c r="Q417" s="223">
        <f t="shared" si="64"/>
        <v>0</v>
      </c>
      <c r="R417" s="217"/>
      <c r="T417" s="223">
        <f t="shared" si="56"/>
        <v>0</v>
      </c>
      <c r="U417" s="217"/>
      <c r="W417" s="223">
        <f t="shared" si="55"/>
        <v>0</v>
      </c>
      <c r="X417" s="98"/>
      <c r="Z417" s="223">
        <f t="shared" si="57"/>
        <v>0</v>
      </c>
      <c r="AA417" s="217"/>
      <c r="AC417" s="50">
        <f t="shared" si="58"/>
        <v>0</v>
      </c>
      <c r="AF417" s="50">
        <f t="shared" si="59"/>
        <v>0</v>
      </c>
      <c r="AG417" s="49"/>
      <c r="AI417" s="50">
        <f t="shared" si="60"/>
        <v>0</v>
      </c>
      <c r="AJ417" s="220"/>
      <c r="AK417" s="45"/>
      <c r="AM417" s="159">
        <f t="shared" si="63"/>
        <v>0</v>
      </c>
      <c r="AN417" s="48">
        <f t="shared" si="65"/>
        <v>0</v>
      </c>
    </row>
    <row r="418" spans="2:40" x14ac:dyDescent="0.2">
      <c r="B418" s="153"/>
      <c r="G418" s="47"/>
      <c r="I418" s="217"/>
      <c r="K418" s="50">
        <f t="shared" si="61"/>
        <v>0</v>
      </c>
      <c r="L418" s="217"/>
      <c r="N418" s="223">
        <f t="shared" si="62"/>
        <v>0</v>
      </c>
      <c r="O418" s="217"/>
      <c r="Q418" s="223">
        <f t="shared" si="64"/>
        <v>0</v>
      </c>
      <c r="R418" s="217"/>
      <c r="T418" s="223">
        <f t="shared" si="56"/>
        <v>0</v>
      </c>
      <c r="U418" s="217"/>
      <c r="W418" s="223">
        <f t="shared" si="55"/>
        <v>0</v>
      </c>
      <c r="X418" s="98"/>
      <c r="Z418" s="223">
        <f t="shared" si="57"/>
        <v>0</v>
      </c>
      <c r="AA418" s="217"/>
      <c r="AC418" s="50">
        <f t="shared" si="58"/>
        <v>0</v>
      </c>
      <c r="AF418" s="50">
        <f t="shared" si="59"/>
        <v>0</v>
      </c>
      <c r="AG418" s="49"/>
      <c r="AI418" s="50">
        <f t="shared" si="60"/>
        <v>0</v>
      </c>
      <c r="AJ418" s="220"/>
      <c r="AK418" s="45"/>
      <c r="AM418" s="159">
        <f t="shared" si="63"/>
        <v>0</v>
      </c>
      <c r="AN418" s="48">
        <f t="shared" si="65"/>
        <v>0</v>
      </c>
    </row>
    <row r="419" spans="2:40" x14ac:dyDescent="0.2">
      <c r="B419" s="153"/>
      <c r="G419" s="47"/>
      <c r="I419" s="217"/>
      <c r="K419" s="50">
        <f t="shared" si="61"/>
        <v>0</v>
      </c>
      <c r="L419" s="217"/>
      <c r="N419" s="223">
        <f t="shared" si="62"/>
        <v>0</v>
      </c>
      <c r="O419" s="217"/>
      <c r="Q419" s="223">
        <f t="shared" si="64"/>
        <v>0</v>
      </c>
      <c r="R419" s="217"/>
      <c r="T419" s="223">
        <f t="shared" si="56"/>
        <v>0</v>
      </c>
      <c r="U419" s="217"/>
      <c r="W419" s="223">
        <f t="shared" ref="W419:W482" si="66">IF(U419&gt;0,(V419*VLOOKUP(U419,VEND_EU_BIO,3,FALSE)),0)</f>
        <v>0</v>
      </c>
      <c r="X419" s="98"/>
      <c r="Z419" s="223">
        <f t="shared" si="57"/>
        <v>0</v>
      </c>
      <c r="AA419" s="217"/>
      <c r="AC419" s="50">
        <f t="shared" si="58"/>
        <v>0</v>
      </c>
      <c r="AF419" s="50">
        <f t="shared" si="59"/>
        <v>0</v>
      </c>
      <c r="AG419" s="49"/>
      <c r="AI419" s="50">
        <f t="shared" si="60"/>
        <v>0</v>
      </c>
      <c r="AJ419" s="220"/>
      <c r="AK419" s="45"/>
      <c r="AM419" s="159">
        <f t="shared" si="63"/>
        <v>0</v>
      </c>
      <c r="AN419" s="48">
        <f t="shared" si="65"/>
        <v>0</v>
      </c>
    </row>
    <row r="420" spans="2:40" x14ac:dyDescent="0.2">
      <c r="B420" s="153"/>
      <c r="G420" s="47"/>
      <c r="I420" s="217"/>
      <c r="K420" s="50">
        <f t="shared" si="61"/>
        <v>0</v>
      </c>
      <c r="L420" s="217"/>
      <c r="N420" s="223">
        <f t="shared" si="62"/>
        <v>0</v>
      </c>
      <c r="O420" s="217"/>
      <c r="Q420" s="223">
        <f t="shared" si="64"/>
        <v>0</v>
      </c>
      <c r="R420" s="217"/>
      <c r="T420" s="223">
        <f t="shared" si="56"/>
        <v>0</v>
      </c>
      <c r="U420" s="217"/>
      <c r="W420" s="223">
        <f t="shared" si="66"/>
        <v>0</v>
      </c>
      <c r="X420" s="98"/>
      <c r="Z420" s="223">
        <f t="shared" si="57"/>
        <v>0</v>
      </c>
      <c r="AA420" s="217"/>
      <c r="AC420" s="50">
        <f t="shared" si="58"/>
        <v>0</v>
      </c>
      <c r="AF420" s="50">
        <f t="shared" si="59"/>
        <v>0</v>
      </c>
      <c r="AG420" s="49"/>
      <c r="AI420" s="50">
        <f t="shared" si="60"/>
        <v>0</v>
      </c>
      <c r="AJ420" s="220"/>
      <c r="AK420" s="45"/>
      <c r="AM420" s="159">
        <f t="shared" si="63"/>
        <v>0</v>
      </c>
      <c r="AN420" s="48">
        <f t="shared" si="65"/>
        <v>0</v>
      </c>
    </row>
    <row r="421" spans="2:40" x14ac:dyDescent="0.2">
      <c r="B421" s="153"/>
      <c r="G421" s="47"/>
      <c r="I421" s="217"/>
      <c r="K421" s="50">
        <f t="shared" si="61"/>
        <v>0</v>
      </c>
      <c r="L421" s="217"/>
      <c r="N421" s="223">
        <f t="shared" si="62"/>
        <v>0</v>
      </c>
      <c r="O421" s="217"/>
      <c r="Q421" s="223">
        <f t="shared" si="64"/>
        <v>0</v>
      </c>
      <c r="R421" s="217"/>
      <c r="T421" s="223">
        <f t="shared" si="56"/>
        <v>0</v>
      </c>
      <c r="U421" s="217"/>
      <c r="W421" s="223">
        <f t="shared" si="66"/>
        <v>0</v>
      </c>
      <c r="X421" s="98"/>
      <c r="Z421" s="223">
        <f t="shared" si="57"/>
        <v>0</v>
      </c>
      <c r="AA421" s="217"/>
      <c r="AC421" s="50">
        <f t="shared" si="58"/>
        <v>0</v>
      </c>
      <c r="AF421" s="50">
        <f t="shared" si="59"/>
        <v>0</v>
      </c>
      <c r="AG421" s="49"/>
      <c r="AI421" s="50">
        <f t="shared" si="60"/>
        <v>0</v>
      </c>
      <c r="AJ421" s="220"/>
      <c r="AK421" s="45"/>
      <c r="AM421" s="159">
        <f t="shared" si="63"/>
        <v>0</v>
      </c>
      <c r="AN421" s="48">
        <f t="shared" si="65"/>
        <v>0</v>
      </c>
    </row>
    <row r="422" spans="2:40" x14ac:dyDescent="0.2">
      <c r="B422" s="153"/>
      <c r="G422" s="47"/>
      <c r="I422" s="217"/>
      <c r="K422" s="50">
        <f t="shared" ref="K422:K449" si="67">IF(I422&gt;0,(J422*VLOOKUP(I422,VEND_MF_BIO,3,FALSE)),0)</f>
        <v>0</v>
      </c>
      <c r="L422" s="217"/>
      <c r="N422" s="223">
        <f t="shared" ref="N422:N449" si="68">IF(L422&gt;0,(M422*VLOOKUP(L422,VEND_CT_BIO,3,FALSE)),0)</f>
        <v>0</v>
      </c>
      <c r="O422" s="217"/>
      <c r="Q422" s="223">
        <f t="shared" ref="Q422:Q449" si="69">IF(O422&gt;0,(P422*VLOOKUP(O422,VEND_AC_BIO,3,FALSE)),0)</f>
        <v>0</v>
      </c>
      <c r="R422" s="217"/>
      <c r="T422" s="223">
        <f t="shared" ref="T422:T449" si="70">IF(R422&gt;0,(S422*VLOOKUP(R422,VEND_ME_BIO,3,FALSE)),0)</f>
        <v>0</v>
      </c>
      <c r="U422" s="217"/>
      <c r="W422" s="223">
        <f t="shared" si="66"/>
        <v>0</v>
      </c>
      <c r="X422" s="98"/>
      <c r="Z422" s="223">
        <f t="shared" ref="Z422:Z449" si="71">IF(X422&gt;0,(Y422*VLOOKUP(X422,VEND_TG_BIO,3,FALSE)),0)</f>
        <v>0</v>
      </c>
      <c r="AA422" s="217"/>
      <c r="AC422" s="50">
        <f t="shared" ref="AC422:AC449" si="72">IF(AA422&gt;0,(AB422*VLOOKUP(AA422,VEND_MF,3,FALSE)),0)</f>
        <v>0</v>
      </c>
      <c r="AF422" s="50">
        <f t="shared" ref="AF422:AF449" si="73">IF(AD422&gt;0,(AE422*VLOOKUP(AD422,VEND_CT,3,FALSE)),0)</f>
        <v>0</v>
      </c>
      <c r="AG422" s="49"/>
      <c r="AI422" s="50">
        <f t="shared" ref="AI422:AI449" si="74">IF(AG422&gt;0,(AH422*VLOOKUP(AG422,VEND_AC,3,FALSE)),0)</f>
        <v>0</v>
      </c>
      <c r="AJ422" s="220"/>
      <c r="AK422" s="45"/>
      <c r="AM422" s="159">
        <f t="shared" si="63"/>
        <v>0</v>
      </c>
      <c r="AN422" s="48">
        <f t="shared" si="65"/>
        <v>0</v>
      </c>
    </row>
    <row r="423" spans="2:40" x14ac:dyDescent="0.2">
      <c r="B423" s="153"/>
      <c r="G423" s="47"/>
      <c r="I423" s="217"/>
      <c r="K423" s="50">
        <f t="shared" si="67"/>
        <v>0</v>
      </c>
      <c r="L423" s="217"/>
      <c r="N423" s="223">
        <f t="shared" si="68"/>
        <v>0</v>
      </c>
      <c r="O423" s="217"/>
      <c r="Q423" s="223">
        <f t="shared" si="69"/>
        <v>0</v>
      </c>
      <c r="R423" s="217"/>
      <c r="T423" s="223">
        <f t="shared" si="70"/>
        <v>0</v>
      </c>
      <c r="U423" s="217"/>
      <c r="W423" s="223">
        <f t="shared" si="66"/>
        <v>0</v>
      </c>
      <c r="X423" s="98"/>
      <c r="Z423" s="223">
        <f t="shared" si="71"/>
        <v>0</v>
      </c>
      <c r="AA423" s="217"/>
      <c r="AC423" s="50">
        <f t="shared" si="72"/>
        <v>0</v>
      </c>
      <c r="AF423" s="50">
        <f t="shared" si="73"/>
        <v>0</v>
      </c>
      <c r="AG423" s="49"/>
      <c r="AI423" s="50">
        <f t="shared" si="74"/>
        <v>0</v>
      </c>
      <c r="AJ423" s="220"/>
      <c r="AK423" s="45"/>
      <c r="AM423" s="159">
        <f t="shared" si="63"/>
        <v>0</v>
      </c>
      <c r="AN423" s="48">
        <f t="shared" si="65"/>
        <v>0</v>
      </c>
    </row>
    <row r="424" spans="2:40" x14ac:dyDescent="0.2">
      <c r="B424" s="153"/>
      <c r="G424" s="47"/>
      <c r="I424" s="217"/>
      <c r="K424" s="50">
        <f t="shared" si="67"/>
        <v>0</v>
      </c>
      <c r="L424" s="217"/>
      <c r="N424" s="223">
        <f t="shared" si="68"/>
        <v>0</v>
      </c>
      <c r="O424" s="217"/>
      <c r="Q424" s="223">
        <f t="shared" si="69"/>
        <v>0</v>
      </c>
      <c r="R424" s="217"/>
      <c r="T424" s="223">
        <f t="shared" si="70"/>
        <v>0</v>
      </c>
      <c r="U424" s="217"/>
      <c r="W424" s="223">
        <f t="shared" si="66"/>
        <v>0</v>
      </c>
      <c r="X424" s="98"/>
      <c r="Z424" s="223">
        <f t="shared" si="71"/>
        <v>0</v>
      </c>
      <c r="AA424" s="217"/>
      <c r="AC424" s="50">
        <f t="shared" si="72"/>
        <v>0</v>
      </c>
      <c r="AF424" s="50">
        <f t="shared" si="73"/>
        <v>0</v>
      </c>
      <c r="AG424" s="49"/>
      <c r="AI424" s="50">
        <f t="shared" si="74"/>
        <v>0</v>
      </c>
      <c r="AJ424" s="220"/>
      <c r="AK424" s="45"/>
      <c r="AM424" s="159">
        <f t="shared" si="63"/>
        <v>0</v>
      </c>
      <c r="AN424" s="48">
        <f t="shared" si="65"/>
        <v>0</v>
      </c>
    </row>
    <row r="425" spans="2:40" x14ac:dyDescent="0.2">
      <c r="B425" s="153"/>
      <c r="G425" s="47"/>
      <c r="I425" s="217"/>
      <c r="K425" s="50">
        <f t="shared" si="67"/>
        <v>0</v>
      </c>
      <c r="L425" s="217"/>
      <c r="N425" s="223">
        <f t="shared" si="68"/>
        <v>0</v>
      </c>
      <c r="O425" s="217"/>
      <c r="Q425" s="223">
        <f t="shared" si="69"/>
        <v>0</v>
      </c>
      <c r="R425" s="217"/>
      <c r="T425" s="223">
        <f t="shared" si="70"/>
        <v>0</v>
      </c>
      <c r="U425" s="217"/>
      <c r="W425" s="223">
        <f t="shared" si="66"/>
        <v>0</v>
      </c>
      <c r="X425" s="98"/>
      <c r="Z425" s="223">
        <f t="shared" si="71"/>
        <v>0</v>
      </c>
      <c r="AA425" s="217"/>
      <c r="AC425" s="50">
        <f t="shared" si="72"/>
        <v>0</v>
      </c>
      <c r="AF425" s="50">
        <f t="shared" si="73"/>
        <v>0</v>
      </c>
      <c r="AG425" s="49"/>
      <c r="AI425" s="50">
        <f t="shared" si="74"/>
        <v>0</v>
      </c>
      <c r="AJ425" s="220"/>
      <c r="AK425" s="45"/>
      <c r="AM425" s="159">
        <f t="shared" si="63"/>
        <v>0</v>
      </c>
      <c r="AN425" s="48">
        <f t="shared" si="65"/>
        <v>0</v>
      </c>
    </row>
    <row r="426" spans="2:40" x14ac:dyDescent="0.2">
      <c r="B426" s="153"/>
      <c r="G426" s="47"/>
      <c r="I426" s="217"/>
      <c r="K426" s="50">
        <f t="shared" si="67"/>
        <v>0</v>
      </c>
      <c r="L426" s="217"/>
      <c r="N426" s="223">
        <f t="shared" si="68"/>
        <v>0</v>
      </c>
      <c r="O426" s="217"/>
      <c r="Q426" s="223">
        <f t="shared" si="69"/>
        <v>0</v>
      </c>
      <c r="R426" s="217"/>
      <c r="T426" s="223">
        <f t="shared" si="70"/>
        <v>0</v>
      </c>
      <c r="U426" s="217"/>
      <c r="W426" s="223">
        <f t="shared" si="66"/>
        <v>0</v>
      </c>
      <c r="X426" s="98"/>
      <c r="Z426" s="223">
        <f t="shared" si="71"/>
        <v>0</v>
      </c>
      <c r="AA426" s="217"/>
      <c r="AC426" s="50">
        <f t="shared" si="72"/>
        <v>0</v>
      </c>
      <c r="AF426" s="50">
        <f t="shared" si="73"/>
        <v>0</v>
      </c>
      <c r="AG426" s="49"/>
      <c r="AI426" s="50">
        <f t="shared" si="74"/>
        <v>0</v>
      </c>
      <c r="AJ426" s="220"/>
      <c r="AK426" s="45"/>
      <c r="AM426" s="159">
        <f t="shared" si="63"/>
        <v>0</v>
      </c>
      <c r="AN426" s="48">
        <f t="shared" si="65"/>
        <v>0</v>
      </c>
    </row>
    <row r="427" spans="2:40" x14ac:dyDescent="0.2">
      <c r="B427" s="153"/>
      <c r="G427" s="47"/>
      <c r="I427" s="217"/>
      <c r="K427" s="50">
        <f t="shared" si="67"/>
        <v>0</v>
      </c>
      <c r="L427" s="217"/>
      <c r="N427" s="223">
        <f t="shared" si="68"/>
        <v>0</v>
      </c>
      <c r="O427" s="217"/>
      <c r="Q427" s="223">
        <f t="shared" si="69"/>
        <v>0</v>
      </c>
      <c r="R427" s="217"/>
      <c r="T427" s="223">
        <f t="shared" si="70"/>
        <v>0</v>
      </c>
      <c r="U427" s="217"/>
      <c r="W427" s="223">
        <f t="shared" si="66"/>
        <v>0</v>
      </c>
      <c r="X427" s="98"/>
      <c r="Z427" s="223">
        <f t="shared" si="71"/>
        <v>0</v>
      </c>
      <c r="AA427" s="217"/>
      <c r="AC427" s="50">
        <f t="shared" si="72"/>
        <v>0</v>
      </c>
      <c r="AF427" s="50">
        <f t="shared" si="73"/>
        <v>0</v>
      </c>
      <c r="AG427" s="49"/>
      <c r="AI427" s="50">
        <f t="shared" si="74"/>
        <v>0</v>
      </c>
      <c r="AJ427" s="220"/>
      <c r="AK427" s="45"/>
      <c r="AM427" s="159">
        <f t="shared" si="63"/>
        <v>0</v>
      </c>
      <c r="AN427" s="48">
        <f t="shared" si="65"/>
        <v>0</v>
      </c>
    </row>
    <row r="428" spans="2:40" x14ac:dyDescent="0.2">
      <c r="B428" s="153"/>
      <c r="G428" s="47"/>
      <c r="I428" s="217"/>
      <c r="K428" s="50">
        <f t="shared" si="67"/>
        <v>0</v>
      </c>
      <c r="L428" s="217"/>
      <c r="N428" s="223">
        <f t="shared" si="68"/>
        <v>0</v>
      </c>
      <c r="O428" s="217"/>
      <c r="Q428" s="223">
        <f t="shared" si="69"/>
        <v>0</v>
      </c>
      <c r="R428" s="217"/>
      <c r="T428" s="223">
        <f t="shared" si="70"/>
        <v>0</v>
      </c>
      <c r="U428" s="217"/>
      <c r="W428" s="223">
        <f t="shared" si="66"/>
        <v>0</v>
      </c>
      <c r="X428" s="98"/>
      <c r="Z428" s="223">
        <f t="shared" si="71"/>
        <v>0</v>
      </c>
      <c r="AA428" s="217"/>
      <c r="AC428" s="50">
        <f t="shared" si="72"/>
        <v>0</v>
      </c>
      <c r="AF428" s="50">
        <f t="shared" si="73"/>
        <v>0</v>
      </c>
      <c r="AG428" s="49"/>
      <c r="AI428" s="50">
        <f t="shared" si="74"/>
        <v>0</v>
      </c>
      <c r="AJ428" s="220"/>
      <c r="AK428" s="45"/>
      <c r="AM428" s="159">
        <f t="shared" si="63"/>
        <v>0</v>
      </c>
      <c r="AN428" s="48">
        <f t="shared" si="65"/>
        <v>0</v>
      </c>
    </row>
    <row r="429" spans="2:40" x14ac:dyDescent="0.2">
      <c r="B429" s="153"/>
      <c r="G429" s="47"/>
      <c r="I429" s="217"/>
      <c r="K429" s="50">
        <f t="shared" si="67"/>
        <v>0</v>
      </c>
      <c r="L429" s="217"/>
      <c r="N429" s="223">
        <f t="shared" si="68"/>
        <v>0</v>
      </c>
      <c r="O429" s="217"/>
      <c r="Q429" s="223">
        <f t="shared" si="69"/>
        <v>0</v>
      </c>
      <c r="R429" s="217"/>
      <c r="T429" s="223">
        <f t="shared" si="70"/>
        <v>0</v>
      </c>
      <c r="U429" s="217"/>
      <c r="W429" s="223">
        <f t="shared" si="66"/>
        <v>0</v>
      </c>
      <c r="X429" s="98"/>
      <c r="Z429" s="223">
        <f t="shared" si="71"/>
        <v>0</v>
      </c>
      <c r="AA429" s="217"/>
      <c r="AC429" s="50">
        <f t="shared" si="72"/>
        <v>0</v>
      </c>
      <c r="AF429" s="50">
        <f t="shared" si="73"/>
        <v>0</v>
      </c>
      <c r="AG429" s="49"/>
      <c r="AI429" s="50">
        <f t="shared" si="74"/>
        <v>0</v>
      </c>
      <c r="AJ429" s="220"/>
      <c r="AK429" s="45"/>
      <c r="AM429" s="159">
        <f t="shared" si="63"/>
        <v>0</v>
      </c>
      <c r="AN429" s="48">
        <f t="shared" si="65"/>
        <v>0</v>
      </c>
    </row>
    <row r="430" spans="2:40" x14ac:dyDescent="0.2">
      <c r="B430" s="153"/>
      <c r="G430" s="47"/>
      <c r="I430" s="217"/>
      <c r="K430" s="50">
        <f t="shared" si="67"/>
        <v>0</v>
      </c>
      <c r="L430" s="217"/>
      <c r="N430" s="223">
        <f t="shared" si="68"/>
        <v>0</v>
      </c>
      <c r="O430" s="217"/>
      <c r="Q430" s="223">
        <f t="shared" si="69"/>
        <v>0</v>
      </c>
      <c r="R430" s="217"/>
      <c r="T430" s="223">
        <f t="shared" si="70"/>
        <v>0</v>
      </c>
      <c r="U430" s="217"/>
      <c r="W430" s="223">
        <f t="shared" si="66"/>
        <v>0</v>
      </c>
      <c r="X430" s="98"/>
      <c r="Z430" s="223">
        <f t="shared" si="71"/>
        <v>0</v>
      </c>
      <c r="AA430" s="217"/>
      <c r="AC430" s="50">
        <f t="shared" si="72"/>
        <v>0</v>
      </c>
      <c r="AF430" s="50">
        <f t="shared" si="73"/>
        <v>0</v>
      </c>
      <c r="AG430" s="49"/>
      <c r="AI430" s="50">
        <f t="shared" si="74"/>
        <v>0</v>
      </c>
      <c r="AJ430" s="220"/>
      <c r="AK430" s="45"/>
      <c r="AM430" s="159">
        <f t="shared" si="63"/>
        <v>0</v>
      </c>
      <c r="AN430" s="48">
        <f t="shared" si="65"/>
        <v>0</v>
      </c>
    </row>
    <row r="431" spans="2:40" x14ac:dyDescent="0.2">
      <c r="B431" s="153"/>
      <c r="G431" s="47"/>
      <c r="I431" s="217"/>
      <c r="K431" s="50">
        <f t="shared" si="67"/>
        <v>0</v>
      </c>
      <c r="L431" s="217"/>
      <c r="N431" s="223">
        <f t="shared" si="68"/>
        <v>0</v>
      </c>
      <c r="O431" s="217"/>
      <c r="Q431" s="223">
        <f t="shared" si="69"/>
        <v>0</v>
      </c>
      <c r="R431" s="217"/>
      <c r="T431" s="223">
        <f t="shared" si="70"/>
        <v>0</v>
      </c>
      <c r="U431" s="217"/>
      <c r="W431" s="223">
        <f t="shared" si="66"/>
        <v>0</v>
      </c>
      <c r="X431" s="98"/>
      <c r="Z431" s="223">
        <f t="shared" si="71"/>
        <v>0</v>
      </c>
      <c r="AA431" s="217"/>
      <c r="AC431" s="50">
        <f t="shared" si="72"/>
        <v>0</v>
      </c>
      <c r="AF431" s="50">
        <f t="shared" si="73"/>
        <v>0</v>
      </c>
      <c r="AG431" s="49"/>
      <c r="AI431" s="50">
        <f t="shared" si="74"/>
        <v>0</v>
      </c>
      <c r="AJ431" s="220"/>
      <c r="AK431" s="45"/>
      <c r="AM431" s="159">
        <f t="shared" si="63"/>
        <v>0</v>
      </c>
      <c r="AN431" s="48">
        <f t="shared" si="65"/>
        <v>0</v>
      </c>
    </row>
    <row r="432" spans="2:40" x14ac:dyDescent="0.2">
      <c r="B432" s="153"/>
      <c r="G432" s="47"/>
      <c r="I432" s="217"/>
      <c r="K432" s="50">
        <f t="shared" si="67"/>
        <v>0</v>
      </c>
      <c r="L432" s="217"/>
      <c r="N432" s="223">
        <f t="shared" si="68"/>
        <v>0</v>
      </c>
      <c r="O432" s="217"/>
      <c r="Q432" s="223">
        <f t="shared" si="69"/>
        <v>0</v>
      </c>
      <c r="R432" s="217"/>
      <c r="T432" s="223">
        <f t="shared" si="70"/>
        <v>0</v>
      </c>
      <c r="U432" s="217"/>
      <c r="W432" s="223">
        <f t="shared" si="66"/>
        <v>0</v>
      </c>
      <c r="X432" s="98"/>
      <c r="Z432" s="223">
        <f t="shared" si="71"/>
        <v>0</v>
      </c>
      <c r="AA432" s="217"/>
      <c r="AC432" s="50">
        <f t="shared" si="72"/>
        <v>0</v>
      </c>
      <c r="AF432" s="50">
        <f t="shared" si="73"/>
        <v>0</v>
      </c>
      <c r="AG432" s="49"/>
      <c r="AI432" s="50">
        <f t="shared" si="74"/>
        <v>0</v>
      </c>
      <c r="AJ432" s="220"/>
      <c r="AK432" s="45"/>
      <c r="AM432" s="159">
        <f t="shared" si="63"/>
        <v>0</v>
      </c>
      <c r="AN432" s="48">
        <f t="shared" si="65"/>
        <v>0</v>
      </c>
    </row>
    <row r="433" spans="2:40" x14ac:dyDescent="0.2">
      <c r="B433" s="153"/>
      <c r="G433" s="47"/>
      <c r="I433" s="217"/>
      <c r="K433" s="50">
        <f t="shared" si="67"/>
        <v>0</v>
      </c>
      <c r="L433" s="217"/>
      <c r="N433" s="223">
        <f t="shared" si="68"/>
        <v>0</v>
      </c>
      <c r="O433" s="217"/>
      <c r="Q433" s="223">
        <f t="shared" si="69"/>
        <v>0</v>
      </c>
      <c r="R433" s="217"/>
      <c r="T433" s="223">
        <f t="shared" si="70"/>
        <v>0</v>
      </c>
      <c r="U433" s="217"/>
      <c r="W433" s="223">
        <f t="shared" si="66"/>
        <v>0</v>
      </c>
      <c r="X433" s="98"/>
      <c r="Z433" s="223">
        <f t="shared" si="71"/>
        <v>0</v>
      </c>
      <c r="AA433" s="217"/>
      <c r="AC433" s="50">
        <f t="shared" si="72"/>
        <v>0</v>
      </c>
      <c r="AF433" s="50">
        <f t="shared" si="73"/>
        <v>0</v>
      </c>
      <c r="AG433" s="49"/>
      <c r="AI433" s="50">
        <f t="shared" si="74"/>
        <v>0</v>
      </c>
      <c r="AJ433" s="220"/>
      <c r="AK433" s="45"/>
      <c r="AM433" s="159">
        <f t="shared" si="63"/>
        <v>0</v>
      </c>
      <c r="AN433" s="48">
        <f t="shared" si="65"/>
        <v>0</v>
      </c>
    </row>
    <row r="434" spans="2:40" x14ac:dyDescent="0.2">
      <c r="B434" s="153"/>
      <c r="G434" s="47"/>
      <c r="I434" s="217"/>
      <c r="K434" s="50">
        <f t="shared" si="67"/>
        <v>0</v>
      </c>
      <c r="L434" s="217"/>
      <c r="N434" s="223">
        <f t="shared" si="68"/>
        <v>0</v>
      </c>
      <c r="O434" s="217"/>
      <c r="Q434" s="223">
        <f t="shared" si="69"/>
        <v>0</v>
      </c>
      <c r="R434" s="217"/>
      <c r="T434" s="223">
        <f t="shared" si="70"/>
        <v>0</v>
      </c>
      <c r="U434" s="217"/>
      <c r="W434" s="223">
        <f t="shared" si="66"/>
        <v>0</v>
      </c>
      <c r="X434" s="98"/>
      <c r="Z434" s="223">
        <f t="shared" si="71"/>
        <v>0</v>
      </c>
      <c r="AA434" s="217"/>
      <c r="AC434" s="50">
        <f t="shared" si="72"/>
        <v>0</v>
      </c>
      <c r="AF434" s="50">
        <f t="shared" si="73"/>
        <v>0</v>
      </c>
      <c r="AG434" s="49"/>
      <c r="AI434" s="50">
        <f t="shared" si="74"/>
        <v>0</v>
      </c>
      <c r="AJ434" s="220"/>
      <c r="AK434" s="45"/>
      <c r="AM434" s="159">
        <f t="shared" si="63"/>
        <v>0</v>
      </c>
      <c r="AN434" s="48">
        <f t="shared" si="65"/>
        <v>0</v>
      </c>
    </row>
    <row r="435" spans="2:40" x14ac:dyDescent="0.2">
      <c r="B435" s="153"/>
      <c r="G435" s="47"/>
      <c r="I435" s="217"/>
      <c r="K435" s="50">
        <f t="shared" si="67"/>
        <v>0</v>
      </c>
      <c r="L435" s="217"/>
      <c r="N435" s="223">
        <f t="shared" si="68"/>
        <v>0</v>
      </c>
      <c r="O435" s="217"/>
      <c r="Q435" s="223">
        <f t="shared" si="69"/>
        <v>0</v>
      </c>
      <c r="R435" s="217"/>
      <c r="T435" s="223">
        <f t="shared" si="70"/>
        <v>0</v>
      </c>
      <c r="U435" s="217"/>
      <c r="W435" s="223">
        <f t="shared" si="66"/>
        <v>0</v>
      </c>
      <c r="X435" s="98"/>
      <c r="Z435" s="223">
        <f t="shared" si="71"/>
        <v>0</v>
      </c>
      <c r="AA435" s="217"/>
      <c r="AC435" s="50">
        <f t="shared" si="72"/>
        <v>0</v>
      </c>
      <c r="AF435" s="50">
        <f t="shared" si="73"/>
        <v>0</v>
      </c>
      <c r="AG435" s="49"/>
      <c r="AI435" s="50">
        <f t="shared" si="74"/>
        <v>0</v>
      </c>
      <c r="AJ435" s="220"/>
      <c r="AK435" s="45"/>
      <c r="AM435" s="159">
        <f t="shared" si="63"/>
        <v>0</v>
      </c>
      <c r="AN435" s="48">
        <f t="shared" si="65"/>
        <v>0</v>
      </c>
    </row>
    <row r="436" spans="2:40" x14ac:dyDescent="0.2">
      <c r="B436" s="153"/>
      <c r="G436" s="47"/>
      <c r="I436" s="217"/>
      <c r="K436" s="50">
        <f t="shared" si="67"/>
        <v>0</v>
      </c>
      <c r="L436" s="217"/>
      <c r="N436" s="223">
        <f t="shared" si="68"/>
        <v>0</v>
      </c>
      <c r="O436" s="217"/>
      <c r="Q436" s="223">
        <f t="shared" si="69"/>
        <v>0</v>
      </c>
      <c r="R436" s="217"/>
      <c r="T436" s="223">
        <f t="shared" si="70"/>
        <v>0</v>
      </c>
      <c r="U436" s="217"/>
      <c r="W436" s="223">
        <f t="shared" si="66"/>
        <v>0</v>
      </c>
      <c r="X436" s="98"/>
      <c r="Z436" s="223">
        <f t="shared" si="71"/>
        <v>0</v>
      </c>
      <c r="AA436" s="217"/>
      <c r="AC436" s="50">
        <f t="shared" si="72"/>
        <v>0</v>
      </c>
      <c r="AF436" s="50">
        <f t="shared" si="73"/>
        <v>0</v>
      </c>
      <c r="AG436" s="49"/>
      <c r="AI436" s="50">
        <f t="shared" si="74"/>
        <v>0</v>
      </c>
      <c r="AJ436" s="220"/>
      <c r="AK436" s="45"/>
      <c r="AM436" s="159">
        <f t="shared" si="63"/>
        <v>0</v>
      </c>
      <c r="AN436" s="48">
        <f t="shared" si="65"/>
        <v>0</v>
      </c>
    </row>
    <row r="437" spans="2:40" x14ac:dyDescent="0.2">
      <c r="B437" s="153"/>
      <c r="G437" s="47"/>
      <c r="I437" s="217"/>
      <c r="K437" s="50">
        <f t="shared" si="67"/>
        <v>0</v>
      </c>
      <c r="L437" s="217"/>
      <c r="N437" s="223">
        <f t="shared" si="68"/>
        <v>0</v>
      </c>
      <c r="O437" s="217"/>
      <c r="Q437" s="223">
        <f t="shared" si="69"/>
        <v>0</v>
      </c>
      <c r="R437" s="217"/>
      <c r="T437" s="223">
        <f t="shared" si="70"/>
        <v>0</v>
      </c>
      <c r="U437" s="217"/>
      <c r="W437" s="223">
        <f t="shared" si="66"/>
        <v>0</v>
      </c>
      <c r="X437" s="98"/>
      <c r="Z437" s="223">
        <f t="shared" si="71"/>
        <v>0</v>
      </c>
      <c r="AA437" s="217"/>
      <c r="AC437" s="50">
        <f t="shared" si="72"/>
        <v>0</v>
      </c>
      <c r="AF437" s="50">
        <f t="shared" si="73"/>
        <v>0</v>
      </c>
      <c r="AG437" s="49"/>
      <c r="AI437" s="50">
        <f t="shared" si="74"/>
        <v>0</v>
      </c>
      <c r="AJ437" s="220"/>
      <c r="AK437" s="45"/>
      <c r="AM437" s="159">
        <f t="shared" si="63"/>
        <v>0</v>
      </c>
      <c r="AN437" s="48">
        <f t="shared" si="65"/>
        <v>0</v>
      </c>
    </row>
    <row r="438" spans="2:40" x14ac:dyDescent="0.2">
      <c r="B438" s="153"/>
      <c r="G438" s="47"/>
      <c r="I438" s="217"/>
      <c r="K438" s="50">
        <f t="shared" si="67"/>
        <v>0</v>
      </c>
      <c r="L438" s="217"/>
      <c r="N438" s="223">
        <f t="shared" si="68"/>
        <v>0</v>
      </c>
      <c r="O438" s="217"/>
      <c r="Q438" s="223">
        <f t="shared" si="69"/>
        <v>0</v>
      </c>
      <c r="R438" s="217"/>
      <c r="T438" s="223">
        <f t="shared" si="70"/>
        <v>0</v>
      </c>
      <c r="U438" s="217"/>
      <c r="W438" s="223">
        <f t="shared" si="66"/>
        <v>0</v>
      </c>
      <c r="X438" s="98"/>
      <c r="Z438" s="223">
        <f t="shared" si="71"/>
        <v>0</v>
      </c>
      <c r="AA438" s="217"/>
      <c r="AC438" s="50">
        <f t="shared" si="72"/>
        <v>0</v>
      </c>
      <c r="AF438" s="50">
        <f t="shared" si="73"/>
        <v>0</v>
      </c>
      <c r="AG438" s="49"/>
      <c r="AI438" s="50">
        <f t="shared" si="74"/>
        <v>0</v>
      </c>
      <c r="AJ438" s="220"/>
      <c r="AK438" s="45"/>
      <c r="AM438" s="159">
        <f t="shared" si="63"/>
        <v>0</v>
      </c>
      <c r="AN438" s="48">
        <f t="shared" si="65"/>
        <v>0</v>
      </c>
    </row>
    <row r="439" spans="2:40" x14ac:dyDescent="0.2">
      <c r="B439" s="153"/>
      <c r="G439" s="47"/>
      <c r="I439" s="217"/>
      <c r="K439" s="50">
        <f t="shared" si="67"/>
        <v>0</v>
      </c>
      <c r="L439" s="217"/>
      <c r="N439" s="223">
        <f t="shared" si="68"/>
        <v>0</v>
      </c>
      <c r="O439" s="217"/>
      <c r="Q439" s="223">
        <f t="shared" si="69"/>
        <v>0</v>
      </c>
      <c r="R439" s="217"/>
      <c r="T439" s="223">
        <f t="shared" si="70"/>
        <v>0</v>
      </c>
      <c r="U439" s="217"/>
      <c r="W439" s="223">
        <f t="shared" si="66"/>
        <v>0</v>
      </c>
      <c r="X439" s="98"/>
      <c r="Z439" s="223">
        <f t="shared" si="71"/>
        <v>0</v>
      </c>
      <c r="AA439" s="217"/>
      <c r="AC439" s="50">
        <f t="shared" si="72"/>
        <v>0</v>
      </c>
      <c r="AF439" s="50">
        <f t="shared" si="73"/>
        <v>0</v>
      </c>
      <c r="AG439" s="49"/>
      <c r="AI439" s="50">
        <f t="shared" si="74"/>
        <v>0</v>
      </c>
      <c r="AJ439" s="220"/>
      <c r="AK439" s="45"/>
      <c r="AM439" s="159">
        <f t="shared" si="63"/>
        <v>0</v>
      </c>
      <c r="AN439" s="48">
        <f t="shared" si="65"/>
        <v>0</v>
      </c>
    </row>
    <row r="440" spans="2:40" x14ac:dyDescent="0.2">
      <c r="B440" s="153"/>
      <c r="G440" s="47"/>
      <c r="I440" s="217"/>
      <c r="K440" s="50">
        <f t="shared" si="67"/>
        <v>0</v>
      </c>
      <c r="L440" s="217"/>
      <c r="N440" s="223">
        <f t="shared" si="68"/>
        <v>0</v>
      </c>
      <c r="O440" s="217"/>
      <c r="Q440" s="223">
        <f t="shared" si="69"/>
        <v>0</v>
      </c>
      <c r="R440" s="217"/>
      <c r="T440" s="223">
        <f t="shared" si="70"/>
        <v>0</v>
      </c>
      <c r="U440" s="217"/>
      <c r="W440" s="223">
        <f t="shared" si="66"/>
        <v>0</v>
      </c>
      <c r="X440" s="98"/>
      <c r="Z440" s="223">
        <f t="shared" si="71"/>
        <v>0</v>
      </c>
      <c r="AA440" s="217"/>
      <c r="AC440" s="50">
        <f t="shared" si="72"/>
        <v>0</v>
      </c>
      <c r="AF440" s="50">
        <f t="shared" si="73"/>
        <v>0</v>
      </c>
      <c r="AG440" s="49"/>
      <c r="AI440" s="50">
        <f t="shared" si="74"/>
        <v>0</v>
      </c>
      <c r="AJ440" s="220"/>
      <c r="AK440" s="45"/>
      <c r="AM440" s="159">
        <f t="shared" si="63"/>
        <v>0</v>
      </c>
      <c r="AN440" s="48">
        <f t="shared" si="65"/>
        <v>0</v>
      </c>
    </row>
    <row r="441" spans="2:40" x14ac:dyDescent="0.2">
      <c r="B441" s="153"/>
      <c r="G441" s="47"/>
      <c r="I441" s="217"/>
      <c r="K441" s="50">
        <f t="shared" si="67"/>
        <v>0</v>
      </c>
      <c r="L441" s="217"/>
      <c r="N441" s="223">
        <f t="shared" si="68"/>
        <v>0</v>
      </c>
      <c r="O441" s="217"/>
      <c r="Q441" s="223">
        <f t="shared" si="69"/>
        <v>0</v>
      </c>
      <c r="R441" s="217"/>
      <c r="T441" s="223">
        <f t="shared" si="70"/>
        <v>0</v>
      </c>
      <c r="U441" s="217"/>
      <c r="W441" s="223">
        <f t="shared" si="66"/>
        <v>0</v>
      </c>
      <c r="X441" s="98"/>
      <c r="Z441" s="223">
        <f t="shared" si="71"/>
        <v>0</v>
      </c>
      <c r="AA441" s="217"/>
      <c r="AC441" s="50">
        <f t="shared" si="72"/>
        <v>0</v>
      </c>
      <c r="AF441" s="50">
        <f t="shared" si="73"/>
        <v>0</v>
      </c>
      <c r="AG441" s="49"/>
      <c r="AI441" s="50">
        <f t="shared" si="74"/>
        <v>0</v>
      </c>
      <c r="AJ441" s="220"/>
      <c r="AK441" s="45"/>
      <c r="AM441" s="159">
        <f t="shared" si="63"/>
        <v>0</v>
      </c>
      <c r="AN441" s="48">
        <f t="shared" si="65"/>
        <v>0</v>
      </c>
    </row>
    <row r="442" spans="2:40" x14ac:dyDescent="0.2">
      <c r="B442" s="153"/>
      <c r="G442" s="47"/>
      <c r="I442" s="217"/>
      <c r="K442" s="50">
        <f t="shared" si="67"/>
        <v>0</v>
      </c>
      <c r="L442" s="217"/>
      <c r="N442" s="223">
        <f t="shared" si="68"/>
        <v>0</v>
      </c>
      <c r="O442" s="217"/>
      <c r="Q442" s="223">
        <f t="shared" si="69"/>
        <v>0</v>
      </c>
      <c r="R442" s="217"/>
      <c r="T442" s="223">
        <f t="shared" si="70"/>
        <v>0</v>
      </c>
      <c r="U442" s="217"/>
      <c r="W442" s="223">
        <f t="shared" si="66"/>
        <v>0</v>
      </c>
      <c r="X442" s="98"/>
      <c r="Z442" s="223">
        <f t="shared" si="71"/>
        <v>0</v>
      </c>
      <c r="AA442" s="217"/>
      <c r="AC442" s="50">
        <f t="shared" si="72"/>
        <v>0</v>
      </c>
      <c r="AF442" s="50">
        <f t="shared" si="73"/>
        <v>0</v>
      </c>
      <c r="AG442" s="49"/>
      <c r="AI442" s="50">
        <f t="shared" si="74"/>
        <v>0</v>
      </c>
      <c r="AJ442" s="220"/>
      <c r="AK442" s="45"/>
      <c r="AM442" s="159">
        <f t="shared" si="63"/>
        <v>0</v>
      </c>
      <c r="AN442" s="48">
        <f t="shared" si="65"/>
        <v>0</v>
      </c>
    </row>
    <row r="443" spans="2:40" x14ac:dyDescent="0.2">
      <c r="B443" s="153"/>
      <c r="G443" s="47"/>
      <c r="I443" s="217"/>
      <c r="K443" s="50">
        <f t="shared" si="67"/>
        <v>0</v>
      </c>
      <c r="L443" s="217"/>
      <c r="N443" s="223">
        <f t="shared" si="68"/>
        <v>0</v>
      </c>
      <c r="O443" s="217"/>
      <c r="Q443" s="223">
        <f t="shared" si="69"/>
        <v>0</v>
      </c>
      <c r="R443" s="217"/>
      <c r="T443" s="223">
        <f t="shared" si="70"/>
        <v>0</v>
      </c>
      <c r="U443" s="217"/>
      <c r="W443" s="223">
        <f t="shared" si="66"/>
        <v>0</v>
      </c>
      <c r="X443" s="98"/>
      <c r="Z443" s="223">
        <f t="shared" si="71"/>
        <v>0</v>
      </c>
      <c r="AA443" s="217"/>
      <c r="AC443" s="50">
        <f t="shared" si="72"/>
        <v>0</v>
      </c>
      <c r="AF443" s="50">
        <f t="shared" si="73"/>
        <v>0</v>
      </c>
      <c r="AG443" s="49"/>
      <c r="AI443" s="50">
        <f t="shared" si="74"/>
        <v>0</v>
      </c>
      <c r="AJ443" s="220"/>
      <c r="AK443" s="45"/>
      <c r="AM443" s="159">
        <f t="shared" si="63"/>
        <v>0</v>
      </c>
      <c r="AN443" s="48">
        <f t="shared" si="65"/>
        <v>0</v>
      </c>
    </row>
    <row r="444" spans="2:40" x14ac:dyDescent="0.2">
      <c r="B444" s="153"/>
      <c r="G444" s="47"/>
      <c r="I444" s="217"/>
      <c r="K444" s="50">
        <f t="shared" si="67"/>
        <v>0</v>
      </c>
      <c r="L444" s="217"/>
      <c r="N444" s="223">
        <f t="shared" si="68"/>
        <v>0</v>
      </c>
      <c r="O444" s="217"/>
      <c r="Q444" s="223">
        <f t="shared" si="69"/>
        <v>0</v>
      </c>
      <c r="R444" s="217"/>
      <c r="T444" s="223">
        <f t="shared" si="70"/>
        <v>0</v>
      </c>
      <c r="U444" s="217"/>
      <c r="W444" s="223">
        <f t="shared" si="66"/>
        <v>0</v>
      </c>
      <c r="X444" s="98"/>
      <c r="Z444" s="223">
        <f t="shared" si="71"/>
        <v>0</v>
      </c>
      <c r="AA444" s="217"/>
      <c r="AC444" s="50">
        <f t="shared" si="72"/>
        <v>0</v>
      </c>
      <c r="AF444" s="50">
        <f t="shared" si="73"/>
        <v>0</v>
      </c>
      <c r="AG444" s="49"/>
      <c r="AI444" s="50">
        <f t="shared" si="74"/>
        <v>0</v>
      </c>
      <c r="AJ444" s="220"/>
      <c r="AK444" s="45"/>
      <c r="AM444" s="159">
        <f t="shared" si="63"/>
        <v>0</v>
      </c>
      <c r="AN444" s="48">
        <f t="shared" si="65"/>
        <v>0</v>
      </c>
    </row>
    <row r="445" spans="2:40" x14ac:dyDescent="0.2">
      <c r="B445" s="153"/>
      <c r="G445" s="47"/>
      <c r="I445" s="217"/>
      <c r="K445" s="50">
        <f t="shared" si="67"/>
        <v>0</v>
      </c>
      <c r="L445" s="217"/>
      <c r="N445" s="223">
        <f t="shared" si="68"/>
        <v>0</v>
      </c>
      <c r="O445" s="217"/>
      <c r="Q445" s="223">
        <f t="shared" si="69"/>
        <v>0</v>
      </c>
      <c r="R445" s="217"/>
      <c r="T445" s="223">
        <f t="shared" si="70"/>
        <v>0</v>
      </c>
      <c r="U445" s="217"/>
      <c r="W445" s="223">
        <f t="shared" si="66"/>
        <v>0</v>
      </c>
      <c r="X445" s="98"/>
      <c r="Z445" s="223">
        <f t="shared" si="71"/>
        <v>0</v>
      </c>
      <c r="AA445" s="217"/>
      <c r="AC445" s="50">
        <f t="shared" si="72"/>
        <v>0</v>
      </c>
      <c r="AF445" s="50">
        <f t="shared" si="73"/>
        <v>0</v>
      </c>
      <c r="AG445" s="49"/>
      <c r="AI445" s="50">
        <f t="shared" si="74"/>
        <v>0</v>
      </c>
      <c r="AJ445" s="220"/>
      <c r="AK445" s="45"/>
      <c r="AM445" s="159">
        <f t="shared" si="63"/>
        <v>0</v>
      </c>
      <c r="AN445" s="48">
        <f t="shared" si="65"/>
        <v>0</v>
      </c>
    </row>
    <row r="446" spans="2:40" x14ac:dyDescent="0.2">
      <c r="B446" s="153"/>
      <c r="G446" s="47"/>
      <c r="I446" s="217"/>
      <c r="K446" s="50">
        <f t="shared" si="67"/>
        <v>0</v>
      </c>
      <c r="L446" s="217"/>
      <c r="N446" s="223">
        <f t="shared" si="68"/>
        <v>0</v>
      </c>
      <c r="O446" s="217"/>
      <c r="Q446" s="223">
        <f t="shared" si="69"/>
        <v>0</v>
      </c>
      <c r="R446" s="217"/>
      <c r="T446" s="223">
        <f t="shared" si="70"/>
        <v>0</v>
      </c>
      <c r="U446" s="217"/>
      <c r="W446" s="223">
        <f t="shared" si="66"/>
        <v>0</v>
      </c>
      <c r="X446" s="98"/>
      <c r="Z446" s="223">
        <f t="shared" si="71"/>
        <v>0</v>
      </c>
      <c r="AA446" s="217"/>
      <c r="AC446" s="50">
        <f t="shared" si="72"/>
        <v>0</v>
      </c>
      <c r="AF446" s="50">
        <f t="shared" si="73"/>
        <v>0</v>
      </c>
      <c r="AG446" s="49"/>
      <c r="AI446" s="50">
        <f t="shared" si="74"/>
        <v>0</v>
      </c>
      <c r="AJ446" s="220"/>
      <c r="AK446" s="45"/>
      <c r="AM446" s="159">
        <f t="shared" si="63"/>
        <v>0</v>
      </c>
      <c r="AN446" s="48">
        <f t="shared" si="65"/>
        <v>0</v>
      </c>
    </row>
    <row r="447" spans="2:40" x14ac:dyDescent="0.2">
      <c r="B447" s="153"/>
      <c r="G447" s="47"/>
      <c r="I447" s="217"/>
      <c r="K447" s="50">
        <f t="shared" si="67"/>
        <v>0</v>
      </c>
      <c r="L447" s="217"/>
      <c r="N447" s="223">
        <f t="shared" si="68"/>
        <v>0</v>
      </c>
      <c r="O447" s="217"/>
      <c r="Q447" s="223">
        <f t="shared" si="69"/>
        <v>0</v>
      </c>
      <c r="R447" s="217"/>
      <c r="T447" s="223">
        <f t="shared" si="70"/>
        <v>0</v>
      </c>
      <c r="U447" s="217"/>
      <c r="W447" s="223">
        <f t="shared" si="66"/>
        <v>0</v>
      </c>
      <c r="X447" s="98"/>
      <c r="Z447" s="223">
        <f t="shared" si="71"/>
        <v>0</v>
      </c>
      <c r="AA447" s="217"/>
      <c r="AC447" s="50">
        <f t="shared" si="72"/>
        <v>0</v>
      </c>
      <c r="AF447" s="50">
        <f t="shared" si="73"/>
        <v>0</v>
      </c>
      <c r="AG447" s="49"/>
      <c r="AI447" s="50">
        <f t="shared" si="74"/>
        <v>0</v>
      </c>
      <c r="AJ447" s="220"/>
      <c r="AK447" s="45"/>
      <c r="AM447" s="159">
        <f t="shared" si="63"/>
        <v>0</v>
      </c>
      <c r="AN447" s="48">
        <f t="shared" si="65"/>
        <v>0</v>
      </c>
    </row>
    <row r="448" spans="2:40" x14ac:dyDescent="0.2">
      <c r="B448" s="153"/>
      <c r="G448" s="47"/>
      <c r="I448" s="217"/>
      <c r="K448" s="50">
        <f t="shared" si="67"/>
        <v>0</v>
      </c>
      <c r="L448" s="217"/>
      <c r="N448" s="223">
        <f t="shared" si="68"/>
        <v>0</v>
      </c>
      <c r="O448" s="217"/>
      <c r="Q448" s="223">
        <f t="shared" si="69"/>
        <v>0</v>
      </c>
      <c r="R448" s="217"/>
      <c r="T448" s="223">
        <f t="shared" si="70"/>
        <v>0</v>
      </c>
      <c r="U448" s="217"/>
      <c r="W448" s="223">
        <f t="shared" si="66"/>
        <v>0</v>
      </c>
      <c r="X448" s="98"/>
      <c r="Z448" s="223">
        <f t="shared" si="71"/>
        <v>0</v>
      </c>
      <c r="AA448" s="217"/>
      <c r="AC448" s="50">
        <f t="shared" si="72"/>
        <v>0</v>
      </c>
      <c r="AF448" s="50">
        <f t="shared" si="73"/>
        <v>0</v>
      </c>
      <c r="AG448" s="49"/>
      <c r="AI448" s="50">
        <f t="shared" si="74"/>
        <v>0</v>
      </c>
      <c r="AJ448" s="220"/>
      <c r="AK448" s="45"/>
      <c r="AM448" s="159">
        <f t="shared" si="63"/>
        <v>0</v>
      </c>
      <c r="AN448" s="48">
        <f t="shared" si="65"/>
        <v>0</v>
      </c>
    </row>
    <row r="449" spans="2:40" x14ac:dyDescent="0.2">
      <c r="B449" s="153"/>
      <c r="G449" s="47"/>
      <c r="I449" s="217"/>
      <c r="K449" s="50">
        <f t="shared" si="67"/>
        <v>0</v>
      </c>
      <c r="L449" s="217"/>
      <c r="N449" s="223">
        <f t="shared" si="68"/>
        <v>0</v>
      </c>
      <c r="O449" s="217"/>
      <c r="Q449" s="223">
        <f t="shared" si="69"/>
        <v>0</v>
      </c>
      <c r="R449" s="217"/>
      <c r="T449" s="223">
        <f t="shared" si="70"/>
        <v>0</v>
      </c>
      <c r="U449" s="217"/>
      <c r="W449" s="223">
        <f t="shared" si="66"/>
        <v>0</v>
      </c>
      <c r="X449" s="98"/>
      <c r="Z449" s="223">
        <f t="shared" si="71"/>
        <v>0</v>
      </c>
      <c r="AA449" s="217"/>
      <c r="AC449" s="50">
        <f t="shared" si="72"/>
        <v>0</v>
      </c>
      <c r="AF449" s="50">
        <f t="shared" si="73"/>
        <v>0</v>
      </c>
      <c r="AG449" s="49"/>
      <c r="AI449" s="50">
        <f t="shared" si="74"/>
        <v>0</v>
      </c>
      <c r="AJ449" s="220"/>
      <c r="AK449" s="45"/>
      <c r="AM449" s="159">
        <f t="shared" si="63"/>
        <v>0</v>
      </c>
      <c r="AN449" s="48">
        <f t="shared" si="65"/>
        <v>0</v>
      </c>
    </row>
    <row r="450" spans="2:40" x14ac:dyDescent="0.2">
      <c r="B450" s="153"/>
      <c r="G450" s="47"/>
      <c r="I450" s="217"/>
      <c r="K450" s="50">
        <f t="shared" si="0"/>
        <v>0</v>
      </c>
      <c r="L450" s="217"/>
      <c r="N450" s="223">
        <f t="shared" si="1"/>
        <v>0</v>
      </c>
      <c r="O450" s="217"/>
      <c r="Q450" s="223">
        <f t="shared" si="2"/>
        <v>0</v>
      </c>
      <c r="R450" s="217"/>
      <c r="T450" s="223">
        <f t="shared" si="3"/>
        <v>0</v>
      </c>
      <c r="U450" s="217"/>
      <c r="W450" s="223">
        <f t="shared" si="66"/>
        <v>0</v>
      </c>
      <c r="X450" s="98"/>
      <c r="Z450" s="223">
        <f t="shared" si="5"/>
        <v>0</v>
      </c>
      <c r="AA450" s="217"/>
      <c r="AC450" s="50">
        <f t="shared" si="6"/>
        <v>0</v>
      </c>
      <c r="AF450" s="50">
        <f t="shared" si="7"/>
        <v>0</v>
      </c>
      <c r="AG450" s="49"/>
      <c r="AI450" s="50">
        <f t="shared" si="8"/>
        <v>0</v>
      </c>
      <c r="AJ450" s="220"/>
      <c r="AK450" s="45"/>
      <c r="AM450" s="159">
        <f t="shared" si="63"/>
        <v>0</v>
      </c>
      <c r="AN450" s="48">
        <f t="shared" si="65"/>
        <v>0</v>
      </c>
    </row>
    <row r="451" spans="2:40" x14ac:dyDescent="0.2">
      <c r="B451" s="153"/>
      <c r="G451" s="47"/>
      <c r="I451" s="217"/>
      <c r="K451" s="50">
        <f t="shared" si="0"/>
        <v>0</v>
      </c>
      <c r="L451" s="217"/>
      <c r="N451" s="223">
        <f t="shared" si="1"/>
        <v>0</v>
      </c>
      <c r="O451" s="217"/>
      <c r="Q451" s="223">
        <f t="shared" si="2"/>
        <v>0</v>
      </c>
      <c r="R451" s="217"/>
      <c r="T451" s="223">
        <f t="shared" si="3"/>
        <v>0</v>
      </c>
      <c r="U451" s="217"/>
      <c r="W451" s="223">
        <f t="shared" si="66"/>
        <v>0</v>
      </c>
      <c r="X451" s="98"/>
      <c r="Z451" s="223">
        <f t="shared" si="5"/>
        <v>0</v>
      </c>
      <c r="AA451" s="217"/>
      <c r="AC451" s="50">
        <f t="shared" si="6"/>
        <v>0</v>
      </c>
      <c r="AF451" s="50">
        <f t="shared" si="7"/>
        <v>0</v>
      </c>
      <c r="AG451" s="49"/>
      <c r="AI451" s="50">
        <f t="shared" si="8"/>
        <v>0</v>
      </c>
      <c r="AJ451" s="220"/>
      <c r="AK451" s="45"/>
      <c r="AM451" s="159">
        <f t="shared" si="63"/>
        <v>0</v>
      </c>
      <c r="AN451" s="48">
        <f t="shared" si="65"/>
        <v>0</v>
      </c>
    </row>
    <row r="452" spans="2:40" x14ac:dyDescent="0.2">
      <c r="B452" s="153"/>
      <c r="G452" s="47"/>
      <c r="I452" s="217"/>
      <c r="K452" s="50">
        <f t="shared" si="0"/>
        <v>0</v>
      </c>
      <c r="L452" s="217"/>
      <c r="N452" s="223">
        <f t="shared" si="1"/>
        <v>0</v>
      </c>
      <c r="O452" s="217"/>
      <c r="Q452" s="223">
        <f t="shared" si="2"/>
        <v>0</v>
      </c>
      <c r="R452" s="217"/>
      <c r="T452" s="223">
        <f t="shared" si="3"/>
        <v>0</v>
      </c>
      <c r="U452" s="217"/>
      <c r="W452" s="223">
        <f t="shared" si="66"/>
        <v>0</v>
      </c>
      <c r="X452" s="98"/>
      <c r="Z452" s="223">
        <f t="shared" si="5"/>
        <v>0</v>
      </c>
      <c r="AA452" s="217"/>
      <c r="AC452" s="50">
        <f t="shared" si="6"/>
        <v>0</v>
      </c>
      <c r="AF452" s="50">
        <f t="shared" si="7"/>
        <v>0</v>
      </c>
      <c r="AG452" s="49"/>
      <c r="AI452" s="50">
        <f t="shared" si="8"/>
        <v>0</v>
      </c>
      <c r="AJ452" s="220"/>
      <c r="AK452" s="45"/>
      <c r="AM452" s="159">
        <f t="shared" si="63"/>
        <v>0</v>
      </c>
      <c r="AN452" s="48">
        <f t="shared" si="65"/>
        <v>0</v>
      </c>
    </row>
    <row r="453" spans="2:40" x14ac:dyDescent="0.2">
      <c r="B453" s="153"/>
      <c r="G453" s="47"/>
      <c r="I453" s="217"/>
      <c r="K453" s="50">
        <f t="shared" si="0"/>
        <v>0</v>
      </c>
      <c r="L453" s="217"/>
      <c r="N453" s="223">
        <f t="shared" si="1"/>
        <v>0</v>
      </c>
      <c r="O453" s="217"/>
      <c r="Q453" s="223">
        <f t="shared" si="2"/>
        <v>0</v>
      </c>
      <c r="R453" s="217"/>
      <c r="T453" s="223">
        <f t="shared" si="3"/>
        <v>0</v>
      </c>
      <c r="U453" s="217"/>
      <c r="W453" s="223">
        <f t="shared" si="66"/>
        <v>0</v>
      </c>
      <c r="X453" s="98"/>
      <c r="Z453" s="223">
        <f t="shared" si="5"/>
        <v>0</v>
      </c>
      <c r="AA453" s="217"/>
      <c r="AC453" s="50">
        <f t="shared" si="6"/>
        <v>0</v>
      </c>
      <c r="AF453" s="50">
        <f t="shared" si="7"/>
        <v>0</v>
      </c>
      <c r="AG453" s="49"/>
      <c r="AI453" s="50">
        <f t="shared" si="8"/>
        <v>0</v>
      </c>
      <c r="AJ453" s="220"/>
      <c r="AK453" s="45"/>
      <c r="AM453" s="159">
        <f t="shared" si="63"/>
        <v>0</v>
      </c>
      <c r="AN453" s="48">
        <f t="shared" si="65"/>
        <v>0</v>
      </c>
    </row>
    <row r="454" spans="2:40" x14ac:dyDescent="0.2">
      <c r="B454" s="153"/>
      <c r="G454" s="47"/>
      <c r="I454" s="217"/>
      <c r="K454" s="50">
        <f t="shared" si="0"/>
        <v>0</v>
      </c>
      <c r="L454" s="217"/>
      <c r="N454" s="223">
        <f t="shared" si="1"/>
        <v>0</v>
      </c>
      <c r="O454" s="217"/>
      <c r="Q454" s="223">
        <f t="shared" si="2"/>
        <v>0</v>
      </c>
      <c r="R454" s="217"/>
      <c r="T454" s="223">
        <f t="shared" si="3"/>
        <v>0</v>
      </c>
      <c r="U454" s="217"/>
      <c r="W454" s="223">
        <f t="shared" si="66"/>
        <v>0</v>
      </c>
      <c r="X454" s="98"/>
      <c r="Z454" s="223">
        <f t="shared" si="5"/>
        <v>0</v>
      </c>
      <c r="AA454" s="217"/>
      <c r="AC454" s="50">
        <f t="shared" si="6"/>
        <v>0</v>
      </c>
      <c r="AF454" s="50">
        <f t="shared" si="7"/>
        <v>0</v>
      </c>
      <c r="AG454" s="49"/>
      <c r="AI454" s="50">
        <f t="shared" si="8"/>
        <v>0</v>
      </c>
      <c r="AJ454" s="220"/>
      <c r="AK454" s="45"/>
      <c r="AM454" s="159">
        <f t="shared" si="63"/>
        <v>0</v>
      </c>
      <c r="AN454" s="48">
        <f t="shared" si="65"/>
        <v>0</v>
      </c>
    </row>
    <row r="455" spans="2:40" x14ac:dyDescent="0.2">
      <c r="B455" s="153"/>
      <c r="G455" s="47"/>
      <c r="I455" s="217"/>
      <c r="K455" s="50">
        <f t="shared" si="0"/>
        <v>0</v>
      </c>
      <c r="L455" s="217"/>
      <c r="N455" s="223">
        <f t="shared" si="1"/>
        <v>0</v>
      </c>
      <c r="O455" s="217"/>
      <c r="Q455" s="223">
        <f t="shared" si="2"/>
        <v>0</v>
      </c>
      <c r="R455" s="217"/>
      <c r="T455" s="223">
        <f t="shared" si="3"/>
        <v>0</v>
      </c>
      <c r="U455" s="217"/>
      <c r="W455" s="223">
        <f t="shared" si="66"/>
        <v>0</v>
      </c>
      <c r="X455" s="98"/>
      <c r="Z455" s="223">
        <f t="shared" si="5"/>
        <v>0</v>
      </c>
      <c r="AA455" s="217"/>
      <c r="AC455" s="50">
        <f t="shared" si="6"/>
        <v>0</v>
      </c>
      <c r="AF455" s="50">
        <f t="shared" si="7"/>
        <v>0</v>
      </c>
      <c r="AG455" s="49"/>
      <c r="AI455" s="50">
        <f t="shared" si="8"/>
        <v>0</v>
      </c>
      <c r="AJ455" s="220"/>
      <c r="AK455" s="45"/>
      <c r="AM455" s="159">
        <f t="shared" si="63"/>
        <v>0</v>
      </c>
      <c r="AN455" s="48">
        <f t="shared" si="65"/>
        <v>0</v>
      </c>
    </row>
    <row r="456" spans="2:40" x14ac:dyDescent="0.2">
      <c r="B456" s="153"/>
      <c r="G456" s="47"/>
      <c r="I456" s="217"/>
      <c r="K456" s="50">
        <f t="shared" si="0"/>
        <v>0</v>
      </c>
      <c r="L456" s="217"/>
      <c r="N456" s="223">
        <f t="shared" si="1"/>
        <v>0</v>
      </c>
      <c r="O456" s="217"/>
      <c r="Q456" s="223">
        <f t="shared" si="2"/>
        <v>0</v>
      </c>
      <c r="R456" s="217"/>
      <c r="T456" s="223">
        <f t="shared" si="3"/>
        <v>0</v>
      </c>
      <c r="U456" s="217"/>
      <c r="W456" s="223">
        <f t="shared" si="66"/>
        <v>0</v>
      </c>
      <c r="X456" s="98"/>
      <c r="Z456" s="223">
        <f t="shared" si="5"/>
        <v>0</v>
      </c>
      <c r="AA456" s="217"/>
      <c r="AC456" s="50">
        <f t="shared" si="6"/>
        <v>0</v>
      </c>
      <c r="AF456" s="50">
        <f t="shared" si="7"/>
        <v>0</v>
      </c>
      <c r="AG456" s="49"/>
      <c r="AI456" s="50">
        <f t="shared" si="8"/>
        <v>0</v>
      </c>
      <c r="AJ456" s="220"/>
      <c r="AK456" s="45"/>
      <c r="AM456" s="159">
        <f t="shared" si="63"/>
        <v>0</v>
      </c>
      <c r="AN456" s="48">
        <f t="shared" si="65"/>
        <v>0</v>
      </c>
    </row>
    <row r="457" spans="2:40" x14ac:dyDescent="0.2">
      <c r="B457" s="153"/>
      <c r="G457" s="47"/>
      <c r="I457" s="217"/>
      <c r="K457" s="50">
        <f t="shared" si="0"/>
        <v>0</v>
      </c>
      <c r="L457" s="217"/>
      <c r="N457" s="223">
        <f t="shared" si="1"/>
        <v>0</v>
      </c>
      <c r="O457" s="217"/>
      <c r="Q457" s="223">
        <f t="shared" si="2"/>
        <v>0</v>
      </c>
      <c r="R457" s="217"/>
      <c r="T457" s="223">
        <f t="shared" si="3"/>
        <v>0</v>
      </c>
      <c r="U457" s="217"/>
      <c r="W457" s="223">
        <f t="shared" si="66"/>
        <v>0</v>
      </c>
      <c r="X457" s="98"/>
      <c r="Z457" s="223">
        <f t="shared" si="5"/>
        <v>0</v>
      </c>
      <c r="AA457" s="217"/>
      <c r="AC457" s="50">
        <f t="shared" si="6"/>
        <v>0</v>
      </c>
      <c r="AF457" s="50">
        <f t="shared" si="7"/>
        <v>0</v>
      </c>
      <c r="AG457" s="49"/>
      <c r="AI457" s="50">
        <f t="shared" si="8"/>
        <v>0</v>
      </c>
      <c r="AJ457" s="220"/>
      <c r="AK457" s="45"/>
      <c r="AM457" s="159">
        <f t="shared" si="63"/>
        <v>0</v>
      </c>
      <c r="AN457" s="48">
        <f t="shared" si="65"/>
        <v>0</v>
      </c>
    </row>
    <row r="458" spans="2:40" x14ac:dyDescent="0.2">
      <c r="B458" s="153"/>
      <c r="G458" s="47"/>
      <c r="I458" s="217"/>
      <c r="K458" s="50">
        <f t="shared" si="0"/>
        <v>0</v>
      </c>
      <c r="L458" s="217"/>
      <c r="N458" s="223">
        <f t="shared" si="1"/>
        <v>0</v>
      </c>
      <c r="O458" s="217"/>
      <c r="Q458" s="223">
        <f t="shared" si="2"/>
        <v>0</v>
      </c>
      <c r="R458" s="217"/>
      <c r="T458" s="223">
        <f t="shared" si="3"/>
        <v>0</v>
      </c>
      <c r="U458" s="217"/>
      <c r="W458" s="223">
        <f t="shared" si="66"/>
        <v>0</v>
      </c>
      <c r="X458" s="98"/>
      <c r="Z458" s="223">
        <f t="shared" si="5"/>
        <v>0</v>
      </c>
      <c r="AA458" s="217"/>
      <c r="AC458" s="50">
        <f t="shared" si="6"/>
        <v>0</v>
      </c>
      <c r="AF458" s="50">
        <f t="shared" si="7"/>
        <v>0</v>
      </c>
      <c r="AG458" s="49"/>
      <c r="AI458" s="50">
        <f t="shared" si="8"/>
        <v>0</v>
      </c>
      <c r="AJ458" s="220"/>
      <c r="AK458" s="45"/>
      <c r="AM458" s="159">
        <f t="shared" si="63"/>
        <v>0</v>
      </c>
      <c r="AN458" s="48">
        <f t="shared" si="65"/>
        <v>0</v>
      </c>
    </row>
    <row r="459" spans="2:40" x14ac:dyDescent="0.2">
      <c r="B459" s="153"/>
      <c r="G459" s="47"/>
      <c r="I459" s="217"/>
      <c r="K459" s="50">
        <f t="shared" si="0"/>
        <v>0</v>
      </c>
      <c r="L459" s="217"/>
      <c r="N459" s="223">
        <f t="shared" si="1"/>
        <v>0</v>
      </c>
      <c r="O459" s="217"/>
      <c r="Q459" s="223">
        <f t="shared" si="2"/>
        <v>0</v>
      </c>
      <c r="R459" s="217"/>
      <c r="T459" s="223">
        <f t="shared" si="3"/>
        <v>0</v>
      </c>
      <c r="U459" s="217"/>
      <c r="W459" s="223">
        <f t="shared" si="66"/>
        <v>0</v>
      </c>
      <c r="X459" s="98"/>
      <c r="Z459" s="223">
        <f t="shared" si="5"/>
        <v>0</v>
      </c>
      <c r="AA459" s="217"/>
      <c r="AC459" s="50">
        <f t="shared" si="6"/>
        <v>0</v>
      </c>
      <c r="AF459" s="50">
        <f t="shared" si="7"/>
        <v>0</v>
      </c>
      <c r="AG459" s="49"/>
      <c r="AI459" s="50">
        <f t="shared" si="8"/>
        <v>0</v>
      </c>
      <c r="AJ459" s="220"/>
      <c r="AK459" s="45"/>
      <c r="AM459" s="159">
        <f t="shared" si="63"/>
        <v>0</v>
      </c>
      <c r="AN459" s="48">
        <f t="shared" si="65"/>
        <v>0</v>
      </c>
    </row>
    <row r="460" spans="2:40" x14ac:dyDescent="0.2">
      <c r="B460" s="153"/>
      <c r="G460" s="47"/>
      <c r="I460" s="217"/>
      <c r="K460" s="50">
        <f t="shared" si="0"/>
        <v>0</v>
      </c>
      <c r="L460" s="217"/>
      <c r="N460" s="223">
        <f t="shared" si="1"/>
        <v>0</v>
      </c>
      <c r="O460" s="217"/>
      <c r="Q460" s="223">
        <f t="shared" si="2"/>
        <v>0</v>
      </c>
      <c r="R460" s="217"/>
      <c r="T460" s="223">
        <f t="shared" si="3"/>
        <v>0</v>
      </c>
      <c r="U460" s="217"/>
      <c r="W460" s="223">
        <f t="shared" si="66"/>
        <v>0</v>
      </c>
      <c r="X460" s="98"/>
      <c r="Z460" s="223">
        <f t="shared" si="5"/>
        <v>0</v>
      </c>
      <c r="AA460" s="217"/>
      <c r="AC460" s="50">
        <f t="shared" si="6"/>
        <v>0</v>
      </c>
      <c r="AF460" s="50">
        <f t="shared" si="7"/>
        <v>0</v>
      </c>
      <c r="AG460" s="49"/>
      <c r="AI460" s="50">
        <f t="shared" si="8"/>
        <v>0</v>
      </c>
      <c r="AJ460" s="220"/>
      <c r="AK460" s="45"/>
      <c r="AM460" s="159">
        <f t="shared" si="63"/>
        <v>0</v>
      </c>
      <c r="AN460" s="48">
        <f t="shared" si="65"/>
        <v>0</v>
      </c>
    </row>
    <row r="461" spans="2:40" x14ac:dyDescent="0.2">
      <c r="B461" s="153"/>
      <c r="G461" s="47"/>
      <c r="I461" s="217"/>
      <c r="K461" s="50">
        <f t="shared" si="0"/>
        <v>0</v>
      </c>
      <c r="L461" s="217"/>
      <c r="N461" s="223">
        <f t="shared" si="1"/>
        <v>0</v>
      </c>
      <c r="O461" s="217"/>
      <c r="Q461" s="223">
        <f t="shared" si="2"/>
        <v>0</v>
      </c>
      <c r="R461" s="217"/>
      <c r="T461" s="223">
        <f t="shared" si="3"/>
        <v>0</v>
      </c>
      <c r="U461" s="217"/>
      <c r="W461" s="223">
        <f t="shared" si="66"/>
        <v>0</v>
      </c>
      <c r="X461" s="98"/>
      <c r="Z461" s="223">
        <f t="shared" si="5"/>
        <v>0</v>
      </c>
      <c r="AA461" s="217"/>
      <c r="AC461" s="50">
        <f t="shared" si="6"/>
        <v>0</v>
      </c>
      <c r="AF461" s="50">
        <f t="shared" si="7"/>
        <v>0</v>
      </c>
      <c r="AG461" s="49"/>
      <c r="AI461" s="50">
        <f t="shared" si="8"/>
        <v>0</v>
      </c>
      <c r="AJ461" s="220"/>
      <c r="AK461" s="45"/>
      <c r="AM461" s="159">
        <f t="shared" si="63"/>
        <v>0</v>
      </c>
      <c r="AN461" s="48">
        <f t="shared" si="65"/>
        <v>0</v>
      </c>
    </row>
    <row r="462" spans="2:40" x14ac:dyDescent="0.2">
      <c r="B462" s="153"/>
      <c r="G462" s="47"/>
      <c r="I462" s="217"/>
      <c r="K462" s="50">
        <f t="shared" si="0"/>
        <v>0</v>
      </c>
      <c r="L462" s="217"/>
      <c r="N462" s="223">
        <f t="shared" si="1"/>
        <v>0</v>
      </c>
      <c r="O462" s="217"/>
      <c r="Q462" s="223">
        <f t="shared" si="2"/>
        <v>0</v>
      </c>
      <c r="R462" s="217"/>
      <c r="T462" s="223">
        <f t="shared" si="3"/>
        <v>0</v>
      </c>
      <c r="U462" s="217"/>
      <c r="W462" s="223">
        <f t="shared" si="66"/>
        <v>0</v>
      </c>
      <c r="X462" s="98"/>
      <c r="Z462" s="223">
        <f t="shared" si="5"/>
        <v>0</v>
      </c>
      <c r="AA462" s="217"/>
      <c r="AC462" s="50">
        <f t="shared" si="6"/>
        <v>0</v>
      </c>
      <c r="AF462" s="50">
        <f t="shared" si="7"/>
        <v>0</v>
      </c>
      <c r="AG462" s="49"/>
      <c r="AI462" s="50">
        <f t="shared" si="8"/>
        <v>0</v>
      </c>
      <c r="AJ462" s="220"/>
      <c r="AK462" s="45"/>
      <c r="AM462" s="159">
        <f t="shared" si="63"/>
        <v>0</v>
      </c>
      <c r="AN462" s="48">
        <f t="shared" si="65"/>
        <v>0</v>
      </c>
    </row>
    <row r="463" spans="2:40" x14ac:dyDescent="0.2">
      <c r="B463" s="153"/>
      <c r="G463" s="47"/>
      <c r="I463" s="217"/>
      <c r="K463" s="50">
        <f t="shared" si="0"/>
        <v>0</v>
      </c>
      <c r="L463" s="217"/>
      <c r="N463" s="223">
        <f t="shared" si="1"/>
        <v>0</v>
      </c>
      <c r="O463" s="217"/>
      <c r="Q463" s="223">
        <f t="shared" si="2"/>
        <v>0</v>
      </c>
      <c r="R463" s="217"/>
      <c r="T463" s="223">
        <f t="shared" si="3"/>
        <v>0</v>
      </c>
      <c r="U463" s="217"/>
      <c r="W463" s="223">
        <f t="shared" si="66"/>
        <v>0</v>
      </c>
      <c r="X463" s="98"/>
      <c r="Z463" s="223">
        <f t="shared" si="5"/>
        <v>0</v>
      </c>
      <c r="AA463" s="217"/>
      <c r="AC463" s="50">
        <f t="shared" si="6"/>
        <v>0</v>
      </c>
      <c r="AF463" s="50">
        <f t="shared" si="7"/>
        <v>0</v>
      </c>
      <c r="AG463" s="49"/>
      <c r="AI463" s="50">
        <f t="shared" si="8"/>
        <v>0</v>
      </c>
      <c r="AJ463" s="220"/>
      <c r="AK463" s="45"/>
      <c r="AM463" s="159">
        <f t="shared" si="63"/>
        <v>0</v>
      </c>
      <c r="AN463" s="48">
        <f t="shared" si="65"/>
        <v>0</v>
      </c>
    </row>
    <row r="464" spans="2:40" x14ac:dyDescent="0.2">
      <c r="B464" s="153"/>
      <c r="G464" s="47"/>
      <c r="I464" s="217"/>
      <c r="K464" s="50">
        <f t="shared" si="0"/>
        <v>0</v>
      </c>
      <c r="L464" s="217"/>
      <c r="N464" s="223">
        <f t="shared" si="1"/>
        <v>0</v>
      </c>
      <c r="O464" s="217"/>
      <c r="Q464" s="223">
        <f t="shared" si="2"/>
        <v>0</v>
      </c>
      <c r="R464" s="217"/>
      <c r="T464" s="223">
        <f t="shared" si="3"/>
        <v>0</v>
      </c>
      <c r="U464" s="217"/>
      <c r="W464" s="223">
        <f t="shared" si="66"/>
        <v>0</v>
      </c>
      <c r="X464" s="98"/>
      <c r="Z464" s="223">
        <f t="shared" si="5"/>
        <v>0</v>
      </c>
      <c r="AA464" s="217"/>
      <c r="AC464" s="50">
        <f t="shared" si="6"/>
        <v>0</v>
      </c>
      <c r="AF464" s="50">
        <f t="shared" si="7"/>
        <v>0</v>
      </c>
      <c r="AG464" s="49"/>
      <c r="AI464" s="50">
        <f t="shared" si="8"/>
        <v>0</v>
      </c>
      <c r="AJ464" s="220"/>
      <c r="AK464" s="45"/>
      <c r="AM464" s="159">
        <f t="shared" ref="AM464:AM527" si="75">K464+N464+Q464+T464+W464+AC464+AF464+AI464+Z464+AL464</f>
        <v>0</v>
      </c>
      <c r="AN464" s="48">
        <f t="shared" si="65"/>
        <v>0</v>
      </c>
    </row>
    <row r="465" spans="2:40" x14ac:dyDescent="0.2">
      <c r="B465" s="153"/>
      <c r="G465" s="47"/>
      <c r="I465" s="217"/>
      <c r="K465" s="50">
        <f t="shared" si="0"/>
        <v>0</v>
      </c>
      <c r="L465" s="217"/>
      <c r="N465" s="223">
        <f t="shared" si="1"/>
        <v>0</v>
      </c>
      <c r="O465" s="217"/>
      <c r="Q465" s="223">
        <f t="shared" si="2"/>
        <v>0</v>
      </c>
      <c r="R465" s="217"/>
      <c r="T465" s="223">
        <f t="shared" si="3"/>
        <v>0</v>
      </c>
      <c r="U465" s="217"/>
      <c r="W465" s="223">
        <f t="shared" si="66"/>
        <v>0</v>
      </c>
      <c r="X465" s="98"/>
      <c r="Z465" s="223">
        <f t="shared" si="5"/>
        <v>0</v>
      </c>
      <c r="AA465" s="217"/>
      <c r="AC465" s="50">
        <f t="shared" si="6"/>
        <v>0</v>
      </c>
      <c r="AF465" s="50">
        <f t="shared" si="7"/>
        <v>0</v>
      </c>
      <c r="AG465" s="49"/>
      <c r="AI465" s="50">
        <f t="shared" si="8"/>
        <v>0</v>
      </c>
      <c r="AJ465" s="220"/>
      <c r="AK465" s="45"/>
      <c r="AM465" s="159">
        <f t="shared" si="75"/>
        <v>0</v>
      </c>
      <c r="AN465" s="48">
        <f t="shared" si="65"/>
        <v>0</v>
      </c>
    </row>
    <row r="466" spans="2:40" x14ac:dyDescent="0.2">
      <c r="B466" s="153"/>
      <c r="G466" s="47"/>
      <c r="I466" s="217"/>
      <c r="K466" s="50">
        <f t="shared" si="0"/>
        <v>0</v>
      </c>
      <c r="L466" s="217"/>
      <c r="N466" s="223">
        <f t="shared" si="1"/>
        <v>0</v>
      </c>
      <c r="O466" s="217"/>
      <c r="Q466" s="223">
        <f t="shared" si="2"/>
        <v>0</v>
      </c>
      <c r="R466" s="217"/>
      <c r="T466" s="223">
        <f t="shared" si="3"/>
        <v>0</v>
      </c>
      <c r="U466" s="217"/>
      <c r="W466" s="223">
        <f t="shared" si="66"/>
        <v>0</v>
      </c>
      <c r="X466" s="98"/>
      <c r="Z466" s="223">
        <f t="shared" si="5"/>
        <v>0</v>
      </c>
      <c r="AA466" s="217"/>
      <c r="AC466" s="50">
        <f t="shared" si="6"/>
        <v>0</v>
      </c>
      <c r="AF466" s="50">
        <f t="shared" si="7"/>
        <v>0</v>
      </c>
      <c r="AG466" s="49"/>
      <c r="AI466" s="50">
        <f t="shared" si="8"/>
        <v>0</v>
      </c>
      <c r="AJ466" s="220"/>
      <c r="AK466" s="45"/>
      <c r="AM466" s="159">
        <f t="shared" si="75"/>
        <v>0</v>
      </c>
      <c r="AN466" s="48">
        <f t="shared" si="65"/>
        <v>0</v>
      </c>
    </row>
    <row r="467" spans="2:40" x14ac:dyDescent="0.2">
      <c r="B467" s="153"/>
      <c r="G467" s="47"/>
      <c r="I467" s="217"/>
      <c r="K467" s="50">
        <f t="shared" si="0"/>
        <v>0</v>
      </c>
      <c r="L467" s="217"/>
      <c r="N467" s="223">
        <f t="shared" si="1"/>
        <v>0</v>
      </c>
      <c r="O467" s="217"/>
      <c r="Q467" s="223">
        <f t="shared" si="2"/>
        <v>0</v>
      </c>
      <c r="R467" s="217"/>
      <c r="T467" s="223">
        <f t="shared" si="3"/>
        <v>0</v>
      </c>
      <c r="U467" s="217"/>
      <c r="W467" s="223">
        <f t="shared" si="66"/>
        <v>0</v>
      </c>
      <c r="X467" s="98"/>
      <c r="Z467" s="223">
        <f t="shared" si="5"/>
        <v>0</v>
      </c>
      <c r="AA467" s="217"/>
      <c r="AC467" s="50">
        <f t="shared" si="6"/>
        <v>0</v>
      </c>
      <c r="AF467" s="50">
        <f t="shared" si="7"/>
        <v>0</v>
      </c>
      <c r="AG467" s="49"/>
      <c r="AI467" s="50">
        <f t="shared" si="8"/>
        <v>0</v>
      </c>
      <c r="AJ467" s="220"/>
      <c r="AK467" s="45"/>
      <c r="AM467" s="159">
        <f t="shared" si="75"/>
        <v>0</v>
      </c>
      <c r="AN467" s="48">
        <f t="shared" si="65"/>
        <v>0</v>
      </c>
    </row>
    <row r="468" spans="2:40" x14ac:dyDescent="0.2">
      <c r="B468" s="153"/>
      <c r="G468" s="47"/>
      <c r="I468" s="217"/>
      <c r="K468" s="50">
        <f t="shared" si="0"/>
        <v>0</v>
      </c>
      <c r="L468" s="217"/>
      <c r="N468" s="223">
        <f t="shared" si="1"/>
        <v>0</v>
      </c>
      <c r="O468" s="217"/>
      <c r="Q468" s="223">
        <f t="shared" si="2"/>
        <v>0</v>
      </c>
      <c r="R468" s="217"/>
      <c r="T468" s="223">
        <f t="shared" si="3"/>
        <v>0</v>
      </c>
      <c r="U468" s="217"/>
      <c r="W468" s="223">
        <f t="shared" si="66"/>
        <v>0</v>
      </c>
      <c r="X468" s="98"/>
      <c r="Z468" s="223">
        <f t="shared" si="5"/>
        <v>0</v>
      </c>
      <c r="AA468" s="217"/>
      <c r="AC468" s="50">
        <f t="shared" si="6"/>
        <v>0</v>
      </c>
      <c r="AF468" s="50">
        <f t="shared" si="7"/>
        <v>0</v>
      </c>
      <c r="AG468" s="49"/>
      <c r="AI468" s="50">
        <f t="shared" si="8"/>
        <v>0</v>
      </c>
      <c r="AJ468" s="220"/>
      <c r="AK468" s="45"/>
      <c r="AM468" s="159">
        <f t="shared" si="75"/>
        <v>0</v>
      </c>
      <c r="AN468" s="48">
        <f t="shared" si="65"/>
        <v>0</v>
      </c>
    </row>
    <row r="469" spans="2:40" x14ac:dyDescent="0.2">
      <c r="B469" s="153"/>
      <c r="G469" s="47"/>
      <c r="I469" s="217"/>
      <c r="K469" s="50">
        <f t="shared" si="0"/>
        <v>0</v>
      </c>
      <c r="L469" s="217"/>
      <c r="N469" s="223">
        <f t="shared" si="1"/>
        <v>0</v>
      </c>
      <c r="O469" s="217"/>
      <c r="Q469" s="223">
        <f t="shared" si="2"/>
        <v>0</v>
      </c>
      <c r="R469" s="217"/>
      <c r="T469" s="223">
        <f t="shared" si="3"/>
        <v>0</v>
      </c>
      <c r="U469" s="217"/>
      <c r="W469" s="223">
        <f t="shared" si="66"/>
        <v>0</v>
      </c>
      <c r="X469" s="98"/>
      <c r="Z469" s="223">
        <f t="shared" si="5"/>
        <v>0</v>
      </c>
      <c r="AA469" s="217"/>
      <c r="AC469" s="50">
        <f t="shared" si="6"/>
        <v>0</v>
      </c>
      <c r="AF469" s="50">
        <f t="shared" si="7"/>
        <v>0</v>
      </c>
      <c r="AG469" s="49"/>
      <c r="AI469" s="50">
        <f t="shared" si="8"/>
        <v>0</v>
      </c>
      <c r="AJ469" s="220"/>
      <c r="AK469" s="45"/>
      <c r="AM469" s="159">
        <f t="shared" si="75"/>
        <v>0</v>
      </c>
      <c r="AN469" s="48">
        <f t="shared" si="65"/>
        <v>0</v>
      </c>
    </row>
    <row r="470" spans="2:40" x14ac:dyDescent="0.2">
      <c r="B470" s="153"/>
      <c r="G470" s="47"/>
      <c r="I470" s="217"/>
      <c r="K470" s="50">
        <f t="shared" si="0"/>
        <v>0</v>
      </c>
      <c r="L470" s="217"/>
      <c r="N470" s="223">
        <f t="shared" si="1"/>
        <v>0</v>
      </c>
      <c r="O470" s="217"/>
      <c r="Q470" s="223">
        <f t="shared" si="2"/>
        <v>0</v>
      </c>
      <c r="R470" s="217"/>
      <c r="T470" s="223">
        <f t="shared" si="3"/>
        <v>0</v>
      </c>
      <c r="U470" s="217"/>
      <c r="W470" s="223">
        <f t="shared" si="66"/>
        <v>0</v>
      </c>
      <c r="X470" s="98"/>
      <c r="Z470" s="223">
        <f t="shared" si="5"/>
        <v>0</v>
      </c>
      <c r="AA470" s="217"/>
      <c r="AC470" s="50">
        <f t="shared" si="6"/>
        <v>0</v>
      </c>
      <c r="AF470" s="50">
        <f t="shared" si="7"/>
        <v>0</v>
      </c>
      <c r="AG470" s="49"/>
      <c r="AI470" s="50">
        <f t="shared" si="8"/>
        <v>0</v>
      </c>
      <c r="AJ470" s="220"/>
      <c r="AK470" s="45"/>
      <c r="AM470" s="159">
        <f t="shared" si="75"/>
        <v>0</v>
      </c>
      <c r="AN470" s="48">
        <f t="shared" si="65"/>
        <v>0</v>
      </c>
    </row>
    <row r="471" spans="2:40" x14ac:dyDescent="0.2">
      <c r="B471" s="153"/>
      <c r="G471" s="47"/>
      <c r="I471" s="217"/>
      <c r="K471" s="50">
        <f t="shared" si="0"/>
        <v>0</v>
      </c>
      <c r="L471" s="217"/>
      <c r="N471" s="223">
        <f t="shared" si="1"/>
        <v>0</v>
      </c>
      <c r="O471" s="217"/>
      <c r="Q471" s="223">
        <f t="shared" si="2"/>
        <v>0</v>
      </c>
      <c r="R471" s="217"/>
      <c r="T471" s="223">
        <f t="shared" si="3"/>
        <v>0</v>
      </c>
      <c r="U471" s="217"/>
      <c r="W471" s="223">
        <f t="shared" si="66"/>
        <v>0</v>
      </c>
      <c r="X471" s="98"/>
      <c r="Z471" s="223">
        <f t="shared" si="5"/>
        <v>0</v>
      </c>
      <c r="AA471" s="217"/>
      <c r="AC471" s="50">
        <f t="shared" si="6"/>
        <v>0</v>
      </c>
      <c r="AF471" s="50">
        <f t="shared" si="7"/>
        <v>0</v>
      </c>
      <c r="AG471" s="49"/>
      <c r="AI471" s="50">
        <f t="shared" si="8"/>
        <v>0</v>
      </c>
      <c r="AJ471" s="220"/>
      <c r="AK471" s="45"/>
      <c r="AM471" s="159">
        <f t="shared" si="75"/>
        <v>0</v>
      </c>
      <c r="AN471" s="48">
        <f t="shared" si="65"/>
        <v>0</v>
      </c>
    </row>
    <row r="472" spans="2:40" x14ac:dyDescent="0.2">
      <c r="B472" s="153"/>
      <c r="G472" s="47"/>
      <c r="I472" s="217"/>
      <c r="K472" s="50">
        <f t="shared" si="0"/>
        <v>0</v>
      </c>
      <c r="L472" s="217"/>
      <c r="N472" s="223">
        <f t="shared" si="1"/>
        <v>0</v>
      </c>
      <c r="O472" s="217"/>
      <c r="Q472" s="223">
        <f t="shared" si="2"/>
        <v>0</v>
      </c>
      <c r="R472" s="217"/>
      <c r="T472" s="223">
        <f t="shared" si="3"/>
        <v>0</v>
      </c>
      <c r="U472" s="217"/>
      <c r="W472" s="223">
        <f t="shared" si="66"/>
        <v>0</v>
      </c>
      <c r="X472" s="98"/>
      <c r="Z472" s="223">
        <f t="shared" si="5"/>
        <v>0</v>
      </c>
      <c r="AA472" s="217"/>
      <c r="AC472" s="50">
        <f t="shared" si="6"/>
        <v>0</v>
      </c>
      <c r="AF472" s="50">
        <f t="shared" si="7"/>
        <v>0</v>
      </c>
      <c r="AG472" s="49"/>
      <c r="AI472" s="50">
        <f t="shared" si="8"/>
        <v>0</v>
      </c>
      <c r="AJ472" s="220"/>
      <c r="AK472" s="45"/>
      <c r="AM472" s="159">
        <f t="shared" si="75"/>
        <v>0</v>
      </c>
      <c r="AN472" s="48">
        <f t="shared" si="65"/>
        <v>0</v>
      </c>
    </row>
    <row r="473" spans="2:40" x14ac:dyDescent="0.2">
      <c r="B473" s="153"/>
      <c r="G473" s="47"/>
      <c r="I473" s="217"/>
      <c r="K473" s="50">
        <f t="shared" si="0"/>
        <v>0</v>
      </c>
      <c r="L473" s="217"/>
      <c r="N473" s="223">
        <f t="shared" si="1"/>
        <v>0</v>
      </c>
      <c r="O473" s="217"/>
      <c r="Q473" s="223">
        <f t="shared" si="2"/>
        <v>0</v>
      </c>
      <c r="R473" s="217"/>
      <c r="T473" s="223">
        <f t="shared" si="3"/>
        <v>0</v>
      </c>
      <c r="U473" s="217"/>
      <c r="W473" s="223">
        <f t="shared" si="66"/>
        <v>0</v>
      </c>
      <c r="X473" s="98"/>
      <c r="Z473" s="223">
        <f t="shared" si="5"/>
        <v>0</v>
      </c>
      <c r="AA473" s="217"/>
      <c r="AC473" s="50">
        <f t="shared" si="6"/>
        <v>0</v>
      </c>
      <c r="AF473" s="50">
        <f t="shared" si="7"/>
        <v>0</v>
      </c>
      <c r="AG473" s="49"/>
      <c r="AI473" s="50">
        <f t="shared" si="8"/>
        <v>0</v>
      </c>
      <c r="AJ473" s="220"/>
      <c r="AK473" s="45"/>
      <c r="AM473" s="159">
        <f t="shared" si="75"/>
        <v>0</v>
      </c>
      <c r="AN473" s="48">
        <f t="shared" ref="AN473:AN536" si="76">B473</f>
        <v>0</v>
      </c>
    </row>
    <row r="474" spans="2:40" x14ac:dyDescent="0.2">
      <c r="B474" s="153"/>
      <c r="G474" s="47"/>
      <c r="I474" s="217"/>
      <c r="K474" s="50">
        <f t="shared" si="0"/>
        <v>0</v>
      </c>
      <c r="L474" s="217"/>
      <c r="N474" s="223">
        <f t="shared" si="1"/>
        <v>0</v>
      </c>
      <c r="O474" s="217"/>
      <c r="Q474" s="223">
        <f t="shared" si="2"/>
        <v>0</v>
      </c>
      <c r="R474" s="217"/>
      <c r="T474" s="223">
        <f t="shared" si="3"/>
        <v>0</v>
      </c>
      <c r="U474" s="217"/>
      <c r="W474" s="223">
        <f t="shared" si="66"/>
        <v>0</v>
      </c>
      <c r="X474" s="98"/>
      <c r="Z474" s="223">
        <f t="shared" si="5"/>
        <v>0</v>
      </c>
      <c r="AA474" s="217"/>
      <c r="AC474" s="50">
        <f t="shared" si="6"/>
        <v>0</v>
      </c>
      <c r="AF474" s="50">
        <f t="shared" si="7"/>
        <v>0</v>
      </c>
      <c r="AG474" s="49"/>
      <c r="AI474" s="50">
        <f t="shared" si="8"/>
        <v>0</v>
      </c>
      <c r="AJ474" s="220"/>
      <c r="AK474" s="45"/>
      <c r="AM474" s="159">
        <f t="shared" si="75"/>
        <v>0</v>
      </c>
      <c r="AN474" s="48">
        <f t="shared" si="76"/>
        <v>0</v>
      </c>
    </row>
    <row r="475" spans="2:40" x14ac:dyDescent="0.2">
      <c r="B475" s="153"/>
      <c r="G475" s="47"/>
      <c r="I475" s="217"/>
      <c r="K475" s="50">
        <f t="shared" ref="K475:K561" si="77">IF(I475&gt;0,(J475*VLOOKUP(I475,VEND_MF_BIO,3,FALSE)),0)</f>
        <v>0</v>
      </c>
      <c r="L475" s="217"/>
      <c r="N475" s="223">
        <f t="shared" ref="N475:N561" si="78">IF(L475&gt;0,(M475*VLOOKUP(L475,VEND_CT_BIO,3,FALSE)),0)</f>
        <v>0</v>
      </c>
      <c r="O475" s="217"/>
      <c r="Q475" s="223">
        <f t="shared" ref="Q475:Q561" si="79">IF(O475&gt;0,(P475*VLOOKUP(O475,VEND_AC_BIO,3,FALSE)),0)</f>
        <v>0</v>
      </c>
      <c r="R475" s="217"/>
      <c r="T475" s="223">
        <f t="shared" ref="T475:T561" si="80">IF(R475&gt;0,(S475*VLOOKUP(R475,VEND_ME_BIO,3,FALSE)),0)</f>
        <v>0</v>
      </c>
      <c r="U475" s="217"/>
      <c r="W475" s="223">
        <f t="shared" si="66"/>
        <v>0</v>
      </c>
      <c r="X475" s="98"/>
      <c r="Z475" s="223">
        <f t="shared" ref="Z475:Z561" si="81">IF(X475&gt;0,(Y475*VLOOKUP(X475,VEND_TG_BIO,3,FALSE)),0)</f>
        <v>0</v>
      </c>
      <c r="AA475" s="217"/>
      <c r="AC475" s="50">
        <f t="shared" ref="AC475:AC561" si="82">IF(AA475&gt;0,(AB475*VLOOKUP(AA475,VEND_MF,3,FALSE)),0)</f>
        <v>0</v>
      </c>
      <c r="AF475" s="50">
        <f t="shared" ref="AF475:AF561" si="83">IF(AD475&gt;0,(AE475*VLOOKUP(AD475,VEND_CT,3,FALSE)),0)</f>
        <v>0</v>
      </c>
      <c r="AG475" s="49"/>
      <c r="AI475" s="50">
        <f t="shared" ref="AI475:AI561" si="84">IF(AG475&gt;0,(AH475*VLOOKUP(AG475,VEND_AC,3,FALSE)),0)</f>
        <v>0</v>
      </c>
      <c r="AJ475" s="220"/>
      <c r="AK475" s="45"/>
      <c r="AM475" s="159">
        <f t="shared" si="75"/>
        <v>0</v>
      </c>
      <c r="AN475" s="48">
        <f t="shared" si="76"/>
        <v>0</v>
      </c>
    </row>
    <row r="476" spans="2:40" x14ac:dyDescent="0.2">
      <c r="B476" s="153"/>
      <c r="G476" s="47"/>
      <c r="I476" s="217"/>
      <c r="K476" s="50">
        <f t="shared" si="77"/>
        <v>0</v>
      </c>
      <c r="L476" s="217"/>
      <c r="N476" s="223">
        <f t="shared" si="78"/>
        <v>0</v>
      </c>
      <c r="O476" s="217"/>
      <c r="Q476" s="223">
        <f t="shared" si="79"/>
        <v>0</v>
      </c>
      <c r="R476" s="217"/>
      <c r="T476" s="223">
        <f t="shared" si="80"/>
        <v>0</v>
      </c>
      <c r="U476" s="217"/>
      <c r="W476" s="223">
        <f t="shared" si="66"/>
        <v>0</v>
      </c>
      <c r="X476" s="98"/>
      <c r="Z476" s="223">
        <f t="shared" si="81"/>
        <v>0</v>
      </c>
      <c r="AA476" s="217"/>
      <c r="AC476" s="50">
        <f t="shared" si="82"/>
        <v>0</v>
      </c>
      <c r="AF476" s="50">
        <f t="shared" si="83"/>
        <v>0</v>
      </c>
      <c r="AG476" s="49"/>
      <c r="AI476" s="50">
        <f t="shared" si="84"/>
        <v>0</v>
      </c>
      <c r="AJ476" s="220"/>
      <c r="AK476" s="45"/>
      <c r="AM476" s="159">
        <f t="shared" si="75"/>
        <v>0</v>
      </c>
      <c r="AN476" s="48">
        <f t="shared" si="76"/>
        <v>0</v>
      </c>
    </row>
    <row r="477" spans="2:40" x14ac:dyDescent="0.2">
      <c r="B477" s="153"/>
      <c r="G477" s="47"/>
      <c r="I477" s="217"/>
      <c r="K477" s="50">
        <f t="shared" si="77"/>
        <v>0</v>
      </c>
      <c r="L477" s="217"/>
      <c r="N477" s="223">
        <f t="shared" si="78"/>
        <v>0</v>
      </c>
      <c r="O477" s="217"/>
      <c r="Q477" s="223">
        <f t="shared" si="79"/>
        <v>0</v>
      </c>
      <c r="R477" s="217"/>
      <c r="T477" s="223">
        <f t="shared" si="80"/>
        <v>0</v>
      </c>
      <c r="U477" s="217"/>
      <c r="W477" s="223">
        <f t="shared" si="66"/>
        <v>0</v>
      </c>
      <c r="X477" s="98"/>
      <c r="Z477" s="223">
        <f t="shared" si="81"/>
        <v>0</v>
      </c>
      <c r="AA477" s="217"/>
      <c r="AC477" s="50">
        <f t="shared" si="82"/>
        <v>0</v>
      </c>
      <c r="AF477" s="50">
        <f t="shared" si="83"/>
        <v>0</v>
      </c>
      <c r="AG477" s="49"/>
      <c r="AI477" s="50">
        <f t="shared" si="84"/>
        <v>0</v>
      </c>
      <c r="AJ477" s="220"/>
      <c r="AK477" s="45"/>
      <c r="AM477" s="159">
        <f t="shared" si="75"/>
        <v>0</v>
      </c>
      <c r="AN477" s="48">
        <f t="shared" si="76"/>
        <v>0</v>
      </c>
    </row>
    <row r="478" spans="2:40" x14ac:dyDescent="0.2">
      <c r="B478" s="153"/>
      <c r="G478" s="47"/>
      <c r="I478" s="217"/>
      <c r="K478" s="50">
        <f t="shared" si="77"/>
        <v>0</v>
      </c>
      <c r="L478" s="217"/>
      <c r="N478" s="223">
        <f t="shared" si="78"/>
        <v>0</v>
      </c>
      <c r="O478" s="217"/>
      <c r="Q478" s="223">
        <f t="shared" si="79"/>
        <v>0</v>
      </c>
      <c r="R478" s="217"/>
      <c r="T478" s="223">
        <f t="shared" si="80"/>
        <v>0</v>
      </c>
      <c r="U478" s="217"/>
      <c r="W478" s="223">
        <f t="shared" si="66"/>
        <v>0</v>
      </c>
      <c r="X478" s="98"/>
      <c r="Z478" s="223">
        <f t="shared" si="81"/>
        <v>0</v>
      </c>
      <c r="AA478" s="217"/>
      <c r="AC478" s="50">
        <f t="shared" si="82"/>
        <v>0</v>
      </c>
      <c r="AF478" s="50">
        <f t="shared" si="83"/>
        <v>0</v>
      </c>
      <c r="AG478" s="49"/>
      <c r="AI478" s="50">
        <f t="shared" si="84"/>
        <v>0</v>
      </c>
      <c r="AJ478" s="220"/>
      <c r="AK478" s="45"/>
      <c r="AM478" s="159">
        <f t="shared" si="75"/>
        <v>0</v>
      </c>
      <c r="AN478" s="48">
        <f t="shared" si="76"/>
        <v>0</v>
      </c>
    </row>
    <row r="479" spans="2:40" x14ac:dyDescent="0.2">
      <c r="B479" s="153"/>
      <c r="G479" s="47"/>
      <c r="I479" s="217"/>
      <c r="K479" s="50">
        <f t="shared" si="77"/>
        <v>0</v>
      </c>
      <c r="L479" s="217"/>
      <c r="N479" s="223">
        <f t="shared" si="78"/>
        <v>0</v>
      </c>
      <c r="O479" s="217"/>
      <c r="Q479" s="223">
        <f t="shared" si="79"/>
        <v>0</v>
      </c>
      <c r="R479" s="217"/>
      <c r="T479" s="223">
        <f t="shared" si="80"/>
        <v>0</v>
      </c>
      <c r="U479" s="217"/>
      <c r="W479" s="223">
        <f t="shared" si="66"/>
        <v>0</v>
      </c>
      <c r="X479" s="98"/>
      <c r="Z479" s="223">
        <f t="shared" si="81"/>
        <v>0</v>
      </c>
      <c r="AA479" s="217"/>
      <c r="AC479" s="50">
        <f t="shared" si="82"/>
        <v>0</v>
      </c>
      <c r="AF479" s="50">
        <f t="shared" si="83"/>
        <v>0</v>
      </c>
      <c r="AG479" s="49"/>
      <c r="AI479" s="50">
        <f t="shared" si="84"/>
        <v>0</v>
      </c>
      <c r="AJ479" s="220"/>
      <c r="AK479" s="45"/>
      <c r="AM479" s="159">
        <f t="shared" si="75"/>
        <v>0</v>
      </c>
      <c r="AN479" s="48">
        <f t="shared" si="76"/>
        <v>0</v>
      </c>
    </row>
    <row r="480" spans="2:40" x14ac:dyDescent="0.2">
      <c r="B480" s="153"/>
      <c r="G480" s="47"/>
      <c r="I480" s="217"/>
      <c r="K480" s="50">
        <f t="shared" si="77"/>
        <v>0</v>
      </c>
      <c r="L480" s="217"/>
      <c r="N480" s="223">
        <f t="shared" si="78"/>
        <v>0</v>
      </c>
      <c r="O480" s="217"/>
      <c r="Q480" s="223">
        <f t="shared" si="79"/>
        <v>0</v>
      </c>
      <c r="R480" s="217"/>
      <c r="T480" s="223">
        <f t="shared" si="80"/>
        <v>0</v>
      </c>
      <c r="U480" s="217"/>
      <c r="W480" s="223">
        <f t="shared" si="66"/>
        <v>0</v>
      </c>
      <c r="X480" s="98"/>
      <c r="Z480" s="223">
        <f t="shared" si="81"/>
        <v>0</v>
      </c>
      <c r="AA480" s="217"/>
      <c r="AC480" s="50">
        <f t="shared" si="82"/>
        <v>0</v>
      </c>
      <c r="AF480" s="50">
        <f t="shared" si="83"/>
        <v>0</v>
      </c>
      <c r="AG480" s="49"/>
      <c r="AI480" s="50">
        <f t="shared" si="84"/>
        <v>0</v>
      </c>
      <c r="AJ480" s="220"/>
      <c r="AK480" s="45"/>
      <c r="AM480" s="159">
        <f t="shared" si="75"/>
        <v>0</v>
      </c>
      <c r="AN480" s="48">
        <f t="shared" si="76"/>
        <v>0</v>
      </c>
    </row>
    <row r="481" spans="2:40" x14ac:dyDescent="0.2">
      <c r="B481" s="153"/>
      <c r="G481" s="47"/>
      <c r="I481" s="217"/>
      <c r="K481" s="50">
        <f t="shared" si="77"/>
        <v>0</v>
      </c>
      <c r="L481" s="217"/>
      <c r="N481" s="223">
        <f t="shared" si="78"/>
        <v>0</v>
      </c>
      <c r="O481" s="217"/>
      <c r="Q481" s="223">
        <f t="shared" si="79"/>
        <v>0</v>
      </c>
      <c r="R481" s="217"/>
      <c r="T481" s="223">
        <f t="shared" si="80"/>
        <v>0</v>
      </c>
      <c r="U481" s="217"/>
      <c r="W481" s="223">
        <f t="shared" si="66"/>
        <v>0</v>
      </c>
      <c r="X481" s="98"/>
      <c r="Z481" s="223">
        <f t="shared" si="81"/>
        <v>0</v>
      </c>
      <c r="AA481" s="217"/>
      <c r="AC481" s="50">
        <f t="shared" si="82"/>
        <v>0</v>
      </c>
      <c r="AF481" s="50">
        <f t="shared" si="83"/>
        <v>0</v>
      </c>
      <c r="AG481" s="49"/>
      <c r="AI481" s="50">
        <f t="shared" si="84"/>
        <v>0</v>
      </c>
      <c r="AJ481" s="220"/>
      <c r="AK481" s="45"/>
      <c r="AM481" s="159">
        <f t="shared" si="75"/>
        <v>0</v>
      </c>
      <c r="AN481" s="48">
        <f t="shared" si="76"/>
        <v>0</v>
      </c>
    </row>
    <row r="482" spans="2:40" x14ac:dyDescent="0.2">
      <c r="B482" s="153"/>
      <c r="G482" s="47"/>
      <c r="I482" s="217"/>
      <c r="K482" s="50">
        <f t="shared" si="77"/>
        <v>0</v>
      </c>
      <c r="L482" s="217"/>
      <c r="N482" s="223">
        <f t="shared" si="78"/>
        <v>0</v>
      </c>
      <c r="O482" s="217"/>
      <c r="Q482" s="223">
        <f t="shared" si="79"/>
        <v>0</v>
      </c>
      <c r="R482" s="217"/>
      <c r="T482" s="223">
        <f t="shared" si="80"/>
        <v>0</v>
      </c>
      <c r="U482" s="217"/>
      <c r="W482" s="223">
        <f t="shared" si="66"/>
        <v>0</v>
      </c>
      <c r="X482" s="98"/>
      <c r="Z482" s="223">
        <f t="shared" si="81"/>
        <v>0</v>
      </c>
      <c r="AA482" s="217"/>
      <c r="AC482" s="50">
        <f t="shared" si="82"/>
        <v>0</v>
      </c>
      <c r="AF482" s="50">
        <f t="shared" si="83"/>
        <v>0</v>
      </c>
      <c r="AG482" s="49"/>
      <c r="AI482" s="50">
        <f t="shared" si="84"/>
        <v>0</v>
      </c>
      <c r="AJ482" s="220"/>
      <c r="AK482" s="45"/>
      <c r="AM482" s="159">
        <f t="shared" si="75"/>
        <v>0</v>
      </c>
      <c r="AN482" s="48">
        <f t="shared" si="76"/>
        <v>0</v>
      </c>
    </row>
    <row r="483" spans="2:40" x14ac:dyDescent="0.2">
      <c r="B483" s="153"/>
      <c r="G483" s="47"/>
      <c r="I483" s="217"/>
      <c r="K483" s="50">
        <f t="shared" si="77"/>
        <v>0</v>
      </c>
      <c r="L483" s="217"/>
      <c r="N483" s="223">
        <f t="shared" si="78"/>
        <v>0</v>
      </c>
      <c r="O483" s="217"/>
      <c r="Q483" s="223">
        <f t="shared" si="79"/>
        <v>0</v>
      </c>
      <c r="R483" s="217"/>
      <c r="T483" s="223">
        <f t="shared" si="80"/>
        <v>0</v>
      </c>
      <c r="U483" s="217"/>
      <c r="W483" s="223">
        <f t="shared" ref="W483:W546" si="85">IF(U483&gt;0,(V483*VLOOKUP(U483,VEND_EU_BIO,3,FALSE)),0)</f>
        <v>0</v>
      </c>
      <c r="X483" s="98"/>
      <c r="Z483" s="223">
        <f t="shared" si="81"/>
        <v>0</v>
      </c>
      <c r="AA483" s="217"/>
      <c r="AC483" s="50">
        <f t="shared" si="82"/>
        <v>0</v>
      </c>
      <c r="AF483" s="50">
        <f t="shared" si="83"/>
        <v>0</v>
      </c>
      <c r="AG483" s="49"/>
      <c r="AI483" s="50">
        <f t="shared" si="84"/>
        <v>0</v>
      </c>
      <c r="AJ483" s="220"/>
      <c r="AK483" s="45"/>
      <c r="AM483" s="159">
        <f t="shared" si="75"/>
        <v>0</v>
      </c>
      <c r="AN483" s="48">
        <f t="shared" si="76"/>
        <v>0</v>
      </c>
    </row>
    <row r="484" spans="2:40" x14ac:dyDescent="0.2">
      <c r="B484" s="153"/>
      <c r="G484" s="47"/>
      <c r="I484" s="217"/>
      <c r="K484" s="50">
        <f t="shared" si="77"/>
        <v>0</v>
      </c>
      <c r="L484" s="217"/>
      <c r="N484" s="223">
        <f t="shared" si="78"/>
        <v>0</v>
      </c>
      <c r="O484" s="217"/>
      <c r="Q484" s="223">
        <f t="shared" si="79"/>
        <v>0</v>
      </c>
      <c r="R484" s="217"/>
      <c r="T484" s="223">
        <f t="shared" si="80"/>
        <v>0</v>
      </c>
      <c r="U484" s="217"/>
      <c r="W484" s="223">
        <f t="shared" si="85"/>
        <v>0</v>
      </c>
      <c r="X484" s="98"/>
      <c r="Z484" s="223">
        <f t="shared" si="81"/>
        <v>0</v>
      </c>
      <c r="AA484" s="217"/>
      <c r="AC484" s="50">
        <f t="shared" si="82"/>
        <v>0</v>
      </c>
      <c r="AF484" s="50">
        <f t="shared" si="83"/>
        <v>0</v>
      </c>
      <c r="AG484" s="49"/>
      <c r="AI484" s="50">
        <f t="shared" si="84"/>
        <v>0</v>
      </c>
      <c r="AJ484" s="220"/>
      <c r="AK484" s="45"/>
      <c r="AM484" s="159">
        <f t="shared" si="75"/>
        <v>0</v>
      </c>
      <c r="AN484" s="48">
        <f t="shared" si="76"/>
        <v>0</v>
      </c>
    </row>
    <row r="485" spans="2:40" x14ac:dyDescent="0.2">
      <c r="B485" s="153"/>
      <c r="G485" s="47"/>
      <c r="I485" s="217"/>
      <c r="K485" s="50">
        <f t="shared" si="77"/>
        <v>0</v>
      </c>
      <c r="L485" s="217"/>
      <c r="N485" s="223">
        <f t="shared" si="78"/>
        <v>0</v>
      </c>
      <c r="O485" s="217"/>
      <c r="Q485" s="223">
        <f t="shared" si="79"/>
        <v>0</v>
      </c>
      <c r="R485" s="217"/>
      <c r="T485" s="223">
        <f t="shared" si="80"/>
        <v>0</v>
      </c>
      <c r="U485" s="217"/>
      <c r="W485" s="223">
        <f t="shared" si="85"/>
        <v>0</v>
      </c>
      <c r="X485" s="98"/>
      <c r="Z485" s="223">
        <f t="shared" si="81"/>
        <v>0</v>
      </c>
      <c r="AA485" s="217"/>
      <c r="AC485" s="50">
        <f t="shared" si="82"/>
        <v>0</v>
      </c>
      <c r="AF485" s="50">
        <f t="shared" si="83"/>
        <v>0</v>
      </c>
      <c r="AG485" s="49"/>
      <c r="AI485" s="50">
        <f t="shared" si="84"/>
        <v>0</v>
      </c>
      <c r="AJ485" s="220"/>
      <c r="AK485" s="45"/>
      <c r="AM485" s="159">
        <f t="shared" si="75"/>
        <v>0</v>
      </c>
      <c r="AN485" s="48">
        <f t="shared" si="76"/>
        <v>0</v>
      </c>
    </row>
    <row r="486" spans="2:40" x14ac:dyDescent="0.2">
      <c r="B486" s="153"/>
      <c r="G486" s="47"/>
      <c r="I486" s="217"/>
      <c r="K486" s="50">
        <f t="shared" si="77"/>
        <v>0</v>
      </c>
      <c r="L486" s="217"/>
      <c r="N486" s="223">
        <f t="shared" si="78"/>
        <v>0</v>
      </c>
      <c r="O486" s="217"/>
      <c r="Q486" s="223">
        <f t="shared" si="79"/>
        <v>0</v>
      </c>
      <c r="R486" s="217"/>
      <c r="T486" s="223">
        <f t="shared" si="80"/>
        <v>0</v>
      </c>
      <c r="U486" s="217"/>
      <c r="W486" s="223">
        <f t="shared" si="85"/>
        <v>0</v>
      </c>
      <c r="X486" s="98"/>
      <c r="Z486" s="223">
        <f t="shared" si="81"/>
        <v>0</v>
      </c>
      <c r="AA486" s="217"/>
      <c r="AC486" s="50">
        <f t="shared" si="82"/>
        <v>0</v>
      </c>
      <c r="AF486" s="50">
        <f t="shared" si="83"/>
        <v>0</v>
      </c>
      <c r="AG486" s="49"/>
      <c r="AI486" s="50">
        <f t="shared" si="84"/>
        <v>0</v>
      </c>
      <c r="AJ486" s="220"/>
      <c r="AK486" s="45"/>
      <c r="AM486" s="159">
        <f t="shared" si="75"/>
        <v>0</v>
      </c>
      <c r="AN486" s="48">
        <f t="shared" si="76"/>
        <v>0</v>
      </c>
    </row>
    <row r="487" spans="2:40" x14ac:dyDescent="0.2">
      <c r="B487" s="153"/>
      <c r="G487" s="47"/>
      <c r="I487" s="217"/>
      <c r="K487" s="50">
        <f t="shared" si="77"/>
        <v>0</v>
      </c>
      <c r="L487" s="217"/>
      <c r="N487" s="223">
        <f t="shared" si="78"/>
        <v>0</v>
      </c>
      <c r="O487" s="217"/>
      <c r="Q487" s="223">
        <f t="shared" si="79"/>
        <v>0</v>
      </c>
      <c r="R487" s="217"/>
      <c r="T487" s="223">
        <f t="shared" si="80"/>
        <v>0</v>
      </c>
      <c r="U487" s="217"/>
      <c r="W487" s="223">
        <f t="shared" si="85"/>
        <v>0</v>
      </c>
      <c r="X487" s="98"/>
      <c r="Z487" s="223">
        <f t="shared" si="81"/>
        <v>0</v>
      </c>
      <c r="AA487" s="217"/>
      <c r="AC487" s="50">
        <f t="shared" si="82"/>
        <v>0</v>
      </c>
      <c r="AF487" s="50">
        <f t="shared" si="83"/>
        <v>0</v>
      </c>
      <c r="AG487" s="49"/>
      <c r="AI487" s="50">
        <f t="shared" si="84"/>
        <v>0</v>
      </c>
      <c r="AJ487" s="220"/>
      <c r="AK487" s="45"/>
      <c r="AM487" s="159">
        <f t="shared" si="75"/>
        <v>0</v>
      </c>
      <c r="AN487" s="48">
        <f t="shared" si="76"/>
        <v>0</v>
      </c>
    </row>
    <row r="488" spans="2:40" x14ac:dyDescent="0.2">
      <c r="B488" s="153"/>
      <c r="G488" s="47"/>
      <c r="I488" s="217"/>
      <c r="K488" s="50">
        <f t="shared" si="77"/>
        <v>0</v>
      </c>
      <c r="L488" s="217"/>
      <c r="N488" s="223">
        <f t="shared" si="78"/>
        <v>0</v>
      </c>
      <c r="O488" s="217"/>
      <c r="Q488" s="223">
        <f t="shared" si="79"/>
        <v>0</v>
      </c>
      <c r="R488" s="217"/>
      <c r="T488" s="223">
        <f t="shared" si="80"/>
        <v>0</v>
      </c>
      <c r="U488" s="217"/>
      <c r="W488" s="223">
        <f t="shared" si="85"/>
        <v>0</v>
      </c>
      <c r="X488" s="98"/>
      <c r="Z488" s="223">
        <f t="shared" si="81"/>
        <v>0</v>
      </c>
      <c r="AA488" s="217"/>
      <c r="AC488" s="50">
        <f t="shared" si="82"/>
        <v>0</v>
      </c>
      <c r="AF488" s="50">
        <f t="shared" si="83"/>
        <v>0</v>
      </c>
      <c r="AG488" s="49"/>
      <c r="AI488" s="50">
        <f t="shared" si="84"/>
        <v>0</v>
      </c>
      <c r="AJ488" s="220"/>
      <c r="AK488" s="45"/>
      <c r="AM488" s="159">
        <f t="shared" si="75"/>
        <v>0</v>
      </c>
      <c r="AN488" s="48">
        <f t="shared" si="76"/>
        <v>0</v>
      </c>
    </row>
    <row r="489" spans="2:40" x14ac:dyDescent="0.2">
      <c r="B489" s="153"/>
      <c r="G489" s="47"/>
      <c r="I489" s="217"/>
      <c r="K489" s="50">
        <f t="shared" si="77"/>
        <v>0</v>
      </c>
      <c r="L489" s="217"/>
      <c r="N489" s="223">
        <f t="shared" si="78"/>
        <v>0</v>
      </c>
      <c r="O489" s="217"/>
      <c r="Q489" s="223">
        <f t="shared" si="79"/>
        <v>0</v>
      </c>
      <c r="R489" s="217"/>
      <c r="T489" s="223">
        <f t="shared" si="80"/>
        <v>0</v>
      </c>
      <c r="U489" s="217"/>
      <c r="W489" s="223">
        <f t="shared" si="85"/>
        <v>0</v>
      </c>
      <c r="X489" s="98"/>
      <c r="Z489" s="223">
        <f t="shared" si="81"/>
        <v>0</v>
      </c>
      <c r="AA489" s="217"/>
      <c r="AC489" s="50">
        <f t="shared" si="82"/>
        <v>0</v>
      </c>
      <c r="AF489" s="50">
        <f t="shared" si="83"/>
        <v>0</v>
      </c>
      <c r="AG489" s="49"/>
      <c r="AI489" s="50">
        <f t="shared" si="84"/>
        <v>0</v>
      </c>
      <c r="AJ489" s="220"/>
      <c r="AK489" s="45"/>
      <c r="AM489" s="159">
        <f t="shared" si="75"/>
        <v>0</v>
      </c>
      <c r="AN489" s="48">
        <f t="shared" si="76"/>
        <v>0</v>
      </c>
    </row>
    <row r="490" spans="2:40" x14ac:dyDescent="0.2">
      <c r="B490" s="153"/>
      <c r="G490" s="47"/>
      <c r="I490" s="217"/>
      <c r="K490" s="50">
        <f t="shared" si="77"/>
        <v>0</v>
      </c>
      <c r="L490" s="217"/>
      <c r="N490" s="223">
        <f t="shared" si="78"/>
        <v>0</v>
      </c>
      <c r="O490" s="217"/>
      <c r="Q490" s="223">
        <f t="shared" si="79"/>
        <v>0</v>
      </c>
      <c r="R490" s="217"/>
      <c r="T490" s="223">
        <f t="shared" si="80"/>
        <v>0</v>
      </c>
      <c r="U490" s="217"/>
      <c r="W490" s="223">
        <f t="shared" si="85"/>
        <v>0</v>
      </c>
      <c r="X490" s="98"/>
      <c r="Z490" s="223">
        <f t="shared" si="81"/>
        <v>0</v>
      </c>
      <c r="AA490" s="217"/>
      <c r="AC490" s="50">
        <f t="shared" si="82"/>
        <v>0</v>
      </c>
      <c r="AF490" s="50">
        <f t="shared" si="83"/>
        <v>0</v>
      </c>
      <c r="AG490" s="49"/>
      <c r="AI490" s="50">
        <f t="shared" si="84"/>
        <v>0</v>
      </c>
      <c r="AJ490" s="220"/>
      <c r="AK490" s="45"/>
      <c r="AM490" s="159">
        <f t="shared" si="75"/>
        <v>0</v>
      </c>
      <c r="AN490" s="48">
        <f t="shared" si="76"/>
        <v>0</v>
      </c>
    </row>
    <row r="491" spans="2:40" x14ac:dyDescent="0.2">
      <c r="B491" s="153"/>
      <c r="G491" s="47"/>
      <c r="I491" s="217"/>
      <c r="K491" s="50">
        <f t="shared" si="77"/>
        <v>0</v>
      </c>
      <c r="L491" s="217"/>
      <c r="N491" s="223">
        <f t="shared" si="78"/>
        <v>0</v>
      </c>
      <c r="O491" s="217"/>
      <c r="Q491" s="223">
        <f t="shared" si="79"/>
        <v>0</v>
      </c>
      <c r="R491" s="217"/>
      <c r="T491" s="223">
        <f t="shared" si="80"/>
        <v>0</v>
      </c>
      <c r="U491" s="217"/>
      <c r="W491" s="223">
        <f t="shared" si="85"/>
        <v>0</v>
      </c>
      <c r="X491" s="98"/>
      <c r="Z491" s="223">
        <f t="shared" si="81"/>
        <v>0</v>
      </c>
      <c r="AA491" s="217"/>
      <c r="AC491" s="50">
        <f t="shared" si="82"/>
        <v>0</v>
      </c>
      <c r="AF491" s="50">
        <f t="shared" si="83"/>
        <v>0</v>
      </c>
      <c r="AG491" s="49"/>
      <c r="AI491" s="50">
        <f t="shared" si="84"/>
        <v>0</v>
      </c>
      <c r="AJ491" s="220"/>
      <c r="AK491" s="45"/>
      <c r="AM491" s="159">
        <f t="shared" si="75"/>
        <v>0</v>
      </c>
      <c r="AN491" s="48">
        <f t="shared" si="76"/>
        <v>0</v>
      </c>
    </row>
    <row r="492" spans="2:40" x14ac:dyDescent="0.2">
      <c r="B492" s="153"/>
      <c r="G492" s="47"/>
      <c r="I492" s="217"/>
      <c r="K492" s="50">
        <f t="shared" si="77"/>
        <v>0</v>
      </c>
      <c r="L492" s="217"/>
      <c r="N492" s="223">
        <f t="shared" si="78"/>
        <v>0</v>
      </c>
      <c r="O492" s="217"/>
      <c r="Q492" s="223">
        <f t="shared" si="79"/>
        <v>0</v>
      </c>
      <c r="R492" s="217"/>
      <c r="T492" s="223">
        <f t="shared" si="80"/>
        <v>0</v>
      </c>
      <c r="U492" s="217"/>
      <c r="W492" s="223">
        <f t="shared" si="85"/>
        <v>0</v>
      </c>
      <c r="X492" s="98"/>
      <c r="Z492" s="223">
        <f t="shared" si="81"/>
        <v>0</v>
      </c>
      <c r="AA492" s="217"/>
      <c r="AC492" s="50">
        <f t="shared" si="82"/>
        <v>0</v>
      </c>
      <c r="AF492" s="50">
        <f t="shared" si="83"/>
        <v>0</v>
      </c>
      <c r="AG492" s="49"/>
      <c r="AI492" s="50">
        <f t="shared" si="84"/>
        <v>0</v>
      </c>
      <c r="AJ492" s="220"/>
      <c r="AK492" s="45"/>
      <c r="AM492" s="159">
        <f t="shared" si="75"/>
        <v>0</v>
      </c>
      <c r="AN492" s="48">
        <f t="shared" si="76"/>
        <v>0</v>
      </c>
    </row>
    <row r="493" spans="2:40" x14ac:dyDescent="0.2">
      <c r="B493" s="153"/>
      <c r="G493" s="47"/>
      <c r="I493" s="217"/>
      <c r="K493" s="50">
        <f t="shared" si="77"/>
        <v>0</v>
      </c>
      <c r="L493" s="217"/>
      <c r="N493" s="223">
        <f t="shared" si="78"/>
        <v>0</v>
      </c>
      <c r="O493" s="217"/>
      <c r="Q493" s="223">
        <f t="shared" si="79"/>
        <v>0</v>
      </c>
      <c r="R493" s="217"/>
      <c r="T493" s="223">
        <f t="shared" si="80"/>
        <v>0</v>
      </c>
      <c r="U493" s="217"/>
      <c r="W493" s="223">
        <f t="shared" si="85"/>
        <v>0</v>
      </c>
      <c r="X493" s="98"/>
      <c r="Z493" s="223">
        <f t="shared" si="81"/>
        <v>0</v>
      </c>
      <c r="AA493" s="217"/>
      <c r="AC493" s="50">
        <f t="shared" si="82"/>
        <v>0</v>
      </c>
      <c r="AF493" s="50">
        <f t="shared" si="83"/>
        <v>0</v>
      </c>
      <c r="AG493" s="49"/>
      <c r="AI493" s="50">
        <f t="shared" si="84"/>
        <v>0</v>
      </c>
      <c r="AJ493" s="220"/>
      <c r="AK493" s="45"/>
      <c r="AM493" s="159">
        <f t="shared" si="75"/>
        <v>0</v>
      </c>
      <c r="AN493" s="48">
        <f t="shared" si="76"/>
        <v>0</v>
      </c>
    </row>
    <row r="494" spans="2:40" x14ac:dyDescent="0.2">
      <c r="B494" s="153"/>
      <c r="G494" s="47"/>
      <c r="I494" s="217"/>
      <c r="K494" s="50">
        <f t="shared" si="77"/>
        <v>0</v>
      </c>
      <c r="L494" s="217"/>
      <c r="N494" s="223">
        <f t="shared" si="78"/>
        <v>0</v>
      </c>
      <c r="O494" s="217"/>
      <c r="Q494" s="223">
        <f t="shared" si="79"/>
        <v>0</v>
      </c>
      <c r="R494" s="217"/>
      <c r="T494" s="223">
        <f t="shared" si="80"/>
        <v>0</v>
      </c>
      <c r="U494" s="217"/>
      <c r="W494" s="223">
        <f t="shared" si="85"/>
        <v>0</v>
      </c>
      <c r="X494" s="98"/>
      <c r="Z494" s="223">
        <f t="shared" si="81"/>
        <v>0</v>
      </c>
      <c r="AA494" s="217"/>
      <c r="AC494" s="50">
        <f t="shared" si="82"/>
        <v>0</v>
      </c>
      <c r="AF494" s="50">
        <f t="shared" si="83"/>
        <v>0</v>
      </c>
      <c r="AG494" s="49"/>
      <c r="AI494" s="50">
        <f t="shared" si="84"/>
        <v>0</v>
      </c>
      <c r="AJ494" s="220"/>
      <c r="AK494" s="45"/>
      <c r="AM494" s="159">
        <f t="shared" si="75"/>
        <v>0</v>
      </c>
      <c r="AN494" s="48">
        <f t="shared" si="76"/>
        <v>0</v>
      </c>
    </row>
    <row r="495" spans="2:40" x14ac:dyDescent="0.2">
      <c r="B495" s="153"/>
      <c r="G495" s="47"/>
      <c r="I495" s="217"/>
      <c r="K495" s="50">
        <f t="shared" si="77"/>
        <v>0</v>
      </c>
      <c r="L495" s="217"/>
      <c r="N495" s="223">
        <f t="shared" si="78"/>
        <v>0</v>
      </c>
      <c r="O495" s="217"/>
      <c r="Q495" s="223">
        <f t="shared" si="79"/>
        <v>0</v>
      </c>
      <c r="R495" s="217"/>
      <c r="T495" s="223">
        <f t="shared" si="80"/>
        <v>0</v>
      </c>
      <c r="U495" s="217"/>
      <c r="W495" s="223">
        <f t="shared" si="85"/>
        <v>0</v>
      </c>
      <c r="X495" s="98"/>
      <c r="Z495" s="223">
        <f t="shared" si="81"/>
        <v>0</v>
      </c>
      <c r="AA495" s="217"/>
      <c r="AC495" s="50">
        <f t="shared" si="82"/>
        <v>0</v>
      </c>
      <c r="AF495" s="50">
        <f t="shared" si="83"/>
        <v>0</v>
      </c>
      <c r="AG495" s="49"/>
      <c r="AI495" s="50">
        <f t="shared" si="84"/>
        <v>0</v>
      </c>
      <c r="AJ495" s="220"/>
      <c r="AK495" s="45"/>
      <c r="AM495" s="159">
        <f t="shared" si="75"/>
        <v>0</v>
      </c>
      <c r="AN495" s="48">
        <f t="shared" si="76"/>
        <v>0</v>
      </c>
    </row>
    <row r="496" spans="2:40" x14ac:dyDescent="0.2">
      <c r="B496" s="153"/>
      <c r="G496" s="47"/>
      <c r="I496" s="217"/>
      <c r="K496" s="50">
        <f t="shared" si="77"/>
        <v>0</v>
      </c>
      <c r="L496" s="217"/>
      <c r="N496" s="223">
        <f t="shared" si="78"/>
        <v>0</v>
      </c>
      <c r="O496" s="217"/>
      <c r="Q496" s="223">
        <f t="shared" si="79"/>
        <v>0</v>
      </c>
      <c r="R496" s="217"/>
      <c r="T496" s="223">
        <f t="shared" si="80"/>
        <v>0</v>
      </c>
      <c r="U496" s="217"/>
      <c r="W496" s="223">
        <f t="shared" si="85"/>
        <v>0</v>
      </c>
      <c r="X496" s="98"/>
      <c r="Z496" s="223">
        <f t="shared" si="81"/>
        <v>0</v>
      </c>
      <c r="AA496" s="217"/>
      <c r="AC496" s="50">
        <f t="shared" si="82"/>
        <v>0</v>
      </c>
      <c r="AF496" s="50">
        <f t="shared" si="83"/>
        <v>0</v>
      </c>
      <c r="AG496" s="49"/>
      <c r="AI496" s="50">
        <f t="shared" si="84"/>
        <v>0</v>
      </c>
      <c r="AJ496" s="220"/>
      <c r="AK496" s="45"/>
      <c r="AM496" s="159">
        <f t="shared" si="75"/>
        <v>0</v>
      </c>
      <c r="AN496" s="48">
        <f t="shared" si="76"/>
        <v>0</v>
      </c>
    </row>
    <row r="497" spans="2:40" x14ac:dyDescent="0.2">
      <c r="B497" s="153"/>
      <c r="G497" s="47"/>
      <c r="I497" s="217"/>
      <c r="K497" s="50">
        <f t="shared" si="77"/>
        <v>0</v>
      </c>
      <c r="L497" s="217"/>
      <c r="N497" s="223">
        <f t="shared" si="78"/>
        <v>0</v>
      </c>
      <c r="O497" s="217"/>
      <c r="Q497" s="223">
        <f t="shared" si="79"/>
        <v>0</v>
      </c>
      <c r="R497" s="217"/>
      <c r="T497" s="223">
        <f t="shared" si="80"/>
        <v>0</v>
      </c>
      <c r="U497" s="217"/>
      <c r="W497" s="223">
        <f t="shared" si="85"/>
        <v>0</v>
      </c>
      <c r="X497" s="98"/>
      <c r="Z497" s="223">
        <f t="shared" si="81"/>
        <v>0</v>
      </c>
      <c r="AA497" s="217"/>
      <c r="AC497" s="50">
        <f t="shared" si="82"/>
        <v>0</v>
      </c>
      <c r="AF497" s="50">
        <f t="shared" si="83"/>
        <v>0</v>
      </c>
      <c r="AG497" s="49"/>
      <c r="AI497" s="50">
        <f t="shared" si="84"/>
        <v>0</v>
      </c>
      <c r="AJ497" s="220"/>
      <c r="AK497" s="45"/>
      <c r="AM497" s="159">
        <f t="shared" si="75"/>
        <v>0</v>
      </c>
      <c r="AN497" s="48">
        <f t="shared" si="76"/>
        <v>0</v>
      </c>
    </row>
    <row r="498" spans="2:40" x14ac:dyDescent="0.2">
      <c r="B498" s="153"/>
      <c r="G498" s="47"/>
      <c r="I498" s="217"/>
      <c r="K498" s="50">
        <f t="shared" si="77"/>
        <v>0</v>
      </c>
      <c r="L498" s="217"/>
      <c r="N498" s="223">
        <f t="shared" si="78"/>
        <v>0</v>
      </c>
      <c r="O498" s="217"/>
      <c r="Q498" s="223">
        <f t="shared" si="79"/>
        <v>0</v>
      </c>
      <c r="R498" s="217"/>
      <c r="T498" s="223">
        <f t="shared" si="80"/>
        <v>0</v>
      </c>
      <c r="U498" s="217"/>
      <c r="W498" s="223">
        <f t="shared" si="85"/>
        <v>0</v>
      </c>
      <c r="X498" s="98"/>
      <c r="Z498" s="223">
        <f t="shared" si="81"/>
        <v>0</v>
      </c>
      <c r="AA498" s="217"/>
      <c r="AC498" s="50">
        <f t="shared" si="82"/>
        <v>0</v>
      </c>
      <c r="AF498" s="50">
        <f t="shared" si="83"/>
        <v>0</v>
      </c>
      <c r="AG498" s="49"/>
      <c r="AI498" s="50">
        <f t="shared" si="84"/>
        <v>0</v>
      </c>
      <c r="AJ498" s="220"/>
      <c r="AK498" s="45"/>
      <c r="AM498" s="159">
        <f t="shared" si="75"/>
        <v>0</v>
      </c>
      <c r="AN498" s="48">
        <f t="shared" si="76"/>
        <v>0</v>
      </c>
    </row>
    <row r="499" spans="2:40" x14ac:dyDescent="0.2">
      <c r="B499" s="153"/>
      <c r="G499" s="47"/>
      <c r="I499" s="217"/>
      <c r="K499" s="50">
        <f t="shared" si="77"/>
        <v>0</v>
      </c>
      <c r="L499" s="217"/>
      <c r="N499" s="223">
        <f t="shared" si="78"/>
        <v>0</v>
      </c>
      <c r="O499" s="217"/>
      <c r="Q499" s="223">
        <f t="shared" si="79"/>
        <v>0</v>
      </c>
      <c r="R499" s="217"/>
      <c r="T499" s="223">
        <f t="shared" si="80"/>
        <v>0</v>
      </c>
      <c r="U499" s="217"/>
      <c r="W499" s="223">
        <f t="shared" si="85"/>
        <v>0</v>
      </c>
      <c r="X499" s="98"/>
      <c r="Z499" s="223">
        <f t="shared" si="81"/>
        <v>0</v>
      </c>
      <c r="AA499" s="217"/>
      <c r="AC499" s="50">
        <f t="shared" si="82"/>
        <v>0</v>
      </c>
      <c r="AF499" s="50">
        <f t="shared" si="83"/>
        <v>0</v>
      </c>
      <c r="AG499" s="49"/>
      <c r="AI499" s="50">
        <f t="shared" si="84"/>
        <v>0</v>
      </c>
      <c r="AJ499" s="220"/>
      <c r="AK499" s="45"/>
      <c r="AM499" s="159">
        <f t="shared" si="75"/>
        <v>0</v>
      </c>
      <c r="AN499" s="48">
        <f t="shared" si="76"/>
        <v>0</v>
      </c>
    </row>
    <row r="500" spans="2:40" x14ac:dyDescent="0.2">
      <c r="B500" s="153"/>
      <c r="G500" s="47"/>
      <c r="I500" s="217"/>
      <c r="K500" s="50">
        <f t="shared" si="77"/>
        <v>0</v>
      </c>
      <c r="L500" s="217"/>
      <c r="N500" s="223">
        <f t="shared" si="78"/>
        <v>0</v>
      </c>
      <c r="O500" s="217"/>
      <c r="Q500" s="223">
        <f t="shared" si="79"/>
        <v>0</v>
      </c>
      <c r="R500" s="217"/>
      <c r="T500" s="223">
        <f t="shared" si="80"/>
        <v>0</v>
      </c>
      <c r="U500" s="217"/>
      <c r="W500" s="223">
        <f t="shared" si="85"/>
        <v>0</v>
      </c>
      <c r="X500" s="98"/>
      <c r="Z500" s="223">
        <f t="shared" si="81"/>
        <v>0</v>
      </c>
      <c r="AA500" s="217"/>
      <c r="AC500" s="50">
        <f t="shared" si="82"/>
        <v>0</v>
      </c>
      <c r="AF500" s="50">
        <f t="shared" si="83"/>
        <v>0</v>
      </c>
      <c r="AG500" s="49"/>
      <c r="AI500" s="50">
        <f t="shared" si="84"/>
        <v>0</v>
      </c>
      <c r="AJ500" s="220"/>
      <c r="AK500" s="45"/>
      <c r="AM500" s="159">
        <f t="shared" si="75"/>
        <v>0</v>
      </c>
      <c r="AN500" s="48">
        <f t="shared" si="76"/>
        <v>0</v>
      </c>
    </row>
    <row r="501" spans="2:40" x14ac:dyDescent="0.2">
      <c r="B501" s="153"/>
      <c r="G501" s="47"/>
      <c r="I501" s="217"/>
      <c r="K501" s="50">
        <f t="shared" si="77"/>
        <v>0</v>
      </c>
      <c r="L501" s="217"/>
      <c r="N501" s="223">
        <f t="shared" si="78"/>
        <v>0</v>
      </c>
      <c r="O501" s="217"/>
      <c r="Q501" s="223">
        <f t="shared" si="79"/>
        <v>0</v>
      </c>
      <c r="R501" s="217"/>
      <c r="T501" s="223">
        <f t="shared" si="80"/>
        <v>0</v>
      </c>
      <c r="U501" s="217"/>
      <c r="W501" s="223">
        <f t="shared" si="85"/>
        <v>0</v>
      </c>
      <c r="X501" s="98"/>
      <c r="Z501" s="223">
        <f t="shared" si="81"/>
        <v>0</v>
      </c>
      <c r="AA501" s="217"/>
      <c r="AC501" s="50">
        <f t="shared" si="82"/>
        <v>0</v>
      </c>
      <c r="AF501" s="50">
        <f t="shared" si="83"/>
        <v>0</v>
      </c>
      <c r="AG501" s="49"/>
      <c r="AI501" s="50">
        <f t="shared" si="84"/>
        <v>0</v>
      </c>
      <c r="AJ501" s="220"/>
      <c r="AK501" s="45"/>
      <c r="AM501" s="159">
        <f t="shared" si="75"/>
        <v>0</v>
      </c>
      <c r="AN501" s="48">
        <f t="shared" si="76"/>
        <v>0</v>
      </c>
    </row>
    <row r="502" spans="2:40" x14ac:dyDescent="0.2">
      <c r="B502" s="153"/>
      <c r="G502" s="47"/>
      <c r="I502" s="217"/>
      <c r="K502" s="50">
        <f t="shared" si="77"/>
        <v>0</v>
      </c>
      <c r="L502" s="217"/>
      <c r="N502" s="223">
        <f t="shared" si="78"/>
        <v>0</v>
      </c>
      <c r="O502" s="217"/>
      <c r="Q502" s="223">
        <f t="shared" si="79"/>
        <v>0</v>
      </c>
      <c r="R502" s="217"/>
      <c r="T502" s="223">
        <f t="shared" si="80"/>
        <v>0</v>
      </c>
      <c r="U502" s="217"/>
      <c r="W502" s="223">
        <f t="shared" si="85"/>
        <v>0</v>
      </c>
      <c r="X502" s="98"/>
      <c r="Z502" s="223">
        <f t="shared" si="81"/>
        <v>0</v>
      </c>
      <c r="AA502" s="217"/>
      <c r="AC502" s="50">
        <f t="shared" si="82"/>
        <v>0</v>
      </c>
      <c r="AF502" s="50">
        <f t="shared" si="83"/>
        <v>0</v>
      </c>
      <c r="AG502" s="49"/>
      <c r="AI502" s="50">
        <f t="shared" si="84"/>
        <v>0</v>
      </c>
      <c r="AJ502" s="220"/>
      <c r="AK502" s="45"/>
      <c r="AM502" s="159">
        <f t="shared" si="75"/>
        <v>0</v>
      </c>
      <c r="AN502" s="48">
        <f t="shared" si="76"/>
        <v>0</v>
      </c>
    </row>
    <row r="503" spans="2:40" x14ac:dyDescent="0.2">
      <c r="B503" s="153"/>
      <c r="G503" s="47"/>
      <c r="I503" s="217"/>
      <c r="K503" s="50">
        <f t="shared" si="77"/>
        <v>0</v>
      </c>
      <c r="L503" s="217"/>
      <c r="N503" s="223">
        <f t="shared" si="78"/>
        <v>0</v>
      </c>
      <c r="O503" s="217"/>
      <c r="Q503" s="223">
        <f t="shared" si="79"/>
        <v>0</v>
      </c>
      <c r="R503" s="217"/>
      <c r="T503" s="223">
        <f t="shared" si="80"/>
        <v>0</v>
      </c>
      <c r="U503" s="217"/>
      <c r="W503" s="223">
        <f t="shared" si="85"/>
        <v>0</v>
      </c>
      <c r="X503" s="98"/>
      <c r="Z503" s="223">
        <f t="shared" si="81"/>
        <v>0</v>
      </c>
      <c r="AA503" s="217"/>
      <c r="AC503" s="50">
        <f t="shared" si="82"/>
        <v>0</v>
      </c>
      <c r="AF503" s="50">
        <f t="shared" si="83"/>
        <v>0</v>
      </c>
      <c r="AG503" s="49"/>
      <c r="AI503" s="50">
        <f t="shared" si="84"/>
        <v>0</v>
      </c>
      <c r="AJ503" s="220"/>
      <c r="AK503" s="45"/>
      <c r="AM503" s="159">
        <f t="shared" si="75"/>
        <v>0</v>
      </c>
      <c r="AN503" s="48">
        <f t="shared" si="76"/>
        <v>0</v>
      </c>
    </row>
    <row r="504" spans="2:40" x14ac:dyDescent="0.2">
      <c r="B504" s="153"/>
      <c r="G504" s="47"/>
      <c r="I504" s="217"/>
      <c r="K504" s="50">
        <f t="shared" si="77"/>
        <v>0</v>
      </c>
      <c r="L504" s="217"/>
      <c r="N504" s="223">
        <f t="shared" si="78"/>
        <v>0</v>
      </c>
      <c r="O504" s="217"/>
      <c r="Q504" s="223">
        <f t="shared" si="79"/>
        <v>0</v>
      </c>
      <c r="R504" s="217"/>
      <c r="T504" s="223">
        <f t="shared" si="80"/>
        <v>0</v>
      </c>
      <c r="U504" s="217"/>
      <c r="W504" s="223">
        <f t="shared" si="85"/>
        <v>0</v>
      </c>
      <c r="X504" s="98"/>
      <c r="Z504" s="223">
        <f t="shared" si="81"/>
        <v>0</v>
      </c>
      <c r="AA504" s="217"/>
      <c r="AC504" s="50">
        <f t="shared" si="82"/>
        <v>0</v>
      </c>
      <c r="AF504" s="50">
        <f t="shared" si="83"/>
        <v>0</v>
      </c>
      <c r="AG504" s="49"/>
      <c r="AI504" s="50">
        <f t="shared" si="84"/>
        <v>0</v>
      </c>
      <c r="AJ504" s="220"/>
      <c r="AK504" s="45"/>
      <c r="AM504" s="159">
        <f t="shared" si="75"/>
        <v>0</v>
      </c>
      <c r="AN504" s="48">
        <f t="shared" si="76"/>
        <v>0</v>
      </c>
    </row>
    <row r="505" spans="2:40" x14ac:dyDescent="0.2">
      <c r="B505" s="153"/>
      <c r="G505" s="47"/>
      <c r="I505" s="217"/>
      <c r="K505" s="50">
        <f t="shared" si="77"/>
        <v>0</v>
      </c>
      <c r="L505" s="217"/>
      <c r="N505" s="223">
        <f t="shared" si="78"/>
        <v>0</v>
      </c>
      <c r="O505" s="217"/>
      <c r="Q505" s="223">
        <f t="shared" si="79"/>
        <v>0</v>
      </c>
      <c r="R505" s="217"/>
      <c r="T505" s="223">
        <f t="shared" si="80"/>
        <v>0</v>
      </c>
      <c r="U505" s="217"/>
      <c r="W505" s="223">
        <f t="shared" si="85"/>
        <v>0</v>
      </c>
      <c r="X505" s="98"/>
      <c r="Z505" s="223">
        <f t="shared" si="81"/>
        <v>0</v>
      </c>
      <c r="AA505" s="217"/>
      <c r="AC505" s="50">
        <f t="shared" si="82"/>
        <v>0</v>
      </c>
      <c r="AF505" s="50">
        <f t="shared" si="83"/>
        <v>0</v>
      </c>
      <c r="AG505" s="49"/>
      <c r="AI505" s="50">
        <f t="shared" si="84"/>
        <v>0</v>
      </c>
      <c r="AJ505" s="220"/>
      <c r="AK505" s="45"/>
      <c r="AM505" s="159">
        <f t="shared" si="75"/>
        <v>0</v>
      </c>
      <c r="AN505" s="48">
        <f t="shared" si="76"/>
        <v>0</v>
      </c>
    </row>
    <row r="506" spans="2:40" x14ac:dyDescent="0.2">
      <c r="B506" s="153"/>
      <c r="G506" s="47"/>
      <c r="I506" s="217"/>
      <c r="K506" s="50">
        <f t="shared" si="77"/>
        <v>0</v>
      </c>
      <c r="L506" s="217"/>
      <c r="N506" s="223">
        <f t="shared" si="78"/>
        <v>0</v>
      </c>
      <c r="O506" s="217"/>
      <c r="Q506" s="223">
        <f t="shared" si="79"/>
        <v>0</v>
      </c>
      <c r="R506" s="217"/>
      <c r="T506" s="223">
        <f t="shared" si="80"/>
        <v>0</v>
      </c>
      <c r="U506" s="217"/>
      <c r="W506" s="223">
        <f t="shared" si="85"/>
        <v>0</v>
      </c>
      <c r="X506" s="98"/>
      <c r="Z506" s="223">
        <f t="shared" si="81"/>
        <v>0</v>
      </c>
      <c r="AA506" s="217"/>
      <c r="AC506" s="50">
        <f t="shared" si="82"/>
        <v>0</v>
      </c>
      <c r="AF506" s="50">
        <f t="shared" si="83"/>
        <v>0</v>
      </c>
      <c r="AG506" s="49"/>
      <c r="AI506" s="50">
        <f t="shared" si="84"/>
        <v>0</v>
      </c>
      <c r="AJ506" s="220"/>
      <c r="AK506" s="45"/>
      <c r="AM506" s="159">
        <f t="shared" si="75"/>
        <v>0</v>
      </c>
      <c r="AN506" s="48">
        <f t="shared" si="76"/>
        <v>0</v>
      </c>
    </row>
    <row r="507" spans="2:40" x14ac:dyDescent="0.2">
      <c r="B507" s="153"/>
      <c r="G507" s="47"/>
      <c r="I507" s="217"/>
      <c r="K507" s="50">
        <f t="shared" si="77"/>
        <v>0</v>
      </c>
      <c r="L507" s="217"/>
      <c r="N507" s="223">
        <f t="shared" si="78"/>
        <v>0</v>
      </c>
      <c r="O507" s="217"/>
      <c r="Q507" s="223">
        <f t="shared" si="79"/>
        <v>0</v>
      </c>
      <c r="R507" s="217"/>
      <c r="T507" s="223">
        <f t="shared" si="80"/>
        <v>0</v>
      </c>
      <c r="U507" s="217"/>
      <c r="W507" s="223">
        <f t="shared" si="85"/>
        <v>0</v>
      </c>
      <c r="X507" s="98"/>
      <c r="Z507" s="223">
        <f t="shared" si="81"/>
        <v>0</v>
      </c>
      <c r="AA507" s="217"/>
      <c r="AC507" s="50">
        <f t="shared" si="82"/>
        <v>0</v>
      </c>
      <c r="AF507" s="50">
        <f t="shared" si="83"/>
        <v>0</v>
      </c>
      <c r="AG507" s="49"/>
      <c r="AI507" s="50">
        <f t="shared" si="84"/>
        <v>0</v>
      </c>
      <c r="AJ507" s="220"/>
      <c r="AK507" s="45"/>
      <c r="AM507" s="159">
        <f t="shared" si="75"/>
        <v>0</v>
      </c>
      <c r="AN507" s="48">
        <f t="shared" si="76"/>
        <v>0</v>
      </c>
    </row>
    <row r="508" spans="2:40" x14ac:dyDescent="0.2">
      <c r="B508" s="153"/>
      <c r="G508" s="47"/>
      <c r="I508" s="217"/>
      <c r="K508" s="50">
        <f t="shared" si="77"/>
        <v>0</v>
      </c>
      <c r="L508" s="217"/>
      <c r="N508" s="223">
        <f t="shared" si="78"/>
        <v>0</v>
      </c>
      <c r="O508" s="217"/>
      <c r="Q508" s="223">
        <f t="shared" si="79"/>
        <v>0</v>
      </c>
      <c r="R508" s="217"/>
      <c r="T508" s="223">
        <f t="shared" si="80"/>
        <v>0</v>
      </c>
      <c r="U508" s="217"/>
      <c r="W508" s="223">
        <f t="shared" si="85"/>
        <v>0</v>
      </c>
      <c r="X508" s="98"/>
      <c r="Z508" s="223">
        <f t="shared" si="81"/>
        <v>0</v>
      </c>
      <c r="AA508" s="217"/>
      <c r="AC508" s="50">
        <f t="shared" si="82"/>
        <v>0</v>
      </c>
      <c r="AF508" s="50">
        <f t="shared" si="83"/>
        <v>0</v>
      </c>
      <c r="AG508" s="49"/>
      <c r="AI508" s="50">
        <f t="shared" si="84"/>
        <v>0</v>
      </c>
      <c r="AJ508" s="220"/>
      <c r="AK508" s="45"/>
      <c r="AM508" s="159">
        <f t="shared" si="75"/>
        <v>0</v>
      </c>
      <c r="AN508" s="48">
        <f t="shared" si="76"/>
        <v>0</v>
      </c>
    </row>
    <row r="509" spans="2:40" x14ac:dyDescent="0.2">
      <c r="B509" s="153"/>
      <c r="G509" s="47"/>
      <c r="I509" s="217"/>
      <c r="K509" s="50">
        <f t="shared" si="77"/>
        <v>0</v>
      </c>
      <c r="L509" s="217"/>
      <c r="N509" s="223">
        <f t="shared" si="78"/>
        <v>0</v>
      </c>
      <c r="O509" s="217"/>
      <c r="Q509" s="223">
        <f t="shared" si="79"/>
        <v>0</v>
      </c>
      <c r="R509" s="217"/>
      <c r="T509" s="223">
        <f t="shared" si="80"/>
        <v>0</v>
      </c>
      <c r="U509" s="217"/>
      <c r="W509" s="223">
        <f t="shared" si="85"/>
        <v>0</v>
      </c>
      <c r="X509" s="98"/>
      <c r="Z509" s="223">
        <f t="shared" si="81"/>
        <v>0</v>
      </c>
      <c r="AA509" s="217"/>
      <c r="AC509" s="50">
        <f t="shared" si="82"/>
        <v>0</v>
      </c>
      <c r="AF509" s="50">
        <f t="shared" si="83"/>
        <v>0</v>
      </c>
      <c r="AG509" s="49"/>
      <c r="AI509" s="50">
        <f t="shared" si="84"/>
        <v>0</v>
      </c>
      <c r="AJ509" s="220"/>
      <c r="AK509" s="45"/>
      <c r="AM509" s="159">
        <f t="shared" si="75"/>
        <v>0</v>
      </c>
      <c r="AN509" s="48">
        <f t="shared" si="76"/>
        <v>0</v>
      </c>
    </row>
    <row r="510" spans="2:40" x14ac:dyDescent="0.2">
      <c r="B510" s="153"/>
      <c r="G510" s="47"/>
      <c r="I510" s="217"/>
      <c r="K510" s="50">
        <f t="shared" si="77"/>
        <v>0</v>
      </c>
      <c r="L510" s="217"/>
      <c r="N510" s="223">
        <f t="shared" si="78"/>
        <v>0</v>
      </c>
      <c r="O510" s="217"/>
      <c r="Q510" s="223">
        <f t="shared" si="79"/>
        <v>0</v>
      </c>
      <c r="R510" s="217"/>
      <c r="T510" s="223">
        <f t="shared" si="80"/>
        <v>0</v>
      </c>
      <c r="U510" s="217"/>
      <c r="W510" s="223">
        <f t="shared" si="85"/>
        <v>0</v>
      </c>
      <c r="X510" s="98"/>
      <c r="Z510" s="223">
        <f t="shared" si="81"/>
        <v>0</v>
      </c>
      <c r="AA510" s="217"/>
      <c r="AC510" s="50">
        <f t="shared" si="82"/>
        <v>0</v>
      </c>
      <c r="AF510" s="50">
        <f t="shared" si="83"/>
        <v>0</v>
      </c>
      <c r="AG510" s="49"/>
      <c r="AI510" s="50">
        <f t="shared" si="84"/>
        <v>0</v>
      </c>
      <c r="AJ510" s="220"/>
      <c r="AK510" s="45"/>
      <c r="AM510" s="159">
        <f t="shared" si="75"/>
        <v>0</v>
      </c>
      <c r="AN510" s="48">
        <f t="shared" si="76"/>
        <v>0</v>
      </c>
    </row>
    <row r="511" spans="2:40" x14ac:dyDescent="0.2">
      <c r="B511" s="153"/>
      <c r="G511" s="47"/>
      <c r="I511" s="217"/>
      <c r="K511" s="50">
        <f t="shared" si="77"/>
        <v>0</v>
      </c>
      <c r="L511" s="217"/>
      <c r="N511" s="223">
        <f t="shared" si="78"/>
        <v>0</v>
      </c>
      <c r="O511" s="217"/>
      <c r="Q511" s="223">
        <f t="shared" si="79"/>
        <v>0</v>
      </c>
      <c r="R511" s="217"/>
      <c r="T511" s="223">
        <f t="shared" si="80"/>
        <v>0</v>
      </c>
      <c r="U511" s="217"/>
      <c r="W511" s="223">
        <f t="shared" si="85"/>
        <v>0</v>
      </c>
      <c r="X511" s="98"/>
      <c r="Z511" s="223">
        <f t="shared" si="81"/>
        <v>0</v>
      </c>
      <c r="AA511" s="217"/>
      <c r="AC511" s="50">
        <f t="shared" si="82"/>
        <v>0</v>
      </c>
      <c r="AF511" s="50">
        <f t="shared" si="83"/>
        <v>0</v>
      </c>
      <c r="AG511" s="49"/>
      <c r="AI511" s="50">
        <f t="shared" si="84"/>
        <v>0</v>
      </c>
      <c r="AJ511" s="220"/>
      <c r="AK511" s="45"/>
      <c r="AM511" s="159">
        <f t="shared" si="75"/>
        <v>0</v>
      </c>
      <c r="AN511" s="48">
        <f t="shared" si="76"/>
        <v>0</v>
      </c>
    </row>
    <row r="512" spans="2:40" x14ac:dyDescent="0.2">
      <c r="B512" s="153"/>
      <c r="G512" s="47"/>
      <c r="I512" s="217"/>
      <c r="K512" s="50">
        <f t="shared" si="77"/>
        <v>0</v>
      </c>
      <c r="L512" s="217"/>
      <c r="N512" s="223">
        <f t="shared" si="78"/>
        <v>0</v>
      </c>
      <c r="O512" s="217"/>
      <c r="Q512" s="223">
        <f t="shared" si="79"/>
        <v>0</v>
      </c>
      <c r="R512" s="217"/>
      <c r="T512" s="223">
        <f t="shared" si="80"/>
        <v>0</v>
      </c>
      <c r="U512" s="217"/>
      <c r="W512" s="223">
        <f t="shared" si="85"/>
        <v>0</v>
      </c>
      <c r="X512" s="98"/>
      <c r="Z512" s="223">
        <f t="shared" si="81"/>
        <v>0</v>
      </c>
      <c r="AA512" s="217"/>
      <c r="AC512" s="50">
        <f t="shared" si="82"/>
        <v>0</v>
      </c>
      <c r="AF512" s="50">
        <f t="shared" si="83"/>
        <v>0</v>
      </c>
      <c r="AG512" s="49"/>
      <c r="AI512" s="50">
        <f t="shared" si="84"/>
        <v>0</v>
      </c>
      <c r="AJ512" s="220"/>
      <c r="AK512" s="45"/>
      <c r="AM512" s="159">
        <f t="shared" si="75"/>
        <v>0</v>
      </c>
      <c r="AN512" s="48">
        <f t="shared" si="76"/>
        <v>0</v>
      </c>
    </row>
    <row r="513" spans="2:40" x14ac:dyDescent="0.2">
      <c r="B513" s="153"/>
      <c r="G513" s="47"/>
      <c r="I513" s="217"/>
      <c r="K513" s="50">
        <f t="shared" si="77"/>
        <v>0</v>
      </c>
      <c r="L513" s="217"/>
      <c r="N513" s="223">
        <f t="shared" si="78"/>
        <v>0</v>
      </c>
      <c r="O513" s="217"/>
      <c r="Q513" s="223">
        <f t="shared" si="79"/>
        <v>0</v>
      </c>
      <c r="R513" s="217"/>
      <c r="T513" s="223">
        <f t="shared" si="80"/>
        <v>0</v>
      </c>
      <c r="U513" s="217"/>
      <c r="W513" s="223">
        <f t="shared" si="85"/>
        <v>0</v>
      </c>
      <c r="X513" s="98"/>
      <c r="Z513" s="223">
        <f t="shared" si="81"/>
        <v>0</v>
      </c>
      <c r="AA513" s="217"/>
      <c r="AC513" s="50">
        <f t="shared" si="82"/>
        <v>0</v>
      </c>
      <c r="AF513" s="50">
        <f t="shared" si="83"/>
        <v>0</v>
      </c>
      <c r="AG513" s="49"/>
      <c r="AI513" s="50">
        <f t="shared" si="84"/>
        <v>0</v>
      </c>
      <c r="AJ513" s="220"/>
      <c r="AK513" s="45"/>
      <c r="AM513" s="159">
        <f t="shared" si="75"/>
        <v>0</v>
      </c>
      <c r="AN513" s="48">
        <f t="shared" si="76"/>
        <v>0</v>
      </c>
    </row>
    <row r="514" spans="2:40" x14ac:dyDescent="0.2">
      <c r="B514" s="153"/>
      <c r="G514" s="47"/>
      <c r="I514" s="217"/>
      <c r="K514" s="50">
        <f t="shared" si="77"/>
        <v>0</v>
      </c>
      <c r="L514" s="217"/>
      <c r="N514" s="223">
        <f t="shared" si="78"/>
        <v>0</v>
      </c>
      <c r="O514" s="217"/>
      <c r="Q514" s="223">
        <f t="shared" si="79"/>
        <v>0</v>
      </c>
      <c r="R514" s="217"/>
      <c r="T514" s="223">
        <f t="shared" si="80"/>
        <v>0</v>
      </c>
      <c r="U514" s="217"/>
      <c r="W514" s="223">
        <f t="shared" si="85"/>
        <v>0</v>
      </c>
      <c r="X514" s="98"/>
      <c r="Z514" s="223">
        <f t="shared" si="81"/>
        <v>0</v>
      </c>
      <c r="AA514" s="217"/>
      <c r="AC514" s="50">
        <f t="shared" si="82"/>
        <v>0</v>
      </c>
      <c r="AF514" s="50">
        <f t="shared" si="83"/>
        <v>0</v>
      </c>
      <c r="AG514" s="49"/>
      <c r="AI514" s="50">
        <f t="shared" si="84"/>
        <v>0</v>
      </c>
      <c r="AJ514" s="220"/>
      <c r="AK514" s="45"/>
      <c r="AM514" s="159">
        <f t="shared" si="75"/>
        <v>0</v>
      </c>
      <c r="AN514" s="48">
        <f t="shared" si="76"/>
        <v>0</v>
      </c>
    </row>
    <row r="515" spans="2:40" x14ac:dyDescent="0.2">
      <c r="B515" s="153"/>
      <c r="G515" s="47"/>
      <c r="I515" s="217"/>
      <c r="K515" s="50">
        <f t="shared" si="77"/>
        <v>0</v>
      </c>
      <c r="L515" s="217"/>
      <c r="N515" s="223">
        <f t="shared" si="78"/>
        <v>0</v>
      </c>
      <c r="O515" s="217"/>
      <c r="Q515" s="223">
        <f t="shared" si="79"/>
        <v>0</v>
      </c>
      <c r="R515" s="217"/>
      <c r="T515" s="223">
        <f t="shared" si="80"/>
        <v>0</v>
      </c>
      <c r="U515" s="217"/>
      <c r="W515" s="223">
        <f t="shared" si="85"/>
        <v>0</v>
      </c>
      <c r="X515" s="98"/>
      <c r="Z515" s="223">
        <f t="shared" si="81"/>
        <v>0</v>
      </c>
      <c r="AA515" s="217"/>
      <c r="AC515" s="50">
        <f t="shared" si="82"/>
        <v>0</v>
      </c>
      <c r="AF515" s="50">
        <f t="shared" si="83"/>
        <v>0</v>
      </c>
      <c r="AG515" s="49"/>
      <c r="AI515" s="50">
        <f t="shared" si="84"/>
        <v>0</v>
      </c>
      <c r="AJ515" s="220"/>
      <c r="AK515" s="45"/>
      <c r="AM515" s="159">
        <f t="shared" si="75"/>
        <v>0</v>
      </c>
      <c r="AN515" s="48">
        <f t="shared" si="76"/>
        <v>0</v>
      </c>
    </row>
    <row r="516" spans="2:40" x14ac:dyDescent="0.2">
      <c r="B516" s="153"/>
      <c r="G516" s="47"/>
      <c r="I516" s="217"/>
      <c r="K516" s="50">
        <f t="shared" si="77"/>
        <v>0</v>
      </c>
      <c r="L516" s="217"/>
      <c r="N516" s="223">
        <f t="shared" si="78"/>
        <v>0</v>
      </c>
      <c r="O516" s="217"/>
      <c r="Q516" s="223">
        <f t="shared" si="79"/>
        <v>0</v>
      </c>
      <c r="R516" s="217"/>
      <c r="T516" s="223">
        <f t="shared" si="80"/>
        <v>0</v>
      </c>
      <c r="U516" s="217"/>
      <c r="W516" s="223">
        <f t="shared" si="85"/>
        <v>0</v>
      </c>
      <c r="X516" s="98"/>
      <c r="Z516" s="223">
        <f t="shared" si="81"/>
        <v>0</v>
      </c>
      <c r="AA516" s="217"/>
      <c r="AC516" s="50">
        <f t="shared" si="82"/>
        <v>0</v>
      </c>
      <c r="AF516" s="50">
        <f t="shared" si="83"/>
        <v>0</v>
      </c>
      <c r="AG516" s="49"/>
      <c r="AI516" s="50">
        <f t="shared" si="84"/>
        <v>0</v>
      </c>
      <c r="AJ516" s="220"/>
      <c r="AK516" s="45"/>
      <c r="AM516" s="159">
        <f t="shared" si="75"/>
        <v>0</v>
      </c>
      <c r="AN516" s="48">
        <f t="shared" si="76"/>
        <v>0</v>
      </c>
    </row>
    <row r="517" spans="2:40" x14ac:dyDescent="0.2">
      <c r="B517" s="153"/>
      <c r="G517" s="47"/>
      <c r="I517" s="217"/>
      <c r="K517" s="50">
        <f t="shared" si="77"/>
        <v>0</v>
      </c>
      <c r="L517" s="217"/>
      <c r="N517" s="223">
        <f t="shared" si="78"/>
        <v>0</v>
      </c>
      <c r="O517" s="217"/>
      <c r="Q517" s="223">
        <f t="shared" si="79"/>
        <v>0</v>
      </c>
      <c r="R517" s="217"/>
      <c r="T517" s="223">
        <f t="shared" si="80"/>
        <v>0</v>
      </c>
      <c r="U517" s="217"/>
      <c r="W517" s="223">
        <f t="shared" si="85"/>
        <v>0</v>
      </c>
      <c r="X517" s="98"/>
      <c r="Z517" s="223">
        <f t="shared" si="81"/>
        <v>0</v>
      </c>
      <c r="AA517" s="217"/>
      <c r="AC517" s="50">
        <f t="shared" si="82"/>
        <v>0</v>
      </c>
      <c r="AF517" s="50">
        <f t="shared" si="83"/>
        <v>0</v>
      </c>
      <c r="AG517" s="49"/>
      <c r="AI517" s="50">
        <f t="shared" si="84"/>
        <v>0</v>
      </c>
      <c r="AJ517" s="220"/>
      <c r="AK517" s="45"/>
      <c r="AM517" s="159">
        <f t="shared" si="75"/>
        <v>0</v>
      </c>
      <c r="AN517" s="48">
        <f t="shared" si="76"/>
        <v>0</v>
      </c>
    </row>
    <row r="518" spans="2:40" x14ac:dyDescent="0.2">
      <c r="B518" s="153"/>
      <c r="G518" s="47"/>
      <c r="I518" s="217"/>
      <c r="K518" s="50">
        <f t="shared" si="77"/>
        <v>0</v>
      </c>
      <c r="L518" s="217"/>
      <c r="N518" s="223">
        <f t="shared" si="78"/>
        <v>0</v>
      </c>
      <c r="O518" s="217"/>
      <c r="Q518" s="223">
        <f t="shared" si="79"/>
        <v>0</v>
      </c>
      <c r="R518" s="217"/>
      <c r="T518" s="223">
        <f t="shared" si="80"/>
        <v>0</v>
      </c>
      <c r="U518" s="217"/>
      <c r="W518" s="223">
        <f t="shared" si="85"/>
        <v>0</v>
      </c>
      <c r="X518" s="98"/>
      <c r="Z518" s="223">
        <f t="shared" si="81"/>
        <v>0</v>
      </c>
      <c r="AA518" s="217"/>
      <c r="AC518" s="50">
        <f t="shared" si="82"/>
        <v>0</v>
      </c>
      <c r="AF518" s="50">
        <f t="shared" si="83"/>
        <v>0</v>
      </c>
      <c r="AG518" s="49"/>
      <c r="AI518" s="50">
        <f t="shared" si="84"/>
        <v>0</v>
      </c>
      <c r="AJ518" s="220"/>
      <c r="AK518" s="45"/>
      <c r="AM518" s="159">
        <f t="shared" si="75"/>
        <v>0</v>
      </c>
      <c r="AN518" s="48">
        <f t="shared" si="76"/>
        <v>0</v>
      </c>
    </row>
    <row r="519" spans="2:40" x14ac:dyDescent="0.2">
      <c r="B519" s="153"/>
      <c r="G519" s="47"/>
      <c r="I519" s="217"/>
      <c r="K519" s="50">
        <f t="shared" si="77"/>
        <v>0</v>
      </c>
      <c r="L519" s="217"/>
      <c r="N519" s="223">
        <f t="shared" si="78"/>
        <v>0</v>
      </c>
      <c r="O519" s="217"/>
      <c r="Q519" s="223">
        <f t="shared" si="79"/>
        <v>0</v>
      </c>
      <c r="R519" s="217"/>
      <c r="T519" s="223">
        <f t="shared" si="80"/>
        <v>0</v>
      </c>
      <c r="U519" s="217"/>
      <c r="W519" s="223">
        <f t="shared" si="85"/>
        <v>0</v>
      </c>
      <c r="X519" s="98"/>
      <c r="Z519" s="223">
        <f t="shared" si="81"/>
        <v>0</v>
      </c>
      <c r="AA519" s="217"/>
      <c r="AC519" s="50">
        <f t="shared" si="82"/>
        <v>0</v>
      </c>
      <c r="AF519" s="50">
        <f t="shared" si="83"/>
        <v>0</v>
      </c>
      <c r="AG519" s="49"/>
      <c r="AI519" s="50">
        <f t="shared" si="84"/>
        <v>0</v>
      </c>
      <c r="AJ519" s="220"/>
      <c r="AK519" s="45"/>
      <c r="AM519" s="159">
        <f t="shared" si="75"/>
        <v>0</v>
      </c>
      <c r="AN519" s="48">
        <f t="shared" si="76"/>
        <v>0</v>
      </c>
    </row>
    <row r="520" spans="2:40" x14ac:dyDescent="0.2">
      <c r="B520" s="153"/>
      <c r="G520" s="47"/>
      <c r="I520" s="217"/>
      <c r="K520" s="50">
        <f t="shared" si="77"/>
        <v>0</v>
      </c>
      <c r="L520" s="217"/>
      <c r="N520" s="223">
        <f t="shared" si="78"/>
        <v>0</v>
      </c>
      <c r="O520" s="217"/>
      <c r="Q520" s="223">
        <f t="shared" si="79"/>
        <v>0</v>
      </c>
      <c r="R520" s="217"/>
      <c r="T520" s="223">
        <f t="shared" si="80"/>
        <v>0</v>
      </c>
      <c r="U520" s="217"/>
      <c r="W520" s="223">
        <f t="shared" si="85"/>
        <v>0</v>
      </c>
      <c r="X520" s="98"/>
      <c r="Z520" s="223">
        <f t="shared" si="81"/>
        <v>0</v>
      </c>
      <c r="AA520" s="217"/>
      <c r="AC520" s="50">
        <f t="shared" si="82"/>
        <v>0</v>
      </c>
      <c r="AF520" s="50">
        <f t="shared" si="83"/>
        <v>0</v>
      </c>
      <c r="AG520" s="49"/>
      <c r="AI520" s="50">
        <f t="shared" si="84"/>
        <v>0</v>
      </c>
      <c r="AJ520" s="220"/>
      <c r="AK520" s="45"/>
      <c r="AM520" s="159">
        <f t="shared" si="75"/>
        <v>0</v>
      </c>
      <c r="AN520" s="48">
        <f t="shared" si="76"/>
        <v>0</v>
      </c>
    </row>
    <row r="521" spans="2:40" x14ac:dyDescent="0.2">
      <c r="B521" s="153"/>
      <c r="G521" s="47"/>
      <c r="I521" s="217"/>
      <c r="K521" s="50">
        <f t="shared" si="77"/>
        <v>0</v>
      </c>
      <c r="L521" s="217"/>
      <c r="N521" s="223">
        <f t="shared" si="78"/>
        <v>0</v>
      </c>
      <c r="O521" s="217"/>
      <c r="Q521" s="223">
        <f t="shared" si="79"/>
        <v>0</v>
      </c>
      <c r="R521" s="217"/>
      <c r="T521" s="223">
        <f t="shared" si="80"/>
        <v>0</v>
      </c>
      <c r="U521" s="217"/>
      <c r="W521" s="223">
        <f t="shared" si="85"/>
        <v>0</v>
      </c>
      <c r="X521" s="98"/>
      <c r="Z521" s="223">
        <f t="shared" si="81"/>
        <v>0</v>
      </c>
      <c r="AA521" s="217"/>
      <c r="AC521" s="50">
        <f t="shared" si="82"/>
        <v>0</v>
      </c>
      <c r="AF521" s="50">
        <f t="shared" si="83"/>
        <v>0</v>
      </c>
      <c r="AG521" s="49"/>
      <c r="AI521" s="50">
        <f t="shared" si="84"/>
        <v>0</v>
      </c>
      <c r="AJ521" s="220"/>
      <c r="AK521" s="45"/>
      <c r="AM521" s="159">
        <f t="shared" si="75"/>
        <v>0</v>
      </c>
      <c r="AN521" s="48">
        <f t="shared" si="76"/>
        <v>0</v>
      </c>
    </row>
    <row r="522" spans="2:40" x14ac:dyDescent="0.2">
      <c r="B522" s="153"/>
      <c r="G522" s="47"/>
      <c r="I522" s="217"/>
      <c r="K522" s="50">
        <f t="shared" si="77"/>
        <v>0</v>
      </c>
      <c r="L522" s="217"/>
      <c r="N522" s="223">
        <f t="shared" si="78"/>
        <v>0</v>
      </c>
      <c r="O522" s="217"/>
      <c r="Q522" s="223">
        <f t="shared" si="79"/>
        <v>0</v>
      </c>
      <c r="R522" s="217"/>
      <c r="T522" s="223">
        <f t="shared" si="80"/>
        <v>0</v>
      </c>
      <c r="U522" s="217"/>
      <c r="W522" s="223">
        <f t="shared" si="85"/>
        <v>0</v>
      </c>
      <c r="X522" s="98"/>
      <c r="Z522" s="223">
        <f t="shared" si="81"/>
        <v>0</v>
      </c>
      <c r="AA522" s="217"/>
      <c r="AC522" s="50">
        <f t="shared" si="82"/>
        <v>0</v>
      </c>
      <c r="AF522" s="50">
        <f t="shared" si="83"/>
        <v>0</v>
      </c>
      <c r="AG522" s="49"/>
      <c r="AI522" s="50">
        <f t="shared" si="84"/>
        <v>0</v>
      </c>
      <c r="AJ522" s="220"/>
      <c r="AK522" s="45"/>
      <c r="AM522" s="159">
        <f t="shared" si="75"/>
        <v>0</v>
      </c>
      <c r="AN522" s="48">
        <f t="shared" si="76"/>
        <v>0</v>
      </c>
    </row>
    <row r="523" spans="2:40" x14ac:dyDescent="0.2">
      <c r="B523" s="153"/>
      <c r="G523" s="47"/>
      <c r="I523" s="217"/>
      <c r="K523" s="50">
        <f t="shared" si="77"/>
        <v>0</v>
      </c>
      <c r="L523" s="217"/>
      <c r="N523" s="223">
        <f t="shared" si="78"/>
        <v>0</v>
      </c>
      <c r="O523" s="217"/>
      <c r="Q523" s="223">
        <f t="shared" si="79"/>
        <v>0</v>
      </c>
      <c r="R523" s="217"/>
      <c r="T523" s="223">
        <f t="shared" si="80"/>
        <v>0</v>
      </c>
      <c r="U523" s="217"/>
      <c r="W523" s="223">
        <f t="shared" si="85"/>
        <v>0</v>
      </c>
      <c r="X523" s="98"/>
      <c r="Z523" s="223">
        <f t="shared" si="81"/>
        <v>0</v>
      </c>
      <c r="AA523" s="217"/>
      <c r="AC523" s="50">
        <f t="shared" si="82"/>
        <v>0</v>
      </c>
      <c r="AF523" s="50">
        <f t="shared" si="83"/>
        <v>0</v>
      </c>
      <c r="AG523" s="49"/>
      <c r="AI523" s="50">
        <f t="shared" si="84"/>
        <v>0</v>
      </c>
      <c r="AJ523" s="220"/>
      <c r="AK523" s="45"/>
      <c r="AM523" s="159">
        <f t="shared" si="75"/>
        <v>0</v>
      </c>
      <c r="AN523" s="48">
        <f t="shared" si="76"/>
        <v>0</v>
      </c>
    </row>
    <row r="524" spans="2:40" x14ac:dyDescent="0.2">
      <c r="B524" s="153"/>
      <c r="G524" s="47"/>
      <c r="I524" s="217"/>
      <c r="K524" s="50">
        <f t="shared" si="77"/>
        <v>0</v>
      </c>
      <c r="L524" s="217"/>
      <c r="N524" s="223">
        <f t="shared" si="78"/>
        <v>0</v>
      </c>
      <c r="O524" s="217"/>
      <c r="Q524" s="223">
        <f t="shared" si="79"/>
        <v>0</v>
      </c>
      <c r="R524" s="217"/>
      <c r="T524" s="223">
        <f t="shared" si="80"/>
        <v>0</v>
      </c>
      <c r="U524" s="217"/>
      <c r="W524" s="223">
        <f t="shared" si="85"/>
        <v>0</v>
      </c>
      <c r="X524" s="98"/>
      <c r="Z524" s="223">
        <f t="shared" si="81"/>
        <v>0</v>
      </c>
      <c r="AA524" s="217"/>
      <c r="AC524" s="50">
        <f t="shared" si="82"/>
        <v>0</v>
      </c>
      <c r="AF524" s="50">
        <f t="shared" si="83"/>
        <v>0</v>
      </c>
      <c r="AG524" s="49"/>
      <c r="AI524" s="50">
        <f t="shared" si="84"/>
        <v>0</v>
      </c>
      <c r="AJ524" s="220"/>
      <c r="AK524" s="45"/>
      <c r="AM524" s="159">
        <f t="shared" si="75"/>
        <v>0</v>
      </c>
      <c r="AN524" s="48">
        <f t="shared" si="76"/>
        <v>0</v>
      </c>
    </row>
    <row r="525" spans="2:40" x14ac:dyDescent="0.2">
      <c r="B525" s="153"/>
      <c r="G525" s="47"/>
      <c r="I525" s="217"/>
      <c r="K525" s="50">
        <f t="shared" si="77"/>
        <v>0</v>
      </c>
      <c r="L525" s="217"/>
      <c r="N525" s="223">
        <f t="shared" si="78"/>
        <v>0</v>
      </c>
      <c r="O525" s="217"/>
      <c r="Q525" s="223">
        <f t="shared" si="79"/>
        <v>0</v>
      </c>
      <c r="R525" s="217"/>
      <c r="T525" s="223">
        <f t="shared" si="80"/>
        <v>0</v>
      </c>
      <c r="U525" s="217"/>
      <c r="W525" s="223">
        <f t="shared" si="85"/>
        <v>0</v>
      </c>
      <c r="X525" s="98"/>
      <c r="Z525" s="223">
        <f t="shared" si="81"/>
        <v>0</v>
      </c>
      <c r="AA525" s="217"/>
      <c r="AC525" s="50">
        <f t="shared" si="82"/>
        <v>0</v>
      </c>
      <c r="AF525" s="50">
        <f t="shared" si="83"/>
        <v>0</v>
      </c>
      <c r="AG525" s="49"/>
      <c r="AI525" s="50">
        <f t="shared" si="84"/>
        <v>0</v>
      </c>
      <c r="AJ525" s="220"/>
      <c r="AK525" s="45"/>
      <c r="AM525" s="159">
        <f t="shared" si="75"/>
        <v>0</v>
      </c>
      <c r="AN525" s="48">
        <f t="shared" si="76"/>
        <v>0</v>
      </c>
    </row>
    <row r="526" spans="2:40" x14ac:dyDescent="0.2">
      <c r="B526" s="153"/>
      <c r="G526" s="47"/>
      <c r="I526" s="217"/>
      <c r="K526" s="50">
        <f t="shared" si="77"/>
        <v>0</v>
      </c>
      <c r="L526" s="217"/>
      <c r="N526" s="223">
        <f t="shared" si="78"/>
        <v>0</v>
      </c>
      <c r="O526" s="217"/>
      <c r="Q526" s="223">
        <f t="shared" si="79"/>
        <v>0</v>
      </c>
      <c r="R526" s="217"/>
      <c r="T526" s="223">
        <f t="shared" si="80"/>
        <v>0</v>
      </c>
      <c r="U526" s="217"/>
      <c r="W526" s="223">
        <f t="shared" si="85"/>
        <v>0</v>
      </c>
      <c r="X526" s="98"/>
      <c r="Z526" s="223">
        <f t="shared" si="81"/>
        <v>0</v>
      </c>
      <c r="AA526" s="217"/>
      <c r="AC526" s="50">
        <f t="shared" si="82"/>
        <v>0</v>
      </c>
      <c r="AF526" s="50">
        <f t="shared" si="83"/>
        <v>0</v>
      </c>
      <c r="AG526" s="49"/>
      <c r="AI526" s="50">
        <f t="shared" si="84"/>
        <v>0</v>
      </c>
      <c r="AJ526" s="220"/>
      <c r="AK526" s="45"/>
      <c r="AM526" s="159">
        <f t="shared" si="75"/>
        <v>0</v>
      </c>
      <c r="AN526" s="48">
        <f t="shared" si="76"/>
        <v>0</v>
      </c>
    </row>
    <row r="527" spans="2:40" x14ac:dyDescent="0.2">
      <c r="B527" s="153"/>
      <c r="G527" s="47"/>
      <c r="I527" s="217"/>
      <c r="K527" s="50">
        <f t="shared" si="77"/>
        <v>0</v>
      </c>
      <c r="L527" s="217"/>
      <c r="N527" s="223">
        <f t="shared" si="78"/>
        <v>0</v>
      </c>
      <c r="O527" s="217"/>
      <c r="Q527" s="223">
        <f t="shared" si="79"/>
        <v>0</v>
      </c>
      <c r="R527" s="217"/>
      <c r="T527" s="223">
        <f t="shared" si="80"/>
        <v>0</v>
      </c>
      <c r="U527" s="217"/>
      <c r="W527" s="223">
        <f t="shared" si="85"/>
        <v>0</v>
      </c>
      <c r="X527" s="98"/>
      <c r="Z527" s="223">
        <f t="shared" si="81"/>
        <v>0</v>
      </c>
      <c r="AA527" s="217"/>
      <c r="AC527" s="50">
        <f t="shared" si="82"/>
        <v>0</v>
      </c>
      <c r="AF527" s="50">
        <f t="shared" si="83"/>
        <v>0</v>
      </c>
      <c r="AG527" s="49"/>
      <c r="AI527" s="50">
        <f t="shared" si="84"/>
        <v>0</v>
      </c>
      <c r="AJ527" s="220"/>
      <c r="AK527" s="45"/>
      <c r="AM527" s="159">
        <f t="shared" si="75"/>
        <v>0</v>
      </c>
      <c r="AN527" s="48">
        <f t="shared" si="76"/>
        <v>0</v>
      </c>
    </row>
    <row r="528" spans="2:40" x14ac:dyDescent="0.2">
      <c r="B528" s="153"/>
      <c r="G528" s="47"/>
      <c r="I528" s="217"/>
      <c r="K528" s="50">
        <f t="shared" si="77"/>
        <v>0</v>
      </c>
      <c r="L528" s="217"/>
      <c r="N528" s="223">
        <f t="shared" si="78"/>
        <v>0</v>
      </c>
      <c r="O528" s="217"/>
      <c r="Q528" s="223">
        <f t="shared" si="79"/>
        <v>0</v>
      </c>
      <c r="R528" s="217"/>
      <c r="T528" s="223">
        <f t="shared" si="80"/>
        <v>0</v>
      </c>
      <c r="U528" s="217"/>
      <c r="W528" s="223">
        <f t="shared" si="85"/>
        <v>0</v>
      </c>
      <c r="X528" s="98"/>
      <c r="Z528" s="223">
        <f t="shared" si="81"/>
        <v>0</v>
      </c>
      <c r="AA528" s="217"/>
      <c r="AC528" s="50">
        <f t="shared" si="82"/>
        <v>0</v>
      </c>
      <c r="AF528" s="50">
        <f t="shared" si="83"/>
        <v>0</v>
      </c>
      <c r="AG528" s="49"/>
      <c r="AI528" s="50">
        <f t="shared" si="84"/>
        <v>0</v>
      </c>
      <c r="AJ528" s="220"/>
      <c r="AK528" s="45"/>
      <c r="AM528" s="159">
        <f t="shared" ref="AM528:AM591" si="86">K528+N528+Q528+T528+W528+AC528+AF528+AI528+Z528+AL528</f>
        <v>0</v>
      </c>
      <c r="AN528" s="48">
        <f t="shared" si="76"/>
        <v>0</v>
      </c>
    </row>
    <row r="529" spans="2:40" x14ac:dyDescent="0.2">
      <c r="B529" s="153"/>
      <c r="G529" s="47"/>
      <c r="I529" s="217"/>
      <c r="K529" s="50">
        <f t="shared" si="77"/>
        <v>0</v>
      </c>
      <c r="L529" s="217"/>
      <c r="N529" s="223">
        <f t="shared" si="78"/>
        <v>0</v>
      </c>
      <c r="O529" s="217"/>
      <c r="Q529" s="223">
        <f t="shared" si="79"/>
        <v>0</v>
      </c>
      <c r="R529" s="217"/>
      <c r="T529" s="223">
        <f t="shared" si="80"/>
        <v>0</v>
      </c>
      <c r="U529" s="217"/>
      <c r="W529" s="223">
        <f t="shared" si="85"/>
        <v>0</v>
      </c>
      <c r="X529" s="98"/>
      <c r="Z529" s="223">
        <f t="shared" si="81"/>
        <v>0</v>
      </c>
      <c r="AA529" s="217"/>
      <c r="AC529" s="50">
        <f t="shared" si="82"/>
        <v>0</v>
      </c>
      <c r="AF529" s="50">
        <f t="shared" si="83"/>
        <v>0</v>
      </c>
      <c r="AG529" s="49"/>
      <c r="AI529" s="50">
        <f t="shared" si="84"/>
        <v>0</v>
      </c>
      <c r="AJ529" s="220"/>
      <c r="AK529" s="45"/>
      <c r="AM529" s="159">
        <f t="shared" si="86"/>
        <v>0</v>
      </c>
      <c r="AN529" s="48">
        <f t="shared" si="76"/>
        <v>0</v>
      </c>
    </row>
    <row r="530" spans="2:40" x14ac:dyDescent="0.2">
      <c r="B530" s="153"/>
      <c r="G530" s="47"/>
      <c r="I530" s="217"/>
      <c r="K530" s="50">
        <f t="shared" si="77"/>
        <v>0</v>
      </c>
      <c r="L530" s="217"/>
      <c r="N530" s="223">
        <f t="shared" si="78"/>
        <v>0</v>
      </c>
      <c r="O530" s="217"/>
      <c r="Q530" s="223">
        <f t="shared" si="79"/>
        <v>0</v>
      </c>
      <c r="R530" s="217"/>
      <c r="T530" s="223">
        <f t="shared" si="80"/>
        <v>0</v>
      </c>
      <c r="U530" s="217"/>
      <c r="W530" s="223">
        <f t="shared" si="85"/>
        <v>0</v>
      </c>
      <c r="X530" s="98"/>
      <c r="Z530" s="223">
        <f t="shared" si="81"/>
        <v>0</v>
      </c>
      <c r="AA530" s="217"/>
      <c r="AC530" s="50">
        <f t="shared" si="82"/>
        <v>0</v>
      </c>
      <c r="AF530" s="50">
        <f t="shared" si="83"/>
        <v>0</v>
      </c>
      <c r="AG530" s="49"/>
      <c r="AI530" s="50">
        <f t="shared" si="84"/>
        <v>0</v>
      </c>
      <c r="AJ530" s="220"/>
      <c r="AK530" s="45"/>
      <c r="AM530" s="159">
        <f t="shared" si="86"/>
        <v>0</v>
      </c>
      <c r="AN530" s="48">
        <f t="shared" si="76"/>
        <v>0</v>
      </c>
    </row>
    <row r="531" spans="2:40" x14ac:dyDescent="0.2">
      <c r="B531" s="153"/>
      <c r="G531" s="47"/>
      <c r="I531" s="217"/>
      <c r="K531" s="50">
        <f t="shared" si="77"/>
        <v>0</v>
      </c>
      <c r="L531" s="217"/>
      <c r="N531" s="223">
        <f t="shared" si="78"/>
        <v>0</v>
      </c>
      <c r="O531" s="217"/>
      <c r="Q531" s="223">
        <f t="shared" si="79"/>
        <v>0</v>
      </c>
      <c r="R531" s="217"/>
      <c r="T531" s="223">
        <f t="shared" si="80"/>
        <v>0</v>
      </c>
      <c r="U531" s="217"/>
      <c r="W531" s="223">
        <f t="shared" si="85"/>
        <v>0</v>
      </c>
      <c r="X531" s="98"/>
      <c r="Z531" s="223">
        <f t="shared" si="81"/>
        <v>0</v>
      </c>
      <c r="AA531" s="217"/>
      <c r="AC531" s="50">
        <f t="shared" si="82"/>
        <v>0</v>
      </c>
      <c r="AF531" s="50">
        <f t="shared" si="83"/>
        <v>0</v>
      </c>
      <c r="AG531" s="49"/>
      <c r="AI531" s="50">
        <f t="shared" si="84"/>
        <v>0</v>
      </c>
      <c r="AJ531" s="220"/>
      <c r="AK531" s="45"/>
      <c r="AM531" s="159">
        <f t="shared" si="86"/>
        <v>0</v>
      </c>
      <c r="AN531" s="48">
        <f t="shared" si="76"/>
        <v>0</v>
      </c>
    </row>
    <row r="532" spans="2:40" x14ac:dyDescent="0.2">
      <c r="B532" s="153"/>
      <c r="G532" s="47"/>
      <c r="I532" s="217"/>
      <c r="K532" s="50">
        <f t="shared" si="77"/>
        <v>0</v>
      </c>
      <c r="L532" s="217"/>
      <c r="N532" s="223">
        <f t="shared" si="78"/>
        <v>0</v>
      </c>
      <c r="O532" s="217"/>
      <c r="Q532" s="223">
        <f t="shared" si="79"/>
        <v>0</v>
      </c>
      <c r="R532" s="217"/>
      <c r="T532" s="223">
        <f t="shared" si="80"/>
        <v>0</v>
      </c>
      <c r="U532" s="217"/>
      <c r="W532" s="223">
        <f t="shared" si="85"/>
        <v>0</v>
      </c>
      <c r="X532" s="98"/>
      <c r="Z532" s="223">
        <f t="shared" si="81"/>
        <v>0</v>
      </c>
      <c r="AA532" s="217"/>
      <c r="AC532" s="50">
        <f t="shared" si="82"/>
        <v>0</v>
      </c>
      <c r="AF532" s="50">
        <f t="shared" si="83"/>
        <v>0</v>
      </c>
      <c r="AG532" s="49"/>
      <c r="AI532" s="50">
        <f t="shared" si="84"/>
        <v>0</v>
      </c>
      <c r="AJ532" s="220"/>
      <c r="AK532" s="45"/>
      <c r="AM532" s="159">
        <f t="shared" si="86"/>
        <v>0</v>
      </c>
      <c r="AN532" s="48">
        <f t="shared" si="76"/>
        <v>0</v>
      </c>
    </row>
    <row r="533" spans="2:40" x14ac:dyDescent="0.2">
      <c r="B533" s="153"/>
      <c r="G533" s="47"/>
      <c r="I533" s="217"/>
      <c r="K533" s="50">
        <f t="shared" si="77"/>
        <v>0</v>
      </c>
      <c r="L533" s="217"/>
      <c r="N533" s="223">
        <f t="shared" si="78"/>
        <v>0</v>
      </c>
      <c r="O533" s="217"/>
      <c r="Q533" s="223">
        <f t="shared" si="79"/>
        <v>0</v>
      </c>
      <c r="R533" s="217"/>
      <c r="T533" s="223">
        <f t="shared" si="80"/>
        <v>0</v>
      </c>
      <c r="U533" s="217"/>
      <c r="W533" s="223">
        <f t="shared" si="85"/>
        <v>0</v>
      </c>
      <c r="X533" s="98"/>
      <c r="Z533" s="223">
        <f t="shared" si="81"/>
        <v>0</v>
      </c>
      <c r="AA533" s="217"/>
      <c r="AC533" s="50">
        <f t="shared" si="82"/>
        <v>0</v>
      </c>
      <c r="AF533" s="50">
        <f t="shared" si="83"/>
        <v>0</v>
      </c>
      <c r="AG533" s="49"/>
      <c r="AI533" s="50">
        <f t="shared" si="84"/>
        <v>0</v>
      </c>
      <c r="AJ533" s="220"/>
      <c r="AK533" s="45"/>
      <c r="AM533" s="159">
        <f t="shared" si="86"/>
        <v>0</v>
      </c>
      <c r="AN533" s="48">
        <f t="shared" si="76"/>
        <v>0</v>
      </c>
    </row>
    <row r="534" spans="2:40" x14ac:dyDescent="0.2">
      <c r="B534" s="153"/>
      <c r="G534" s="47"/>
      <c r="I534" s="217"/>
      <c r="K534" s="50">
        <f t="shared" si="77"/>
        <v>0</v>
      </c>
      <c r="L534" s="217"/>
      <c r="N534" s="223">
        <f t="shared" si="78"/>
        <v>0</v>
      </c>
      <c r="O534" s="217"/>
      <c r="Q534" s="223">
        <f t="shared" si="79"/>
        <v>0</v>
      </c>
      <c r="R534" s="217"/>
      <c r="T534" s="223">
        <f t="shared" si="80"/>
        <v>0</v>
      </c>
      <c r="U534" s="217"/>
      <c r="W534" s="223">
        <f t="shared" si="85"/>
        <v>0</v>
      </c>
      <c r="X534" s="98"/>
      <c r="Z534" s="223">
        <f t="shared" si="81"/>
        <v>0</v>
      </c>
      <c r="AA534" s="217"/>
      <c r="AC534" s="50">
        <f t="shared" si="82"/>
        <v>0</v>
      </c>
      <c r="AF534" s="50">
        <f t="shared" si="83"/>
        <v>0</v>
      </c>
      <c r="AG534" s="49"/>
      <c r="AI534" s="50">
        <f t="shared" si="84"/>
        <v>0</v>
      </c>
      <c r="AJ534" s="220"/>
      <c r="AK534" s="45"/>
      <c r="AM534" s="159">
        <f t="shared" si="86"/>
        <v>0</v>
      </c>
      <c r="AN534" s="48">
        <f t="shared" si="76"/>
        <v>0</v>
      </c>
    </row>
    <row r="535" spans="2:40" x14ac:dyDescent="0.2">
      <c r="B535" s="153"/>
      <c r="G535" s="47"/>
      <c r="I535" s="217"/>
      <c r="K535" s="50">
        <f t="shared" si="77"/>
        <v>0</v>
      </c>
      <c r="L535" s="217"/>
      <c r="N535" s="223">
        <f t="shared" si="78"/>
        <v>0</v>
      </c>
      <c r="O535" s="217"/>
      <c r="Q535" s="223">
        <f t="shared" si="79"/>
        <v>0</v>
      </c>
      <c r="R535" s="217"/>
      <c r="T535" s="223">
        <f t="shared" si="80"/>
        <v>0</v>
      </c>
      <c r="U535" s="217"/>
      <c r="W535" s="223">
        <f t="shared" si="85"/>
        <v>0</v>
      </c>
      <c r="X535" s="98"/>
      <c r="Z535" s="223">
        <f t="shared" si="81"/>
        <v>0</v>
      </c>
      <c r="AA535" s="217"/>
      <c r="AC535" s="50">
        <f t="shared" si="82"/>
        <v>0</v>
      </c>
      <c r="AF535" s="50">
        <f t="shared" si="83"/>
        <v>0</v>
      </c>
      <c r="AG535" s="49"/>
      <c r="AI535" s="50">
        <f t="shared" si="84"/>
        <v>0</v>
      </c>
      <c r="AJ535" s="220"/>
      <c r="AK535" s="45"/>
      <c r="AM535" s="159">
        <f t="shared" si="86"/>
        <v>0</v>
      </c>
      <c r="AN535" s="48">
        <f t="shared" si="76"/>
        <v>0</v>
      </c>
    </row>
    <row r="536" spans="2:40" x14ac:dyDescent="0.2">
      <c r="B536" s="153"/>
      <c r="G536" s="47"/>
      <c r="I536" s="217"/>
      <c r="K536" s="50">
        <f t="shared" si="77"/>
        <v>0</v>
      </c>
      <c r="L536" s="217"/>
      <c r="N536" s="223">
        <f t="shared" si="78"/>
        <v>0</v>
      </c>
      <c r="O536" s="217"/>
      <c r="Q536" s="223">
        <f t="shared" si="79"/>
        <v>0</v>
      </c>
      <c r="R536" s="217"/>
      <c r="T536" s="223">
        <f t="shared" si="80"/>
        <v>0</v>
      </c>
      <c r="U536" s="217"/>
      <c r="W536" s="223">
        <f t="shared" si="85"/>
        <v>0</v>
      </c>
      <c r="X536" s="98"/>
      <c r="Z536" s="223">
        <f t="shared" si="81"/>
        <v>0</v>
      </c>
      <c r="AA536" s="217"/>
      <c r="AC536" s="50">
        <f t="shared" si="82"/>
        <v>0</v>
      </c>
      <c r="AF536" s="50">
        <f t="shared" si="83"/>
        <v>0</v>
      </c>
      <c r="AG536" s="49"/>
      <c r="AI536" s="50">
        <f t="shared" si="84"/>
        <v>0</v>
      </c>
      <c r="AJ536" s="220"/>
      <c r="AK536" s="45"/>
      <c r="AM536" s="159">
        <f t="shared" si="86"/>
        <v>0</v>
      </c>
      <c r="AN536" s="48">
        <f t="shared" si="76"/>
        <v>0</v>
      </c>
    </row>
    <row r="537" spans="2:40" x14ac:dyDescent="0.2">
      <c r="B537" s="153"/>
      <c r="G537" s="47"/>
      <c r="I537" s="217"/>
      <c r="K537" s="50">
        <f t="shared" si="77"/>
        <v>0</v>
      </c>
      <c r="L537" s="217"/>
      <c r="N537" s="223">
        <f t="shared" si="78"/>
        <v>0</v>
      </c>
      <c r="O537" s="217"/>
      <c r="Q537" s="223">
        <f t="shared" si="79"/>
        <v>0</v>
      </c>
      <c r="R537" s="217"/>
      <c r="T537" s="223">
        <f t="shared" si="80"/>
        <v>0</v>
      </c>
      <c r="U537" s="217"/>
      <c r="W537" s="223">
        <f t="shared" si="85"/>
        <v>0</v>
      </c>
      <c r="X537" s="98"/>
      <c r="Z537" s="223">
        <f t="shared" si="81"/>
        <v>0</v>
      </c>
      <c r="AA537" s="217"/>
      <c r="AC537" s="50">
        <f t="shared" si="82"/>
        <v>0</v>
      </c>
      <c r="AF537" s="50">
        <f t="shared" si="83"/>
        <v>0</v>
      </c>
      <c r="AG537" s="49"/>
      <c r="AI537" s="50">
        <f t="shared" si="84"/>
        <v>0</v>
      </c>
      <c r="AJ537" s="220"/>
      <c r="AK537" s="45"/>
      <c r="AM537" s="159">
        <f t="shared" si="86"/>
        <v>0</v>
      </c>
      <c r="AN537" s="48">
        <f t="shared" ref="AN537:AN600" si="87">B537</f>
        <v>0</v>
      </c>
    </row>
    <row r="538" spans="2:40" x14ac:dyDescent="0.2">
      <c r="B538" s="153"/>
      <c r="G538" s="47"/>
      <c r="I538" s="217"/>
      <c r="K538" s="50">
        <f t="shared" si="77"/>
        <v>0</v>
      </c>
      <c r="L538" s="217"/>
      <c r="N538" s="223">
        <f t="shared" si="78"/>
        <v>0</v>
      </c>
      <c r="O538" s="217"/>
      <c r="Q538" s="223">
        <f t="shared" si="79"/>
        <v>0</v>
      </c>
      <c r="R538" s="217"/>
      <c r="T538" s="223">
        <f t="shared" si="80"/>
        <v>0</v>
      </c>
      <c r="U538" s="217"/>
      <c r="W538" s="223">
        <f t="shared" si="85"/>
        <v>0</v>
      </c>
      <c r="X538" s="98"/>
      <c r="Z538" s="223">
        <f t="shared" si="81"/>
        <v>0</v>
      </c>
      <c r="AA538" s="217"/>
      <c r="AC538" s="50">
        <f t="shared" si="82"/>
        <v>0</v>
      </c>
      <c r="AF538" s="50">
        <f t="shared" si="83"/>
        <v>0</v>
      </c>
      <c r="AG538" s="49"/>
      <c r="AI538" s="50">
        <f t="shared" si="84"/>
        <v>0</v>
      </c>
      <c r="AJ538" s="220"/>
      <c r="AK538" s="45"/>
      <c r="AM538" s="159">
        <f t="shared" si="86"/>
        <v>0</v>
      </c>
      <c r="AN538" s="48">
        <f t="shared" si="87"/>
        <v>0</v>
      </c>
    </row>
    <row r="539" spans="2:40" x14ac:dyDescent="0.2">
      <c r="B539" s="153"/>
      <c r="G539" s="47"/>
      <c r="I539" s="217"/>
      <c r="K539" s="50">
        <f t="shared" si="77"/>
        <v>0</v>
      </c>
      <c r="L539" s="217"/>
      <c r="N539" s="223">
        <f t="shared" si="78"/>
        <v>0</v>
      </c>
      <c r="O539" s="217"/>
      <c r="Q539" s="223">
        <f t="shared" si="79"/>
        <v>0</v>
      </c>
      <c r="R539" s="217"/>
      <c r="T539" s="223">
        <f t="shared" si="80"/>
        <v>0</v>
      </c>
      <c r="U539" s="217"/>
      <c r="W539" s="223">
        <f t="shared" si="85"/>
        <v>0</v>
      </c>
      <c r="X539" s="98"/>
      <c r="Z539" s="223">
        <f t="shared" si="81"/>
        <v>0</v>
      </c>
      <c r="AA539" s="217"/>
      <c r="AC539" s="50">
        <f t="shared" si="82"/>
        <v>0</v>
      </c>
      <c r="AF539" s="50">
        <f t="shared" si="83"/>
        <v>0</v>
      </c>
      <c r="AG539" s="49"/>
      <c r="AI539" s="50">
        <f t="shared" si="84"/>
        <v>0</v>
      </c>
      <c r="AJ539" s="220"/>
      <c r="AK539" s="45"/>
      <c r="AM539" s="159">
        <f t="shared" si="86"/>
        <v>0</v>
      </c>
      <c r="AN539" s="48">
        <f t="shared" si="87"/>
        <v>0</v>
      </c>
    </row>
    <row r="540" spans="2:40" x14ac:dyDescent="0.2">
      <c r="B540" s="153"/>
      <c r="G540" s="47"/>
      <c r="I540" s="217"/>
      <c r="K540" s="50">
        <f t="shared" si="77"/>
        <v>0</v>
      </c>
      <c r="L540" s="217"/>
      <c r="N540" s="223">
        <f t="shared" si="78"/>
        <v>0</v>
      </c>
      <c r="O540" s="217"/>
      <c r="Q540" s="223">
        <f t="shared" si="79"/>
        <v>0</v>
      </c>
      <c r="R540" s="217"/>
      <c r="T540" s="223">
        <f t="shared" si="80"/>
        <v>0</v>
      </c>
      <c r="U540" s="217"/>
      <c r="W540" s="223">
        <f t="shared" si="85"/>
        <v>0</v>
      </c>
      <c r="X540" s="98"/>
      <c r="Z540" s="223">
        <f t="shared" si="81"/>
        <v>0</v>
      </c>
      <c r="AA540" s="217"/>
      <c r="AC540" s="50">
        <f t="shared" si="82"/>
        <v>0</v>
      </c>
      <c r="AF540" s="50">
        <f t="shared" si="83"/>
        <v>0</v>
      </c>
      <c r="AG540" s="49"/>
      <c r="AI540" s="50">
        <f t="shared" si="84"/>
        <v>0</v>
      </c>
      <c r="AJ540" s="220"/>
      <c r="AK540" s="45"/>
      <c r="AM540" s="159">
        <f t="shared" si="86"/>
        <v>0</v>
      </c>
      <c r="AN540" s="48">
        <f t="shared" si="87"/>
        <v>0</v>
      </c>
    </row>
    <row r="541" spans="2:40" x14ac:dyDescent="0.2">
      <c r="B541" s="153"/>
      <c r="G541" s="47"/>
      <c r="I541" s="217"/>
      <c r="K541" s="50">
        <f t="shared" si="77"/>
        <v>0</v>
      </c>
      <c r="L541" s="217"/>
      <c r="N541" s="223">
        <f t="shared" si="78"/>
        <v>0</v>
      </c>
      <c r="O541" s="217"/>
      <c r="Q541" s="223">
        <f t="shared" si="79"/>
        <v>0</v>
      </c>
      <c r="R541" s="217"/>
      <c r="T541" s="223">
        <f t="shared" si="80"/>
        <v>0</v>
      </c>
      <c r="U541" s="217"/>
      <c r="W541" s="223">
        <f t="shared" si="85"/>
        <v>0</v>
      </c>
      <c r="X541" s="98"/>
      <c r="Z541" s="223">
        <f t="shared" si="81"/>
        <v>0</v>
      </c>
      <c r="AA541" s="217"/>
      <c r="AC541" s="50">
        <f t="shared" si="82"/>
        <v>0</v>
      </c>
      <c r="AF541" s="50">
        <f t="shared" si="83"/>
        <v>0</v>
      </c>
      <c r="AG541" s="49"/>
      <c r="AI541" s="50">
        <f t="shared" si="84"/>
        <v>0</v>
      </c>
      <c r="AJ541" s="220"/>
      <c r="AK541" s="45"/>
      <c r="AM541" s="159">
        <f t="shared" si="86"/>
        <v>0</v>
      </c>
      <c r="AN541" s="48">
        <f t="shared" si="87"/>
        <v>0</v>
      </c>
    </row>
    <row r="542" spans="2:40" x14ac:dyDescent="0.2">
      <c r="B542" s="153"/>
      <c r="G542" s="47"/>
      <c r="I542" s="217"/>
      <c r="K542" s="50">
        <f t="shared" si="77"/>
        <v>0</v>
      </c>
      <c r="L542" s="217"/>
      <c r="N542" s="223">
        <f t="shared" si="78"/>
        <v>0</v>
      </c>
      <c r="O542" s="217"/>
      <c r="Q542" s="223">
        <f t="shared" si="79"/>
        <v>0</v>
      </c>
      <c r="R542" s="217"/>
      <c r="T542" s="223">
        <f t="shared" si="80"/>
        <v>0</v>
      </c>
      <c r="U542" s="217"/>
      <c r="W542" s="223">
        <f t="shared" si="85"/>
        <v>0</v>
      </c>
      <c r="X542" s="98"/>
      <c r="Z542" s="223">
        <f t="shared" si="81"/>
        <v>0</v>
      </c>
      <c r="AA542" s="217"/>
      <c r="AC542" s="50">
        <f t="shared" si="82"/>
        <v>0</v>
      </c>
      <c r="AF542" s="50">
        <f t="shared" si="83"/>
        <v>0</v>
      </c>
      <c r="AG542" s="49"/>
      <c r="AI542" s="50">
        <f t="shared" si="84"/>
        <v>0</v>
      </c>
      <c r="AJ542" s="220"/>
      <c r="AK542" s="45"/>
      <c r="AM542" s="159">
        <f t="shared" si="86"/>
        <v>0</v>
      </c>
      <c r="AN542" s="48">
        <f t="shared" si="87"/>
        <v>0</v>
      </c>
    </row>
    <row r="543" spans="2:40" x14ac:dyDescent="0.2">
      <c r="B543" s="153"/>
      <c r="G543" s="47"/>
      <c r="I543" s="217"/>
      <c r="K543" s="50">
        <f t="shared" si="77"/>
        <v>0</v>
      </c>
      <c r="L543" s="217"/>
      <c r="N543" s="223">
        <f t="shared" si="78"/>
        <v>0</v>
      </c>
      <c r="O543" s="217"/>
      <c r="Q543" s="223">
        <f t="shared" si="79"/>
        <v>0</v>
      </c>
      <c r="R543" s="217"/>
      <c r="T543" s="223">
        <f t="shared" si="80"/>
        <v>0</v>
      </c>
      <c r="U543" s="217"/>
      <c r="W543" s="223">
        <f t="shared" si="85"/>
        <v>0</v>
      </c>
      <c r="X543" s="98"/>
      <c r="Z543" s="223">
        <f t="shared" si="81"/>
        <v>0</v>
      </c>
      <c r="AA543" s="217"/>
      <c r="AC543" s="50">
        <f t="shared" si="82"/>
        <v>0</v>
      </c>
      <c r="AF543" s="50">
        <f t="shared" si="83"/>
        <v>0</v>
      </c>
      <c r="AG543" s="49"/>
      <c r="AI543" s="50">
        <f t="shared" si="84"/>
        <v>0</v>
      </c>
      <c r="AJ543" s="220"/>
      <c r="AK543" s="45"/>
      <c r="AM543" s="159">
        <f t="shared" si="86"/>
        <v>0</v>
      </c>
      <c r="AN543" s="48">
        <f t="shared" si="87"/>
        <v>0</v>
      </c>
    </row>
    <row r="544" spans="2:40" x14ac:dyDescent="0.2">
      <c r="B544" s="153"/>
      <c r="G544" s="47"/>
      <c r="I544" s="217"/>
      <c r="K544" s="50">
        <f t="shared" si="77"/>
        <v>0</v>
      </c>
      <c r="L544" s="217"/>
      <c r="N544" s="223">
        <f t="shared" si="78"/>
        <v>0</v>
      </c>
      <c r="O544" s="217"/>
      <c r="Q544" s="223">
        <f t="shared" si="79"/>
        <v>0</v>
      </c>
      <c r="R544" s="217"/>
      <c r="T544" s="223">
        <f t="shared" si="80"/>
        <v>0</v>
      </c>
      <c r="U544" s="217"/>
      <c r="W544" s="223">
        <f t="shared" si="85"/>
        <v>0</v>
      </c>
      <c r="X544" s="98"/>
      <c r="Z544" s="223">
        <f t="shared" si="81"/>
        <v>0</v>
      </c>
      <c r="AA544" s="217"/>
      <c r="AC544" s="50">
        <f t="shared" si="82"/>
        <v>0</v>
      </c>
      <c r="AF544" s="50">
        <f t="shared" si="83"/>
        <v>0</v>
      </c>
      <c r="AG544" s="49"/>
      <c r="AI544" s="50">
        <f t="shared" si="84"/>
        <v>0</v>
      </c>
      <c r="AJ544" s="220"/>
      <c r="AK544" s="45"/>
      <c r="AM544" s="159">
        <f t="shared" si="86"/>
        <v>0</v>
      </c>
      <c r="AN544" s="48">
        <f t="shared" si="87"/>
        <v>0</v>
      </c>
    </row>
    <row r="545" spans="2:40" x14ac:dyDescent="0.2">
      <c r="B545" s="153"/>
      <c r="G545" s="47"/>
      <c r="I545" s="217"/>
      <c r="K545" s="50">
        <f t="shared" si="77"/>
        <v>0</v>
      </c>
      <c r="L545" s="217"/>
      <c r="N545" s="223">
        <f t="shared" si="78"/>
        <v>0</v>
      </c>
      <c r="O545" s="217"/>
      <c r="Q545" s="223">
        <f t="shared" si="79"/>
        <v>0</v>
      </c>
      <c r="R545" s="217"/>
      <c r="T545" s="223">
        <f t="shared" si="80"/>
        <v>0</v>
      </c>
      <c r="U545" s="217"/>
      <c r="W545" s="223">
        <f t="shared" si="85"/>
        <v>0</v>
      </c>
      <c r="X545" s="98"/>
      <c r="Z545" s="223">
        <f t="shared" si="81"/>
        <v>0</v>
      </c>
      <c r="AA545" s="217"/>
      <c r="AC545" s="50">
        <f t="shared" si="82"/>
        <v>0</v>
      </c>
      <c r="AF545" s="50">
        <f t="shared" si="83"/>
        <v>0</v>
      </c>
      <c r="AG545" s="49"/>
      <c r="AI545" s="50">
        <f t="shared" si="84"/>
        <v>0</v>
      </c>
      <c r="AJ545" s="220"/>
      <c r="AK545" s="45"/>
      <c r="AM545" s="159">
        <f t="shared" si="86"/>
        <v>0</v>
      </c>
      <c r="AN545" s="48">
        <f t="shared" si="87"/>
        <v>0</v>
      </c>
    </row>
    <row r="546" spans="2:40" x14ac:dyDescent="0.2">
      <c r="B546" s="153"/>
      <c r="G546" s="47"/>
      <c r="I546" s="217"/>
      <c r="K546" s="50">
        <f t="shared" si="77"/>
        <v>0</v>
      </c>
      <c r="L546" s="217"/>
      <c r="N546" s="223">
        <f t="shared" si="78"/>
        <v>0</v>
      </c>
      <c r="O546" s="217"/>
      <c r="Q546" s="223">
        <f t="shared" si="79"/>
        <v>0</v>
      </c>
      <c r="R546" s="217"/>
      <c r="T546" s="223">
        <f t="shared" si="80"/>
        <v>0</v>
      </c>
      <c r="U546" s="217"/>
      <c r="W546" s="223">
        <f t="shared" si="85"/>
        <v>0</v>
      </c>
      <c r="X546" s="98"/>
      <c r="Z546" s="223">
        <f t="shared" si="81"/>
        <v>0</v>
      </c>
      <c r="AA546" s="217"/>
      <c r="AC546" s="50">
        <f t="shared" si="82"/>
        <v>0</v>
      </c>
      <c r="AF546" s="50">
        <f t="shared" si="83"/>
        <v>0</v>
      </c>
      <c r="AG546" s="49"/>
      <c r="AI546" s="50">
        <f t="shared" si="84"/>
        <v>0</v>
      </c>
      <c r="AJ546" s="220"/>
      <c r="AK546" s="45"/>
      <c r="AM546" s="159">
        <f t="shared" si="86"/>
        <v>0</v>
      </c>
      <c r="AN546" s="48">
        <f t="shared" si="87"/>
        <v>0</v>
      </c>
    </row>
    <row r="547" spans="2:40" x14ac:dyDescent="0.2">
      <c r="B547" s="153"/>
      <c r="G547" s="47"/>
      <c r="I547" s="217"/>
      <c r="K547" s="50">
        <f t="shared" si="77"/>
        <v>0</v>
      </c>
      <c r="L547" s="217"/>
      <c r="N547" s="223">
        <f t="shared" si="78"/>
        <v>0</v>
      </c>
      <c r="O547" s="217"/>
      <c r="Q547" s="223">
        <f t="shared" si="79"/>
        <v>0</v>
      </c>
      <c r="R547" s="217"/>
      <c r="T547" s="223">
        <f t="shared" si="80"/>
        <v>0</v>
      </c>
      <c r="U547" s="217"/>
      <c r="W547" s="223">
        <f t="shared" ref="W547:W610" si="88">IF(U547&gt;0,(V547*VLOOKUP(U547,VEND_EU_BIO,3,FALSE)),0)</f>
        <v>0</v>
      </c>
      <c r="X547" s="98"/>
      <c r="Z547" s="223">
        <f t="shared" si="81"/>
        <v>0</v>
      </c>
      <c r="AA547" s="217"/>
      <c r="AC547" s="50">
        <f t="shared" si="82"/>
        <v>0</v>
      </c>
      <c r="AF547" s="50">
        <f t="shared" si="83"/>
        <v>0</v>
      </c>
      <c r="AG547" s="49"/>
      <c r="AI547" s="50">
        <f t="shared" si="84"/>
        <v>0</v>
      </c>
      <c r="AJ547" s="220"/>
      <c r="AK547" s="45"/>
      <c r="AM547" s="159">
        <f t="shared" si="86"/>
        <v>0</v>
      </c>
      <c r="AN547" s="48">
        <f t="shared" si="87"/>
        <v>0</v>
      </c>
    </row>
    <row r="548" spans="2:40" x14ac:dyDescent="0.2">
      <c r="B548" s="153"/>
      <c r="G548" s="47"/>
      <c r="I548" s="217"/>
      <c r="K548" s="50">
        <f t="shared" si="77"/>
        <v>0</v>
      </c>
      <c r="L548" s="217"/>
      <c r="N548" s="223">
        <f t="shared" si="78"/>
        <v>0</v>
      </c>
      <c r="O548" s="217"/>
      <c r="Q548" s="223">
        <f t="shared" si="79"/>
        <v>0</v>
      </c>
      <c r="R548" s="217"/>
      <c r="T548" s="223">
        <f t="shared" si="80"/>
        <v>0</v>
      </c>
      <c r="U548" s="217"/>
      <c r="W548" s="223">
        <f t="shared" si="88"/>
        <v>0</v>
      </c>
      <c r="X548" s="98"/>
      <c r="Z548" s="223">
        <f t="shared" si="81"/>
        <v>0</v>
      </c>
      <c r="AA548" s="217"/>
      <c r="AC548" s="50">
        <f t="shared" si="82"/>
        <v>0</v>
      </c>
      <c r="AF548" s="50">
        <f t="shared" si="83"/>
        <v>0</v>
      </c>
      <c r="AG548" s="49"/>
      <c r="AI548" s="50">
        <f t="shared" si="84"/>
        <v>0</v>
      </c>
      <c r="AJ548" s="220"/>
      <c r="AK548" s="45"/>
      <c r="AM548" s="159">
        <f t="shared" si="86"/>
        <v>0</v>
      </c>
      <c r="AN548" s="48">
        <f t="shared" si="87"/>
        <v>0</v>
      </c>
    </row>
    <row r="549" spans="2:40" x14ac:dyDescent="0.2">
      <c r="B549" s="153"/>
      <c r="G549" s="47"/>
      <c r="I549" s="217"/>
      <c r="K549" s="50">
        <f t="shared" si="77"/>
        <v>0</v>
      </c>
      <c r="L549" s="217"/>
      <c r="N549" s="223">
        <f t="shared" si="78"/>
        <v>0</v>
      </c>
      <c r="O549" s="217"/>
      <c r="Q549" s="223">
        <f t="shared" si="79"/>
        <v>0</v>
      </c>
      <c r="R549" s="217"/>
      <c r="T549" s="223">
        <f t="shared" si="80"/>
        <v>0</v>
      </c>
      <c r="U549" s="217"/>
      <c r="W549" s="223">
        <f t="shared" si="88"/>
        <v>0</v>
      </c>
      <c r="X549" s="98"/>
      <c r="Z549" s="223">
        <f t="shared" si="81"/>
        <v>0</v>
      </c>
      <c r="AA549" s="217"/>
      <c r="AC549" s="50">
        <f t="shared" si="82"/>
        <v>0</v>
      </c>
      <c r="AF549" s="50">
        <f t="shared" si="83"/>
        <v>0</v>
      </c>
      <c r="AG549" s="49"/>
      <c r="AI549" s="50">
        <f t="shared" si="84"/>
        <v>0</v>
      </c>
      <c r="AJ549" s="220"/>
      <c r="AK549" s="45"/>
      <c r="AM549" s="159">
        <f t="shared" si="86"/>
        <v>0</v>
      </c>
      <c r="AN549" s="48">
        <f t="shared" si="87"/>
        <v>0</v>
      </c>
    </row>
    <row r="550" spans="2:40" x14ac:dyDescent="0.2">
      <c r="B550" s="153"/>
      <c r="G550" s="47"/>
      <c r="I550" s="217"/>
      <c r="K550" s="50">
        <f t="shared" si="77"/>
        <v>0</v>
      </c>
      <c r="L550" s="217"/>
      <c r="N550" s="223">
        <f t="shared" si="78"/>
        <v>0</v>
      </c>
      <c r="O550" s="217"/>
      <c r="Q550" s="223">
        <f t="shared" si="79"/>
        <v>0</v>
      </c>
      <c r="R550" s="217"/>
      <c r="T550" s="223">
        <f t="shared" si="80"/>
        <v>0</v>
      </c>
      <c r="U550" s="217"/>
      <c r="W550" s="223">
        <f t="shared" si="88"/>
        <v>0</v>
      </c>
      <c r="X550" s="98"/>
      <c r="Z550" s="223">
        <f t="shared" si="81"/>
        <v>0</v>
      </c>
      <c r="AA550" s="217"/>
      <c r="AC550" s="50">
        <f t="shared" si="82"/>
        <v>0</v>
      </c>
      <c r="AF550" s="50">
        <f t="shared" si="83"/>
        <v>0</v>
      </c>
      <c r="AG550" s="49"/>
      <c r="AI550" s="50">
        <f t="shared" si="84"/>
        <v>0</v>
      </c>
      <c r="AJ550" s="220"/>
      <c r="AK550" s="45"/>
      <c r="AM550" s="159">
        <f t="shared" si="86"/>
        <v>0</v>
      </c>
      <c r="AN550" s="48">
        <f t="shared" si="87"/>
        <v>0</v>
      </c>
    </row>
    <row r="551" spans="2:40" x14ac:dyDescent="0.2">
      <c r="B551" s="153"/>
      <c r="G551" s="47"/>
      <c r="I551" s="217"/>
      <c r="K551" s="50">
        <f t="shared" si="77"/>
        <v>0</v>
      </c>
      <c r="L551" s="217"/>
      <c r="N551" s="223">
        <f t="shared" si="78"/>
        <v>0</v>
      </c>
      <c r="O551" s="217"/>
      <c r="Q551" s="223">
        <f t="shared" si="79"/>
        <v>0</v>
      </c>
      <c r="R551" s="217"/>
      <c r="T551" s="223">
        <f t="shared" si="80"/>
        <v>0</v>
      </c>
      <c r="U551" s="217"/>
      <c r="W551" s="223">
        <f t="shared" si="88"/>
        <v>0</v>
      </c>
      <c r="X551" s="98"/>
      <c r="Z551" s="223">
        <f t="shared" si="81"/>
        <v>0</v>
      </c>
      <c r="AA551" s="217"/>
      <c r="AC551" s="50">
        <f t="shared" si="82"/>
        <v>0</v>
      </c>
      <c r="AF551" s="50">
        <f t="shared" si="83"/>
        <v>0</v>
      </c>
      <c r="AG551" s="49"/>
      <c r="AI551" s="50">
        <f t="shared" si="84"/>
        <v>0</v>
      </c>
      <c r="AJ551" s="220"/>
      <c r="AK551" s="45"/>
      <c r="AM551" s="159">
        <f t="shared" si="86"/>
        <v>0</v>
      </c>
      <c r="AN551" s="48">
        <f t="shared" si="87"/>
        <v>0</v>
      </c>
    </row>
    <row r="552" spans="2:40" x14ac:dyDescent="0.2">
      <c r="B552" s="153"/>
      <c r="G552" s="47"/>
      <c r="I552" s="217"/>
      <c r="K552" s="50">
        <f t="shared" si="77"/>
        <v>0</v>
      </c>
      <c r="L552" s="217"/>
      <c r="N552" s="223">
        <f t="shared" si="78"/>
        <v>0</v>
      </c>
      <c r="O552" s="217"/>
      <c r="Q552" s="223">
        <f t="shared" si="79"/>
        <v>0</v>
      </c>
      <c r="R552" s="217"/>
      <c r="T552" s="223">
        <f t="shared" si="80"/>
        <v>0</v>
      </c>
      <c r="U552" s="217"/>
      <c r="W552" s="223">
        <f t="shared" si="88"/>
        <v>0</v>
      </c>
      <c r="X552" s="98"/>
      <c r="Z552" s="223">
        <f t="shared" si="81"/>
        <v>0</v>
      </c>
      <c r="AA552" s="217"/>
      <c r="AC552" s="50">
        <f t="shared" si="82"/>
        <v>0</v>
      </c>
      <c r="AF552" s="50">
        <f t="shared" si="83"/>
        <v>0</v>
      </c>
      <c r="AG552" s="49"/>
      <c r="AI552" s="50">
        <f t="shared" si="84"/>
        <v>0</v>
      </c>
      <c r="AJ552" s="220"/>
      <c r="AK552" s="45"/>
      <c r="AM552" s="159">
        <f t="shared" si="86"/>
        <v>0</v>
      </c>
      <c r="AN552" s="48">
        <f t="shared" si="87"/>
        <v>0</v>
      </c>
    </row>
    <row r="553" spans="2:40" x14ac:dyDescent="0.2">
      <c r="B553" s="153"/>
      <c r="G553" s="47"/>
      <c r="I553" s="217"/>
      <c r="K553" s="50">
        <f t="shared" si="77"/>
        <v>0</v>
      </c>
      <c r="L553" s="217"/>
      <c r="N553" s="223">
        <f t="shared" si="78"/>
        <v>0</v>
      </c>
      <c r="O553" s="217"/>
      <c r="Q553" s="223">
        <f t="shared" si="79"/>
        <v>0</v>
      </c>
      <c r="R553" s="217"/>
      <c r="T553" s="223">
        <f t="shared" si="80"/>
        <v>0</v>
      </c>
      <c r="U553" s="217"/>
      <c r="W553" s="223">
        <f t="shared" si="88"/>
        <v>0</v>
      </c>
      <c r="X553" s="98"/>
      <c r="Z553" s="223">
        <f t="shared" si="81"/>
        <v>0</v>
      </c>
      <c r="AA553" s="217"/>
      <c r="AC553" s="50">
        <f t="shared" si="82"/>
        <v>0</v>
      </c>
      <c r="AF553" s="50">
        <f t="shared" si="83"/>
        <v>0</v>
      </c>
      <c r="AG553" s="49"/>
      <c r="AI553" s="50">
        <f t="shared" si="84"/>
        <v>0</v>
      </c>
      <c r="AJ553" s="220"/>
      <c r="AK553" s="45"/>
      <c r="AM553" s="159">
        <f t="shared" si="86"/>
        <v>0</v>
      </c>
      <c r="AN553" s="48">
        <f t="shared" si="87"/>
        <v>0</v>
      </c>
    </row>
    <row r="554" spans="2:40" x14ac:dyDescent="0.2">
      <c r="B554" s="153"/>
      <c r="G554" s="47"/>
      <c r="I554" s="217"/>
      <c r="K554" s="50">
        <f t="shared" si="77"/>
        <v>0</v>
      </c>
      <c r="L554" s="217"/>
      <c r="N554" s="223">
        <f t="shared" si="78"/>
        <v>0</v>
      </c>
      <c r="O554" s="217"/>
      <c r="Q554" s="223">
        <f t="shared" si="79"/>
        <v>0</v>
      </c>
      <c r="R554" s="217"/>
      <c r="T554" s="223">
        <f t="shared" si="80"/>
        <v>0</v>
      </c>
      <c r="U554" s="217"/>
      <c r="W554" s="223">
        <f t="shared" si="88"/>
        <v>0</v>
      </c>
      <c r="X554" s="98"/>
      <c r="Z554" s="223">
        <f t="shared" si="81"/>
        <v>0</v>
      </c>
      <c r="AA554" s="217"/>
      <c r="AC554" s="50">
        <f t="shared" si="82"/>
        <v>0</v>
      </c>
      <c r="AF554" s="50">
        <f t="shared" si="83"/>
        <v>0</v>
      </c>
      <c r="AG554" s="49"/>
      <c r="AI554" s="50">
        <f t="shared" si="84"/>
        <v>0</v>
      </c>
      <c r="AJ554" s="220"/>
      <c r="AK554" s="45"/>
      <c r="AM554" s="159">
        <f t="shared" si="86"/>
        <v>0</v>
      </c>
      <c r="AN554" s="48">
        <f t="shared" si="87"/>
        <v>0</v>
      </c>
    </row>
    <row r="555" spans="2:40" x14ac:dyDescent="0.2">
      <c r="B555" s="153"/>
      <c r="G555" s="47"/>
      <c r="I555" s="217"/>
      <c r="K555" s="50">
        <f t="shared" si="77"/>
        <v>0</v>
      </c>
      <c r="L555" s="217"/>
      <c r="N555" s="223">
        <f t="shared" si="78"/>
        <v>0</v>
      </c>
      <c r="O555" s="217"/>
      <c r="Q555" s="223">
        <f t="shared" si="79"/>
        <v>0</v>
      </c>
      <c r="R555" s="217"/>
      <c r="T555" s="223">
        <f t="shared" si="80"/>
        <v>0</v>
      </c>
      <c r="U555" s="217"/>
      <c r="W555" s="223">
        <f t="shared" si="88"/>
        <v>0</v>
      </c>
      <c r="X555" s="98"/>
      <c r="Z555" s="223">
        <f t="shared" si="81"/>
        <v>0</v>
      </c>
      <c r="AA555" s="217"/>
      <c r="AC555" s="50">
        <f t="shared" si="82"/>
        <v>0</v>
      </c>
      <c r="AF555" s="50">
        <f t="shared" si="83"/>
        <v>0</v>
      </c>
      <c r="AG555" s="49"/>
      <c r="AI555" s="50">
        <f t="shared" si="84"/>
        <v>0</v>
      </c>
      <c r="AJ555" s="220"/>
      <c r="AK555" s="45"/>
      <c r="AM555" s="159">
        <f t="shared" si="86"/>
        <v>0</v>
      </c>
      <c r="AN555" s="48">
        <f t="shared" si="87"/>
        <v>0</v>
      </c>
    </row>
    <row r="556" spans="2:40" x14ac:dyDescent="0.2">
      <c r="B556" s="153"/>
      <c r="G556" s="47"/>
      <c r="I556" s="217"/>
      <c r="K556" s="50">
        <f t="shared" si="77"/>
        <v>0</v>
      </c>
      <c r="L556" s="217"/>
      <c r="N556" s="223">
        <f t="shared" si="78"/>
        <v>0</v>
      </c>
      <c r="O556" s="217"/>
      <c r="Q556" s="223">
        <f t="shared" si="79"/>
        <v>0</v>
      </c>
      <c r="R556" s="217"/>
      <c r="T556" s="223">
        <f t="shared" si="80"/>
        <v>0</v>
      </c>
      <c r="U556" s="217"/>
      <c r="W556" s="223">
        <f t="shared" si="88"/>
        <v>0</v>
      </c>
      <c r="X556" s="98"/>
      <c r="Z556" s="223">
        <f t="shared" si="81"/>
        <v>0</v>
      </c>
      <c r="AA556" s="217"/>
      <c r="AC556" s="50">
        <f t="shared" si="82"/>
        <v>0</v>
      </c>
      <c r="AF556" s="50">
        <f t="shared" si="83"/>
        <v>0</v>
      </c>
      <c r="AG556" s="49"/>
      <c r="AI556" s="50">
        <f t="shared" si="84"/>
        <v>0</v>
      </c>
      <c r="AJ556" s="220"/>
      <c r="AK556" s="45"/>
      <c r="AM556" s="159">
        <f t="shared" si="86"/>
        <v>0</v>
      </c>
      <c r="AN556" s="48">
        <f t="shared" si="87"/>
        <v>0</v>
      </c>
    </row>
    <row r="557" spans="2:40" x14ac:dyDescent="0.2">
      <c r="B557" s="153"/>
      <c r="G557" s="47"/>
      <c r="I557" s="217"/>
      <c r="K557" s="50">
        <f t="shared" si="77"/>
        <v>0</v>
      </c>
      <c r="L557" s="217"/>
      <c r="N557" s="223">
        <f t="shared" si="78"/>
        <v>0</v>
      </c>
      <c r="O557" s="217"/>
      <c r="Q557" s="223">
        <f t="shared" si="79"/>
        <v>0</v>
      </c>
      <c r="R557" s="217"/>
      <c r="T557" s="223">
        <f t="shared" si="80"/>
        <v>0</v>
      </c>
      <c r="U557" s="217"/>
      <c r="W557" s="223">
        <f t="shared" si="88"/>
        <v>0</v>
      </c>
      <c r="X557" s="98"/>
      <c r="Z557" s="223">
        <f t="shared" si="81"/>
        <v>0</v>
      </c>
      <c r="AA557" s="217"/>
      <c r="AC557" s="50">
        <f t="shared" si="82"/>
        <v>0</v>
      </c>
      <c r="AF557" s="50">
        <f t="shared" si="83"/>
        <v>0</v>
      </c>
      <c r="AG557" s="49"/>
      <c r="AI557" s="50">
        <f t="shared" si="84"/>
        <v>0</v>
      </c>
      <c r="AJ557" s="220"/>
      <c r="AK557" s="45"/>
      <c r="AM557" s="159">
        <f t="shared" si="86"/>
        <v>0</v>
      </c>
      <c r="AN557" s="48">
        <f t="shared" si="87"/>
        <v>0</v>
      </c>
    </row>
    <row r="558" spans="2:40" x14ac:dyDescent="0.2">
      <c r="B558" s="153"/>
      <c r="G558" s="47"/>
      <c r="I558" s="217"/>
      <c r="K558" s="50">
        <f t="shared" si="77"/>
        <v>0</v>
      </c>
      <c r="L558" s="217"/>
      <c r="N558" s="223">
        <f t="shared" si="78"/>
        <v>0</v>
      </c>
      <c r="O558" s="217"/>
      <c r="Q558" s="223">
        <f t="shared" si="79"/>
        <v>0</v>
      </c>
      <c r="R558" s="217"/>
      <c r="T558" s="223">
        <f t="shared" si="80"/>
        <v>0</v>
      </c>
      <c r="U558" s="217"/>
      <c r="W558" s="223">
        <f t="shared" si="88"/>
        <v>0</v>
      </c>
      <c r="X558" s="98"/>
      <c r="Z558" s="223">
        <f t="shared" si="81"/>
        <v>0</v>
      </c>
      <c r="AA558" s="217"/>
      <c r="AC558" s="50">
        <f t="shared" si="82"/>
        <v>0</v>
      </c>
      <c r="AF558" s="50">
        <f t="shared" si="83"/>
        <v>0</v>
      </c>
      <c r="AG558" s="49"/>
      <c r="AI558" s="50">
        <f t="shared" si="84"/>
        <v>0</v>
      </c>
      <c r="AJ558" s="220"/>
      <c r="AK558" s="45"/>
      <c r="AM558" s="159">
        <f t="shared" si="86"/>
        <v>0</v>
      </c>
      <c r="AN558" s="48">
        <f t="shared" si="87"/>
        <v>0</v>
      </c>
    </row>
    <row r="559" spans="2:40" x14ac:dyDescent="0.2">
      <c r="B559" s="153"/>
      <c r="G559" s="47"/>
      <c r="I559" s="217"/>
      <c r="K559" s="50">
        <f t="shared" si="77"/>
        <v>0</v>
      </c>
      <c r="L559" s="217"/>
      <c r="N559" s="223">
        <f t="shared" si="78"/>
        <v>0</v>
      </c>
      <c r="O559" s="217"/>
      <c r="Q559" s="223">
        <f t="shared" si="79"/>
        <v>0</v>
      </c>
      <c r="R559" s="217"/>
      <c r="T559" s="223">
        <f t="shared" si="80"/>
        <v>0</v>
      </c>
      <c r="U559" s="217"/>
      <c r="W559" s="223">
        <f t="shared" si="88"/>
        <v>0</v>
      </c>
      <c r="X559" s="98"/>
      <c r="Z559" s="223">
        <f t="shared" si="81"/>
        <v>0</v>
      </c>
      <c r="AA559" s="217"/>
      <c r="AC559" s="50">
        <f t="shared" si="82"/>
        <v>0</v>
      </c>
      <c r="AF559" s="50">
        <f t="shared" si="83"/>
        <v>0</v>
      </c>
      <c r="AG559" s="49"/>
      <c r="AI559" s="50">
        <f t="shared" si="84"/>
        <v>0</v>
      </c>
      <c r="AJ559" s="220"/>
      <c r="AK559" s="45"/>
      <c r="AM559" s="159">
        <f t="shared" si="86"/>
        <v>0</v>
      </c>
      <c r="AN559" s="48">
        <f t="shared" si="87"/>
        <v>0</v>
      </c>
    </row>
    <row r="560" spans="2:40" x14ac:dyDescent="0.2">
      <c r="B560" s="153"/>
      <c r="G560" s="47"/>
      <c r="I560" s="217"/>
      <c r="K560" s="50">
        <f t="shared" si="77"/>
        <v>0</v>
      </c>
      <c r="L560" s="217"/>
      <c r="N560" s="223">
        <f t="shared" si="78"/>
        <v>0</v>
      </c>
      <c r="O560" s="217"/>
      <c r="Q560" s="223">
        <f t="shared" si="79"/>
        <v>0</v>
      </c>
      <c r="R560" s="217"/>
      <c r="T560" s="223">
        <f t="shared" si="80"/>
        <v>0</v>
      </c>
      <c r="U560" s="217"/>
      <c r="W560" s="223">
        <f t="shared" si="88"/>
        <v>0</v>
      </c>
      <c r="X560" s="98"/>
      <c r="Z560" s="223">
        <f t="shared" si="81"/>
        <v>0</v>
      </c>
      <c r="AA560" s="217"/>
      <c r="AC560" s="50">
        <f t="shared" si="82"/>
        <v>0</v>
      </c>
      <c r="AF560" s="50">
        <f t="shared" si="83"/>
        <v>0</v>
      </c>
      <c r="AG560" s="49"/>
      <c r="AI560" s="50">
        <f t="shared" si="84"/>
        <v>0</v>
      </c>
      <c r="AJ560" s="220"/>
      <c r="AK560" s="45"/>
      <c r="AM560" s="159">
        <f t="shared" si="86"/>
        <v>0</v>
      </c>
      <c r="AN560" s="48">
        <f t="shared" si="87"/>
        <v>0</v>
      </c>
    </row>
    <row r="561" spans="2:40" x14ac:dyDescent="0.2">
      <c r="B561" s="153"/>
      <c r="G561" s="47"/>
      <c r="I561" s="217"/>
      <c r="K561" s="50">
        <f t="shared" si="77"/>
        <v>0</v>
      </c>
      <c r="L561" s="217"/>
      <c r="N561" s="223">
        <f t="shared" si="78"/>
        <v>0</v>
      </c>
      <c r="O561" s="217"/>
      <c r="Q561" s="223">
        <f t="shared" si="79"/>
        <v>0</v>
      </c>
      <c r="R561" s="217"/>
      <c r="T561" s="223">
        <f t="shared" si="80"/>
        <v>0</v>
      </c>
      <c r="U561" s="217"/>
      <c r="W561" s="223">
        <f t="shared" si="88"/>
        <v>0</v>
      </c>
      <c r="X561" s="98"/>
      <c r="Z561" s="223">
        <f t="shared" si="81"/>
        <v>0</v>
      </c>
      <c r="AA561" s="217"/>
      <c r="AC561" s="50">
        <f t="shared" si="82"/>
        <v>0</v>
      </c>
      <c r="AF561" s="50">
        <f t="shared" si="83"/>
        <v>0</v>
      </c>
      <c r="AG561" s="49"/>
      <c r="AI561" s="50">
        <f t="shared" si="84"/>
        <v>0</v>
      </c>
      <c r="AJ561" s="220"/>
      <c r="AK561" s="45"/>
      <c r="AM561" s="159">
        <f t="shared" si="86"/>
        <v>0</v>
      </c>
      <c r="AN561" s="48">
        <f t="shared" si="87"/>
        <v>0</v>
      </c>
    </row>
    <row r="562" spans="2:40" x14ac:dyDescent="0.2">
      <c r="B562" s="153"/>
      <c r="G562" s="47"/>
      <c r="I562" s="217"/>
      <c r="K562" s="50">
        <f t="shared" ref="K562:K678" si="89">IF(I562&gt;0,(J562*VLOOKUP(I562,VEND_MF_BIO,3,FALSE)),0)</f>
        <v>0</v>
      </c>
      <c r="L562" s="217"/>
      <c r="N562" s="223">
        <f t="shared" ref="N562:N678" si="90">IF(L562&gt;0,(M562*VLOOKUP(L562,VEND_CT_BIO,3,FALSE)),0)</f>
        <v>0</v>
      </c>
      <c r="O562" s="217"/>
      <c r="Q562" s="223">
        <f t="shared" ref="Q562:Q678" si="91">IF(O562&gt;0,(P562*VLOOKUP(O562,VEND_AC_BIO,3,FALSE)),0)</f>
        <v>0</v>
      </c>
      <c r="R562" s="217"/>
      <c r="T562" s="223">
        <f t="shared" ref="T562:T678" si="92">IF(R562&gt;0,(S562*VLOOKUP(R562,VEND_ME_BIO,3,FALSE)),0)</f>
        <v>0</v>
      </c>
      <c r="U562" s="217"/>
      <c r="W562" s="223">
        <f t="shared" si="88"/>
        <v>0</v>
      </c>
      <c r="X562" s="98"/>
      <c r="Z562" s="223">
        <f t="shared" ref="Z562:Z678" si="93">IF(X562&gt;0,(Y562*VLOOKUP(X562,VEND_TG_BIO,3,FALSE)),0)</f>
        <v>0</v>
      </c>
      <c r="AA562" s="217"/>
      <c r="AC562" s="50">
        <f t="shared" ref="AC562:AC678" si="94">IF(AA562&gt;0,(AB562*VLOOKUP(AA562,VEND_MF,3,FALSE)),0)</f>
        <v>0</v>
      </c>
      <c r="AF562" s="50">
        <f t="shared" ref="AF562:AF678" si="95">IF(AD562&gt;0,(AE562*VLOOKUP(AD562,VEND_CT,3,FALSE)),0)</f>
        <v>0</v>
      </c>
      <c r="AG562" s="49"/>
      <c r="AI562" s="50">
        <f t="shared" ref="AI562:AI678" si="96">IF(AG562&gt;0,(AH562*VLOOKUP(AG562,VEND_AC,3,FALSE)),0)</f>
        <v>0</v>
      </c>
      <c r="AJ562" s="220"/>
      <c r="AK562" s="45"/>
      <c r="AM562" s="159">
        <f t="shared" si="86"/>
        <v>0</v>
      </c>
      <c r="AN562" s="48">
        <f t="shared" si="87"/>
        <v>0</v>
      </c>
    </row>
    <row r="563" spans="2:40" x14ac:dyDescent="0.2">
      <c r="B563" s="153"/>
      <c r="G563" s="47"/>
      <c r="I563" s="217"/>
      <c r="K563" s="50">
        <f t="shared" si="89"/>
        <v>0</v>
      </c>
      <c r="L563" s="217"/>
      <c r="N563" s="223">
        <f t="shared" si="90"/>
        <v>0</v>
      </c>
      <c r="O563" s="217"/>
      <c r="Q563" s="223">
        <f t="shared" si="91"/>
        <v>0</v>
      </c>
      <c r="R563" s="217"/>
      <c r="T563" s="223">
        <f t="shared" si="92"/>
        <v>0</v>
      </c>
      <c r="U563" s="217"/>
      <c r="W563" s="223">
        <f t="shared" si="88"/>
        <v>0</v>
      </c>
      <c r="X563" s="98"/>
      <c r="Z563" s="223">
        <f t="shared" si="93"/>
        <v>0</v>
      </c>
      <c r="AA563" s="217"/>
      <c r="AC563" s="50">
        <f t="shared" si="94"/>
        <v>0</v>
      </c>
      <c r="AF563" s="50">
        <f t="shared" si="95"/>
        <v>0</v>
      </c>
      <c r="AG563" s="49"/>
      <c r="AI563" s="50">
        <f t="shared" si="96"/>
        <v>0</v>
      </c>
      <c r="AJ563" s="220"/>
      <c r="AK563" s="45"/>
      <c r="AM563" s="159">
        <f t="shared" si="86"/>
        <v>0</v>
      </c>
      <c r="AN563" s="48">
        <f t="shared" si="87"/>
        <v>0</v>
      </c>
    </row>
    <row r="564" spans="2:40" x14ac:dyDescent="0.2">
      <c r="B564" s="153"/>
      <c r="G564" s="47"/>
      <c r="I564" s="217"/>
      <c r="K564" s="50">
        <f t="shared" si="89"/>
        <v>0</v>
      </c>
      <c r="L564" s="217"/>
      <c r="N564" s="223">
        <f t="shared" si="90"/>
        <v>0</v>
      </c>
      <c r="O564" s="217"/>
      <c r="Q564" s="223">
        <f t="shared" si="91"/>
        <v>0</v>
      </c>
      <c r="R564" s="217"/>
      <c r="T564" s="223">
        <f t="shared" si="92"/>
        <v>0</v>
      </c>
      <c r="U564" s="217"/>
      <c r="W564" s="223">
        <f t="shared" si="88"/>
        <v>0</v>
      </c>
      <c r="X564" s="98"/>
      <c r="Z564" s="223">
        <f t="shared" si="93"/>
        <v>0</v>
      </c>
      <c r="AA564" s="217"/>
      <c r="AC564" s="50">
        <f t="shared" si="94"/>
        <v>0</v>
      </c>
      <c r="AF564" s="50">
        <f t="shared" si="95"/>
        <v>0</v>
      </c>
      <c r="AG564" s="49"/>
      <c r="AI564" s="50">
        <f t="shared" si="96"/>
        <v>0</v>
      </c>
      <c r="AJ564" s="220"/>
      <c r="AK564" s="45"/>
      <c r="AM564" s="159">
        <f t="shared" si="86"/>
        <v>0</v>
      </c>
      <c r="AN564" s="48">
        <f t="shared" si="87"/>
        <v>0</v>
      </c>
    </row>
    <row r="565" spans="2:40" x14ac:dyDescent="0.2">
      <c r="B565" s="153"/>
      <c r="G565" s="47"/>
      <c r="I565" s="217"/>
      <c r="K565" s="50">
        <f t="shared" si="89"/>
        <v>0</v>
      </c>
      <c r="L565" s="217"/>
      <c r="N565" s="223">
        <f t="shared" si="90"/>
        <v>0</v>
      </c>
      <c r="O565" s="217"/>
      <c r="Q565" s="223">
        <f t="shared" si="91"/>
        <v>0</v>
      </c>
      <c r="R565" s="217"/>
      <c r="T565" s="223">
        <f t="shared" si="92"/>
        <v>0</v>
      </c>
      <c r="U565" s="217"/>
      <c r="W565" s="223">
        <f t="shared" si="88"/>
        <v>0</v>
      </c>
      <c r="X565" s="98"/>
      <c r="Z565" s="223">
        <f t="shared" si="93"/>
        <v>0</v>
      </c>
      <c r="AA565" s="217"/>
      <c r="AC565" s="50">
        <f t="shared" si="94"/>
        <v>0</v>
      </c>
      <c r="AF565" s="50">
        <f t="shared" si="95"/>
        <v>0</v>
      </c>
      <c r="AG565" s="49"/>
      <c r="AI565" s="50">
        <f t="shared" si="96"/>
        <v>0</v>
      </c>
      <c r="AJ565" s="220"/>
      <c r="AK565" s="45"/>
      <c r="AM565" s="159">
        <f t="shared" si="86"/>
        <v>0</v>
      </c>
      <c r="AN565" s="48">
        <f t="shared" si="87"/>
        <v>0</v>
      </c>
    </row>
    <row r="566" spans="2:40" x14ac:dyDescent="0.2">
      <c r="B566" s="153"/>
      <c r="G566" s="47"/>
      <c r="I566" s="217"/>
      <c r="K566" s="50">
        <f t="shared" si="89"/>
        <v>0</v>
      </c>
      <c r="L566" s="217"/>
      <c r="N566" s="223">
        <f t="shared" si="90"/>
        <v>0</v>
      </c>
      <c r="O566" s="217"/>
      <c r="Q566" s="223">
        <f t="shared" si="91"/>
        <v>0</v>
      </c>
      <c r="R566" s="217"/>
      <c r="T566" s="223">
        <f t="shared" si="92"/>
        <v>0</v>
      </c>
      <c r="U566" s="217"/>
      <c r="W566" s="223">
        <f t="shared" si="88"/>
        <v>0</v>
      </c>
      <c r="X566" s="98"/>
      <c r="Z566" s="223">
        <f t="shared" si="93"/>
        <v>0</v>
      </c>
      <c r="AA566" s="217"/>
      <c r="AC566" s="50">
        <f t="shared" si="94"/>
        <v>0</v>
      </c>
      <c r="AF566" s="50">
        <f t="shared" si="95"/>
        <v>0</v>
      </c>
      <c r="AG566" s="49"/>
      <c r="AI566" s="50">
        <f t="shared" si="96"/>
        <v>0</v>
      </c>
      <c r="AJ566" s="220"/>
      <c r="AK566" s="45"/>
      <c r="AM566" s="159">
        <f t="shared" si="86"/>
        <v>0</v>
      </c>
      <c r="AN566" s="48">
        <f t="shared" si="87"/>
        <v>0</v>
      </c>
    </row>
    <row r="567" spans="2:40" x14ac:dyDescent="0.2">
      <c r="B567" s="153"/>
      <c r="G567" s="47"/>
      <c r="I567" s="217"/>
      <c r="K567" s="50">
        <f t="shared" si="89"/>
        <v>0</v>
      </c>
      <c r="L567" s="217"/>
      <c r="N567" s="223">
        <f t="shared" si="90"/>
        <v>0</v>
      </c>
      <c r="O567" s="217"/>
      <c r="Q567" s="223">
        <f t="shared" si="91"/>
        <v>0</v>
      </c>
      <c r="R567" s="217"/>
      <c r="T567" s="223">
        <f t="shared" si="92"/>
        <v>0</v>
      </c>
      <c r="U567" s="217"/>
      <c r="W567" s="223">
        <f t="shared" si="88"/>
        <v>0</v>
      </c>
      <c r="X567" s="98"/>
      <c r="Z567" s="223">
        <f t="shared" si="93"/>
        <v>0</v>
      </c>
      <c r="AA567" s="217"/>
      <c r="AC567" s="50">
        <f t="shared" si="94"/>
        <v>0</v>
      </c>
      <c r="AF567" s="50">
        <f t="shared" si="95"/>
        <v>0</v>
      </c>
      <c r="AG567" s="49"/>
      <c r="AI567" s="50">
        <f t="shared" si="96"/>
        <v>0</v>
      </c>
      <c r="AJ567" s="220"/>
      <c r="AK567" s="45"/>
      <c r="AM567" s="159">
        <f t="shared" si="86"/>
        <v>0</v>
      </c>
      <c r="AN567" s="48">
        <f t="shared" si="87"/>
        <v>0</v>
      </c>
    </row>
    <row r="568" spans="2:40" x14ac:dyDescent="0.2">
      <c r="B568" s="153"/>
      <c r="G568" s="47"/>
      <c r="I568" s="217"/>
      <c r="K568" s="50">
        <f t="shared" si="89"/>
        <v>0</v>
      </c>
      <c r="L568" s="217"/>
      <c r="N568" s="223">
        <f t="shared" si="90"/>
        <v>0</v>
      </c>
      <c r="O568" s="217"/>
      <c r="Q568" s="223">
        <f t="shared" si="91"/>
        <v>0</v>
      </c>
      <c r="R568" s="217"/>
      <c r="T568" s="223">
        <f t="shared" si="92"/>
        <v>0</v>
      </c>
      <c r="U568" s="217"/>
      <c r="W568" s="223">
        <f t="shared" si="88"/>
        <v>0</v>
      </c>
      <c r="X568" s="98"/>
      <c r="Z568" s="223">
        <f t="shared" si="93"/>
        <v>0</v>
      </c>
      <c r="AA568" s="217"/>
      <c r="AC568" s="50">
        <f t="shared" si="94"/>
        <v>0</v>
      </c>
      <c r="AF568" s="50">
        <f t="shared" si="95"/>
        <v>0</v>
      </c>
      <c r="AG568" s="49"/>
      <c r="AI568" s="50">
        <f t="shared" si="96"/>
        <v>0</v>
      </c>
      <c r="AJ568" s="220"/>
      <c r="AK568" s="45"/>
      <c r="AM568" s="159">
        <f t="shared" si="86"/>
        <v>0</v>
      </c>
      <c r="AN568" s="48">
        <f t="shared" si="87"/>
        <v>0</v>
      </c>
    </row>
    <row r="569" spans="2:40" x14ac:dyDescent="0.2">
      <c r="B569" s="153"/>
      <c r="G569" s="47"/>
      <c r="I569" s="217"/>
      <c r="K569" s="50">
        <f t="shared" si="89"/>
        <v>0</v>
      </c>
      <c r="L569" s="217"/>
      <c r="N569" s="223">
        <f t="shared" si="90"/>
        <v>0</v>
      </c>
      <c r="O569" s="217"/>
      <c r="Q569" s="223">
        <f t="shared" si="91"/>
        <v>0</v>
      </c>
      <c r="R569" s="217"/>
      <c r="T569" s="223">
        <f t="shared" si="92"/>
        <v>0</v>
      </c>
      <c r="U569" s="217"/>
      <c r="W569" s="223">
        <f t="shared" si="88"/>
        <v>0</v>
      </c>
      <c r="X569" s="98"/>
      <c r="Z569" s="223">
        <f t="shared" si="93"/>
        <v>0</v>
      </c>
      <c r="AA569" s="217"/>
      <c r="AC569" s="50">
        <f t="shared" si="94"/>
        <v>0</v>
      </c>
      <c r="AF569" s="50">
        <f t="shared" si="95"/>
        <v>0</v>
      </c>
      <c r="AG569" s="49"/>
      <c r="AI569" s="50">
        <f t="shared" si="96"/>
        <v>0</v>
      </c>
      <c r="AJ569" s="220"/>
      <c r="AK569" s="45"/>
      <c r="AM569" s="159">
        <f t="shared" si="86"/>
        <v>0</v>
      </c>
      <c r="AN569" s="48">
        <f t="shared" si="87"/>
        <v>0</v>
      </c>
    </row>
    <row r="570" spans="2:40" x14ac:dyDescent="0.2">
      <c r="B570" s="153"/>
      <c r="G570" s="47"/>
      <c r="I570" s="217"/>
      <c r="K570" s="50">
        <f t="shared" si="89"/>
        <v>0</v>
      </c>
      <c r="L570" s="217"/>
      <c r="N570" s="223">
        <f t="shared" si="90"/>
        <v>0</v>
      </c>
      <c r="O570" s="217"/>
      <c r="Q570" s="223">
        <f t="shared" si="91"/>
        <v>0</v>
      </c>
      <c r="R570" s="217"/>
      <c r="T570" s="223">
        <f t="shared" si="92"/>
        <v>0</v>
      </c>
      <c r="U570" s="217"/>
      <c r="W570" s="223">
        <f t="shared" si="88"/>
        <v>0</v>
      </c>
      <c r="X570" s="98"/>
      <c r="Z570" s="223">
        <f t="shared" si="93"/>
        <v>0</v>
      </c>
      <c r="AA570" s="217"/>
      <c r="AC570" s="50">
        <f t="shared" si="94"/>
        <v>0</v>
      </c>
      <c r="AF570" s="50">
        <f t="shared" si="95"/>
        <v>0</v>
      </c>
      <c r="AG570" s="49"/>
      <c r="AI570" s="50">
        <f t="shared" si="96"/>
        <v>0</v>
      </c>
      <c r="AJ570" s="220"/>
      <c r="AK570" s="45"/>
      <c r="AM570" s="159">
        <f t="shared" si="86"/>
        <v>0</v>
      </c>
      <c r="AN570" s="48">
        <f t="shared" si="87"/>
        <v>0</v>
      </c>
    </row>
    <row r="571" spans="2:40" x14ac:dyDescent="0.2">
      <c r="B571" s="153"/>
      <c r="G571" s="47"/>
      <c r="I571" s="217"/>
      <c r="K571" s="50">
        <f t="shared" si="89"/>
        <v>0</v>
      </c>
      <c r="L571" s="217"/>
      <c r="N571" s="223">
        <f t="shared" si="90"/>
        <v>0</v>
      </c>
      <c r="O571" s="217"/>
      <c r="Q571" s="223">
        <f t="shared" si="91"/>
        <v>0</v>
      </c>
      <c r="R571" s="217"/>
      <c r="T571" s="223">
        <f t="shared" si="92"/>
        <v>0</v>
      </c>
      <c r="U571" s="217"/>
      <c r="W571" s="223">
        <f t="shared" si="88"/>
        <v>0</v>
      </c>
      <c r="X571" s="98"/>
      <c r="Z571" s="223">
        <f t="shared" si="93"/>
        <v>0</v>
      </c>
      <c r="AA571" s="217"/>
      <c r="AC571" s="50">
        <f t="shared" si="94"/>
        <v>0</v>
      </c>
      <c r="AF571" s="50">
        <f t="shared" si="95"/>
        <v>0</v>
      </c>
      <c r="AG571" s="49"/>
      <c r="AI571" s="50">
        <f t="shared" si="96"/>
        <v>0</v>
      </c>
      <c r="AJ571" s="220"/>
      <c r="AK571" s="45"/>
      <c r="AM571" s="159">
        <f t="shared" si="86"/>
        <v>0</v>
      </c>
      <c r="AN571" s="48">
        <f t="shared" si="87"/>
        <v>0</v>
      </c>
    </row>
    <row r="572" spans="2:40" x14ac:dyDescent="0.2">
      <c r="B572" s="153"/>
      <c r="G572" s="47"/>
      <c r="I572" s="217"/>
      <c r="K572" s="50">
        <f t="shared" si="89"/>
        <v>0</v>
      </c>
      <c r="L572" s="217"/>
      <c r="N572" s="223">
        <f t="shared" si="90"/>
        <v>0</v>
      </c>
      <c r="O572" s="217"/>
      <c r="Q572" s="223">
        <f t="shared" si="91"/>
        <v>0</v>
      </c>
      <c r="R572" s="217"/>
      <c r="T572" s="223">
        <f t="shared" si="92"/>
        <v>0</v>
      </c>
      <c r="U572" s="217"/>
      <c r="W572" s="223">
        <f t="shared" si="88"/>
        <v>0</v>
      </c>
      <c r="X572" s="98"/>
      <c r="Z572" s="223">
        <f t="shared" si="93"/>
        <v>0</v>
      </c>
      <c r="AA572" s="217"/>
      <c r="AC572" s="50">
        <f t="shared" si="94"/>
        <v>0</v>
      </c>
      <c r="AF572" s="50">
        <f t="shared" si="95"/>
        <v>0</v>
      </c>
      <c r="AG572" s="49"/>
      <c r="AI572" s="50">
        <f t="shared" si="96"/>
        <v>0</v>
      </c>
      <c r="AJ572" s="220"/>
      <c r="AK572" s="45"/>
      <c r="AM572" s="159">
        <f t="shared" si="86"/>
        <v>0</v>
      </c>
      <c r="AN572" s="48">
        <f t="shared" si="87"/>
        <v>0</v>
      </c>
    </row>
    <row r="573" spans="2:40" x14ac:dyDescent="0.2">
      <c r="B573" s="153"/>
      <c r="G573" s="47"/>
      <c r="I573" s="217"/>
      <c r="K573" s="50">
        <f t="shared" si="89"/>
        <v>0</v>
      </c>
      <c r="L573" s="217"/>
      <c r="N573" s="223">
        <f t="shared" si="90"/>
        <v>0</v>
      </c>
      <c r="O573" s="217"/>
      <c r="Q573" s="223">
        <f t="shared" si="91"/>
        <v>0</v>
      </c>
      <c r="R573" s="217"/>
      <c r="T573" s="223">
        <f t="shared" si="92"/>
        <v>0</v>
      </c>
      <c r="U573" s="217"/>
      <c r="W573" s="223">
        <f t="shared" si="88"/>
        <v>0</v>
      </c>
      <c r="X573" s="98"/>
      <c r="Z573" s="223">
        <f t="shared" si="93"/>
        <v>0</v>
      </c>
      <c r="AA573" s="217"/>
      <c r="AC573" s="50">
        <f t="shared" si="94"/>
        <v>0</v>
      </c>
      <c r="AF573" s="50">
        <f t="shared" si="95"/>
        <v>0</v>
      </c>
      <c r="AG573" s="49"/>
      <c r="AI573" s="50">
        <f t="shared" si="96"/>
        <v>0</v>
      </c>
      <c r="AJ573" s="220"/>
      <c r="AK573" s="45"/>
      <c r="AM573" s="159">
        <f t="shared" si="86"/>
        <v>0</v>
      </c>
      <c r="AN573" s="48">
        <f t="shared" si="87"/>
        <v>0</v>
      </c>
    </row>
    <row r="574" spans="2:40" x14ac:dyDescent="0.2">
      <c r="B574" s="153"/>
      <c r="G574" s="47"/>
      <c r="I574" s="217"/>
      <c r="K574" s="50">
        <f t="shared" si="89"/>
        <v>0</v>
      </c>
      <c r="L574" s="217"/>
      <c r="N574" s="223">
        <f t="shared" si="90"/>
        <v>0</v>
      </c>
      <c r="O574" s="217"/>
      <c r="Q574" s="223">
        <f t="shared" si="91"/>
        <v>0</v>
      </c>
      <c r="R574" s="217"/>
      <c r="T574" s="223">
        <f t="shared" si="92"/>
        <v>0</v>
      </c>
      <c r="U574" s="217"/>
      <c r="W574" s="223">
        <f t="shared" si="88"/>
        <v>0</v>
      </c>
      <c r="X574" s="98"/>
      <c r="Z574" s="223">
        <f t="shared" si="93"/>
        <v>0</v>
      </c>
      <c r="AA574" s="217"/>
      <c r="AC574" s="50">
        <f t="shared" si="94"/>
        <v>0</v>
      </c>
      <c r="AF574" s="50">
        <f t="shared" si="95"/>
        <v>0</v>
      </c>
      <c r="AG574" s="49"/>
      <c r="AI574" s="50">
        <f t="shared" si="96"/>
        <v>0</v>
      </c>
      <c r="AJ574" s="220"/>
      <c r="AK574" s="45"/>
      <c r="AM574" s="159">
        <f t="shared" si="86"/>
        <v>0</v>
      </c>
      <c r="AN574" s="48">
        <f t="shared" si="87"/>
        <v>0</v>
      </c>
    </row>
    <row r="575" spans="2:40" x14ac:dyDescent="0.2">
      <c r="B575" s="153"/>
      <c r="G575" s="47"/>
      <c r="I575" s="217"/>
      <c r="K575" s="50">
        <f t="shared" si="89"/>
        <v>0</v>
      </c>
      <c r="L575" s="217"/>
      <c r="N575" s="223">
        <f t="shared" si="90"/>
        <v>0</v>
      </c>
      <c r="O575" s="217"/>
      <c r="Q575" s="223">
        <f t="shared" si="91"/>
        <v>0</v>
      </c>
      <c r="R575" s="217"/>
      <c r="T575" s="223">
        <f t="shared" si="92"/>
        <v>0</v>
      </c>
      <c r="U575" s="217"/>
      <c r="W575" s="223">
        <f t="shared" si="88"/>
        <v>0</v>
      </c>
      <c r="X575" s="98"/>
      <c r="Z575" s="223">
        <f t="shared" si="93"/>
        <v>0</v>
      </c>
      <c r="AA575" s="217"/>
      <c r="AC575" s="50">
        <f t="shared" si="94"/>
        <v>0</v>
      </c>
      <c r="AF575" s="50">
        <f t="shared" si="95"/>
        <v>0</v>
      </c>
      <c r="AG575" s="49"/>
      <c r="AI575" s="50">
        <f t="shared" si="96"/>
        <v>0</v>
      </c>
      <c r="AJ575" s="220"/>
      <c r="AK575" s="45"/>
      <c r="AM575" s="159">
        <f t="shared" si="86"/>
        <v>0</v>
      </c>
      <c r="AN575" s="48">
        <f t="shared" si="87"/>
        <v>0</v>
      </c>
    </row>
    <row r="576" spans="2:40" x14ac:dyDescent="0.2">
      <c r="B576" s="153"/>
      <c r="G576" s="47"/>
      <c r="I576" s="217"/>
      <c r="K576" s="50">
        <f t="shared" si="89"/>
        <v>0</v>
      </c>
      <c r="L576" s="217"/>
      <c r="N576" s="223">
        <f t="shared" si="90"/>
        <v>0</v>
      </c>
      <c r="O576" s="217"/>
      <c r="Q576" s="223">
        <f t="shared" si="91"/>
        <v>0</v>
      </c>
      <c r="R576" s="217"/>
      <c r="T576" s="223">
        <f t="shared" si="92"/>
        <v>0</v>
      </c>
      <c r="U576" s="217"/>
      <c r="W576" s="223">
        <f t="shared" si="88"/>
        <v>0</v>
      </c>
      <c r="X576" s="98"/>
      <c r="Z576" s="223">
        <f t="shared" si="93"/>
        <v>0</v>
      </c>
      <c r="AA576" s="217"/>
      <c r="AC576" s="50">
        <f t="shared" si="94"/>
        <v>0</v>
      </c>
      <c r="AF576" s="50">
        <f t="shared" si="95"/>
        <v>0</v>
      </c>
      <c r="AG576" s="49"/>
      <c r="AI576" s="50">
        <f t="shared" si="96"/>
        <v>0</v>
      </c>
      <c r="AJ576" s="220"/>
      <c r="AK576" s="45"/>
      <c r="AM576" s="159">
        <f t="shared" si="86"/>
        <v>0</v>
      </c>
      <c r="AN576" s="48">
        <f t="shared" si="87"/>
        <v>0</v>
      </c>
    </row>
    <row r="577" spans="2:40" x14ac:dyDescent="0.2">
      <c r="B577" s="153"/>
      <c r="G577" s="47"/>
      <c r="I577" s="217"/>
      <c r="K577" s="50">
        <f t="shared" si="89"/>
        <v>0</v>
      </c>
      <c r="L577" s="217"/>
      <c r="N577" s="223">
        <f t="shared" si="90"/>
        <v>0</v>
      </c>
      <c r="O577" s="217"/>
      <c r="Q577" s="223">
        <f t="shared" si="91"/>
        <v>0</v>
      </c>
      <c r="R577" s="217"/>
      <c r="T577" s="223">
        <f t="shared" si="92"/>
        <v>0</v>
      </c>
      <c r="U577" s="217"/>
      <c r="W577" s="223">
        <f t="shared" si="88"/>
        <v>0</v>
      </c>
      <c r="X577" s="98"/>
      <c r="Z577" s="223">
        <f t="shared" si="93"/>
        <v>0</v>
      </c>
      <c r="AA577" s="217"/>
      <c r="AC577" s="50">
        <f t="shared" si="94"/>
        <v>0</v>
      </c>
      <c r="AF577" s="50">
        <f t="shared" si="95"/>
        <v>0</v>
      </c>
      <c r="AG577" s="49"/>
      <c r="AI577" s="50">
        <f t="shared" si="96"/>
        <v>0</v>
      </c>
      <c r="AJ577" s="220"/>
      <c r="AK577" s="45"/>
      <c r="AM577" s="159">
        <f t="shared" si="86"/>
        <v>0</v>
      </c>
      <c r="AN577" s="48">
        <f t="shared" si="87"/>
        <v>0</v>
      </c>
    </row>
    <row r="578" spans="2:40" x14ac:dyDescent="0.2">
      <c r="B578" s="153"/>
      <c r="G578" s="47"/>
      <c r="I578" s="217"/>
      <c r="K578" s="50">
        <f t="shared" si="89"/>
        <v>0</v>
      </c>
      <c r="L578" s="217"/>
      <c r="N578" s="223">
        <f t="shared" si="90"/>
        <v>0</v>
      </c>
      <c r="O578" s="217"/>
      <c r="Q578" s="223">
        <f t="shared" si="91"/>
        <v>0</v>
      </c>
      <c r="R578" s="217"/>
      <c r="T578" s="223">
        <f t="shared" si="92"/>
        <v>0</v>
      </c>
      <c r="U578" s="217"/>
      <c r="W578" s="223">
        <f t="shared" si="88"/>
        <v>0</v>
      </c>
      <c r="X578" s="98"/>
      <c r="Z578" s="223">
        <f t="shared" si="93"/>
        <v>0</v>
      </c>
      <c r="AA578" s="217"/>
      <c r="AC578" s="50">
        <f t="shared" si="94"/>
        <v>0</v>
      </c>
      <c r="AF578" s="50">
        <f t="shared" si="95"/>
        <v>0</v>
      </c>
      <c r="AG578" s="49"/>
      <c r="AI578" s="50">
        <f t="shared" si="96"/>
        <v>0</v>
      </c>
      <c r="AJ578" s="220"/>
      <c r="AK578" s="45"/>
      <c r="AM578" s="159">
        <f t="shared" si="86"/>
        <v>0</v>
      </c>
      <c r="AN578" s="48">
        <f t="shared" si="87"/>
        <v>0</v>
      </c>
    </row>
    <row r="579" spans="2:40" x14ac:dyDescent="0.2">
      <c r="B579" s="153"/>
      <c r="G579" s="47"/>
      <c r="I579" s="217"/>
      <c r="K579" s="50">
        <f t="shared" si="89"/>
        <v>0</v>
      </c>
      <c r="L579" s="217"/>
      <c r="N579" s="223">
        <f t="shared" si="90"/>
        <v>0</v>
      </c>
      <c r="O579" s="217"/>
      <c r="Q579" s="223">
        <f t="shared" si="91"/>
        <v>0</v>
      </c>
      <c r="R579" s="217"/>
      <c r="T579" s="223">
        <f t="shared" si="92"/>
        <v>0</v>
      </c>
      <c r="U579" s="217"/>
      <c r="W579" s="223">
        <f t="shared" si="88"/>
        <v>0</v>
      </c>
      <c r="X579" s="98"/>
      <c r="Z579" s="223">
        <f t="shared" si="93"/>
        <v>0</v>
      </c>
      <c r="AA579" s="217"/>
      <c r="AC579" s="50">
        <f t="shared" si="94"/>
        <v>0</v>
      </c>
      <c r="AF579" s="50">
        <f t="shared" si="95"/>
        <v>0</v>
      </c>
      <c r="AG579" s="49"/>
      <c r="AI579" s="50">
        <f t="shared" si="96"/>
        <v>0</v>
      </c>
      <c r="AJ579" s="220"/>
      <c r="AK579" s="45"/>
      <c r="AM579" s="159">
        <f t="shared" si="86"/>
        <v>0</v>
      </c>
      <c r="AN579" s="48">
        <f t="shared" si="87"/>
        <v>0</v>
      </c>
    </row>
    <row r="580" spans="2:40" x14ac:dyDescent="0.2">
      <c r="B580" s="153"/>
      <c r="G580" s="47"/>
      <c r="I580" s="217"/>
      <c r="K580" s="50">
        <f t="shared" si="89"/>
        <v>0</v>
      </c>
      <c r="L580" s="217"/>
      <c r="N580" s="223">
        <f t="shared" si="90"/>
        <v>0</v>
      </c>
      <c r="O580" s="217"/>
      <c r="Q580" s="223">
        <f t="shared" si="91"/>
        <v>0</v>
      </c>
      <c r="R580" s="217"/>
      <c r="T580" s="223">
        <f t="shared" si="92"/>
        <v>0</v>
      </c>
      <c r="U580" s="217"/>
      <c r="W580" s="223">
        <f t="shared" si="88"/>
        <v>0</v>
      </c>
      <c r="X580" s="98"/>
      <c r="Z580" s="223">
        <f t="shared" si="93"/>
        <v>0</v>
      </c>
      <c r="AA580" s="217"/>
      <c r="AC580" s="50">
        <f t="shared" si="94"/>
        <v>0</v>
      </c>
      <c r="AF580" s="50">
        <f t="shared" si="95"/>
        <v>0</v>
      </c>
      <c r="AG580" s="49"/>
      <c r="AI580" s="50">
        <f t="shared" si="96"/>
        <v>0</v>
      </c>
      <c r="AJ580" s="220"/>
      <c r="AK580" s="45"/>
      <c r="AM580" s="159">
        <f t="shared" si="86"/>
        <v>0</v>
      </c>
      <c r="AN580" s="48">
        <f t="shared" si="87"/>
        <v>0</v>
      </c>
    </row>
    <row r="581" spans="2:40" x14ac:dyDescent="0.2">
      <c r="B581" s="153"/>
      <c r="G581" s="47"/>
      <c r="I581" s="217"/>
      <c r="K581" s="50">
        <f t="shared" si="89"/>
        <v>0</v>
      </c>
      <c r="L581" s="217"/>
      <c r="N581" s="223">
        <f t="shared" si="90"/>
        <v>0</v>
      </c>
      <c r="O581" s="217"/>
      <c r="Q581" s="223">
        <f t="shared" si="91"/>
        <v>0</v>
      </c>
      <c r="R581" s="217"/>
      <c r="T581" s="223">
        <f t="shared" si="92"/>
        <v>0</v>
      </c>
      <c r="U581" s="217"/>
      <c r="W581" s="223">
        <f t="shared" si="88"/>
        <v>0</v>
      </c>
      <c r="X581" s="98"/>
      <c r="Z581" s="223">
        <f t="shared" si="93"/>
        <v>0</v>
      </c>
      <c r="AA581" s="217"/>
      <c r="AC581" s="50">
        <f t="shared" si="94"/>
        <v>0</v>
      </c>
      <c r="AF581" s="50">
        <f t="shared" si="95"/>
        <v>0</v>
      </c>
      <c r="AG581" s="49"/>
      <c r="AI581" s="50">
        <f t="shared" si="96"/>
        <v>0</v>
      </c>
      <c r="AJ581" s="220"/>
      <c r="AK581" s="45"/>
      <c r="AM581" s="159">
        <f t="shared" si="86"/>
        <v>0</v>
      </c>
      <c r="AN581" s="48">
        <f t="shared" si="87"/>
        <v>0</v>
      </c>
    </row>
    <row r="582" spans="2:40" x14ac:dyDescent="0.2">
      <c r="B582" s="153"/>
      <c r="G582" s="47"/>
      <c r="I582" s="217"/>
      <c r="K582" s="50">
        <f t="shared" si="89"/>
        <v>0</v>
      </c>
      <c r="L582" s="217"/>
      <c r="N582" s="223">
        <f t="shared" si="90"/>
        <v>0</v>
      </c>
      <c r="O582" s="217"/>
      <c r="Q582" s="223">
        <f t="shared" si="91"/>
        <v>0</v>
      </c>
      <c r="R582" s="217"/>
      <c r="T582" s="223">
        <f t="shared" si="92"/>
        <v>0</v>
      </c>
      <c r="U582" s="217"/>
      <c r="W582" s="223">
        <f t="shared" si="88"/>
        <v>0</v>
      </c>
      <c r="X582" s="98"/>
      <c r="Z582" s="223">
        <f t="shared" si="93"/>
        <v>0</v>
      </c>
      <c r="AA582" s="217"/>
      <c r="AC582" s="50">
        <f t="shared" si="94"/>
        <v>0</v>
      </c>
      <c r="AF582" s="50">
        <f t="shared" si="95"/>
        <v>0</v>
      </c>
      <c r="AG582" s="49"/>
      <c r="AI582" s="50">
        <f t="shared" si="96"/>
        <v>0</v>
      </c>
      <c r="AJ582" s="220"/>
      <c r="AK582" s="45"/>
      <c r="AM582" s="159">
        <f t="shared" si="86"/>
        <v>0</v>
      </c>
      <c r="AN582" s="48">
        <f t="shared" si="87"/>
        <v>0</v>
      </c>
    </row>
    <row r="583" spans="2:40" x14ac:dyDescent="0.2">
      <c r="B583" s="153"/>
      <c r="G583" s="47"/>
      <c r="I583" s="217"/>
      <c r="K583" s="50">
        <f t="shared" si="89"/>
        <v>0</v>
      </c>
      <c r="L583" s="217"/>
      <c r="N583" s="223">
        <f t="shared" si="90"/>
        <v>0</v>
      </c>
      <c r="O583" s="217"/>
      <c r="Q583" s="223">
        <f t="shared" si="91"/>
        <v>0</v>
      </c>
      <c r="R583" s="217"/>
      <c r="T583" s="223">
        <f t="shared" si="92"/>
        <v>0</v>
      </c>
      <c r="U583" s="217"/>
      <c r="W583" s="223">
        <f t="shared" si="88"/>
        <v>0</v>
      </c>
      <c r="X583" s="98"/>
      <c r="Z583" s="223">
        <f t="shared" si="93"/>
        <v>0</v>
      </c>
      <c r="AA583" s="217"/>
      <c r="AC583" s="50">
        <f t="shared" si="94"/>
        <v>0</v>
      </c>
      <c r="AF583" s="50">
        <f t="shared" si="95"/>
        <v>0</v>
      </c>
      <c r="AG583" s="49"/>
      <c r="AI583" s="50">
        <f t="shared" si="96"/>
        <v>0</v>
      </c>
      <c r="AJ583" s="220"/>
      <c r="AK583" s="45"/>
      <c r="AM583" s="159">
        <f t="shared" si="86"/>
        <v>0</v>
      </c>
      <c r="AN583" s="48">
        <f t="shared" si="87"/>
        <v>0</v>
      </c>
    </row>
    <row r="584" spans="2:40" x14ac:dyDescent="0.2">
      <c r="B584" s="153"/>
      <c r="G584" s="47"/>
      <c r="I584" s="217"/>
      <c r="K584" s="50">
        <f t="shared" si="89"/>
        <v>0</v>
      </c>
      <c r="L584" s="217"/>
      <c r="N584" s="223">
        <f t="shared" si="90"/>
        <v>0</v>
      </c>
      <c r="O584" s="217"/>
      <c r="Q584" s="223">
        <f t="shared" si="91"/>
        <v>0</v>
      </c>
      <c r="R584" s="217"/>
      <c r="T584" s="223">
        <f t="shared" si="92"/>
        <v>0</v>
      </c>
      <c r="U584" s="217"/>
      <c r="W584" s="223">
        <f t="shared" si="88"/>
        <v>0</v>
      </c>
      <c r="X584" s="98"/>
      <c r="Z584" s="223">
        <f t="shared" si="93"/>
        <v>0</v>
      </c>
      <c r="AA584" s="217"/>
      <c r="AC584" s="50">
        <f t="shared" si="94"/>
        <v>0</v>
      </c>
      <c r="AF584" s="50">
        <f t="shared" si="95"/>
        <v>0</v>
      </c>
      <c r="AG584" s="49"/>
      <c r="AI584" s="50">
        <f t="shared" si="96"/>
        <v>0</v>
      </c>
      <c r="AJ584" s="220"/>
      <c r="AK584" s="45"/>
      <c r="AM584" s="159">
        <f t="shared" si="86"/>
        <v>0</v>
      </c>
      <c r="AN584" s="48">
        <f t="shared" si="87"/>
        <v>0</v>
      </c>
    </row>
    <row r="585" spans="2:40" x14ac:dyDescent="0.2">
      <c r="B585" s="153"/>
      <c r="G585" s="47"/>
      <c r="I585" s="217"/>
      <c r="K585" s="50">
        <f t="shared" si="89"/>
        <v>0</v>
      </c>
      <c r="L585" s="217"/>
      <c r="N585" s="223">
        <f t="shared" si="90"/>
        <v>0</v>
      </c>
      <c r="O585" s="217"/>
      <c r="Q585" s="223">
        <f t="shared" si="91"/>
        <v>0</v>
      </c>
      <c r="R585" s="217"/>
      <c r="T585" s="223">
        <f t="shared" si="92"/>
        <v>0</v>
      </c>
      <c r="U585" s="217"/>
      <c r="W585" s="223">
        <f t="shared" si="88"/>
        <v>0</v>
      </c>
      <c r="X585" s="98"/>
      <c r="Z585" s="223">
        <f t="shared" si="93"/>
        <v>0</v>
      </c>
      <c r="AA585" s="217"/>
      <c r="AC585" s="50">
        <f t="shared" si="94"/>
        <v>0</v>
      </c>
      <c r="AF585" s="50">
        <f t="shared" si="95"/>
        <v>0</v>
      </c>
      <c r="AG585" s="49"/>
      <c r="AI585" s="50">
        <f t="shared" si="96"/>
        <v>0</v>
      </c>
      <c r="AJ585" s="220"/>
      <c r="AK585" s="45"/>
      <c r="AM585" s="159">
        <f t="shared" si="86"/>
        <v>0</v>
      </c>
      <c r="AN585" s="48">
        <f t="shared" si="87"/>
        <v>0</v>
      </c>
    </row>
    <row r="586" spans="2:40" x14ac:dyDescent="0.2">
      <c r="B586" s="153"/>
      <c r="G586" s="47"/>
      <c r="I586" s="217"/>
      <c r="K586" s="50">
        <f t="shared" si="89"/>
        <v>0</v>
      </c>
      <c r="L586" s="217"/>
      <c r="N586" s="223">
        <f t="shared" si="90"/>
        <v>0</v>
      </c>
      <c r="O586" s="217"/>
      <c r="Q586" s="223">
        <f t="shared" si="91"/>
        <v>0</v>
      </c>
      <c r="R586" s="217"/>
      <c r="T586" s="223">
        <f t="shared" si="92"/>
        <v>0</v>
      </c>
      <c r="U586" s="217"/>
      <c r="W586" s="223">
        <f t="shared" si="88"/>
        <v>0</v>
      </c>
      <c r="X586" s="98"/>
      <c r="Z586" s="223">
        <f t="shared" si="93"/>
        <v>0</v>
      </c>
      <c r="AA586" s="217"/>
      <c r="AC586" s="50">
        <f t="shared" si="94"/>
        <v>0</v>
      </c>
      <c r="AF586" s="50">
        <f t="shared" si="95"/>
        <v>0</v>
      </c>
      <c r="AG586" s="49"/>
      <c r="AI586" s="50">
        <f t="shared" si="96"/>
        <v>0</v>
      </c>
      <c r="AJ586" s="220"/>
      <c r="AK586" s="45"/>
      <c r="AM586" s="159">
        <f t="shared" si="86"/>
        <v>0</v>
      </c>
      <c r="AN586" s="48">
        <f t="shared" si="87"/>
        <v>0</v>
      </c>
    </row>
    <row r="587" spans="2:40" x14ac:dyDescent="0.2">
      <c r="B587" s="153"/>
      <c r="G587" s="47"/>
      <c r="I587" s="217"/>
      <c r="K587" s="50">
        <f t="shared" si="89"/>
        <v>0</v>
      </c>
      <c r="L587" s="217"/>
      <c r="N587" s="223">
        <f t="shared" si="90"/>
        <v>0</v>
      </c>
      <c r="O587" s="217"/>
      <c r="Q587" s="223">
        <f t="shared" si="91"/>
        <v>0</v>
      </c>
      <c r="R587" s="217"/>
      <c r="T587" s="223">
        <f t="shared" si="92"/>
        <v>0</v>
      </c>
      <c r="U587" s="217"/>
      <c r="W587" s="223">
        <f t="shared" si="88"/>
        <v>0</v>
      </c>
      <c r="X587" s="98"/>
      <c r="Z587" s="223">
        <f t="shared" si="93"/>
        <v>0</v>
      </c>
      <c r="AA587" s="217"/>
      <c r="AC587" s="50">
        <f t="shared" si="94"/>
        <v>0</v>
      </c>
      <c r="AF587" s="50">
        <f t="shared" si="95"/>
        <v>0</v>
      </c>
      <c r="AG587" s="49"/>
      <c r="AI587" s="50">
        <f t="shared" si="96"/>
        <v>0</v>
      </c>
      <c r="AJ587" s="220"/>
      <c r="AK587" s="45"/>
      <c r="AM587" s="159">
        <f t="shared" si="86"/>
        <v>0</v>
      </c>
      <c r="AN587" s="48">
        <f t="shared" si="87"/>
        <v>0</v>
      </c>
    </row>
    <row r="588" spans="2:40" x14ac:dyDescent="0.2">
      <c r="B588" s="153"/>
      <c r="G588" s="47"/>
      <c r="I588" s="217"/>
      <c r="K588" s="50">
        <f t="shared" si="89"/>
        <v>0</v>
      </c>
      <c r="L588" s="217"/>
      <c r="N588" s="223">
        <f t="shared" si="90"/>
        <v>0</v>
      </c>
      <c r="O588" s="217"/>
      <c r="Q588" s="223">
        <f t="shared" si="91"/>
        <v>0</v>
      </c>
      <c r="R588" s="217"/>
      <c r="T588" s="223">
        <f t="shared" si="92"/>
        <v>0</v>
      </c>
      <c r="U588" s="217"/>
      <c r="W588" s="223">
        <f t="shared" si="88"/>
        <v>0</v>
      </c>
      <c r="X588" s="98"/>
      <c r="Z588" s="223">
        <f t="shared" si="93"/>
        <v>0</v>
      </c>
      <c r="AA588" s="217"/>
      <c r="AC588" s="50">
        <f t="shared" si="94"/>
        <v>0</v>
      </c>
      <c r="AF588" s="50">
        <f t="shared" si="95"/>
        <v>0</v>
      </c>
      <c r="AG588" s="49"/>
      <c r="AI588" s="50">
        <f t="shared" si="96"/>
        <v>0</v>
      </c>
      <c r="AJ588" s="220"/>
      <c r="AK588" s="45"/>
      <c r="AM588" s="159">
        <f t="shared" si="86"/>
        <v>0</v>
      </c>
      <c r="AN588" s="48">
        <f t="shared" si="87"/>
        <v>0</v>
      </c>
    </row>
    <row r="589" spans="2:40" x14ac:dyDescent="0.2">
      <c r="B589" s="153"/>
      <c r="G589" s="47"/>
      <c r="I589" s="217"/>
      <c r="K589" s="50">
        <f t="shared" si="89"/>
        <v>0</v>
      </c>
      <c r="L589" s="217"/>
      <c r="N589" s="223">
        <f t="shared" si="90"/>
        <v>0</v>
      </c>
      <c r="O589" s="217"/>
      <c r="Q589" s="223">
        <f t="shared" si="91"/>
        <v>0</v>
      </c>
      <c r="R589" s="217"/>
      <c r="T589" s="223">
        <f t="shared" si="92"/>
        <v>0</v>
      </c>
      <c r="U589" s="217"/>
      <c r="W589" s="223">
        <f t="shared" si="88"/>
        <v>0</v>
      </c>
      <c r="X589" s="98"/>
      <c r="Z589" s="223">
        <f t="shared" si="93"/>
        <v>0</v>
      </c>
      <c r="AA589" s="217"/>
      <c r="AC589" s="50">
        <f t="shared" si="94"/>
        <v>0</v>
      </c>
      <c r="AF589" s="50">
        <f t="shared" si="95"/>
        <v>0</v>
      </c>
      <c r="AG589" s="49"/>
      <c r="AI589" s="50">
        <f t="shared" si="96"/>
        <v>0</v>
      </c>
      <c r="AJ589" s="220"/>
      <c r="AK589" s="45"/>
      <c r="AM589" s="159">
        <f t="shared" si="86"/>
        <v>0</v>
      </c>
      <c r="AN589" s="48">
        <f t="shared" si="87"/>
        <v>0</v>
      </c>
    </row>
    <row r="590" spans="2:40" x14ac:dyDescent="0.2">
      <c r="B590" s="153"/>
      <c r="G590" s="47"/>
      <c r="I590" s="217"/>
      <c r="K590" s="50">
        <f t="shared" si="89"/>
        <v>0</v>
      </c>
      <c r="L590" s="217"/>
      <c r="N590" s="223">
        <f t="shared" si="90"/>
        <v>0</v>
      </c>
      <c r="O590" s="217"/>
      <c r="Q590" s="223">
        <f t="shared" si="91"/>
        <v>0</v>
      </c>
      <c r="R590" s="217"/>
      <c r="T590" s="223">
        <f t="shared" si="92"/>
        <v>0</v>
      </c>
      <c r="U590" s="217"/>
      <c r="W590" s="223">
        <f t="shared" si="88"/>
        <v>0</v>
      </c>
      <c r="X590" s="98"/>
      <c r="Z590" s="223">
        <f t="shared" si="93"/>
        <v>0</v>
      </c>
      <c r="AA590" s="217"/>
      <c r="AC590" s="50">
        <f t="shared" si="94"/>
        <v>0</v>
      </c>
      <c r="AF590" s="50">
        <f t="shared" si="95"/>
        <v>0</v>
      </c>
      <c r="AG590" s="49"/>
      <c r="AI590" s="50">
        <f t="shared" si="96"/>
        <v>0</v>
      </c>
      <c r="AJ590" s="220"/>
      <c r="AK590" s="45"/>
      <c r="AM590" s="159">
        <f t="shared" si="86"/>
        <v>0</v>
      </c>
      <c r="AN590" s="48">
        <f t="shared" si="87"/>
        <v>0</v>
      </c>
    </row>
    <row r="591" spans="2:40" x14ac:dyDescent="0.2">
      <c r="B591" s="153"/>
      <c r="G591" s="47"/>
      <c r="I591" s="217"/>
      <c r="K591" s="50">
        <f t="shared" si="89"/>
        <v>0</v>
      </c>
      <c r="L591" s="217"/>
      <c r="N591" s="223">
        <f t="shared" si="90"/>
        <v>0</v>
      </c>
      <c r="O591" s="217"/>
      <c r="Q591" s="223">
        <f t="shared" si="91"/>
        <v>0</v>
      </c>
      <c r="R591" s="217"/>
      <c r="T591" s="223">
        <f t="shared" si="92"/>
        <v>0</v>
      </c>
      <c r="U591" s="217"/>
      <c r="W591" s="223">
        <f t="shared" si="88"/>
        <v>0</v>
      </c>
      <c r="X591" s="98"/>
      <c r="Z591" s="223">
        <f t="shared" si="93"/>
        <v>0</v>
      </c>
      <c r="AA591" s="217"/>
      <c r="AC591" s="50">
        <f t="shared" si="94"/>
        <v>0</v>
      </c>
      <c r="AF591" s="50">
        <f t="shared" si="95"/>
        <v>0</v>
      </c>
      <c r="AG591" s="49"/>
      <c r="AI591" s="50">
        <f t="shared" si="96"/>
        <v>0</v>
      </c>
      <c r="AJ591" s="220"/>
      <c r="AK591" s="45"/>
      <c r="AM591" s="159">
        <f t="shared" si="86"/>
        <v>0</v>
      </c>
      <c r="AN591" s="48">
        <f t="shared" si="87"/>
        <v>0</v>
      </c>
    </row>
    <row r="592" spans="2:40" x14ac:dyDescent="0.2">
      <c r="B592" s="153"/>
      <c r="G592" s="47"/>
      <c r="I592" s="217"/>
      <c r="K592" s="50">
        <f t="shared" si="89"/>
        <v>0</v>
      </c>
      <c r="L592" s="217"/>
      <c r="N592" s="223">
        <f t="shared" si="90"/>
        <v>0</v>
      </c>
      <c r="O592" s="217"/>
      <c r="Q592" s="223">
        <f t="shared" si="91"/>
        <v>0</v>
      </c>
      <c r="R592" s="217"/>
      <c r="T592" s="223">
        <f t="shared" si="92"/>
        <v>0</v>
      </c>
      <c r="U592" s="217"/>
      <c r="W592" s="223">
        <f t="shared" si="88"/>
        <v>0</v>
      </c>
      <c r="X592" s="98"/>
      <c r="Z592" s="223">
        <f t="shared" si="93"/>
        <v>0</v>
      </c>
      <c r="AA592" s="217"/>
      <c r="AC592" s="50">
        <f t="shared" si="94"/>
        <v>0</v>
      </c>
      <c r="AF592" s="50">
        <f t="shared" si="95"/>
        <v>0</v>
      </c>
      <c r="AG592" s="49"/>
      <c r="AI592" s="50">
        <f t="shared" si="96"/>
        <v>0</v>
      </c>
      <c r="AJ592" s="220"/>
      <c r="AK592" s="45"/>
      <c r="AM592" s="159">
        <f t="shared" ref="AM592:AM655" si="97">K592+N592+Q592+T592+W592+AC592+AF592+AI592+Z592+AL592</f>
        <v>0</v>
      </c>
      <c r="AN592" s="48">
        <f t="shared" si="87"/>
        <v>0</v>
      </c>
    </row>
    <row r="593" spans="2:40" x14ac:dyDescent="0.2">
      <c r="B593" s="153"/>
      <c r="G593" s="47"/>
      <c r="I593" s="217"/>
      <c r="K593" s="50">
        <f t="shared" si="89"/>
        <v>0</v>
      </c>
      <c r="L593" s="217"/>
      <c r="N593" s="223">
        <f t="shared" si="90"/>
        <v>0</v>
      </c>
      <c r="O593" s="217"/>
      <c r="Q593" s="223">
        <f t="shared" si="91"/>
        <v>0</v>
      </c>
      <c r="R593" s="217"/>
      <c r="T593" s="223">
        <f t="shared" si="92"/>
        <v>0</v>
      </c>
      <c r="U593" s="217"/>
      <c r="W593" s="223">
        <f t="shared" si="88"/>
        <v>0</v>
      </c>
      <c r="X593" s="98"/>
      <c r="Z593" s="223">
        <f t="shared" si="93"/>
        <v>0</v>
      </c>
      <c r="AA593" s="217"/>
      <c r="AC593" s="50">
        <f t="shared" si="94"/>
        <v>0</v>
      </c>
      <c r="AF593" s="50">
        <f t="shared" si="95"/>
        <v>0</v>
      </c>
      <c r="AG593" s="49"/>
      <c r="AI593" s="50">
        <f t="shared" si="96"/>
        <v>0</v>
      </c>
      <c r="AJ593" s="220"/>
      <c r="AK593" s="45"/>
      <c r="AM593" s="159">
        <f t="shared" si="97"/>
        <v>0</v>
      </c>
      <c r="AN593" s="48">
        <f t="shared" si="87"/>
        <v>0</v>
      </c>
    </row>
    <row r="594" spans="2:40" x14ac:dyDescent="0.2">
      <c r="B594" s="153"/>
      <c r="G594" s="47"/>
      <c r="I594" s="217"/>
      <c r="K594" s="50">
        <f t="shared" si="89"/>
        <v>0</v>
      </c>
      <c r="L594" s="217"/>
      <c r="N594" s="223">
        <f t="shared" si="90"/>
        <v>0</v>
      </c>
      <c r="O594" s="217"/>
      <c r="Q594" s="223">
        <f t="shared" si="91"/>
        <v>0</v>
      </c>
      <c r="R594" s="217"/>
      <c r="T594" s="223">
        <f t="shared" si="92"/>
        <v>0</v>
      </c>
      <c r="U594" s="217"/>
      <c r="W594" s="223">
        <f t="shared" si="88"/>
        <v>0</v>
      </c>
      <c r="X594" s="98"/>
      <c r="Z594" s="223">
        <f t="shared" si="93"/>
        <v>0</v>
      </c>
      <c r="AA594" s="217"/>
      <c r="AC594" s="50">
        <f t="shared" si="94"/>
        <v>0</v>
      </c>
      <c r="AF594" s="50">
        <f t="shared" si="95"/>
        <v>0</v>
      </c>
      <c r="AG594" s="49"/>
      <c r="AI594" s="50">
        <f t="shared" si="96"/>
        <v>0</v>
      </c>
      <c r="AJ594" s="220"/>
      <c r="AK594" s="45"/>
      <c r="AM594" s="159">
        <f t="shared" si="97"/>
        <v>0</v>
      </c>
      <c r="AN594" s="48">
        <f t="shared" si="87"/>
        <v>0</v>
      </c>
    </row>
    <row r="595" spans="2:40" x14ac:dyDescent="0.2">
      <c r="B595" s="153"/>
      <c r="G595" s="47"/>
      <c r="I595" s="217"/>
      <c r="K595" s="50">
        <f t="shared" si="89"/>
        <v>0</v>
      </c>
      <c r="L595" s="217"/>
      <c r="N595" s="223">
        <f t="shared" si="90"/>
        <v>0</v>
      </c>
      <c r="O595" s="217"/>
      <c r="Q595" s="223">
        <f t="shared" si="91"/>
        <v>0</v>
      </c>
      <c r="R595" s="217"/>
      <c r="T595" s="223">
        <f t="shared" si="92"/>
        <v>0</v>
      </c>
      <c r="U595" s="217"/>
      <c r="W595" s="223">
        <f t="shared" si="88"/>
        <v>0</v>
      </c>
      <c r="X595" s="98"/>
      <c r="Z595" s="223">
        <f t="shared" si="93"/>
        <v>0</v>
      </c>
      <c r="AA595" s="217"/>
      <c r="AC595" s="50">
        <f t="shared" si="94"/>
        <v>0</v>
      </c>
      <c r="AF595" s="50">
        <f t="shared" si="95"/>
        <v>0</v>
      </c>
      <c r="AG595" s="49"/>
      <c r="AI595" s="50">
        <f t="shared" si="96"/>
        <v>0</v>
      </c>
      <c r="AJ595" s="220"/>
      <c r="AK595" s="45"/>
      <c r="AM595" s="159">
        <f t="shared" si="97"/>
        <v>0</v>
      </c>
      <c r="AN595" s="48">
        <f t="shared" si="87"/>
        <v>0</v>
      </c>
    </row>
    <row r="596" spans="2:40" x14ac:dyDescent="0.2">
      <c r="B596" s="153"/>
      <c r="G596" s="47"/>
      <c r="I596" s="217"/>
      <c r="K596" s="50">
        <f t="shared" si="89"/>
        <v>0</v>
      </c>
      <c r="L596" s="217"/>
      <c r="N596" s="223">
        <f t="shared" si="90"/>
        <v>0</v>
      </c>
      <c r="O596" s="217"/>
      <c r="Q596" s="223">
        <f t="shared" si="91"/>
        <v>0</v>
      </c>
      <c r="R596" s="217"/>
      <c r="T596" s="223">
        <f t="shared" si="92"/>
        <v>0</v>
      </c>
      <c r="U596" s="217"/>
      <c r="W596" s="223">
        <f t="shared" si="88"/>
        <v>0</v>
      </c>
      <c r="X596" s="98"/>
      <c r="Z596" s="223">
        <f t="shared" si="93"/>
        <v>0</v>
      </c>
      <c r="AA596" s="217"/>
      <c r="AC596" s="50">
        <f t="shared" si="94"/>
        <v>0</v>
      </c>
      <c r="AF596" s="50">
        <f t="shared" si="95"/>
        <v>0</v>
      </c>
      <c r="AG596" s="49"/>
      <c r="AI596" s="50">
        <f t="shared" si="96"/>
        <v>0</v>
      </c>
      <c r="AJ596" s="220"/>
      <c r="AK596" s="45"/>
      <c r="AM596" s="159">
        <f t="shared" si="97"/>
        <v>0</v>
      </c>
      <c r="AN596" s="48">
        <f t="shared" si="87"/>
        <v>0</v>
      </c>
    </row>
    <row r="597" spans="2:40" x14ac:dyDescent="0.2">
      <c r="B597" s="153"/>
      <c r="G597" s="47"/>
      <c r="I597" s="217"/>
      <c r="K597" s="50">
        <f t="shared" si="89"/>
        <v>0</v>
      </c>
      <c r="L597" s="217"/>
      <c r="N597" s="223">
        <f t="shared" si="90"/>
        <v>0</v>
      </c>
      <c r="O597" s="217"/>
      <c r="Q597" s="223">
        <f t="shared" si="91"/>
        <v>0</v>
      </c>
      <c r="R597" s="217"/>
      <c r="T597" s="223">
        <f t="shared" si="92"/>
        <v>0</v>
      </c>
      <c r="U597" s="217"/>
      <c r="W597" s="223">
        <f t="shared" si="88"/>
        <v>0</v>
      </c>
      <c r="X597" s="98"/>
      <c r="Z597" s="223">
        <f t="shared" si="93"/>
        <v>0</v>
      </c>
      <c r="AA597" s="217"/>
      <c r="AC597" s="50">
        <f t="shared" si="94"/>
        <v>0</v>
      </c>
      <c r="AF597" s="50">
        <f t="shared" si="95"/>
        <v>0</v>
      </c>
      <c r="AG597" s="49"/>
      <c r="AI597" s="50">
        <f t="shared" si="96"/>
        <v>0</v>
      </c>
      <c r="AJ597" s="220"/>
      <c r="AK597" s="45"/>
      <c r="AM597" s="159">
        <f t="shared" si="97"/>
        <v>0</v>
      </c>
      <c r="AN597" s="48">
        <f t="shared" si="87"/>
        <v>0</v>
      </c>
    </row>
    <row r="598" spans="2:40" x14ac:dyDescent="0.2">
      <c r="B598" s="153"/>
      <c r="G598" s="47"/>
      <c r="I598" s="217"/>
      <c r="K598" s="50">
        <f t="shared" si="89"/>
        <v>0</v>
      </c>
      <c r="L598" s="217"/>
      <c r="N598" s="223">
        <f t="shared" si="90"/>
        <v>0</v>
      </c>
      <c r="O598" s="217"/>
      <c r="Q598" s="223">
        <f t="shared" si="91"/>
        <v>0</v>
      </c>
      <c r="R598" s="217"/>
      <c r="T598" s="223">
        <f t="shared" si="92"/>
        <v>0</v>
      </c>
      <c r="U598" s="217"/>
      <c r="W598" s="223">
        <f t="shared" si="88"/>
        <v>0</v>
      </c>
      <c r="X598" s="98"/>
      <c r="Z598" s="223">
        <f t="shared" si="93"/>
        <v>0</v>
      </c>
      <c r="AA598" s="217"/>
      <c r="AC598" s="50">
        <f t="shared" si="94"/>
        <v>0</v>
      </c>
      <c r="AF598" s="50">
        <f t="shared" si="95"/>
        <v>0</v>
      </c>
      <c r="AG598" s="49"/>
      <c r="AI598" s="50">
        <f t="shared" si="96"/>
        <v>0</v>
      </c>
      <c r="AJ598" s="220"/>
      <c r="AK598" s="45"/>
      <c r="AM598" s="159">
        <f t="shared" si="97"/>
        <v>0</v>
      </c>
      <c r="AN598" s="48">
        <f t="shared" si="87"/>
        <v>0</v>
      </c>
    </row>
    <row r="599" spans="2:40" x14ac:dyDescent="0.2">
      <c r="B599" s="153"/>
      <c r="G599" s="47"/>
      <c r="I599" s="217"/>
      <c r="K599" s="50">
        <f t="shared" si="89"/>
        <v>0</v>
      </c>
      <c r="L599" s="217"/>
      <c r="N599" s="223">
        <f t="shared" si="90"/>
        <v>0</v>
      </c>
      <c r="O599" s="217"/>
      <c r="Q599" s="223">
        <f t="shared" si="91"/>
        <v>0</v>
      </c>
      <c r="R599" s="217"/>
      <c r="T599" s="223">
        <f t="shared" si="92"/>
        <v>0</v>
      </c>
      <c r="U599" s="217"/>
      <c r="W599" s="223">
        <f t="shared" si="88"/>
        <v>0</v>
      </c>
      <c r="X599" s="98"/>
      <c r="Z599" s="223">
        <f t="shared" si="93"/>
        <v>0</v>
      </c>
      <c r="AA599" s="217"/>
      <c r="AC599" s="50">
        <f t="shared" si="94"/>
        <v>0</v>
      </c>
      <c r="AF599" s="50">
        <f t="shared" si="95"/>
        <v>0</v>
      </c>
      <c r="AG599" s="49"/>
      <c r="AI599" s="50">
        <f t="shared" si="96"/>
        <v>0</v>
      </c>
      <c r="AJ599" s="220"/>
      <c r="AK599" s="45"/>
      <c r="AM599" s="159">
        <f t="shared" si="97"/>
        <v>0</v>
      </c>
      <c r="AN599" s="48">
        <f t="shared" si="87"/>
        <v>0</v>
      </c>
    </row>
    <row r="600" spans="2:40" x14ac:dyDescent="0.2">
      <c r="B600" s="153"/>
      <c r="G600" s="47"/>
      <c r="I600" s="217"/>
      <c r="K600" s="50">
        <f t="shared" si="89"/>
        <v>0</v>
      </c>
      <c r="L600" s="217"/>
      <c r="N600" s="223">
        <f t="shared" si="90"/>
        <v>0</v>
      </c>
      <c r="O600" s="217"/>
      <c r="Q600" s="223">
        <f t="shared" si="91"/>
        <v>0</v>
      </c>
      <c r="R600" s="217"/>
      <c r="T600" s="223">
        <f t="shared" si="92"/>
        <v>0</v>
      </c>
      <c r="U600" s="217"/>
      <c r="W600" s="223">
        <f t="shared" si="88"/>
        <v>0</v>
      </c>
      <c r="X600" s="98"/>
      <c r="Z600" s="223">
        <f t="shared" si="93"/>
        <v>0</v>
      </c>
      <c r="AA600" s="217"/>
      <c r="AC600" s="50">
        <f t="shared" si="94"/>
        <v>0</v>
      </c>
      <c r="AF600" s="50">
        <f t="shared" si="95"/>
        <v>0</v>
      </c>
      <c r="AG600" s="49"/>
      <c r="AI600" s="50">
        <f t="shared" si="96"/>
        <v>0</v>
      </c>
      <c r="AJ600" s="220"/>
      <c r="AK600" s="45"/>
      <c r="AM600" s="159">
        <f t="shared" si="97"/>
        <v>0</v>
      </c>
      <c r="AN600" s="48">
        <f t="shared" si="87"/>
        <v>0</v>
      </c>
    </row>
    <row r="601" spans="2:40" x14ac:dyDescent="0.2">
      <c r="B601" s="153"/>
      <c r="G601" s="47"/>
      <c r="I601" s="217"/>
      <c r="K601" s="50">
        <f t="shared" si="89"/>
        <v>0</v>
      </c>
      <c r="L601" s="217"/>
      <c r="N601" s="223">
        <f t="shared" si="90"/>
        <v>0</v>
      </c>
      <c r="O601" s="217"/>
      <c r="Q601" s="223">
        <f t="shared" si="91"/>
        <v>0</v>
      </c>
      <c r="R601" s="217"/>
      <c r="T601" s="223">
        <f t="shared" si="92"/>
        <v>0</v>
      </c>
      <c r="U601" s="217"/>
      <c r="W601" s="223">
        <f t="shared" si="88"/>
        <v>0</v>
      </c>
      <c r="X601" s="98"/>
      <c r="Z601" s="223">
        <f t="shared" si="93"/>
        <v>0</v>
      </c>
      <c r="AA601" s="217"/>
      <c r="AC601" s="50">
        <f t="shared" si="94"/>
        <v>0</v>
      </c>
      <c r="AF601" s="50">
        <f t="shared" si="95"/>
        <v>0</v>
      </c>
      <c r="AG601" s="49"/>
      <c r="AI601" s="50">
        <f t="shared" si="96"/>
        <v>0</v>
      </c>
      <c r="AJ601" s="220"/>
      <c r="AK601" s="45"/>
      <c r="AM601" s="159">
        <f t="shared" si="97"/>
        <v>0</v>
      </c>
      <c r="AN601" s="48">
        <f t="shared" ref="AN601:AN664" si="98">B601</f>
        <v>0</v>
      </c>
    </row>
    <row r="602" spans="2:40" x14ac:dyDescent="0.2">
      <c r="B602" s="153"/>
      <c r="G602" s="47"/>
      <c r="I602" s="217"/>
      <c r="K602" s="50">
        <f t="shared" si="89"/>
        <v>0</v>
      </c>
      <c r="L602" s="217"/>
      <c r="N602" s="223">
        <f t="shared" si="90"/>
        <v>0</v>
      </c>
      <c r="O602" s="217"/>
      <c r="Q602" s="223">
        <f t="shared" si="91"/>
        <v>0</v>
      </c>
      <c r="R602" s="217"/>
      <c r="T602" s="223">
        <f t="shared" si="92"/>
        <v>0</v>
      </c>
      <c r="U602" s="217"/>
      <c r="W602" s="223">
        <f t="shared" si="88"/>
        <v>0</v>
      </c>
      <c r="X602" s="98"/>
      <c r="Z602" s="223">
        <f t="shared" si="93"/>
        <v>0</v>
      </c>
      <c r="AA602" s="217"/>
      <c r="AC602" s="50">
        <f t="shared" si="94"/>
        <v>0</v>
      </c>
      <c r="AF602" s="50">
        <f t="shared" si="95"/>
        <v>0</v>
      </c>
      <c r="AG602" s="49"/>
      <c r="AI602" s="50">
        <f t="shared" si="96"/>
        <v>0</v>
      </c>
      <c r="AJ602" s="220"/>
      <c r="AK602" s="45"/>
      <c r="AM602" s="159">
        <f t="shared" si="97"/>
        <v>0</v>
      </c>
      <c r="AN602" s="48">
        <f t="shared" si="98"/>
        <v>0</v>
      </c>
    </row>
    <row r="603" spans="2:40" x14ac:dyDescent="0.2">
      <c r="B603" s="153"/>
      <c r="G603" s="47"/>
      <c r="I603" s="217"/>
      <c r="K603" s="50">
        <f t="shared" si="89"/>
        <v>0</v>
      </c>
      <c r="L603" s="217"/>
      <c r="N603" s="223">
        <f t="shared" si="90"/>
        <v>0</v>
      </c>
      <c r="O603" s="217"/>
      <c r="Q603" s="223">
        <f t="shared" si="91"/>
        <v>0</v>
      </c>
      <c r="R603" s="217"/>
      <c r="T603" s="223">
        <f t="shared" si="92"/>
        <v>0</v>
      </c>
      <c r="U603" s="217"/>
      <c r="W603" s="223">
        <f t="shared" si="88"/>
        <v>0</v>
      </c>
      <c r="X603" s="98"/>
      <c r="Z603" s="223">
        <f t="shared" si="93"/>
        <v>0</v>
      </c>
      <c r="AA603" s="217"/>
      <c r="AC603" s="50">
        <f t="shared" si="94"/>
        <v>0</v>
      </c>
      <c r="AF603" s="50">
        <f t="shared" si="95"/>
        <v>0</v>
      </c>
      <c r="AG603" s="49"/>
      <c r="AI603" s="50">
        <f t="shared" si="96"/>
        <v>0</v>
      </c>
      <c r="AJ603" s="220"/>
      <c r="AK603" s="45"/>
      <c r="AM603" s="159">
        <f t="shared" si="97"/>
        <v>0</v>
      </c>
      <c r="AN603" s="48">
        <f t="shared" si="98"/>
        <v>0</v>
      </c>
    </row>
    <row r="604" spans="2:40" x14ac:dyDescent="0.2">
      <c r="B604" s="153"/>
      <c r="G604" s="47"/>
      <c r="I604" s="217"/>
      <c r="K604" s="50">
        <f t="shared" si="89"/>
        <v>0</v>
      </c>
      <c r="L604" s="217"/>
      <c r="N604" s="223">
        <f t="shared" si="90"/>
        <v>0</v>
      </c>
      <c r="O604" s="217"/>
      <c r="Q604" s="223">
        <f t="shared" si="91"/>
        <v>0</v>
      </c>
      <c r="R604" s="217"/>
      <c r="T604" s="223">
        <f t="shared" si="92"/>
        <v>0</v>
      </c>
      <c r="U604" s="217"/>
      <c r="W604" s="223">
        <f t="shared" si="88"/>
        <v>0</v>
      </c>
      <c r="X604" s="98"/>
      <c r="Z604" s="223">
        <f t="shared" si="93"/>
        <v>0</v>
      </c>
      <c r="AA604" s="217"/>
      <c r="AC604" s="50">
        <f t="shared" si="94"/>
        <v>0</v>
      </c>
      <c r="AF604" s="50">
        <f t="shared" si="95"/>
        <v>0</v>
      </c>
      <c r="AG604" s="49"/>
      <c r="AI604" s="50">
        <f t="shared" si="96"/>
        <v>0</v>
      </c>
      <c r="AJ604" s="220"/>
      <c r="AK604" s="45"/>
      <c r="AM604" s="159">
        <f t="shared" si="97"/>
        <v>0</v>
      </c>
      <c r="AN604" s="48">
        <f t="shared" si="98"/>
        <v>0</v>
      </c>
    </row>
    <row r="605" spans="2:40" x14ac:dyDescent="0.2">
      <c r="B605" s="153"/>
      <c r="G605" s="47"/>
      <c r="I605" s="217"/>
      <c r="K605" s="50">
        <f t="shared" si="89"/>
        <v>0</v>
      </c>
      <c r="L605" s="217"/>
      <c r="N605" s="223">
        <f t="shared" si="90"/>
        <v>0</v>
      </c>
      <c r="O605" s="217"/>
      <c r="Q605" s="223">
        <f t="shared" si="91"/>
        <v>0</v>
      </c>
      <c r="R605" s="217"/>
      <c r="T605" s="223">
        <f t="shared" si="92"/>
        <v>0</v>
      </c>
      <c r="U605" s="217"/>
      <c r="W605" s="223">
        <f t="shared" si="88"/>
        <v>0</v>
      </c>
      <c r="X605" s="98"/>
      <c r="Z605" s="223">
        <f t="shared" si="93"/>
        <v>0</v>
      </c>
      <c r="AA605" s="217"/>
      <c r="AC605" s="50">
        <f t="shared" si="94"/>
        <v>0</v>
      </c>
      <c r="AF605" s="50">
        <f t="shared" si="95"/>
        <v>0</v>
      </c>
      <c r="AG605" s="49"/>
      <c r="AI605" s="50">
        <f t="shared" si="96"/>
        <v>0</v>
      </c>
      <c r="AJ605" s="220"/>
      <c r="AK605" s="45"/>
      <c r="AM605" s="159">
        <f t="shared" si="97"/>
        <v>0</v>
      </c>
      <c r="AN605" s="48">
        <f t="shared" si="98"/>
        <v>0</v>
      </c>
    </row>
    <row r="606" spans="2:40" x14ac:dyDescent="0.2">
      <c r="B606" s="153"/>
      <c r="G606" s="47"/>
      <c r="I606" s="217"/>
      <c r="K606" s="50">
        <f t="shared" si="89"/>
        <v>0</v>
      </c>
      <c r="L606" s="217"/>
      <c r="N606" s="223">
        <f t="shared" si="90"/>
        <v>0</v>
      </c>
      <c r="O606" s="217"/>
      <c r="Q606" s="223">
        <f t="shared" si="91"/>
        <v>0</v>
      </c>
      <c r="R606" s="217"/>
      <c r="T606" s="223">
        <f t="shared" si="92"/>
        <v>0</v>
      </c>
      <c r="U606" s="217"/>
      <c r="W606" s="223">
        <f t="shared" si="88"/>
        <v>0</v>
      </c>
      <c r="X606" s="98"/>
      <c r="Z606" s="223">
        <f t="shared" si="93"/>
        <v>0</v>
      </c>
      <c r="AA606" s="217"/>
      <c r="AC606" s="50">
        <f t="shared" si="94"/>
        <v>0</v>
      </c>
      <c r="AF606" s="50">
        <f t="shared" si="95"/>
        <v>0</v>
      </c>
      <c r="AG606" s="49"/>
      <c r="AI606" s="50">
        <f t="shared" si="96"/>
        <v>0</v>
      </c>
      <c r="AJ606" s="220"/>
      <c r="AK606" s="45"/>
      <c r="AM606" s="159">
        <f t="shared" si="97"/>
        <v>0</v>
      </c>
      <c r="AN606" s="48">
        <f t="shared" si="98"/>
        <v>0</v>
      </c>
    </row>
    <row r="607" spans="2:40" x14ac:dyDescent="0.2">
      <c r="B607" s="153"/>
      <c r="G607" s="47"/>
      <c r="I607" s="217"/>
      <c r="K607" s="50">
        <f t="shared" si="89"/>
        <v>0</v>
      </c>
      <c r="L607" s="217"/>
      <c r="N607" s="223">
        <f t="shared" si="90"/>
        <v>0</v>
      </c>
      <c r="O607" s="217"/>
      <c r="Q607" s="223">
        <f t="shared" si="91"/>
        <v>0</v>
      </c>
      <c r="R607" s="217"/>
      <c r="T607" s="223">
        <f t="shared" si="92"/>
        <v>0</v>
      </c>
      <c r="U607" s="217"/>
      <c r="W607" s="223">
        <f t="shared" si="88"/>
        <v>0</v>
      </c>
      <c r="X607" s="98"/>
      <c r="Z607" s="223">
        <f t="shared" si="93"/>
        <v>0</v>
      </c>
      <c r="AA607" s="217"/>
      <c r="AC607" s="50">
        <f t="shared" si="94"/>
        <v>0</v>
      </c>
      <c r="AF607" s="50">
        <f t="shared" si="95"/>
        <v>0</v>
      </c>
      <c r="AG607" s="49"/>
      <c r="AI607" s="50">
        <f t="shared" si="96"/>
        <v>0</v>
      </c>
      <c r="AJ607" s="220"/>
      <c r="AK607" s="45"/>
      <c r="AM607" s="159">
        <f t="shared" si="97"/>
        <v>0</v>
      </c>
      <c r="AN607" s="48">
        <f t="shared" si="98"/>
        <v>0</v>
      </c>
    </row>
    <row r="608" spans="2:40" x14ac:dyDescent="0.2">
      <c r="B608" s="153"/>
      <c r="G608" s="47"/>
      <c r="I608" s="217"/>
      <c r="K608" s="50">
        <f t="shared" si="89"/>
        <v>0</v>
      </c>
      <c r="L608" s="217"/>
      <c r="N608" s="223">
        <f t="shared" si="90"/>
        <v>0</v>
      </c>
      <c r="O608" s="217"/>
      <c r="Q608" s="223">
        <f t="shared" si="91"/>
        <v>0</v>
      </c>
      <c r="R608" s="217"/>
      <c r="T608" s="223">
        <f t="shared" si="92"/>
        <v>0</v>
      </c>
      <c r="U608" s="217"/>
      <c r="W608" s="223">
        <f t="shared" si="88"/>
        <v>0</v>
      </c>
      <c r="X608" s="98"/>
      <c r="Z608" s="223">
        <f t="shared" si="93"/>
        <v>0</v>
      </c>
      <c r="AA608" s="217"/>
      <c r="AC608" s="50">
        <f t="shared" si="94"/>
        <v>0</v>
      </c>
      <c r="AF608" s="50">
        <f t="shared" si="95"/>
        <v>0</v>
      </c>
      <c r="AG608" s="49"/>
      <c r="AI608" s="50">
        <f t="shared" si="96"/>
        <v>0</v>
      </c>
      <c r="AJ608" s="220"/>
      <c r="AK608" s="45"/>
      <c r="AM608" s="159">
        <f t="shared" si="97"/>
        <v>0</v>
      </c>
      <c r="AN608" s="48">
        <f t="shared" si="98"/>
        <v>0</v>
      </c>
    </row>
    <row r="609" spans="2:40" x14ac:dyDescent="0.2">
      <c r="B609" s="153"/>
      <c r="G609" s="47"/>
      <c r="I609" s="217"/>
      <c r="K609" s="50">
        <f t="shared" si="89"/>
        <v>0</v>
      </c>
      <c r="L609" s="217"/>
      <c r="N609" s="223">
        <f t="shared" si="90"/>
        <v>0</v>
      </c>
      <c r="O609" s="217"/>
      <c r="Q609" s="223">
        <f t="shared" si="91"/>
        <v>0</v>
      </c>
      <c r="R609" s="217"/>
      <c r="T609" s="223">
        <f t="shared" si="92"/>
        <v>0</v>
      </c>
      <c r="U609" s="217"/>
      <c r="W609" s="223">
        <f t="shared" si="88"/>
        <v>0</v>
      </c>
      <c r="X609" s="98"/>
      <c r="Z609" s="223">
        <f t="shared" si="93"/>
        <v>0</v>
      </c>
      <c r="AA609" s="217"/>
      <c r="AC609" s="50">
        <f t="shared" si="94"/>
        <v>0</v>
      </c>
      <c r="AF609" s="50">
        <f t="shared" si="95"/>
        <v>0</v>
      </c>
      <c r="AG609" s="49"/>
      <c r="AI609" s="50">
        <f t="shared" si="96"/>
        <v>0</v>
      </c>
      <c r="AJ609" s="220"/>
      <c r="AK609" s="45"/>
      <c r="AM609" s="159">
        <f t="shared" si="97"/>
        <v>0</v>
      </c>
      <c r="AN609" s="48">
        <f t="shared" si="98"/>
        <v>0</v>
      </c>
    </row>
    <row r="610" spans="2:40" x14ac:dyDescent="0.2">
      <c r="B610" s="153"/>
      <c r="G610" s="47"/>
      <c r="I610" s="217"/>
      <c r="K610" s="50">
        <f t="shared" si="89"/>
        <v>0</v>
      </c>
      <c r="L610" s="217"/>
      <c r="N610" s="223">
        <f t="shared" si="90"/>
        <v>0</v>
      </c>
      <c r="O610" s="217"/>
      <c r="Q610" s="223">
        <f t="shared" si="91"/>
        <v>0</v>
      </c>
      <c r="R610" s="217"/>
      <c r="T610" s="223">
        <f t="shared" si="92"/>
        <v>0</v>
      </c>
      <c r="U610" s="217"/>
      <c r="W610" s="223">
        <f t="shared" si="88"/>
        <v>0</v>
      </c>
      <c r="X610" s="98"/>
      <c r="Z610" s="223">
        <f t="shared" si="93"/>
        <v>0</v>
      </c>
      <c r="AA610" s="217"/>
      <c r="AC610" s="50">
        <f t="shared" si="94"/>
        <v>0</v>
      </c>
      <c r="AF610" s="50">
        <f t="shared" si="95"/>
        <v>0</v>
      </c>
      <c r="AG610" s="49"/>
      <c r="AI610" s="50">
        <f t="shared" si="96"/>
        <v>0</v>
      </c>
      <c r="AJ610" s="220"/>
      <c r="AK610" s="45"/>
      <c r="AM610" s="159">
        <f t="shared" si="97"/>
        <v>0</v>
      </c>
      <c r="AN610" s="48">
        <f t="shared" si="98"/>
        <v>0</v>
      </c>
    </row>
    <row r="611" spans="2:40" x14ac:dyDescent="0.2">
      <c r="B611" s="153"/>
      <c r="G611" s="47"/>
      <c r="I611" s="217"/>
      <c r="K611" s="50">
        <f t="shared" si="89"/>
        <v>0</v>
      </c>
      <c r="L611" s="217"/>
      <c r="N611" s="223">
        <f t="shared" si="90"/>
        <v>0</v>
      </c>
      <c r="O611" s="217"/>
      <c r="Q611" s="223">
        <f t="shared" si="91"/>
        <v>0</v>
      </c>
      <c r="R611" s="217"/>
      <c r="T611" s="223">
        <f t="shared" si="92"/>
        <v>0</v>
      </c>
      <c r="U611" s="217"/>
      <c r="W611" s="223">
        <f t="shared" ref="W611:W618" si="99">IF(U611&gt;0,(V611*VLOOKUP(U611,VEND_EU_BIO,3,FALSE)),0)</f>
        <v>0</v>
      </c>
      <c r="X611" s="98"/>
      <c r="Z611" s="223">
        <f t="shared" si="93"/>
        <v>0</v>
      </c>
      <c r="AA611" s="217"/>
      <c r="AC611" s="50">
        <f t="shared" si="94"/>
        <v>0</v>
      </c>
      <c r="AF611" s="50">
        <f t="shared" si="95"/>
        <v>0</v>
      </c>
      <c r="AG611" s="49"/>
      <c r="AI611" s="50">
        <f t="shared" si="96"/>
        <v>0</v>
      </c>
      <c r="AJ611" s="220"/>
      <c r="AK611" s="45"/>
      <c r="AM611" s="159">
        <f t="shared" si="97"/>
        <v>0</v>
      </c>
      <c r="AN611" s="48">
        <f t="shared" si="98"/>
        <v>0</v>
      </c>
    </row>
    <row r="612" spans="2:40" x14ac:dyDescent="0.2">
      <c r="B612" s="153"/>
      <c r="G612" s="47"/>
      <c r="I612" s="217"/>
      <c r="K612" s="50">
        <f t="shared" si="89"/>
        <v>0</v>
      </c>
      <c r="L612" s="217"/>
      <c r="N612" s="223">
        <f t="shared" si="90"/>
        <v>0</v>
      </c>
      <c r="O612" s="217"/>
      <c r="Q612" s="223">
        <f t="shared" si="91"/>
        <v>0</v>
      </c>
      <c r="R612" s="217"/>
      <c r="T612" s="223">
        <f t="shared" si="92"/>
        <v>0</v>
      </c>
      <c r="U612" s="217"/>
      <c r="W612" s="223">
        <f t="shared" si="99"/>
        <v>0</v>
      </c>
      <c r="X612" s="98"/>
      <c r="Z612" s="223">
        <f t="shared" si="93"/>
        <v>0</v>
      </c>
      <c r="AA612" s="217"/>
      <c r="AC612" s="50">
        <f t="shared" si="94"/>
        <v>0</v>
      </c>
      <c r="AF612" s="50">
        <f t="shared" si="95"/>
        <v>0</v>
      </c>
      <c r="AG612" s="49"/>
      <c r="AI612" s="50">
        <f t="shared" si="96"/>
        <v>0</v>
      </c>
      <c r="AJ612" s="220"/>
      <c r="AK612" s="45"/>
      <c r="AM612" s="159">
        <f t="shared" si="97"/>
        <v>0</v>
      </c>
      <c r="AN612" s="48">
        <f t="shared" si="98"/>
        <v>0</v>
      </c>
    </row>
    <row r="613" spans="2:40" x14ac:dyDescent="0.2">
      <c r="B613" s="153"/>
      <c r="G613" s="47"/>
      <c r="I613" s="217"/>
      <c r="K613" s="50">
        <f t="shared" si="89"/>
        <v>0</v>
      </c>
      <c r="L613" s="217"/>
      <c r="N613" s="223">
        <f t="shared" si="90"/>
        <v>0</v>
      </c>
      <c r="O613" s="217"/>
      <c r="Q613" s="223">
        <f t="shared" si="91"/>
        <v>0</v>
      </c>
      <c r="R613" s="217"/>
      <c r="T613" s="223">
        <f t="shared" si="92"/>
        <v>0</v>
      </c>
      <c r="U613" s="217"/>
      <c r="W613" s="223">
        <f t="shared" si="99"/>
        <v>0</v>
      </c>
      <c r="X613" s="98"/>
      <c r="Z613" s="223">
        <f t="shared" si="93"/>
        <v>0</v>
      </c>
      <c r="AA613" s="217"/>
      <c r="AC613" s="50">
        <f t="shared" si="94"/>
        <v>0</v>
      </c>
      <c r="AF613" s="50">
        <f t="shared" si="95"/>
        <v>0</v>
      </c>
      <c r="AG613" s="49"/>
      <c r="AI613" s="50">
        <f t="shared" si="96"/>
        <v>0</v>
      </c>
      <c r="AJ613" s="220"/>
      <c r="AK613" s="45"/>
      <c r="AM613" s="159">
        <f t="shared" si="97"/>
        <v>0</v>
      </c>
      <c r="AN613" s="48">
        <f t="shared" si="98"/>
        <v>0</v>
      </c>
    </row>
    <row r="614" spans="2:40" x14ac:dyDescent="0.2">
      <c r="B614" s="153"/>
      <c r="G614" s="47"/>
      <c r="I614" s="217"/>
      <c r="K614" s="50">
        <f t="shared" si="89"/>
        <v>0</v>
      </c>
      <c r="L614" s="217"/>
      <c r="N614" s="223">
        <f t="shared" si="90"/>
        <v>0</v>
      </c>
      <c r="O614" s="217"/>
      <c r="Q614" s="223">
        <f t="shared" si="91"/>
        <v>0</v>
      </c>
      <c r="R614" s="217"/>
      <c r="T614" s="223">
        <f t="shared" si="92"/>
        <v>0</v>
      </c>
      <c r="U614" s="217"/>
      <c r="W614" s="223">
        <f t="shared" si="99"/>
        <v>0</v>
      </c>
      <c r="X614" s="98"/>
      <c r="Z614" s="223">
        <f t="shared" si="93"/>
        <v>0</v>
      </c>
      <c r="AA614" s="217"/>
      <c r="AC614" s="50">
        <f t="shared" si="94"/>
        <v>0</v>
      </c>
      <c r="AF614" s="50">
        <f t="shared" si="95"/>
        <v>0</v>
      </c>
      <c r="AG614" s="49"/>
      <c r="AI614" s="50">
        <f t="shared" si="96"/>
        <v>0</v>
      </c>
      <c r="AJ614" s="220"/>
      <c r="AK614" s="45"/>
      <c r="AM614" s="159">
        <f t="shared" si="97"/>
        <v>0</v>
      </c>
      <c r="AN614" s="48">
        <f t="shared" si="98"/>
        <v>0</v>
      </c>
    </row>
    <row r="615" spans="2:40" x14ac:dyDescent="0.2">
      <c r="B615" s="153"/>
      <c r="G615" s="47"/>
      <c r="I615" s="217"/>
      <c r="K615" s="50">
        <f t="shared" si="89"/>
        <v>0</v>
      </c>
      <c r="L615" s="217"/>
      <c r="N615" s="223">
        <f t="shared" si="90"/>
        <v>0</v>
      </c>
      <c r="O615" s="217"/>
      <c r="Q615" s="223">
        <f t="shared" si="91"/>
        <v>0</v>
      </c>
      <c r="R615" s="217"/>
      <c r="T615" s="223">
        <f t="shared" si="92"/>
        <v>0</v>
      </c>
      <c r="U615" s="217"/>
      <c r="W615" s="223">
        <f t="shared" si="99"/>
        <v>0</v>
      </c>
      <c r="X615" s="98"/>
      <c r="Z615" s="223">
        <f t="shared" si="93"/>
        <v>0</v>
      </c>
      <c r="AA615" s="217"/>
      <c r="AC615" s="50">
        <f t="shared" si="94"/>
        <v>0</v>
      </c>
      <c r="AF615" s="50">
        <f t="shared" si="95"/>
        <v>0</v>
      </c>
      <c r="AG615" s="49"/>
      <c r="AI615" s="50">
        <f t="shared" si="96"/>
        <v>0</v>
      </c>
      <c r="AJ615" s="220"/>
      <c r="AK615" s="45"/>
      <c r="AM615" s="159">
        <f t="shared" si="97"/>
        <v>0</v>
      </c>
      <c r="AN615" s="48">
        <f t="shared" si="98"/>
        <v>0</v>
      </c>
    </row>
    <row r="616" spans="2:40" x14ac:dyDescent="0.2">
      <c r="B616" s="153"/>
      <c r="G616" s="47"/>
      <c r="I616" s="217"/>
      <c r="K616" s="50">
        <f t="shared" si="89"/>
        <v>0</v>
      </c>
      <c r="L616" s="217"/>
      <c r="N616" s="223">
        <f t="shared" si="90"/>
        <v>0</v>
      </c>
      <c r="O616" s="217"/>
      <c r="Q616" s="223">
        <f t="shared" si="91"/>
        <v>0</v>
      </c>
      <c r="R616" s="217"/>
      <c r="T616" s="223">
        <f t="shared" si="92"/>
        <v>0</v>
      </c>
      <c r="U616" s="217"/>
      <c r="W616" s="223">
        <f t="shared" si="99"/>
        <v>0</v>
      </c>
      <c r="X616" s="98"/>
      <c r="Z616" s="223">
        <f t="shared" si="93"/>
        <v>0</v>
      </c>
      <c r="AA616" s="217"/>
      <c r="AC616" s="50">
        <f t="shared" si="94"/>
        <v>0</v>
      </c>
      <c r="AF616" s="50">
        <f t="shared" si="95"/>
        <v>0</v>
      </c>
      <c r="AG616" s="49"/>
      <c r="AI616" s="50">
        <f t="shared" si="96"/>
        <v>0</v>
      </c>
      <c r="AJ616" s="220"/>
      <c r="AK616" s="45"/>
      <c r="AM616" s="159">
        <f t="shared" si="97"/>
        <v>0</v>
      </c>
      <c r="AN616" s="48">
        <f t="shared" si="98"/>
        <v>0</v>
      </c>
    </row>
    <row r="617" spans="2:40" x14ac:dyDescent="0.2">
      <c r="B617" s="153"/>
      <c r="G617" s="47"/>
      <c r="I617" s="217"/>
      <c r="K617" s="50">
        <f t="shared" si="89"/>
        <v>0</v>
      </c>
      <c r="L617" s="217"/>
      <c r="N617" s="223">
        <f t="shared" si="90"/>
        <v>0</v>
      </c>
      <c r="O617" s="217"/>
      <c r="Q617" s="223">
        <f t="shared" si="91"/>
        <v>0</v>
      </c>
      <c r="R617" s="217"/>
      <c r="T617" s="223">
        <f t="shared" si="92"/>
        <v>0</v>
      </c>
      <c r="U617" s="217"/>
      <c r="W617" s="223">
        <f t="shared" si="99"/>
        <v>0</v>
      </c>
      <c r="X617" s="98"/>
      <c r="Z617" s="223">
        <f t="shared" si="93"/>
        <v>0</v>
      </c>
      <c r="AA617" s="217"/>
      <c r="AC617" s="50">
        <f t="shared" si="94"/>
        <v>0</v>
      </c>
      <c r="AF617" s="50">
        <f t="shared" si="95"/>
        <v>0</v>
      </c>
      <c r="AG617" s="49"/>
      <c r="AI617" s="50">
        <f t="shared" si="96"/>
        <v>0</v>
      </c>
      <c r="AJ617" s="220"/>
      <c r="AK617" s="45"/>
      <c r="AM617" s="159">
        <f t="shared" si="97"/>
        <v>0</v>
      </c>
      <c r="AN617" s="48">
        <f t="shared" si="98"/>
        <v>0</v>
      </c>
    </row>
    <row r="618" spans="2:40" x14ac:dyDescent="0.2">
      <c r="B618" s="153"/>
      <c r="G618" s="47"/>
      <c r="I618" s="217"/>
      <c r="K618" s="50">
        <f t="shared" si="89"/>
        <v>0</v>
      </c>
      <c r="L618" s="217"/>
      <c r="N618" s="223">
        <f t="shared" si="90"/>
        <v>0</v>
      </c>
      <c r="O618" s="217"/>
      <c r="Q618" s="223">
        <f t="shared" si="91"/>
        <v>0</v>
      </c>
      <c r="R618" s="217"/>
      <c r="T618" s="223">
        <f t="shared" si="92"/>
        <v>0</v>
      </c>
      <c r="U618" s="217"/>
      <c r="W618" s="223">
        <f t="shared" si="99"/>
        <v>0</v>
      </c>
      <c r="X618" s="98"/>
      <c r="Z618" s="223">
        <f t="shared" si="93"/>
        <v>0</v>
      </c>
      <c r="AA618" s="217"/>
      <c r="AC618" s="50">
        <f t="shared" si="94"/>
        <v>0</v>
      </c>
      <c r="AF618" s="50">
        <f t="shared" si="95"/>
        <v>0</v>
      </c>
      <c r="AG618" s="49"/>
      <c r="AI618" s="50">
        <f t="shared" si="96"/>
        <v>0</v>
      </c>
      <c r="AJ618" s="220"/>
      <c r="AK618" s="45"/>
      <c r="AM618" s="159">
        <f t="shared" si="97"/>
        <v>0</v>
      </c>
      <c r="AN618" s="48">
        <f t="shared" si="98"/>
        <v>0</v>
      </c>
    </row>
    <row r="619" spans="2:40" x14ac:dyDescent="0.2">
      <c r="B619" s="153"/>
      <c r="G619" s="47"/>
      <c r="I619" s="217"/>
      <c r="K619" s="50">
        <f t="shared" si="89"/>
        <v>0</v>
      </c>
      <c r="L619" s="217"/>
      <c r="N619" s="223">
        <f t="shared" si="90"/>
        <v>0</v>
      </c>
      <c r="O619" s="217"/>
      <c r="Q619" s="223">
        <f t="shared" si="91"/>
        <v>0</v>
      </c>
      <c r="R619" s="217"/>
      <c r="T619" s="223">
        <f t="shared" si="92"/>
        <v>0</v>
      </c>
      <c r="U619" s="217"/>
      <c r="W619" s="223">
        <f t="shared" ref="W619:W678" si="100">IF(U619&gt;0,(V619*VLOOKUP(U619,VEND_EU_BIO,3,FALSE)),0)</f>
        <v>0</v>
      </c>
      <c r="X619" s="98"/>
      <c r="Z619" s="223">
        <f t="shared" si="93"/>
        <v>0</v>
      </c>
      <c r="AA619" s="217"/>
      <c r="AC619" s="50">
        <f t="shared" si="94"/>
        <v>0</v>
      </c>
      <c r="AF619" s="50">
        <f t="shared" si="95"/>
        <v>0</v>
      </c>
      <c r="AG619" s="49"/>
      <c r="AI619" s="50">
        <f t="shared" si="96"/>
        <v>0</v>
      </c>
      <c r="AJ619" s="220"/>
      <c r="AK619" s="45"/>
      <c r="AM619" s="159">
        <f t="shared" si="97"/>
        <v>0</v>
      </c>
      <c r="AN619" s="48">
        <f t="shared" si="98"/>
        <v>0</v>
      </c>
    </row>
    <row r="620" spans="2:40" x14ac:dyDescent="0.2">
      <c r="B620" s="153"/>
      <c r="G620" s="47"/>
      <c r="I620" s="217"/>
      <c r="K620" s="50">
        <f t="shared" si="89"/>
        <v>0</v>
      </c>
      <c r="L620" s="217"/>
      <c r="N620" s="223">
        <f t="shared" si="90"/>
        <v>0</v>
      </c>
      <c r="O620" s="217"/>
      <c r="Q620" s="223">
        <f t="shared" si="91"/>
        <v>0</v>
      </c>
      <c r="R620" s="217"/>
      <c r="T620" s="223">
        <f t="shared" si="92"/>
        <v>0</v>
      </c>
      <c r="U620" s="217"/>
      <c r="W620" s="223">
        <f t="shared" si="100"/>
        <v>0</v>
      </c>
      <c r="X620" s="98"/>
      <c r="Z620" s="223">
        <f t="shared" si="93"/>
        <v>0</v>
      </c>
      <c r="AA620" s="217"/>
      <c r="AC620" s="50">
        <f t="shared" si="94"/>
        <v>0</v>
      </c>
      <c r="AF620" s="50">
        <f t="shared" si="95"/>
        <v>0</v>
      </c>
      <c r="AG620" s="49"/>
      <c r="AI620" s="50">
        <f t="shared" si="96"/>
        <v>0</v>
      </c>
      <c r="AJ620" s="220"/>
      <c r="AK620" s="45"/>
      <c r="AM620" s="159">
        <f t="shared" si="97"/>
        <v>0</v>
      </c>
      <c r="AN620" s="48">
        <f t="shared" si="98"/>
        <v>0</v>
      </c>
    </row>
    <row r="621" spans="2:40" x14ac:dyDescent="0.2">
      <c r="B621" s="153"/>
      <c r="G621" s="47"/>
      <c r="I621" s="217"/>
      <c r="K621" s="50">
        <f t="shared" si="89"/>
        <v>0</v>
      </c>
      <c r="L621" s="217"/>
      <c r="N621" s="223">
        <f t="shared" si="90"/>
        <v>0</v>
      </c>
      <c r="O621" s="217"/>
      <c r="Q621" s="223">
        <f t="shared" si="91"/>
        <v>0</v>
      </c>
      <c r="R621" s="217"/>
      <c r="T621" s="223">
        <f t="shared" si="92"/>
        <v>0</v>
      </c>
      <c r="U621" s="217"/>
      <c r="W621" s="223">
        <f t="shared" si="100"/>
        <v>0</v>
      </c>
      <c r="X621" s="98"/>
      <c r="Z621" s="223">
        <f t="shared" si="93"/>
        <v>0</v>
      </c>
      <c r="AA621" s="217"/>
      <c r="AC621" s="50">
        <f t="shared" si="94"/>
        <v>0</v>
      </c>
      <c r="AF621" s="50">
        <f t="shared" si="95"/>
        <v>0</v>
      </c>
      <c r="AG621" s="49"/>
      <c r="AI621" s="50">
        <f t="shared" si="96"/>
        <v>0</v>
      </c>
      <c r="AJ621" s="220"/>
      <c r="AK621" s="45"/>
      <c r="AM621" s="159">
        <f t="shared" si="97"/>
        <v>0</v>
      </c>
      <c r="AN621" s="48">
        <f t="shared" si="98"/>
        <v>0</v>
      </c>
    </row>
    <row r="622" spans="2:40" x14ac:dyDescent="0.2">
      <c r="B622" s="153"/>
      <c r="G622" s="47"/>
      <c r="I622" s="217"/>
      <c r="K622" s="50">
        <f t="shared" si="89"/>
        <v>0</v>
      </c>
      <c r="L622" s="217"/>
      <c r="N622" s="223">
        <f t="shared" si="90"/>
        <v>0</v>
      </c>
      <c r="O622" s="217"/>
      <c r="Q622" s="223">
        <f t="shared" si="91"/>
        <v>0</v>
      </c>
      <c r="R622" s="217"/>
      <c r="T622" s="223">
        <f t="shared" si="92"/>
        <v>0</v>
      </c>
      <c r="U622" s="217"/>
      <c r="W622" s="223">
        <f t="shared" si="100"/>
        <v>0</v>
      </c>
      <c r="X622" s="98"/>
      <c r="Z622" s="223">
        <f t="shared" si="93"/>
        <v>0</v>
      </c>
      <c r="AA622" s="217"/>
      <c r="AC622" s="50">
        <f t="shared" si="94"/>
        <v>0</v>
      </c>
      <c r="AF622" s="50">
        <f t="shared" si="95"/>
        <v>0</v>
      </c>
      <c r="AG622" s="49"/>
      <c r="AI622" s="50">
        <f t="shared" si="96"/>
        <v>0</v>
      </c>
      <c r="AJ622" s="220"/>
      <c r="AK622" s="45"/>
      <c r="AM622" s="159">
        <f t="shared" si="97"/>
        <v>0</v>
      </c>
      <c r="AN622" s="48">
        <f t="shared" si="98"/>
        <v>0</v>
      </c>
    </row>
    <row r="623" spans="2:40" x14ac:dyDescent="0.2">
      <c r="B623" s="153"/>
      <c r="G623" s="47"/>
      <c r="I623" s="217"/>
      <c r="K623" s="50">
        <f t="shared" si="89"/>
        <v>0</v>
      </c>
      <c r="L623" s="217"/>
      <c r="N623" s="223">
        <f t="shared" si="90"/>
        <v>0</v>
      </c>
      <c r="O623" s="217"/>
      <c r="Q623" s="223">
        <f t="shared" si="91"/>
        <v>0</v>
      </c>
      <c r="R623" s="217"/>
      <c r="T623" s="223">
        <f t="shared" si="92"/>
        <v>0</v>
      </c>
      <c r="U623" s="217"/>
      <c r="W623" s="223">
        <f t="shared" si="100"/>
        <v>0</v>
      </c>
      <c r="X623" s="98"/>
      <c r="Z623" s="223">
        <f t="shared" si="93"/>
        <v>0</v>
      </c>
      <c r="AA623" s="217"/>
      <c r="AC623" s="50">
        <f t="shared" si="94"/>
        <v>0</v>
      </c>
      <c r="AF623" s="50">
        <f t="shared" si="95"/>
        <v>0</v>
      </c>
      <c r="AG623" s="49"/>
      <c r="AI623" s="50">
        <f t="shared" si="96"/>
        <v>0</v>
      </c>
      <c r="AJ623" s="220"/>
      <c r="AK623" s="45"/>
      <c r="AM623" s="159">
        <f t="shared" si="97"/>
        <v>0</v>
      </c>
      <c r="AN623" s="48">
        <f t="shared" si="98"/>
        <v>0</v>
      </c>
    </row>
    <row r="624" spans="2:40" x14ac:dyDescent="0.2">
      <c r="B624" s="153"/>
      <c r="G624" s="47"/>
      <c r="I624" s="217"/>
      <c r="K624" s="50">
        <f t="shared" si="89"/>
        <v>0</v>
      </c>
      <c r="L624" s="217"/>
      <c r="N624" s="223">
        <f t="shared" si="90"/>
        <v>0</v>
      </c>
      <c r="O624" s="217"/>
      <c r="Q624" s="223">
        <f t="shared" si="91"/>
        <v>0</v>
      </c>
      <c r="R624" s="217"/>
      <c r="T624" s="223">
        <f t="shared" si="92"/>
        <v>0</v>
      </c>
      <c r="U624" s="217"/>
      <c r="W624" s="223">
        <f t="shared" si="100"/>
        <v>0</v>
      </c>
      <c r="X624" s="98"/>
      <c r="Z624" s="223">
        <f t="shared" si="93"/>
        <v>0</v>
      </c>
      <c r="AA624" s="217"/>
      <c r="AC624" s="50">
        <f t="shared" si="94"/>
        <v>0</v>
      </c>
      <c r="AF624" s="50">
        <f t="shared" si="95"/>
        <v>0</v>
      </c>
      <c r="AG624" s="49"/>
      <c r="AI624" s="50">
        <f t="shared" si="96"/>
        <v>0</v>
      </c>
      <c r="AJ624" s="220"/>
      <c r="AK624" s="45"/>
      <c r="AM624" s="159">
        <f t="shared" si="97"/>
        <v>0</v>
      </c>
      <c r="AN624" s="48">
        <f t="shared" si="98"/>
        <v>0</v>
      </c>
    </row>
    <row r="625" spans="2:40" x14ac:dyDescent="0.2">
      <c r="B625" s="153"/>
      <c r="G625" s="47"/>
      <c r="I625" s="217"/>
      <c r="K625" s="50">
        <f t="shared" si="89"/>
        <v>0</v>
      </c>
      <c r="L625" s="217"/>
      <c r="N625" s="223">
        <f t="shared" si="90"/>
        <v>0</v>
      </c>
      <c r="O625" s="217"/>
      <c r="Q625" s="223">
        <f t="shared" si="91"/>
        <v>0</v>
      </c>
      <c r="R625" s="217"/>
      <c r="T625" s="223">
        <f t="shared" si="92"/>
        <v>0</v>
      </c>
      <c r="U625" s="217"/>
      <c r="W625" s="223">
        <f t="shared" si="100"/>
        <v>0</v>
      </c>
      <c r="X625" s="98"/>
      <c r="Z625" s="223">
        <f t="shared" si="93"/>
        <v>0</v>
      </c>
      <c r="AA625" s="217"/>
      <c r="AC625" s="50">
        <f t="shared" si="94"/>
        <v>0</v>
      </c>
      <c r="AF625" s="50">
        <f t="shared" si="95"/>
        <v>0</v>
      </c>
      <c r="AG625" s="49"/>
      <c r="AI625" s="50">
        <f t="shared" si="96"/>
        <v>0</v>
      </c>
      <c r="AJ625" s="220"/>
      <c r="AK625" s="45"/>
      <c r="AM625" s="159">
        <f t="shared" si="97"/>
        <v>0</v>
      </c>
      <c r="AN625" s="48">
        <f t="shared" si="98"/>
        <v>0</v>
      </c>
    </row>
    <row r="626" spans="2:40" x14ac:dyDescent="0.2">
      <c r="B626" s="153"/>
      <c r="G626" s="47"/>
      <c r="I626" s="217"/>
      <c r="K626" s="50">
        <f t="shared" si="89"/>
        <v>0</v>
      </c>
      <c r="L626" s="217"/>
      <c r="N626" s="223">
        <f t="shared" si="90"/>
        <v>0</v>
      </c>
      <c r="O626" s="217"/>
      <c r="Q626" s="223">
        <f t="shared" si="91"/>
        <v>0</v>
      </c>
      <c r="R626" s="217"/>
      <c r="T626" s="223">
        <f t="shared" si="92"/>
        <v>0</v>
      </c>
      <c r="U626" s="217"/>
      <c r="W626" s="223">
        <f t="shared" si="100"/>
        <v>0</v>
      </c>
      <c r="X626" s="98"/>
      <c r="Z626" s="223">
        <f t="shared" si="93"/>
        <v>0</v>
      </c>
      <c r="AA626" s="217"/>
      <c r="AC626" s="50">
        <f t="shared" si="94"/>
        <v>0</v>
      </c>
      <c r="AF626" s="50">
        <f t="shared" si="95"/>
        <v>0</v>
      </c>
      <c r="AG626" s="49"/>
      <c r="AI626" s="50">
        <f t="shared" si="96"/>
        <v>0</v>
      </c>
      <c r="AJ626" s="220"/>
      <c r="AK626" s="45"/>
      <c r="AM626" s="159">
        <f t="shared" si="97"/>
        <v>0</v>
      </c>
      <c r="AN626" s="48">
        <f t="shared" si="98"/>
        <v>0</v>
      </c>
    </row>
    <row r="627" spans="2:40" x14ac:dyDescent="0.2">
      <c r="B627" s="153"/>
      <c r="G627" s="47"/>
      <c r="I627" s="217"/>
      <c r="K627" s="50">
        <f t="shared" si="89"/>
        <v>0</v>
      </c>
      <c r="L627" s="217"/>
      <c r="N627" s="223">
        <f t="shared" si="90"/>
        <v>0</v>
      </c>
      <c r="O627" s="217"/>
      <c r="Q627" s="223">
        <f t="shared" si="91"/>
        <v>0</v>
      </c>
      <c r="R627" s="217"/>
      <c r="T627" s="223">
        <f t="shared" si="92"/>
        <v>0</v>
      </c>
      <c r="U627" s="217"/>
      <c r="W627" s="223">
        <f t="shared" si="100"/>
        <v>0</v>
      </c>
      <c r="X627" s="98"/>
      <c r="Z627" s="223">
        <f t="shared" si="93"/>
        <v>0</v>
      </c>
      <c r="AA627" s="217"/>
      <c r="AC627" s="50">
        <f t="shared" si="94"/>
        <v>0</v>
      </c>
      <c r="AF627" s="50">
        <f t="shared" si="95"/>
        <v>0</v>
      </c>
      <c r="AG627" s="49"/>
      <c r="AI627" s="50">
        <f t="shared" si="96"/>
        <v>0</v>
      </c>
      <c r="AJ627" s="220"/>
      <c r="AK627" s="45"/>
      <c r="AM627" s="159">
        <f t="shared" si="97"/>
        <v>0</v>
      </c>
      <c r="AN627" s="48">
        <f t="shared" si="98"/>
        <v>0</v>
      </c>
    </row>
    <row r="628" spans="2:40" x14ac:dyDescent="0.2">
      <c r="B628" s="153"/>
      <c r="G628" s="47"/>
      <c r="I628" s="217"/>
      <c r="K628" s="50">
        <f t="shared" si="89"/>
        <v>0</v>
      </c>
      <c r="L628" s="217"/>
      <c r="N628" s="223">
        <f t="shared" si="90"/>
        <v>0</v>
      </c>
      <c r="O628" s="217"/>
      <c r="Q628" s="223">
        <f t="shared" si="91"/>
        <v>0</v>
      </c>
      <c r="R628" s="217"/>
      <c r="T628" s="223">
        <f t="shared" si="92"/>
        <v>0</v>
      </c>
      <c r="U628" s="217"/>
      <c r="W628" s="223">
        <f t="shared" si="100"/>
        <v>0</v>
      </c>
      <c r="X628" s="98"/>
      <c r="Z628" s="223">
        <f t="shared" si="93"/>
        <v>0</v>
      </c>
      <c r="AA628" s="217"/>
      <c r="AC628" s="50">
        <f t="shared" si="94"/>
        <v>0</v>
      </c>
      <c r="AF628" s="50">
        <f t="shared" si="95"/>
        <v>0</v>
      </c>
      <c r="AG628" s="49"/>
      <c r="AI628" s="50">
        <f t="shared" si="96"/>
        <v>0</v>
      </c>
      <c r="AJ628" s="220"/>
      <c r="AK628" s="45"/>
      <c r="AM628" s="159">
        <f t="shared" si="97"/>
        <v>0</v>
      </c>
      <c r="AN628" s="48">
        <f t="shared" si="98"/>
        <v>0</v>
      </c>
    </row>
    <row r="629" spans="2:40" x14ac:dyDescent="0.2">
      <c r="B629" s="153"/>
      <c r="G629" s="47"/>
      <c r="I629" s="217"/>
      <c r="K629" s="50">
        <f t="shared" si="89"/>
        <v>0</v>
      </c>
      <c r="L629" s="217"/>
      <c r="N629" s="223">
        <f t="shared" si="90"/>
        <v>0</v>
      </c>
      <c r="O629" s="217"/>
      <c r="Q629" s="223">
        <f t="shared" si="91"/>
        <v>0</v>
      </c>
      <c r="R629" s="217"/>
      <c r="T629" s="223">
        <f t="shared" si="92"/>
        <v>0</v>
      </c>
      <c r="U629" s="217"/>
      <c r="W629" s="223">
        <f t="shared" si="100"/>
        <v>0</v>
      </c>
      <c r="X629" s="98"/>
      <c r="Z629" s="223">
        <f t="shared" si="93"/>
        <v>0</v>
      </c>
      <c r="AA629" s="217"/>
      <c r="AC629" s="50">
        <f t="shared" si="94"/>
        <v>0</v>
      </c>
      <c r="AF629" s="50">
        <f t="shared" si="95"/>
        <v>0</v>
      </c>
      <c r="AG629" s="49"/>
      <c r="AI629" s="50">
        <f t="shared" si="96"/>
        <v>0</v>
      </c>
      <c r="AJ629" s="220"/>
      <c r="AK629" s="45"/>
      <c r="AM629" s="159">
        <f t="shared" si="97"/>
        <v>0</v>
      </c>
      <c r="AN629" s="48">
        <f t="shared" si="98"/>
        <v>0</v>
      </c>
    </row>
    <row r="630" spans="2:40" x14ac:dyDescent="0.2">
      <c r="B630" s="153"/>
      <c r="G630" s="47"/>
      <c r="I630" s="217"/>
      <c r="K630" s="50">
        <f t="shared" si="89"/>
        <v>0</v>
      </c>
      <c r="L630" s="217"/>
      <c r="N630" s="223">
        <f t="shared" si="90"/>
        <v>0</v>
      </c>
      <c r="O630" s="217"/>
      <c r="Q630" s="223">
        <f t="shared" si="91"/>
        <v>0</v>
      </c>
      <c r="R630" s="217"/>
      <c r="T630" s="223">
        <f t="shared" si="92"/>
        <v>0</v>
      </c>
      <c r="U630" s="217"/>
      <c r="W630" s="223">
        <f t="shared" si="100"/>
        <v>0</v>
      </c>
      <c r="X630" s="98"/>
      <c r="Z630" s="223">
        <f t="shared" si="93"/>
        <v>0</v>
      </c>
      <c r="AA630" s="217"/>
      <c r="AC630" s="50">
        <f t="shared" si="94"/>
        <v>0</v>
      </c>
      <c r="AF630" s="50">
        <f t="shared" si="95"/>
        <v>0</v>
      </c>
      <c r="AG630" s="49"/>
      <c r="AI630" s="50">
        <f t="shared" si="96"/>
        <v>0</v>
      </c>
      <c r="AJ630" s="220"/>
      <c r="AK630" s="45"/>
      <c r="AM630" s="159">
        <f t="shared" si="97"/>
        <v>0</v>
      </c>
      <c r="AN630" s="48">
        <f t="shared" si="98"/>
        <v>0</v>
      </c>
    </row>
    <row r="631" spans="2:40" x14ac:dyDescent="0.2">
      <c r="B631" s="153"/>
      <c r="G631" s="47"/>
      <c r="I631" s="217"/>
      <c r="K631" s="50">
        <f t="shared" si="89"/>
        <v>0</v>
      </c>
      <c r="L631" s="217"/>
      <c r="N631" s="223">
        <f t="shared" si="90"/>
        <v>0</v>
      </c>
      <c r="O631" s="217"/>
      <c r="Q631" s="223">
        <f t="shared" si="91"/>
        <v>0</v>
      </c>
      <c r="R631" s="217"/>
      <c r="T631" s="223">
        <f t="shared" si="92"/>
        <v>0</v>
      </c>
      <c r="U631" s="217"/>
      <c r="W631" s="223">
        <f t="shared" si="100"/>
        <v>0</v>
      </c>
      <c r="X631" s="98"/>
      <c r="Z631" s="223">
        <f t="shared" si="93"/>
        <v>0</v>
      </c>
      <c r="AA631" s="217"/>
      <c r="AC631" s="50">
        <f t="shared" si="94"/>
        <v>0</v>
      </c>
      <c r="AF631" s="50">
        <f t="shared" si="95"/>
        <v>0</v>
      </c>
      <c r="AG631" s="49"/>
      <c r="AI631" s="50">
        <f t="shared" si="96"/>
        <v>0</v>
      </c>
      <c r="AJ631" s="220"/>
      <c r="AK631" s="45"/>
      <c r="AM631" s="159">
        <f t="shared" si="97"/>
        <v>0</v>
      </c>
      <c r="AN631" s="48">
        <f t="shared" si="98"/>
        <v>0</v>
      </c>
    </row>
    <row r="632" spans="2:40" x14ac:dyDescent="0.2">
      <c r="B632" s="153"/>
      <c r="G632" s="47"/>
      <c r="I632" s="217"/>
      <c r="K632" s="50">
        <f t="shared" si="89"/>
        <v>0</v>
      </c>
      <c r="L632" s="217"/>
      <c r="N632" s="223">
        <f t="shared" si="90"/>
        <v>0</v>
      </c>
      <c r="O632" s="217"/>
      <c r="Q632" s="223">
        <f t="shared" si="91"/>
        <v>0</v>
      </c>
      <c r="R632" s="217"/>
      <c r="T632" s="223">
        <f t="shared" si="92"/>
        <v>0</v>
      </c>
      <c r="U632" s="217"/>
      <c r="W632" s="223">
        <f t="shared" si="100"/>
        <v>0</v>
      </c>
      <c r="X632" s="98"/>
      <c r="Z632" s="223">
        <f t="shared" si="93"/>
        <v>0</v>
      </c>
      <c r="AA632" s="217"/>
      <c r="AC632" s="50">
        <f t="shared" si="94"/>
        <v>0</v>
      </c>
      <c r="AF632" s="50">
        <f t="shared" si="95"/>
        <v>0</v>
      </c>
      <c r="AG632" s="49"/>
      <c r="AI632" s="50">
        <f t="shared" si="96"/>
        <v>0</v>
      </c>
      <c r="AJ632" s="220"/>
      <c r="AK632" s="45"/>
      <c r="AM632" s="159">
        <f t="shared" si="97"/>
        <v>0</v>
      </c>
      <c r="AN632" s="48">
        <f t="shared" si="98"/>
        <v>0</v>
      </c>
    </row>
    <row r="633" spans="2:40" x14ac:dyDescent="0.2">
      <c r="B633" s="153"/>
      <c r="G633" s="47"/>
      <c r="I633" s="217"/>
      <c r="K633" s="50">
        <f t="shared" si="89"/>
        <v>0</v>
      </c>
      <c r="L633" s="217"/>
      <c r="N633" s="223">
        <f t="shared" si="90"/>
        <v>0</v>
      </c>
      <c r="O633" s="217"/>
      <c r="Q633" s="223">
        <f t="shared" si="91"/>
        <v>0</v>
      </c>
      <c r="R633" s="217"/>
      <c r="T633" s="223">
        <f t="shared" si="92"/>
        <v>0</v>
      </c>
      <c r="U633" s="217"/>
      <c r="W633" s="223">
        <f t="shared" si="100"/>
        <v>0</v>
      </c>
      <c r="X633" s="98"/>
      <c r="Z633" s="223">
        <f t="shared" si="93"/>
        <v>0</v>
      </c>
      <c r="AA633" s="217"/>
      <c r="AC633" s="50">
        <f t="shared" si="94"/>
        <v>0</v>
      </c>
      <c r="AF633" s="50">
        <f t="shared" si="95"/>
        <v>0</v>
      </c>
      <c r="AG633" s="49"/>
      <c r="AI633" s="50">
        <f t="shared" si="96"/>
        <v>0</v>
      </c>
      <c r="AJ633" s="220"/>
      <c r="AK633" s="45"/>
      <c r="AM633" s="159">
        <f t="shared" si="97"/>
        <v>0</v>
      </c>
      <c r="AN633" s="48">
        <f t="shared" si="98"/>
        <v>0</v>
      </c>
    </row>
    <row r="634" spans="2:40" x14ac:dyDescent="0.2">
      <c r="B634" s="153"/>
      <c r="G634" s="47"/>
      <c r="I634" s="217"/>
      <c r="K634" s="50">
        <f t="shared" si="89"/>
        <v>0</v>
      </c>
      <c r="L634" s="217"/>
      <c r="N634" s="223">
        <f t="shared" si="90"/>
        <v>0</v>
      </c>
      <c r="O634" s="217"/>
      <c r="Q634" s="223">
        <f t="shared" si="91"/>
        <v>0</v>
      </c>
      <c r="R634" s="217"/>
      <c r="T634" s="223">
        <f t="shared" si="92"/>
        <v>0</v>
      </c>
      <c r="U634" s="217"/>
      <c r="W634" s="223">
        <f t="shared" si="100"/>
        <v>0</v>
      </c>
      <c r="X634" s="98"/>
      <c r="Z634" s="223">
        <f t="shared" si="93"/>
        <v>0</v>
      </c>
      <c r="AA634" s="217"/>
      <c r="AC634" s="50">
        <f t="shared" si="94"/>
        <v>0</v>
      </c>
      <c r="AF634" s="50">
        <f t="shared" si="95"/>
        <v>0</v>
      </c>
      <c r="AG634" s="49"/>
      <c r="AI634" s="50">
        <f t="shared" si="96"/>
        <v>0</v>
      </c>
      <c r="AJ634" s="220"/>
      <c r="AK634" s="45"/>
      <c r="AM634" s="159">
        <f t="shared" si="97"/>
        <v>0</v>
      </c>
      <c r="AN634" s="48">
        <f t="shared" si="98"/>
        <v>0</v>
      </c>
    </row>
    <row r="635" spans="2:40" x14ac:dyDescent="0.2">
      <c r="B635" s="153"/>
      <c r="G635" s="47"/>
      <c r="I635" s="217"/>
      <c r="K635" s="50">
        <f t="shared" si="89"/>
        <v>0</v>
      </c>
      <c r="L635" s="217"/>
      <c r="N635" s="223">
        <f t="shared" si="90"/>
        <v>0</v>
      </c>
      <c r="O635" s="217"/>
      <c r="Q635" s="223">
        <f t="shared" si="91"/>
        <v>0</v>
      </c>
      <c r="R635" s="217"/>
      <c r="T635" s="223">
        <f t="shared" si="92"/>
        <v>0</v>
      </c>
      <c r="U635" s="217"/>
      <c r="W635" s="223">
        <f t="shared" si="100"/>
        <v>0</v>
      </c>
      <c r="X635" s="98"/>
      <c r="Z635" s="223">
        <f t="shared" si="93"/>
        <v>0</v>
      </c>
      <c r="AA635" s="217"/>
      <c r="AC635" s="50">
        <f t="shared" si="94"/>
        <v>0</v>
      </c>
      <c r="AF635" s="50">
        <f t="shared" si="95"/>
        <v>0</v>
      </c>
      <c r="AG635" s="49"/>
      <c r="AI635" s="50">
        <f t="shared" si="96"/>
        <v>0</v>
      </c>
      <c r="AJ635" s="220"/>
      <c r="AK635" s="45"/>
      <c r="AM635" s="159">
        <f t="shared" si="97"/>
        <v>0</v>
      </c>
      <c r="AN635" s="48">
        <f t="shared" si="98"/>
        <v>0</v>
      </c>
    </row>
    <row r="636" spans="2:40" x14ac:dyDescent="0.2">
      <c r="B636" s="153"/>
      <c r="G636" s="47"/>
      <c r="I636" s="217"/>
      <c r="K636" s="50">
        <f t="shared" si="89"/>
        <v>0</v>
      </c>
      <c r="L636" s="217"/>
      <c r="N636" s="223">
        <f t="shared" si="90"/>
        <v>0</v>
      </c>
      <c r="O636" s="217"/>
      <c r="Q636" s="223">
        <f t="shared" si="91"/>
        <v>0</v>
      </c>
      <c r="R636" s="217"/>
      <c r="T636" s="223">
        <f t="shared" si="92"/>
        <v>0</v>
      </c>
      <c r="U636" s="217"/>
      <c r="W636" s="223">
        <f t="shared" si="100"/>
        <v>0</v>
      </c>
      <c r="X636" s="98"/>
      <c r="Z636" s="223">
        <f t="shared" si="93"/>
        <v>0</v>
      </c>
      <c r="AA636" s="217"/>
      <c r="AC636" s="50">
        <f t="shared" si="94"/>
        <v>0</v>
      </c>
      <c r="AF636" s="50">
        <f t="shared" si="95"/>
        <v>0</v>
      </c>
      <c r="AG636" s="49"/>
      <c r="AI636" s="50">
        <f t="shared" si="96"/>
        <v>0</v>
      </c>
      <c r="AJ636" s="220"/>
      <c r="AK636" s="45"/>
      <c r="AM636" s="159">
        <f t="shared" si="97"/>
        <v>0</v>
      </c>
      <c r="AN636" s="48">
        <f t="shared" si="98"/>
        <v>0</v>
      </c>
    </row>
    <row r="637" spans="2:40" x14ac:dyDescent="0.2">
      <c r="B637" s="153"/>
      <c r="G637" s="47"/>
      <c r="I637" s="217"/>
      <c r="K637" s="50">
        <f t="shared" si="89"/>
        <v>0</v>
      </c>
      <c r="L637" s="217"/>
      <c r="N637" s="223">
        <f t="shared" si="90"/>
        <v>0</v>
      </c>
      <c r="O637" s="217"/>
      <c r="Q637" s="223">
        <f t="shared" si="91"/>
        <v>0</v>
      </c>
      <c r="R637" s="217"/>
      <c r="T637" s="223">
        <f t="shared" si="92"/>
        <v>0</v>
      </c>
      <c r="U637" s="217"/>
      <c r="W637" s="223">
        <f t="shared" si="100"/>
        <v>0</v>
      </c>
      <c r="X637" s="98"/>
      <c r="Z637" s="223">
        <f t="shared" si="93"/>
        <v>0</v>
      </c>
      <c r="AA637" s="217"/>
      <c r="AC637" s="50">
        <f t="shared" si="94"/>
        <v>0</v>
      </c>
      <c r="AF637" s="50">
        <f t="shared" si="95"/>
        <v>0</v>
      </c>
      <c r="AG637" s="49"/>
      <c r="AI637" s="50">
        <f t="shared" si="96"/>
        <v>0</v>
      </c>
      <c r="AJ637" s="220"/>
      <c r="AK637" s="45"/>
      <c r="AM637" s="159">
        <f t="shared" si="97"/>
        <v>0</v>
      </c>
      <c r="AN637" s="48">
        <f t="shared" si="98"/>
        <v>0</v>
      </c>
    </row>
    <row r="638" spans="2:40" x14ac:dyDescent="0.2">
      <c r="B638" s="153"/>
      <c r="G638" s="47"/>
      <c r="I638" s="217"/>
      <c r="K638" s="50">
        <f t="shared" si="89"/>
        <v>0</v>
      </c>
      <c r="L638" s="217"/>
      <c r="N638" s="223">
        <f t="shared" si="90"/>
        <v>0</v>
      </c>
      <c r="O638" s="217"/>
      <c r="Q638" s="223">
        <f t="shared" si="91"/>
        <v>0</v>
      </c>
      <c r="R638" s="217"/>
      <c r="T638" s="223">
        <f t="shared" si="92"/>
        <v>0</v>
      </c>
      <c r="U638" s="217"/>
      <c r="W638" s="223">
        <f t="shared" si="100"/>
        <v>0</v>
      </c>
      <c r="X638" s="98"/>
      <c r="Z638" s="223">
        <f t="shared" si="93"/>
        <v>0</v>
      </c>
      <c r="AA638" s="217"/>
      <c r="AC638" s="50">
        <f t="shared" si="94"/>
        <v>0</v>
      </c>
      <c r="AF638" s="50">
        <f t="shared" si="95"/>
        <v>0</v>
      </c>
      <c r="AG638" s="49"/>
      <c r="AI638" s="50">
        <f t="shared" si="96"/>
        <v>0</v>
      </c>
      <c r="AJ638" s="220"/>
      <c r="AK638" s="45"/>
      <c r="AM638" s="159">
        <f t="shared" si="97"/>
        <v>0</v>
      </c>
      <c r="AN638" s="48">
        <f t="shared" si="98"/>
        <v>0</v>
      </c>
    </row>
    <row r="639" spans="2:40" x14ac:dyDescent="0.2">
      <c r="B639" s="153"/>
      <c r="G639" s="47"/>
      <c r="I639" s="217"/>
      <c r="K639" s="50">
        <f t="shared" si="89"/>
        <v>0</v>
      </c>
      <c r="L639" s="217"/>
      <c r="N639" s="223">
        <f t="shared" si="90"/>
        <v>0</v>
      </c>
      <c r="O639" s="217"/>
      <c r="Q639" s="223">
        <f t="shared" si="91"/>
        <v>0</v>
      </c>
      <c r="R639" s="217"/>
      <c r="T639" s="223">
        <f t="shared" si="92"/>
        <v>0</v>
      </c>
      <c r="U639" s="217"/>
      <c r="W639" s="223">
        <f t="shared" si="100"/>
        <v>0</v>
      </c>
      <c r="X639" s="98"/>
      <c r="Z639" s="223">
        <f t="shared" si="93"/>
        <v>0</v>
      </c>
      <c r="AA639" s="217"/>
      <c r="AC639" s="50">
        <f t="shared" si="94"/>
        <v>0</v>
      </c>
      <c r="AF639" s="50">
        <f t="shared" si="95"/>
        <v>0</v>
      </c>
      <c r="AG639" s="49"/>
      <c r="AI639" s="50">
        <f t="shared" si="96"/>
        <v>0</v>
      </c>
      <c r="AJ639" s="220"/>
      <c r="AK639" s="45"/>
      <c r="AM639" s="159">
        <f t="shared" si="97"/>
        <v>0</v>
      </c>
      <c r="AN639" s="48">
        <f t="shared" si="98"/>
        <v>0</v>
      </c>
    </row>
    <row r="640" spans="2:40" x14ac:dyDescent="0.2">
      <c r="B640" s="153"/>
      <c r="G640" s="47"/>
      <c r="I640" s="217"/>
      <c r="K640" s="50">
        <f t="shared" si="89"/>
        <v>0</v>
      </c>
      <c r="L640" s="217"/>
      <c r="N640" s="223">
        <f t="shared" si="90"/>
        <v>0</v>
      </c>
      <c r="O640" s="217"/>
      <c r="Q640" s="223">
        <f t="shared" si="91"/>
        <v>0</v>
      </c>
      <c r="R640" s="217"/>
      <c r="T640" s="223">
        <f t="shared" si="92"/>
        <v>0</v>
      </c>
      <c r="U640" s="217"/>
      <c r="W640" s="223">
        <f t="shared" si="100"/>
        <v>0</v>
      </c>
      <c r="X640" s="98"/>
      <c r="Z640" s="223">
        <f t="shared" si="93"/>
        <v>0</v>
      </c>
      <c r="AA640" s="217"/>
      <c r="AC640" s="50">
        <f t="shared" si="94"/>
        <v>0</v>
      </c>
      <c r="AF640" s="50">
        <f t="shared" si="95"/>
        <v>0</v>
      </c>
      <c r="AG640" s="49"/>
      <c r="AI640" s="50">
        <f t="shared" si="96"/>
        <v>0</v>
      </c>
      <c r="AJ640" s="220"/>
      <c r="AK640" s="45"/>
      <c r="AM640" s="159">
        <f t="shared" si="97"/>
        <v>0</v>
      </c>
      <c r="AN640" s="48">
        <f t="shared" si="98"/>
        <v>0</v>
      </c>
    </row>
    <row r="641" spans="2:40" x14ac:dyDescent="0.2">
      <c r="B641" s="153"/>
      <c r="G641" s="47"/>
      <c r="I641" s="217"/>
      <c r="K641" s="50">
        <f t="shared" si="89"/>
        <v>0</v>
      </c>
      <c r="L641" s="217"/>
      <c r="N641" s="223">
        <f t="shared" si="90"/>
        <v>0</v>
      </c>
      <c r="O641" s="217"/>
      <c r="Q641" s="223">
        <f t="shared" si="91"/>
        <v>0</v>
      </c>
      <c r="R641" s="217"/>
      <c r="T641" s="223">
        <f t="shared" si="92"/>
        <v>0</v>
      </c>
      <c r="U641" s="217"/>
      <c r="W641" s="223">
        <f t="shared" si="100"/>
        <v>0</v>
      </c>
      <c r="X641" s="98"/>
      <c r="Z641" s="223">
        <f t="shared" si="93"/>
        <v>0</v>
      </c>
      <c r="AA641" s="217"/>
      <c r="AC641" s="50">
        <f t="shared" si="94"/>
        <v>0</v>
      </c>
      <c r="AF641" s="50">
        <f t="shared" si="95"/>
        <v>0</v>
      </c>
      <c r="AG641" s="49"/>
      <c r="AI641" s="50">
        <f t="shared" si="96"/>
        <v>0</v>
      </c>
      <c r="AJ641" s="220"/>
      <c r="AK641" s="45"/>
      <c r="AM641" s="159">
        <f t="shared" si="97"/>
        <v>0</v>
      </c>
      <c r="AN641" s="48">
        <f t="shared" si="98"/>
        <v>0</v>
      </c>
    </row>
    <row r="642" spans="2:40" x14ac:dyDescent="0.2">
      <c r="B642" s="153"/>
      <c r="G642" s="47"/>
      <c r="I642" s="217"/>
      <c r="K642" s="50">
        <f t="shared" si="89"/>
        <v>0</v>
      </c>
      <c r="L642" s="217"/>
      <c r="N642" s="223">
        <f t="shared" si="90"/>
        <v>0</v>
      </c>
      <c r="O642" s="217"/>
      <c r="Q642" s="223">
        <f t="shared" si="91"/>
        <v>0</v>
      </c>
      <c r="R642" s="217"/>
      <c r="T642" s="223">
        <f t="shared" si="92"/>
        <v>0</v>
      </c>
      <c r="U642" s="217"/>
      <c r="W642" s="223">
        <f t="shared" si="100"/>
        <v>0</v>
      </c>
      <c r="X642" s="98"/>
      <c r="Z642" s="223">
        <f t="shared" si="93"/>
        <v>0</v>
      </c>
      <c r="AA642" s="217"/>
      <c r="AC642" s="50">
        <f t="shared" si="94"/>
        <v>0</v>
      </c>
      <c r="AF642" s="50">
        <f t="shared" si="95"/>
        <v>0</v>
      </c>
      <c r="AG642" s="49"/>
      <c r="AI642" s="50">
        <f t="shared" si="96"/>
        <v>0</v>
      </c>
      <c r="AJ642" s="220"/>
      <c r="AK642" s="45"/>
      <c r="AM642" s="159">
        <f t="shared" si="97"/>
        <v>0</v>
      </c>
      <c r="AN642" s="48">
        <f t="shared" si="98"/>
        <v>0</v>
      </c>
    </row>
    <row r="643" spans="2:40" x14ac:dyDescent="0.2">
      <c r="B643" s="153"/>
      <c r="G643" s="47"/>
      <c r="I643" s="217"/>
      <c r="K643" s="50">
        <f t="shared" si="89"/>
        <v>0</v>
      </c>
      <c r="L643" s="217"/>
      <c r="N643" s="223">
        <f t="shared" si="90"/>
        <v>0</v>
      </c>
      <c r="O643" s="217"/>
      <c r="Q643" s="223">
        <f t="shared" si="91"/>
        <v>0</v>
      </c>
      <c r="R643" s="217"/>
      <c r="T643" s="223">
        <f t="shared" si="92"/>
        <v>0</v>
      </c>
      <c r="U643" s="217"/>
      <c r="W643" s="223">
        <f t="shared" si="100"/>
        <v>0</v>
      </c>
      <c r="X643" s="98"/>
      <c r="Z643" s="223">
        <f t="shared" si="93"/>
        <v>0</v>
      </c>
      <c r="AA643" s="217"/>
      <c r="AC643" s="50">
        <f t="shared" si="94"/>
        <v>0</v>
      </c>
      <c r="AF643" s="50">
        <f t="shared" si="95"/>
        <v>0</v>
      </c>
      <c r="AG643" s="49"/>
      <c r="AI643" s="50">
        <f t="shared" si="96"/>
        <v>0</v>
      </c>
      <c r="AJ643" s="220"/>
      <c r="AK643" s="45"/>
      <c r="AM643" s="159">
        <f t="shared" si="97"/>
        <v>0</v>
      </c>
      <c r="AN643" s="48">
        <f t="shared" si="98"/>
        <v>0</v>
      </c>
    </row>
    <row r="644" spans="2:40" x14ac:dyDescent="0.2">
      <c r="B644" s="153"/>
      <c r="G644" s="47"/>
      <c r="I644" s="217"/>
      <c r="K644" s="50">
        <f t="shared" si="89"/>
        <v>0</v>
      </c>
      <c r="L644" s="217"/>
      <c r="N644" s="223">
        <f t="shared" si="90"/>
        <v>0</v>
      </c>
      <c r="O644" s="217"/>
      <c r="Q644" s="223">
        <f t="shared" si="91"/>
        <v>0</v>
      </c>
      <c r="R644" s="217"/>
      <c r="T644" s="223">
        <f t="shared" si="92"/>
        <v>0</v>
      </c>
      <c r="U644" s="217"/>
      <c r="W644" s="223">
        <f t="shared" si="100"/>
        <v>0</v>
      </c>
      <c r="X644" s="98"/>
      <c r="Z644" s="223">
        <f t="shared" si="93"/>
        <v>0</v>
      </c>
      <c r="AA644" s="217"/>
      <c r="AC644" s="50">
        <f t="shared" si="94"/>
        <v>0</v>
      </c>
      <c r="AF644" s="50">
        <f t="shared" si="95"/>
        <v>0</v>
      </c>
      <c r="AG644" s="49"/>
      <c r="AI644" s="50">
        <f t="shared" si="96"/>
        <v>0</v>
      </c>
      <c r="AJ644" s="220"/>
      <c r="AK644" s="45"/>
      <c r="AM644" s="159">
        <f t="shared" si="97"/>
        <v>0</v>
      </c>
      <c r="AN644" s="48">
        <f t="shared" si="98"/>
        <v>0</v>
      </c>
    </row>
    <row r="645" spans="2:40" x14ac:dyDescent="0.2">
      <c r="B645" s="153"/>
      <c r="G645" s="47"/>
      <c r="I645" s="217"/>
      <c r="K645" s="50">
        <f t="shared" si="89"/>
        <v>0</v>
      </c>
      <c r="L645" s="217"/>
      <c r="N645" s="223">
        <f t="shared" si="90"/>
        <v>0</v>
      </c>
      <c r="O645" s="217"/>
      <c r="Q645" s="223">
        <f t="shared" si="91"/>
        <v>0</v>
      </c>
      <c r="R645" s="217"/>
      <c r="T645" s="223">
        <f t="shared" si="92"/>
        <v>0</v>
      </c>
      <c r="U645" s="217"/>
      <c r="W645" s="223">
        <f t="shared" si="100"/>
        <v>0</v>
      </c>
      <c r="X645" s="98"/>
      <c r="Z645" s="223">
        <f t="shared" si="93"/>
        <v>0</v>
      </c>
      <c r="AA645" s="217"/>
      <c r="AC645" s="50">
        <f t="shared" si="94"/>
        <v>0</v>
      </c>
      <c r="AF645" s="50">
        <f t="shared" si="95"/>
        <v>0</v>
      </c>
      <c r="AG645" s="49"/>
      <c r="AI645" s="50">
        <f t="shared" si="96"/>
        <v>0</v>
      </c>
      <c r="AJ645" s="220"/>
      <c r="AK645" s="45"/>
      <c r="AM645" s="159">
        <f t="shared" si="97"/>
        <v>0</v>
      </c>
      <c r="AN645" s="48">
        <f t="shared" si="98"/>
        <v>0</v>
      </c>
    </row>
    <row r="646" spans="2:40" x14ac:dyDescent="0.2">
      <c r="B646" s="153"/>
      <c r="G646" s="47"/>
      <c r="I646" s="217"/>
      <c r="K646" s="50">
        <f t="shared" si="89"/>
        <v>0</v>
      </c>
      <c r="L646" s="217"/>
      <c r="N646" s="223">
        <f t="shared" si="90"/>
        <v>0</v>
      </c>
      <c r="O646" s="217"/>
      <c r="Q646" s="223">
        <f t="shared" si="91"/>
        <v>0</v>
      </c>
      <c r="R646" s="217"/>
      <c r="T646" s="223">
        <f t="shared" si="92"/>
        <v>0</v>
      </c>
      <c r="U646" s="217"/>
      <c r="W646" s="223">
        <f t="shared" si="100"/>
        <v>0</v>
      </c>
      <c r="X646" s="98"/>
      <c r="Z646" s="223">
        <f t="shared" si="93"/>
        <v>0</v>
      </c>
      <c r="AA646" s="217"/>
      <c r="AC646" s="50">
        <f t="shared" si="94"/>
        <v>0</v>
      </c>
      <c r="AF646" s="50">
        <f t="shared" si="95"/>
        <v>0</v>
      </c>
      <c r="AG646" s="49"/>
      <c r="AI646" s="50">
        <f t="shared" si="96"/>
        <v>0</v>
      </c>
      <c r="AJ646" s="220"/>
      <c r="AK646" s="45"/>
      <c r="AM646" s="159">
        <f t="shared" si="97"/>
        <v>0</v>
      </c>
      <c r="AN646" s="48">
        <f t="shared" si="98"/>
        <v>0</v>
      </c>
    </row>
    <row r="647" spans="2:40" x14ac:dyDescent="0.2">
      <c r="B647" s="153"/>
      <c r="G647" s="47"/>
      <c r="I647" s="217"/>
      <c r="K647" s="50">
        <f t="shared" si="89"/>
        <v>0</v>
      </c>
      <c r="L647" s="217"/>
      <c r="N647" s="223">
        <f t="shared" si="90"/>
        <v>0</v>
      </c>
      <c r="O647" s="217"/>
      <c r="Q647" s="223">
        <f t="shared" si="91"/>
        <v>0</v>
      </c>
      <c r="R647" s="217"/>
      <c r="T647" s="223">
        <f t="shared" si="92"/>
        <v>0</v>
      </c>
      <c r="U647" s="217"/>
      <c r="W647" s="223">
        <f t="shared" si="100"/>
        <v>0</v>
      </c>
      <c r="X647" s="98"/>
      <c r="Z647" s="223">
        <f t="shared" si="93"/>
        <v>0</v>
      </c>
      <c r="AA647" s="217"/>
      <c r="AC647" s="50">
        <f t="shared" si="94"/>
        <v>0</v>
      </c>
      <c r="AF647" s="50">
        <f t="shared" si="95"/>
        <v>0</v>
      </c>
      <c r="AG647" s="49"/>
      <c r="AI647" s="50">
        <f t="shared" si="96"/>
        <v>0</v>
      </c>
      <c r="AJ647" s="220"/>
      <c r="AK647" s="45"/>
      <c r="AM647" s="159">
        <f t="shared" si="97"/>
        <v>0</v>
      </c>
      <c r="AN647" s="48">
        <f t="shared" si="98"/>
        <v>0</v>
      </c>
    </row>
    <row r="648" spans="2:40" x14ac:dyDescent="0.2">
      <c r="B648" s="153"/>
      <c r="G648" s="47"/>
      <c r="I648" s="217"/>
      <c r="K648" s="50">
        <f t="shared" si="89"/>
        <v>0</v>
      </c>
      <c r="L648" s="217"/>
      <c r="N648" s="223">
        <f t="shared" si="90"/>
        <v>0</v>
      </c>
      <c r="O648" s="217"/>
      <c r="Q648" s="223">
        <f t="shared" si="91"/>
        <v>0</v>
      </c>
      <c r="R648" s="217"/>
      <c r="T648" s="223">
        <f t="shared" si="92"/>
        <v>0</v>
      </c>
      <c r="U648" s="217"/>
      <c r="W648" s="223">
        <f t="shared" si="100"/>
        <v>0</v>
      </c>
      <c r="X648" s="98"/>
      <c r="Z648" s="223">
        <f t="shared" si="93"/>
        <v>0</v>
      </c>
      <c r="AA648" s="217"/>
      <c r="AC648" s="50">
        <f t="shared" si="94"/>
        <v>0</v>
      </c>
      <c r="AF648" s="50">
        <f t="shared" si="95"/>
        <v>0</v>
      </c>
      <c r="AG648" s="49"/>
      <c r="AI648" s="50">
        <f t="shared" si="96"/>
        <v>0</v>
      </c>
      <c r="AJ648" s="220"/>
      <c r="AK648" s="45"/>
      <c r="AM648" s="159">
        <f t="shared" si="97"/>
        <v>0</v>
      </c>
      <c r="AN648" s="48">
        <f t="shared" si="98"/>
        <v>0</v>
      </c>
    </row>
    <row r="649" spans="2:40" x14ac:dyDescent="0.2">
      <c r="B649" s="153"/>
      <c r="G649" s="47"/>
      <c r="I649" s="217"/>
      <c r="K649" s="50">
        <f t="shared" si="89"/>
        <v>0</v>
      </c>
      <c r="L649" s="217"/>
      <c r="N649" s="223">
        <f t="shared" si="90"/>
        <v>0</v>
      </c>
      <c r="O649" s="217"/>
      <c r="Q649" s="223">
        <f t="shared" si="91"/>
        <v>0</v>
      </c>
      <c r="R649" s="217"/>
      <c r="T649" s="223">
        <f t="shared" si="92"/>
        <v>0</v>
      </c>
      <c r="U649" s="217"/>
      <c r="W649" s="223">
        <f t="shared" si="100"/>
        <v>0</v>
      </c>
      <c r="X649" s="98"/>
      <c r="Z649" s="223">
        <f t="shared" si="93"/>
        <v>0</v>
      </c>
      <c r="AA649" s="217"/>
      <c r="AC649" s="50">
        <f t="shared" si="94"/>
        <v>0</v>
      </c>
      <c r="AF649" s="50">
        <f t="shared" si="95"/>
        <v>0</v>
      </c>
      <c r="AG649" s="49"/>
      <c r="AI649" s="50">
        <f t="shared" si="96"/>
        <v>0</v>
      </c>
      <c r="AJ649" s="220"/>
      <c r="AK649" s="45"/>
      <c r="AM649" s="159">
        <f t="shared" si="97"/>
        <v>0</v>
      </c>
      <c r="AN649" s="48">
        <f t="shared" si="98"/>
        <v>0</v>
      </c>
    </row>
    <row r="650" spans="2:40" x14ac:dyDescent="0.2">
      <c r="B650" s="153"/>
      <c r="G650" s="47"/>
      <c r="I650" s="217"/>
      <c r="K650" s="50">
        <f t="shared" si="89"/>
        <v>0</v>
      </c>
      <c r="L650" s="217"/>
      <c r="N650" s="223">
        <f t="shared" si="90"/>
        <v>0</v>
      </c>
      <c r="O650" s="217"/>
      <c r="Q650" s="223">
        <f t="shared" si="91"/>
        <v>0</v>
      </c>
      <c r="R650" s="217"/>
      <c r="T650" s="223">
        <f t="shared" si="92"/>
        <v>0</v>
      </c>
      <c r="U650" s="217"/>
      <c r="W650" s="223">
        <f t="shared" si="100"/>
        <v>0</v>
      </c>
      <c r="X650" s="98"/>
      <c r="Z650" s="223">
        <f t="shared" si="93"/>
        <v>0</v>
      </c>
      <c r="AA650" s="217"/>
      <c r="AC650" s="50">
        <f t="shared" si="94"/>
        <v>0</v>
      </c>
      <c r="AF650" s="50">
        <f t="shared" si="95"/>
        <v>0</v>
      </c>
      <c r="AG650" s="49"/>
      <c r="AI650" s="50">
        <f t="shared" si="96"/>
        <v>0</v>
      </c>
      <c r="AJ650" s="220"/>
      <c r="AK650" s="45"/>
      <c r="AM650" s="159">
        <f t="shared" si="97"/>
        <v>0</v>
      </c>
      <c r="AN650" s="48">
        <f t="shared" si="98"/>
        <v>0</v>
      </c>
    </row>
    <row r="651" spans="2:40" x14ac:dyDescent="0.2">
      <c r="B651" s="153"/>
      <c r="G651" s="47"/>
      <c r="I651" s="217"/>
      <c r="K651" s="50">
        <f t="shared" si="89"/>
        <v>0</v>
      </c>
      <c r="L651" s="217"/>
      <c r="N651" s="223">
        <f t="shared" si="90"/>
        <v>0</v>
      </c>
      <c r="O651" s="217"/>
      <c r="Q651" s="223">
        <f t="shared" si="91"/>
        <v>0</v>
      </c>
      <c r="R651" s="217"/>
      <c r="T651" s="223">
        <f t="shared" si="92"/>
        <v>0</v>
      </c>
      <c r="U651" s="217"/>
      <c r="W651" s="223">
        <f t="shared" si="100"/>
        <v>0</v>
      </c>
      <c r="X651" s="98"/>
      <c r="Z651" s="223">
        <f t="shared" si="93"/>
        <v>0</v>
      </c>
      <c r="AA651" s="217"/>
      <c r="AC651" s="50">
        <f t="shared" si="94"/>
        <v>0</v>
      </c>
      <c r="AF651" s="50">
        <f t="shared" si="95"/>
        <v>0</v>
      </c>
      <c r="AG651" s="49"/>
      <c r="AI651" s="50">
        <f t="shared" si="96"/>
        <v>0</v>
      </c>
      <c r="AJ651" s="220"/>
      <c r="AK651" s="45"/>
      <c r="AM651" s="159">
        <f t="shared" si="97"/>
        <v>0</v>
      </c>
      <c r="AN651" s="48">
        <f t="shared" si="98"/>
        <v>0</v>
      </c>
    </row>
    <row r="652" spans="2:40" x14ac:dyDescent="0.2">
      <c r="B652" s="153"/>
      <c r="G652" s="47"/>
      <c r="I652" s="217"/>
      <c r="K652" s="50">
        <f t="shared" si="89"/>
        <v>0</v>
      </c>
      <c r="L652" s="217"/>
      <c r="N652" s="223">
        <f t="shared" si="90"/>
        <v>0</v>
      </c>
      <c r="O652" s="217"/>
      <c r="Q652" s="223">
        <f t="shared" si="91"/>
        <v>0</v>
      </c>
      <c r="R652" s="217"/>
      <c r="T652" s="223">
        <f t="shared" si="92"/>
        <v>0</v>
      </c>
      <c r="U652" s="217"/>
      <c r="W652" s="223">
        <f t="shared" si="100"/>
        <v>0</v>
      </c>
      <c r="X652" s="98"/>
      <c r="Z652" s="223">
        <f t="shared" si="93"/>
        <v>0</v>
      </c>
      <c r="AA652" s="217"/>
      <c r="AC652" s="50">
        <f t="shared" si="94"/>
        <v>0</v>
      </c>
      <c r="AF652" s="50">
        <f t="shared" si="95"/>
        <v>0</v>
      </c>
      <c r="AG652" s="49"/>
      <c r="AI652" s="50">
        <f t="shared" si="96"/>
        <v>0</v>
      </c>
      <c r="AJ652" s="220"/>
      <c r="AK652" s="45"/>
      <c r="AM652" s="159">
        <f t="shared" si="97"/>
        <v>0</v>
      </c>
      <c r="AN652" s="48">
        <f t="shared" si="98"/>
        <v>0</v>
      </c>
    </row>
    <row r="653" spans="2:40" x14ac:dyDescent="0.2">
      <c r="B653" s="153"/>
      <c r="G653" s="47"/>
      <c r="I653" s="217"/>
      <c r="K653" s="50">
        <f t="shared" si="89"/>
        <v>0</v>
      </c>
      <c r="L653" s="217"/>
      <c r="N653" s="223">
        <f t="shared" si="90"/>
        <v>0</v>
      </c>
      <c r="O653" s="217"/>
      <c r="Q653" s="223">
        <f t="shared" si="91"/>
        <v>0</v>
      </c>
      <c r="R653" s="217"/>
      <c r="T653" s="223">
        <f t="shared" si="92"/>
        <v>0</v>
      </c>
      <c r="U653" s="217"/>
      <c r="W653" s="223">
        <f t="shared" si="100"/>
        <v>0</v>
      </c>
      <c r="X653" s="98"/>
      <c r="Z653" s="223">
        <f t="shared" si="93"/>
        <v>0</v>
      </c>
      <c r="AA653" s="217"/>
      <c r="AC653" s="50">
        <f t="shared" si="94"/>
        <v>0</v>
      </c>
      <c r="AF653" s="50">
        <f t="shared" si="95"/>
        <v>0</v>
      </c>
      <c r="AG653" s="49"/>
      <c r="AI653" s="50">
        <f t="shared" si="96"/>
        <v>0</v>
      </c>
      <c r="AJ653" s="220"/>
      <c r="AK653" s="45"/>
      <c r="AM653" s="159">
        <f t="shared" si="97"/>
        <v>0</v>
      </c>
      <c r="AN653" s="48">
        <f t="shared" si="98"/>
        <v>0</v>
      </c>
    </row>
    <row r="654" spans="2:40" x14ac:dyDescent="0.2">
      <c r="B654" s="153"/>
      <c r="G654" s="47"/>
      <c r="I654" s="217"/>
      <c r="K654" s="50">
        <f t="shared" si="89"/>
        <v>0</v>
      </c>
      <c r="L654" s="217"/>
      <c r="N654" s="223">
        <f t="shared" si="90"/>
        <v>0</v>
      </c>
      <c r="O654" s="217"/>
      <c r="Q654" s="223">
        <f t="shared" si="91"/>
        <v>0</v>
      </c>
      <c r="R654" s="217"/>
      <c r="T654" s="223">
        <f t="shared" si="92"/>
        <v>0</v>
      </c>
      <c r="U654" s="217"/>
      <c r="W654" s="223">
        <f t="shared" si="100"/>
        <v>0</v>
      </c>
      <c r="X654" s="98"/>
      <c r="Z654" s="223">
        <f t="shared" si="93"/>
        <v>0</v>
      </c>
      <c r="AA654" s="217"/>
      <c r="AC654" s="50">
        <f t="shared" si="94"/>
        <v>0</v>
      </c>
      <c r="AF654" s="50">
        <f t="shared" si="95"/>
        <v>0</v>
      </c>
      <c r="AG654" s="49"/>
      <c r="AI654" s="50">
        <f t="shared" si="96"/>
        <v>0</v>
      </c>
      <c r="AJ654" s="220"/>
      <c r="AK654" s="45"/>
      <c r="AM654" s="159">
        <f t="shared" si="97"/>
        <v>0</v>
      </c>
      <c r="AN654" s="48">
        <f t="shared" si="98"/>
        <v>0</v>
      </c>
    </row>
    <row r="655" spans="2:40" x14ac:dyDescent="0.2">
      <c r="B655" s="153"/>
      <c r="G655" s="47"/>
      <c r="I655" s="217"/>
      <c r="K655" s="50">
        <f t="shared" si="89"/>
        <v>0</v>
      </c>
      <c r="L655" s="217"/>
      <c r="N655" s="223">
        <f t="shared" si="90"/>
        <v>0</v>
      </c>
      <c r="O655" s="217"/>
      <c r="Q655" s="223">
        <f t="shared" si="91"/>
        <v>0</v>
      </c>
      <c r="R655" s="217"/>
      <c r="T655" s="223">
        <f t="shared" si="92"/>
        <v>0</v>
      </c>
      <c r="U655" s="217"/>
      <c r="W655" s="223">
        <f t="shared" si="100"/>
        <v>0</v>
      </c>
      <c r="X655" s="98"/>
      <c r="Z655" s="223">
        <f t="shared" si="93"/>
        <v>0</v>
      </c>
      <c r="AA655" s="217"/>
      <c r="AC655" s="50">
        <f t="shared" si="94"/>
        <v>0</v>
      </c>
      <c r="AF655" s="50">
        <f t="shared" si="95"/>
        <v>0</v>
      </c>
      <c r="AG655" s="49"/>
      <c r="AI655" s="50">
        <f t="shared" si="96"/>
        <v>0</v>
      </c>
      <c r="AJ655" s="220"/>
      <c r="AK655" s="45"/>
      <c r="AM655" s="159">
        <f t="shared" si="97"/>
        <v>0</v>
      </c>
      <c r="AN655" s="48">
        <f t="shared" si="98"/>
        <v>0</v>
      </c>
    </row>
    <row r="656" spans="2:40" x14ac:dyDescent="0.2">
      <c r="B656" s="153"/>
      <c r="G656" s="47"/>
      <c r="I656" s="217"/>
      <c r="K656" s="50">
        <f t="shared" si="89"/>
        <v>0</v>
      </c>
      <c r="L656" s="217"/>
      <c r="N656" s="223">
        <f t="shared" si="90"/>
        <v>0</v>
      </c>
      <c r="O656" s="217"/>
      <c r="Q656" s="223">
        <f t="shared" si="91"/>
        <v>0</v>
      </c>
      <c r="R656" s="217"/>
      <c r="T656" s="223">
        <f t="shared" si="92"/>
        <v>0</v>
      </c>
      <c r="U656" s="217"/>
      <c r="W656" s="223">
        <f t="shared" si="100"/>
        <v>0</v>
      </c>
      <c r="X656" s="98"/>
      <c r="Z656" s="223">
        <f t="shared" si="93"/>
        <v>0</v>
      </c>
      <c r="AA656" s="217"/>
      <c r="AC656" s="50">
        <f t="shared" si="94"/>
        <v>0</v>
      </c>
      <c r="AF656" s="50">
        <f t="shared" si="95"/>
        <v>0</v>
      </c>
      <c r="AG656" s="49"/>
      <c r="AI656" s="50">
        <f t="shared" si="96"/>
        <v>0</v>
      </c>
      <c r="AJ656" s="220"/>
      <c r="AK656" s="45"/>
      <c r="AM656" s="159">
        <f t="shared" ref="AM656:AM719" si="101">K656+N656+Q656+T656+W656+AC656+AF656+AI656+Z656+AL656</f>
        <v>0</v>
      </c>
      <c r="AN656" s="48">
        <f t="shared" si="98"/>
        <v>0</v>
      </c>
    </row>
    <row r="657" spans="2:40" x14ac:dyDescent="0.2">
      <c r="B657" s="153"/>
      <c r="G657" s="47"/>
      <c r="I657" s="217"/>
      <c r="K657" s="50">
        <f t="shared" si="89"/>
        <v>0</v>
      </c>
      <c r="L657" s="217"/>
      <c r="N657" s="223">
        <f t="shared" si="90"/>
        <v>0</v>
      </c>
      <c r="O657" s="217"/>
      <c r="Q657" s="223">
        <f t="shared" si="91"/>
        <v>0</v>
      </c>
      <c r="R657" s="217"/>
      <c r="T657" s="223">
        <f t="shared" si="92"/>
        <v>0</v>
      </c>
      <c r="U657" s="217"/>
      <c r="W657" s="223">
        <f t="shared" si="100"/>
        <v>0</v>
      </c>
      <c r="X657" s="98"/>
      <c r="Z657" s="223">
        <f t="shared" si="93"/>
        <v>0</v>
      </c>
      <c r="AA657" s="217"/>
      <c r="AC657" s="50">
        <f t="shared" si="94"/>
        <v>0</v>
      </c>
      <c r="AF657" s="50">
        <f t="shared" si="95"/>
        <v>0</v>
      </c>
      <c r="AG657" s="49"/>
      <c r="AI657" s="50">
        <f t="shared" si="96"/>
        <v>0</v>
      </c>
      <c r="AJ657" s="220"/>
      <c r="AK657" s="45"/>
      <c r="AM657" s="159">
        <f t="shared" si="101"/>
        <v>0</v>
      </c>
      <c r="AN657" s="48">
        <f t="shared" si="98"/>
        <v>0</v>
      </c>
    </row>
    <row r="658" spans="2:40" x14ac:dyDescent="0.2">
      <c r="B658" s="153"/>
      <c r="G658" s="47"/>
      <c r="I658" s="217"/>
      <c r="K658" s="50">
        <f t="shared" si="89"/>
        <v>0</v>
      </c>
      <c r="L658" s="217"/>
      <c r="N658" s="223">
        <f t="shared" si="90"/>
        <v>0</v>
      </c>
      <c r="O658" s="217"/>
      <c r="Q658" s="223">
        <f t="shared" si="91"/>
        <v>0</v>
      </c>
      <c r="R658" s="217"/>
      <c r="T658" s="223">
        <f t="shared" si="92"/>
        <v>0</v>
      </c>
      <c r="U658" s="217"/>
      <c r="W658" s="223">
        <f t="shared" si="100"/>
        <v>0</v>
      </c>
      <c r="X658" s="98"/>
      <c r="Z658" s="223">
        <f t="shared" si="93"/>
        <v>0</v>
      </c>
      <c r="AA658" s="217"/>
      <c r="AC658" s="50">
        <f t="shared" si="94"/>
        <v>0</v>
      </c>
      <c r="AF658" s="50">
        <f t="shared" si="95"/>
        <v>0</v>
      </c>
      <c r="AG658" s="49"/>
      <c r="AI658" s="50">
        <f t="shared" si="96"/>
        <v>0</v>
      </c>
      <c r="AJ658" s="220"/>
      <c r="AK658" s="45"/>
      <c r="AM658" s="159">
        <f t="shared" si="101"/>
        <v>0</v>
      </c>
      <c r="AN658" s="48">
        <f t="shared" si="98"/>
        <v>0</v>
      </c>
    </row>
    <row r="659" spans="2:40" x14ac:dyDescent="0.2">
      <c r="B659" s="153"/>
      <c r="G659" s="47"/>
      <c r="I659" s="217"/>
      <c r="K659" s="50">
        <f t="shared" si="89"/>
        <v>0</v>
      </c>
      <c r="L659" s="217"/>
      <c r="N659" s="223">
        <f t="shared" si="90"/>
        <v>0</v>
      </c>
      <c r="O659" s="217"/>
      <c r="Q659" s="223">
        <f t="shared" si="91"/>
        <v>0</v>
      </c>
      <c r="R659" s="217"/>
      <c r="T659" s="223">
        <f t="shared" si="92"/>
        <v>0</v>
      </c>
      <c r="U659" s="217"/>
      <c r="W659" s="223">
        <f t="shared" si="100"/>
        <v>0</v>
      </c>
      <c r="X659" s="98"/>
      <c r="Z659" s="223">
        <f t="shared" si="93"/>
        <v>0</v>
      </c>
      <c r="AA659" s="217"/>
      <c r="AC659" s="50">
        <f t="shared" si="94"/>
        <v>0</v>
      </c>
      <c r="AF659" s="50">
        <f t="shared" si="95"/>
        <v>0</v>
      </c>
      <c r="AG659" s="49"/>
      <c r="AI659" s="50">
        <f t="shared" si="96"/>
        <v>0</v>
      </c>
      <c r="AJ659" s="220"/>
      <c r="AK659" s="45"/>
      <c r="AM659" s="159">
        <f t="shared" si="101"/>
        <v>0</v>
      </c>
      <c r="AN659" s="48">
        <f t="shared" si="98"/>
        <v>0</v>
      </c>
    </row>
    <row r="660" spans="2:40" x14ac:dyDescent="0.2">
      <c r="B660" s="153"/>
      <c r="G660" s="47"/>
      <c r="I660" s="217"/>
      <c r="K660" s="50">
        <f t="shared" si="89"/>
        <v>0</v>
      </c>
      <c r="L660" s="217"/>
      <c r="N660" s="223">
        <f t="shared" si="90"/>
        <v>0</v>
      </c>
      <c r="O660" s="217"/>
      <c r="Q660" s="223">
        <f t="shared" si="91"/>
        <v>0</v>
      </c>
      <c r="R660" s="217"/>
      <c r="T660" s="223">
        <f t="shared" si="92"/>
        <v>0</v>
      </c>
      <c r="U660" s="217"/>
      <c r="W660" s="223">
        <f t="shared" si="100"/>
        <v>0</v>
      </c>
      <c r="X660" s="98"/>
      <c r="Z660" s="223">
        <f t="shared" si="93"/>
        <v>0</v>
      </c>
      <c r="AA660" s="217"/>
      <c r="AC660" s="50">
        <f t="shared" si="94"/>
        <v>0</v>
      </c>
      <c r="AF660" s="50">
        <f t="shared" si="95"/>
        <v>0</v>
      </c>
      <c r="AG660" s="49"/>
      <c r="AI660" s="50">
        <f t="shared" si="96"/>
        <v>0</v>
      </c>
      <c r="AJ660" s="220"/>
      <c r="AK660" s="45"/>
      <c r="AM660" s="159">
        <f t="shared" si="101"/>
        <v>0</v>
      </c>
      <c r="AN660" s="48">
        <f t="shared" si="98"/>
        <v>0</v>
      </c>
    </row>
    <row r="661" spans="2:40" x14ac:dyDescent="0.2">
      <c r="B661" s="153"/>
      <c r="G661" s="47"/>
      <c r="I661" s="217"/>
      <c r="K661" s="50">
        <f t="shared" si="89"/>
        <v>0</v>
      </c>
      <c r="L661" s="217"/>
      <c r="N661" s="223">
        <f t="shared" si="90"/>
        <v>0</v>
      </c>
      <c r="O661" s="217"/>
      <c r="Q661" s="223">
        <f t="shared" si="91"/>
        <v>0</v>
      </c>
      <c r="R661" s="217"/>
      <c r="T661" s="223">
        <f t="shared" si="92"/>
        <v>0</v>
      </c>
      <c r="U661" s="217"/>
      <c r="W661" s="223">
        <f t="shared" si="100"/>
        <v>0</v>
      </c>
      <c r="X661" s="98"/>
      <c r="Z661" s="223">
        <f t="shared" si="93"/>
        <v>0</v>
      </c>
      <c r="AA661" s="217"/>
      <c r="AC661" s="50">
        <f t="shared" si="94"/>
        <v>0</v>
      </c>
      <c r="AF661" s="50">
        <f t="shared" si="95"/>
        <v>0</v>
      </c>
      <c r="AG661" s="49"/>
      <c r="AI661" s="50">
        <f t="shared" si="96"/>
        <v>0</v>
      </c>
      <c r="AJ661" s="220"/>
      <c r="AK661" s="45"/>
      <c r="AM661" s="159">
        <f t="shared" si="101"/>
        <v>0</v>
      </c>
      <c r="AN661" s="48">
        <f t="shared" si="98"/>
        <v>0</v>
      </c>
    </row>
    <row r="662" spans="2:40" x14ac:dyDescent="0.2">
      <c r="B662" s="153"/>
      <c r="G662" s="47"/>
      <c r="I662" s="217"/>
      <c r="K662" s="50">
        <f t="shared" si="89"/>
        <v>0</v>
      </c>
      <c r="L662" s="217"/>
      <c r="N662" s="223">
        <f t="shared" si="90"/>
        <v>0</v>
      </c>
      <c r="O662" s="217"/>
      <c r="Q662" s="223">
        <f t="shared" si="91"/>
        <v>0</v>
      </c>
      <c r="R662" s="217"/>
      <c r="T662" s="223">
        <f t="shared" si="92"/>
        <v>0</v>
      </c>
      <c r="U662" s="217"/>
      <c r="W662" s="223">
        <f t="shared" si="100"/>
        <v>0</v>
      </c>
      <c r="X662" s="98"/>
      <c r="Z662" s="223">
        <f t="shared" si="93"/>
        <v>0</v>
      </c>
      <c r="AA662" s="217"/>
      <c r="AC662" s="50">
        <f t="shared" si="94"/>
        <v>0</v>
      </c>
      <c r="AF662" s="50">
        <f t="shared" si="95"/>
        <v>0</v>
      </c>
      <c r="AG662" s="49"/>
      <c r="AI662" s="50">
        <f t="shared" si="96"/>
        <v>0</v>
      </c>
      <c r="AJ662" s="220"/>
      <c r="AK662" s="45"/>
      <c r="AM662" s="159">
        <f t="shared" si="101"/>
        <v>0</v>
      </c>
      <c r="AN662" s="48">
        <f t="shared" si="98"/>
        <v>0</v>
      </c>
    </row>
    <row r="663" spans="2:40" x14ac:dyDescent="0.2">
      <c r="B663" s="153"/>
      <c r="G663" s="47"/>
      <c r="I663" s="217"/>
      <c r="K663" s="50">
        <f t="shared" si="89"/>
        <v>0</v>
      </c>
      <c r="L663" s="217"/>
      <c r="N663" s="223">
        <f t="shared" si="90"/>
        <v>0</v>
      </c>
      <c r="O663" s="217"/>
      <c r="Q663" s="223">
        <f t="shared" si="91"/>
        <v>0</v>
      </c>
      <c r="R663" s="217"/>
      <c r="T663" s="223">
        <f t="shared" si="92"/>
        <v>0</v>
      </c>
      <c r="U663" s="217"/>
      <c r="W663" s="223">
        <f t="shared" si="100"/>
        <v>0</v>
      </c>
      <c r="X663" s="98"/>
      <c r="Z663" s="223">
        <f t="shared" si="93"/>
        <v>0</v>
      </c>
      <c r="AA663" s="217"/>
      <c r="AC663" s="50">
        <f t="shared" si="94"/>
        <v>0</v>
      </c>
      <c r="AF663" s="50">
        <f t="shared" si="95"/>
        <v>0</v>
      </c>
      <c r="AG663" s="49"/>
      <c r="AI663" s="50">
        <f t="shared" si="96"/>
        <v>0</v>
      </c>
      <c r="AJ663" s="220"/>
      <c r="AK663" s="45"/>
      <c r="AM663" s="159">
        <f t="shared" si="101"/>
        <v>0</v>
      </c>
      <c r="AN663" s="48">
        <f t="shared" si="98"/>
        <v>0</v>
      </c>
    </row>
    <row r="664" spans="2:40" x14ac:dyDescent="0.2">
      <c r="B664" s="153"/>
      <c r="G664" s="47"/>
      <c r="I664" s="217"/>
      <c r="K664" s="50">
        <f t="shared" si="89"/>
        <v>0</v>
      </c>
      <c r="L664" s="217"/>
      <c r="N664" s="223">
        <f t="shared" si="90"/>
        <v>0</v>
      </c>
      <c r="O664" s="217"/>
      <c r="Q664" s="223">
        <f t="shared" si="91"/>
        <v>0</v>
      </c>
      <c r="R664" s="217"/>
      <c r="T664" s="223">
        <f t="shared" si="92"/>
        <v>0</v>
      </c>
      <c r="U664" s="217"/>
      <c r="W664" s="223">
        <f t="shared" si="100"/>
        <v>0</v>
      </c>
      <c r="X664" s="98"/>
      <c r="Z664" s="223">
        <f t="shared" si="93"/>
        <v>0</v>
      </c>
      <c r="AA664" s="217"/>
      <c r="AC664" s="50">
        <f t="shared" si="94"/>
        <v>0</v>
      </c>
      <c r="AF664" s="50">
        <f t="shared" si="95"/>
        <v>0</v>
      </c>
      <c r="AG664" s="49"/>
      <c r="AI664" s="50">
        <f t="shared" si="96"/>
        <v>0</v>
      </c>
      <c r="AJ664" s="220"/>
      <c r="AK664" s="45"/>
      <c r="AM664" s="159">
        <f t="shared" si="101"/>
        <v>0</v>
      </c>
      <c r="AN664" s="48">
        <f t="shared" si="98"/>
        <v>0</v>
      </c>
    </row>
    <row r="665" spans="2:40" x14ac:dyDescent="0.2">
      <c r="B665" s="153"/>
      <c r="G665" s="47"/>
      <c r="I665" s="217"/>
      <c r="K665" s="50">
        <f t="shared" si="89"/>
        <v>0</v>
      </c>
      <c r="L665" s="217"/>
      <c r="N665" s="223">
        <f t="shared" si="90"/>
        <v>0</v>
      </c>
      <c r="O665" s="217"/>
      <c r="Q665" s="223">
        <f t="shared" si="91"/>
        <v>0</v>
      </c>
      <c r="R665" s="217"/>
      <c r="T665" s="223">
        <f t="shared" si="92"/>
        <v>0</v>
      </c>
      <c r="U665" s="217"/>
      <c r="W665" s="223">
        <f t="shared" si="100"/>
        <v>0</v>
      </c>
      <c r="X665" s="98"/>
      <c r="Z665" s="223">
        <f t="shared" si="93"/>
        <v>0</v>
      </c>
      <c r="AA665" s="217"/>
      <c r="AC665" s="50">
        <f t="shared" si="94"/>
        <v>0</v>
      </c>
      <c r="AF665" s="50">
        <f t="shared" si="95"/>
        <v>0</v>
      </c>
      <c r="AG665" s="49"/>
      <c r="AI665" s="50">
        <f t="shared" si="96"/>
        <v>0</v>
      </c>
      <c r="AJ665" s="220"/>
      <c r="AK665" s="45"/>
      <c r="AM665" s="159">
        <f t="shared" si="101"/>
        <v>0</v>
      </c>
      <c r="AN665" s="48">
        <f t="shared" ref="AN665:AN728" si="102">B665</f>
        <v>0</v>
      </c>
    </row>
    <row r="666" spans="2:40" x14ac:dyDescent="0.2">
      <c r="B666" s="153"/>
      <c r="G666" s="47"/>
      <c r="I666" s="217"/>
      <c r="K666" s="50">
        <f t="shared" si="89"/>
        <v>0</v>
      </c>
      <c r="L666" s="217"/>
      <c r="N666" s="223">
        <f t="shared" si="90"/>
        <v>0</v>
      </c>
      <c r="O666" s="217"/>
      <c r="Q666" s="223">
        <f t="shared" si="91"/>
        <v>0</v>
      </c>
      <c r="R666" s="217"/>
      <c r="T666" s="223">
        <f t="shared" si="92"/>
        <v>0</v>
      </c>
      <c r="U666" s="217"/>
      <c r="W666" s="223">
        <f t="shared" si="100"/>
        <v>0</v>
      </c>
      <c r="X666" s="98"/>
      <c r="Z666" s="223">
        <f t="shared" si="93"/>
        <v>0</v>
      </c>
      <c r="AA666" s="217"/>
      <c r="AC666" s="50">
        <f t="shared" si="94"/>
        <v>0</v>
      </c>
      <c r="AF666" s="50">
        <f t="shared" si="95"/>
        <v>0</v>
      </c>
      <c r="AG666" s="49"/>
      <c r="AI666" s="50">
        <f t="shared" si="96"/>
        <v>0</v>
      </c>
      <c r="AJ666" s="220"/>
      <c r="AK666" s="45"/>
      <c r="AM666" s="159">
        <f t="shared" si="101"/>
        <v>0</v>
      </c>
      <c r="AN666" s="48">
        <f t="shared" si="102"/>
        <v>0</v>
      </c>
    </row>
    <row r="667" spans="2:40" x14ac:dyDescent="0.2">
      <c r="B667" s="153"/>
      <c r="G667" s="47"/>
      <c r="I667" s="217"/>
      <c r="K667" s="50">
        <f t="shared" si="89"/>
        <v>0</v>
      </c>
      <c r="L667" s="217"/>
      <c r="N667" s="223">
        <f t="shared" si="90"/>
        <v>0</v>
      </c>
      <c r="O667" s="217"/>
      <c r="Q667" s="223">
        <f t="shared" si="91"/>
        <v>0</v>
      </c>
      <c r="R667" s="217"/>
      <c r="T667" s="223">
        <f t="shared" si="92"/>
        <v>0</v>
      </c>
      <c r="U667" s="217"/>
      <c r="W667" s="223">
        <f t="shared" si="100"/>
        <v>0</v>
      </c>
      <c r="X667" s="98"/>
      <c r="Z667" s="223">
        <f t="shared" si="93"/>
        <v>0</v>
      </c>
      <c r="AA667" s="217"/>
      <c r="AC667" s="50">
        <f t="shared" si="94"/>
        <v>0</v>
      </c>
      <c r="AF667" s="50">
        <f t="shared" si="95"/>
        <v>0</v>
      </c>
      <c r="AG667" s="49"/>
      <c r="AI667" s="50">
        <f t="shared" si="96"/>
        <v>0</v>
      </c>
      <c r="AJ667" s="220"/>
      <c r="AK667" s="45"/>
      <c r="AM667" s="159">
        <f t="shared" si="101"/>
        <v>0</v>
      </c>
      <c r="AN667" s="48">
        <f t="shared" si="102"/>
        <v>0</v>
      </c>
    </row>
    <row r="668" spans="2:40" x14ac:dyDescent="0.2">
      <c r="B668" s="153"/>
      <c r="G668" s="47"/>
      <c r="I668" s="217"/>
      <c r="K668" s="50">
        <f t="shared" si="89"/>
        <v>0</v>
      </c>
      <c r="L668" s="217"/>
      <c r="N668" s="223">
        <f t="shared" si="90"/>
        <v>0</v>
      </c>
      <c r="O668" s="217"/>
      <c r="Q668" s="223">
        <f t="shared" si="91"/>
        <v>0</v>
      </c>
      <c r="R668" s="217"/>
      <c r="T668" s="223">
        <f t="shared" si="92"/>
        <v>0</v>
      </c>
      <c r="U668" s="217"/>
      <c r="W668" s="223">
        <f t="shared" si="100"/>
        <v>0</v>
      </c>
      <c r="X668" s="98"/>
      <c r="Z668" s="223">
        <f t="shared" si="93"/>
        <v>0</v>
      </c>
      <c r="AA668" s="217"/>
      <c r="AC668" s="50">
        <f t="shared" si="94"/>
        <v>0</v>
      </c>
      <c r="AF668" s="50">
        <f t="shared" si="95"/>
        <v>0</v>
      </c>
      <c r="AG668" s="49"/>
      <c r="AI668" s="50">
        <f t="shared" si="96"/>
        <v>0</v>
      </c>
      <c r="AJ668" s="220"/>
      <c r="AK668" s="45"/>
      <c r="AM668" s="159">
        <f t="shared" si="101"/>
        <v>0</v>
      </c>
      <c r="AN668" s="48">
        <f t="shared" si="102"/>
        <v>0</v>
      </c>
    </row>
    <row r="669" spans="2:40" x14ac:dyDescent="0.2">
      <c r="B669" s="153"/>
      <c r="G669" s="47"/>
      <c r="I669" s="217"/>
      <c r="K669" s="50">
        <f t="shared" si="89"/>
        <v>0</v>
      </c>
      <c r="L669" s="217"/>
      <c r="N669" s="223">
        <f t="shared" si="90"/>
        <v>0</v>
      </c>
      <c r="O669" s="217"/>
      <c r="Q669" s="223">
        <f t="shared" si="91"/>
        <v>0</v>
      </c>
      <c r="R669" s="217"/>
      <c r="T669" s="223">
        <f t="shared" si="92"/>
        <v>0</v>
      </c>
      <c r="U669" s="217"/>
      <c r="W669" s="223">
        <f t="shared" si="100"/>
        <v>0</v>
      </c>
      <c r="X669" s="98"/>
      <c r="Z669" s="223">
        <f t="shared" si="93"/>
        <v>0</v>
      </c>
      <c r="AA669" s="217"/>
      <c r="AC669" s="50">
        <f t="shared" si="94"/>
        <v>0</v>
      </c>
      <c r="AF669" s="50">
        <f t="shared" si="95"/>
        <v>0</v>
      </c>
      <c r="AG669" s="49"/>
      <c r="AI669" s="50">
        <f t="shared" si="96"/>
        <v>0</v>
      </c>
      <c r="AJ669" s="220"/>
      <c r="AK669" s="45"/>
      <c r="AM669" s="159">
        <f t="shared" si="101"/>
        <v>0</v>
      </c>
      <c r="AN669" s="48">
        <f t="shared" si="102"/>
        <v>0</v>
      </c>
    </row>
    <row r="670" spans="2:40" x14ac:dyDescent="0.2">
      <c r="B670" s="153"/>
      <c r="G670" s="47"/>
      <c r="I670" s="217"/>
      <c r="K670" s="50">
        <f t="shared" si="89"/>
        <v>0</v>
      </c>
      <c r="L670" s="217"/>
      <c r="N670" s="223">
        <f t="shared" si="90"/>
        <v>0</v>
      </c>
      <c r="O670" s="217"/>
      <c r="Q670" s="223">
        <f t="shared" si="91"/>
        <v>0</v>
      </c>
      <c r="R670" s="217"/>
      <c r="T670" s="223">
        <f t="shared" si="92"/>
        <v>0</v>
      </c>
      <c r="U670" s="217"/>
      <c r="W670" s="223">
        <f t="shared" si="100"/>
        <v>0</v>
      </c>
      <c r="X670" s="98"/>
      <c r="Z670" s="223">
        <f t="shared" si="93"/>
        <v>0</v>
      </c>
      <c r="AA670" s="217"/>
      <c r="AC670" s="50">
        <f t="shared" si="94"/>
        <v>0</v>
      </c>
      <c r="AF670" s="50">
        <f t="shared" si="95"/>
        <v>0</v>
      </c>
      <c r="AG670" s="49"/>
      <c r="AI670" s="50">
        <f t="shared" si="96"/>
        <v>0</v>
      </c>
      <c r="AJ670" s="220"/>
      <c r="AK670" s="45"/>
      <c r="AM670" s="159">
        <f t="shared" si="101"/>
        <v>0</v>
      </c>
      <c r="AN670" s="48">
        <f t="shared" si="102"/>
        <v>0</v>
      </c>
    </row>
    <row r="671" spans="2:40" x14ac:dyDescent="0.2">
      <c r="B671" s="153"/>
      <c r="G671" s="47"/>
      <c r="I671" s="217"/>
      <c r="K671" s="50">
        <f t="shared" si="89"/>
        <v>0</v>
      </c>
      <c r="L671" s="217"/>
      <c r="N671" s="223">
        <f t="shared" si="90"/>
        <v>0</v>
      </c>
      <c r="O671" s="217"/>
      <c r="Q671" s="223">
        <f t="shared" si="91"/>
        <v>0</v>
      </c>
      <c r="R671" s="217"/>
      <c r="T671" s="223">
        <f t="shared" si="92"/>
        <v>0</v>
      </c>
      <c r="U671" s="217"/>
      <c r="W671" s="223">
        <f t="shared" si="100"/>
        <v>0</v>
      </c>
      <c r="X671" s="98"/>
      <c r="Z671" s="223">
        <f t="shared" si="93"/>
        <v>0</v>
      </c>
      <c r="AA671" s="217"/>
      <c r="AC671" s="50">
        <f t="shared" si="94"/>
        <v>0</v>
      </c>
      <c r="AF671" s="50">
        <f t="shared" si="95"/>
        <v>0</v>
      </c>
      <c r="AG671" s="49"/>
      <c r="AI671" s="50">
        <f t="shared" si="96"/>
        <v>0</v>
      </c>
      <c r="AJ671" s="220"/>
      <c r="AK671" s="45"/>
      <c r="AM671" s="159">
        <f t="shared" si="101"/>
        <v>0</v>
      </c>
      <c r="AN671" s="48">
        <f t="shared" si="102"/>
        <v>0</v>
      </c>
    </row>
    <row r="672" spans="2:40" x14ac:dyDescent="0.2">
      <c r="B672" s="153"/>
      <c r="G672" s="47"/>
      <c r="I672" s="217"/>
      <c r="K672" s="50">
        <f t="shared" si="89"/>
        <v>0</v>
      </c>
      <c r="L672" s="217"/>
      <c r="N672" s="223">
        <f t="shared" si="90"/>
        <v>0</v>
      </c>
      <c r="O672" s="217"/>
      <c r="Q672" s="223">
        <f t="shared" si="91"/>
        <v>0</v>
      </c>
      <c r="R672" s="217"/>
      <c r="T672" s="223">
        <f t="shared" si="92"/>
        <v>0</v>
      </c>
      <c r="U672" s="217"/>
      <c r="W672" s="223">
        <f t="shared" si="100"/>
        <v>0</v>
      </c>
      <c r="X672" s="98"/>
      <c r="Z672" s="223">
        <f t="shared" si="93"/>
        <v>0</v>
      </c>
      <c r="AA672" s="217"/>
      <c r="AC672" s="50">
        <f t="shared" si="94"/>
        <v>0</v>
      </c>
      <c r="AF672" s="50">
        <f t="shared" si="95"/>
        <v>0</v>
      </c>
      <c r="AG672" s="49"/>
      <c r="AI672" s="50">
        <f t="shared" si="96"/>
        <v>0</v>
      </c>
      <c r="AJ672" s="220"/>
      <c r="AK672" s="45"/>
      <c r="AM672" s="159">
        <f t="shared" si="101"/>
        <v>0</v>
      </c>
      <c r="AN672" s="48">
        <f t="shared" si="102"/>
        <v>0</v>
      </c>
    </row>
    <row r="673" spans="2:40" x14ac:dyDescent="0.2">
      <c r="B673" s="153"/>
      <c r="G673" s="47"/>
      <c r="I673" s="217"/>
      <c r="K673" s="50">
        <f t="shared" si="89"/>
        <v>0</v>
      </c>
      <c r="L673" s="217"/>
      <c r="N673" s="223">
        <f t="shared" si="90"/>
        <v>0</v>
      </c>
      <c r="O673" s="217"/>
      <c r="Q673" s="223">
        <f t="shared" si="91"/>
        <v>0</v>
      </c>
      <c r="R673" s="217"/>
      <c r="T673" s="223">
        <f t="shared" si="92"/>
        <v>0</v>
      </c>
      <c r="U673" s="217"/>
      <c r="W673" s="223">
        <f t="shared" si="100"/>
        <v>0</v>
      </c>
      <c r="X673" s="98"/>
      <c r="Z673" s="223">
        <f t="shared" si="93"/>
        <v>0</v>
      </c>
      <c r="AA673" s="217"/>
      <c r="AC673" s="50">
        <f t="shared" si="94"/>
        <v>0</v>
      </c>
      <c r="AF673" s="50">
        <f t="shared" si="95"/>
        <v>0</v>
      </c>
      <c r="AG673" s="49"/>
      <c r="AI673" s="50">
        <f t="shared" si="96"/>
        <v>0</v>
      </c>
      <c r="AJ673" s="220"/>
      <c r="AK673" s="45"/>
      <c r="AM673" s="159">
        <f t="shared" si="101"/>
        <v>0</v>
      </c>
      <c r="AN673" s="48">
        <f t="shared" si="102"/>
        <v>0</v>
      </c>
    </row>
    <row r="674" spans="2:40" x14ac:dyDescent="0.2">
      <c r="B674" s="153"/>
      <c r="G674" s="47"/>
      <c r="I674" s="217"/>
      <c r="K674" s="50">
        <f t="shared" si="89"/>
        <v>0</v>
      </c>
      <c r="L674" s="217"/>
      <c r="N674" s="223">
        <f t="shared" si="90"/>
        <v>0</v>
      </c>
      <c r="O674" s="217"/>
      <c r="Q674" s="223">
        <f t="shared" si="91"/>
        <v>0</v>
      </c>
      <c r="R674" s="217"/>
      <c r="T674" s="223">
        <f t="shared" si="92"/>
        <v>0</v>
      </c>
      <c r="U674" s="217"/>
      <c r="W674" s="223">
        <f t="shared" si="100"/>
        <v>0</v>
      </c>
      <c r="X674" s="98"/>
      <c r="Z674" s="223">
        <f t="shared" si="93"/>
        <v>0</v>
      </c>
      <c r="AA674" s="217"/>
      <c r="AC674" s="50">
        <f t="shared" si="94"/>
        <v>0</v>
      </c>
      <c r="AF674" s="50">
        <f t="shared" si="95"/>
        <v>0</v>
      </c>
      <c r="AG674" s="49"/>
      <c r="AI674" s="50">
        <f t="shared" si="96"/>
        <v>0</v>
      </c>
      <c r="AJ674" s="220"/>
      <c r="AK674" s="45"/>
      <c r="AM674" s="159">
        <f t="shared" si="101"/>
        <v>0</v>
      </c>
      <c r="AN674" s="48">
        <f t="shared" si="102"/>
        <v>0</v>
      </c>
    </row>
    <row r="675" spans="2:40" x14ac:dyDescent="0.2">
      <c r="B675" s="153"/>
      <c r="G675" s="47"/>
      <c r="I675" s="217"/>
      <c r="K675" s="50">
        <f t="shared" si="89"/>
        <v>0</v>
      </c>
      <c r="L675" s="217"/>
      <c r="N675" s="223">
        <f t="shared" si="90"/>
        <v>0</v>
      </c>
      <c r="O675" s="217"/>
      <c r="Q675" s="223">
        <f t="shared" si="91"/>
        <v>0</v>
      </c>
      <c r="R675" s="217"/>
      <c r="T675" s="223">
        <f t="shared" si="92"/>
        <v>0</v>
      </c>
      <c r="U675" s="217"/>
      <c r="W675" s="223">
        <f t="shared" si="100"/>
        <v>0</v>
      </c>
      <c r="X675" s="98"/>
      <c r="Z675" s="223">
        <f t="shared" si="93"/>
        <v>0</v>
      </c>
      <c r="AA675" s="217"/>
      <c r="AC675" s="50">
        <f t="shared" si="94"/>
        <v>0</v>
      </c>
      <c r="AF675" s="50">
        <f t="shared" si="95"/>
        <v>0</v>
      </c>
      <c r="AG675" s="49"/>
      <c r="AI675" s="50">
        <f t="shared" si="96"/>
        <v>0</v>
      </c>
      <c r="AJ675" s="220"/>
      <c r="AK675" s="45"/>
      <c r="AM675" s="159">
        <f t="shared" si="101"/>
        <v>0</v>
      </c>
      <c r="AN675" s="48">
        <f t="shared" si="102"/>
        <v>0</v>
      </c>
    </row>
    <row r="676" spans="2:40" x14ac:dyDescent="0.2">
      <c r="B676" s="153"/>
      <c r="G676" s="47"/>
      <c r="I676" s="217"/>
      <c r="K676" s="50">
        <f t="shared" si="89"/>
        <v>0</v>
      </c>
      <c r="L676" s="217"/>
      <c r="N676" s="223">
        <f t="shared" si="90"/>
        <v>0</v>
      </c>
      <c r="O676" s="217"/>
      <c r="Q676" s="223">
        <f t="shared" si="91"/>
        <v>0</v>
      </c>
      <c r="R676" s="217"/>
      <c r="T676" s="223">
        <f t="shared" si="92"/>
        <v>0</v>
      </c>
      <c r="U676" s="217"/>
      <c r="W676" s="223">
        <f t="shared" si="100"/>
        <v>0</v>
      </c>
      <c r="X676" s="98"/>
      <c r="Z676" s="223">
        <f t="shared" si="93"/>
        <v>0</v>
      </c>
      <c r="AA676" s="217"/>
      <c r="AC676" s="50">
        <f t="shared" si="94"/>
        <v>0</v>
      </c>
      <c r="AF676" s="50">
        <f t="shared" si="95"/>
        <v>0</v>
      </c>
      <c r="AG676" s="49"/>
      <c r="AI676" s="50">
        <f t="shared" si="96"/>
        <v>0</v>
      </c>
      <c r="AJ676" s="220"/>
      <c r="AK676" s="45"/>
      <c r="AM676" s="159">
        <f t="shared" si="101"/>
        <v>0</v>
      </c>
      <c r="AN676" s="48">
        <f t="shared" si="102"/>
        <v>0</v>
      </c>
    </row>
    <row r="677" spans="2:40" x14ac:dyDescent="0.2">
      <c r="B677" s="153"/>
      <c r="G677" s="47"/>
      <c r="I677" s="217"/>
      <c r="K677" s="50">
        <f t="shared" si="89"/>
        <v>0</v>
      </c>
      <c r="L677" s="217"/>
      <c r="N677" s="223">
        <f t="shared" si="90"/>
        <v>0</v>
      </c>
      <c r="O677" s="217"/>
      <c r="Q677" s="223">
        <f t="shared" si="91"/>
        <v>0</v>
      </c>
      <c r="R677" s="217"/>
      <c r="T677" s="223">
        <f t="shared" si="92"/>
        <v>0</v>
      </c>
      <c r="U677" s="217"/>
      <c r="W677" s="223">
        <f t="shared" si="100"/>
        <v>0</v>
      </c>
      <c r="X677" s="98"/>
      <c r="Z677" s="223">
        <f t="shared" si="93"/>
        <v>0</v>
      </c>
      <c r="AA677" s="217"/>
      <c r="AC677" s="50">
        <f t="shared" si="94"/>
        <v>0</v>
      </c>
      <c r="AF677" s="50">
        <f t="shared" si="95"/>
        <v>0</v>
      </c>
      <c r="AG677" s="49"/>
      <c r="AI677" s="50">
        <f t="shared" si="96"/>
        <v>0</v>
      </c>
      <c r="AJ677" s="220"/>
      <c r="AK677" s="45"/>
      <c r="AM677" s="159">
        <f t="shared" si="101"/>
        <v>0</v>
      </c>
      <c r="AN677" s="48">
        <f t="shared" si="102"/>
        <v>0</v>
      </c>
    </row>
    <row r="678" spans="2:40" x14ac:dyDescent="0.2">
      <c r="B678" s="153"/>
      <c r="G678" s="47"/>
      <c r="I678" s="217"/>
      <c r="K678" s="50">
        <f t="shared" si="89"/>
        <v>0</v>
      </c>
      <c r="L678" s="217"/>
      <c r="N678" s="223">
        <f t="shared" si="90"/>
        <v>0</v>
      </c>
      <c r="O678" s="217"/>
      <c r="Q678" s="223">
        <f t="shared" si="91"/>
        <v>0</v>
      </c>
      <c r="R678" s="217"/>
      <c r="T678" s="223">
        <f t="shared" si="92"/>
        <v>0</v>
      </c>
      <c r="U678" s="217"/>
      <c r="W678" s="223">
        <f t="shared" si="100"/>
        <v>0</v>
      </c>
      <c r="X678" s="98"/>
      <c r="Z678" s="223">
        <f t="shared" si="93"/>
        <v>0</v>
      </c>
      <c r="AA678" s="217"/>
      <c r="AC678" s="50">
        <f t="shared" si="94"/>
        <v>0</v>
      </c>
      <c r="AF678" s="50">
        <f t="shared" si="95"/>
        <v>0</v>
      </c>
      <c r="AG678" s="49"/>
      <c r="AI678" s="50">
        <f t="shared" si="96"/>
        <v>0</v>
      </c>
      <c r="AJ678" s="220"/>
      <c r="AK678" s="45"/>
      <c r="AM678" s="159">
        <f t="shared" si="101"/>
        <v>0</v>
      </c>
      <c r="AN678" s="48">
        <f t="shared" si="102"/>
        <v>0</v>
      </c>
    </row>
    <row r="679" spans="2:40" x14ac:dyDescent="0.2">
      <c r="B679" s="153"/>
      <c r="G679" s="47"/>
      <c r="I679" s="217"/>
      <c r="K679" s="50">
        <f t="shared" si="0"/>
        <v>0</v>
      </c>
      <c r="L679" s="217"/>
      <c r="N679" s="223">
        <f t="shared" si="1"/>
        <v>0</v>
      </c>
      <c r="O679" s="217"/>
      <c r="Q679" s="223">
        <f t="shared" si="2"/>
        <v>0</v>
      </c>
      <c r="R679" s="217"/>
      <c r="T679" s="223">
        <f t="shared" si="3"/>
        <v>0</v>
      </c>
      <c r="U679" s="217"/>
      <c r="W679" s="223">
        <f t="shared" si="4"/>
        <v>0</v>
      </c>
      <c r="X679" s="98"/>
      <c r="Z679" s="223">
        <f t="shared" si="5"/>
        <v>0</v>
      </c>
      <c r="AA679" s="217"/>
      <c r="AC679" s="50">
        <f t="shared" si="6"/>
        <v>0</v>
      </c>
      <c r="AF679" s="50">
        <f t="shared" si="7"/>
        <v>0</v>
      </c>
      <c r="AG679" s="49"/>
      <c r="AI679" s="50">
        <f t="shared" si="8"/>
        <v>0</v>
      </c>
      <c r="AJ679" s="220"/>
      <c r="AK679" s="45"/>
      <c r="AM679" s="159">
        <f t="shared" si="101"/>
        <v>0</v>
      </c>
      <c r="AN679" s="48">
        <f t="shared" si="102"/>
        <v>0</v>
      </c>
    </row>
    <row r="680" spans="2:40" x14ac:dyDescent="0.2">
      <c r="B680" s="153"/>
      <c r="G680" s="47"/>
      <c r="I680" s="217"/>
      <c r="K680" s="50">
        <f t="shared" si="0"/>
        <v>0</v>
      </c>
      <c r="L680" s="217"/>
      <c r="N680" s="223">
        <f t="shared" si="1"/>
        <v>0</v>
      </c>
      <c r="O680" s="217"/>
      <c r="Q680" s="223">
        <f t="shared" si="2"/>
        <v>0</v>
      </c>
      <c r="R680" s="217"/>
      <c r="T680" s="223">
        <f t="shared" si="3"/>
        <v>0</v>
      </c>
      <c r="U680" s="217"/>
      <c r="W680" s="223">
        <f t="shared" si="4"/>
        <v>0</v>
      </c>
      <c r="X680" s="98"/>
      <c r="Z680" s="223">
        <f t="shared" si="5"/>
        <v>0</v>
      </c>
      <c r="AA680" s="217"/>
      <c r="AC680" s="50">
        <f t="shared" si="6"/>
        <v>0</v>
      </c>
      <c r="AF680" s="50">
        <f t="shared" si="7"/>
        <v>0</v>
      </c>
      <c r="AG680" s="49"/>
      <c r="AI680" s="50">
        <f t="shared" si="8"/>
        <v>0</v>
      </c>
      <c r="AJ680" s="220"/>
      <c r="AK680" s="45"/>
      <c r="AM680" s="159">
        <f t="shared" si="101"/>
        <v>0</v>
      </c>
      <c r="AN680" s="48">
        <f t="shared" si="102"/>
        <v>0</v>
      </c>
    </row>
    <row r="681" spans="2:40" x14ac:dyDescent="0.2">
      <c r="B681" s="153"/>
      <c r="G681" s="47"/>
      <c r="I681" s="217"/>
      <c r="K681" s="50">
        <f t="shared" si="0"/>
        <v>0</v>
      </c>
      <c r="L681" s="217"/>
      <c r="N681" s="223">
        <f t="shared" si="1"/>
        <v>0</v>
      </c>
      <c r="O681" s="217"/>
      <c r="Q681" s="223">
        <f t="shared" si="2"/>
        <v>0</v>
      </c>
      <c r="R681" s="217"/>
      <c r="T681" s="223">
        <f t="shared" si="3"/>
        <v>0</v>
      </c>
      <c r="U681" s="217"/>
      <c r="W681" s="223">
        <f t="shared" si="4"/>
        <v>0</v>
      </c>
      <c r="X681" s="98"/>
      <c r="Z681" s="223">
        <f t="shared" si="5"/>
        <v>0</v>
      </c>
      <c r="AA681" s="217"/>
      <c r="AC681" s="50">
        <f t="shared" si="6"/>
        <v>0</v>
      </c>
      <c r="AF681" s="50">
        <f t="shared" si="7"/>
        <v>0</v>
      </c>
      <c r="AG681" s="49"/>
      <c r="AI681" s="50">
        <f t="shared" si="8"/>
        <v>0</v>
      </c>
      <c r="AJ681" s="220"/>
      <c r="AK681" s="45"/>
      <c r="AM681" s="159">
        <f t="shared" si="101"/>
        <v>0</v>
      </c>
      <c r="AN681" s="48">
        <f t="shared" si="102"/>
        <v>0</v>
      </c>
    </row>
    <row r="682" spans="2:40" x14ac:dyDescent="0.2">
      <c r="B682" s="153"/>
      <c r="G682" s="47"/>
      <c r="I682" s="217"/>
      <c r="K682" s="50">
        <f t="shared" si="0"/>
        <v>0</v>
      </c>
      <c r="L682" s="217"/>
      <c r="N682" s="223">
        <f t="shared" si="1"/>
        <v>0</v>
      </c>
      <c r="O682" s="217"/>
      <c r="Q682" s="223">
        <f t="shared" si="2"/>
        <v>0</v>
      </c>
      <c r="R682" s="217"/>
      <c r="T682" s="223">
        <f t="shared" si="3"/>
        <v>0</v>
      </c>
      <c r="U682" s="217"/>
      <c r="W682" s="223">
        <f t="shared" si="4"/>
        <v>0</v>
      </c>
      <c r="X682" s="98"/>
      <c r="Z682" s="223">
        <f t="shared" si="5"/>
        <v>0</v>
      </c>
      <c r="AA682" s="217"/>
      <c r="AC682" s="50">
        <f t="shared" si="6"/>
        <v>0</v>
      </c>
      <c r="AF682" s="50">
        <f t="shared" si="7"/>
        <v>0</v>
      </c>
      <c r="AG682" s="49"/>
      <c r="AI682" s="50">
        <f t="shared" si="8"/>
        <v>0</v>
      </c>
      <c r="AJ682" s="220"/>
      <c r="AK682" s="45"/>
      <c r="AM682" s="159">
        <f t="shared" si="101"/>
        <v>0</v>
      </c>
      <c r="AN682" s="48">
        <f t="shared" si="102"/>
        <v>0</v>
      </c>
    </row>
    <row r="683" spans="2:40" x14ac:dyDescent="0.2">
      <c r="B683" s="153"/>
      <c r="G683" s="47"/>
      <c r="I683" s="217"/>
      <c r="K683" s="50">
        <f t="shared" si="0"/>
        <v>0</v>
      </c>
      <c r="L683" s="217"/>
      <c r="N683" s="223">
        <f t="shared" si="1"/>
        <v>0</v>
      </c>
      <c r="O683" s="217"/>
      <c r="Q683" s="223">
        <f t="shared" si="2"/>
        <v>0</v>
      </c>
      <c r="R683" s="217"/>
      <c r="T683" s="223">
        <f t="shared" si="3"/>
        <v>0</v>
      </c>
      <c r="U683" s="217"/>
      <c r="W683" s="223">
        <f t="shared" si="4"/>
        <v>0</v>
      </c>
      <c r="X683" s="98"/>
      <c r="Z683" s="223">
        <f t="shared" si="5"/>
        <v>0</v>
      </c>
      <c r="AA683" s="217"/>
      <c r="AC683" s="50">
        <f t="shared" si="6"/>
        <v>0</v>
      </c>
      <c r="AF683" s="50">
        <f t="shared" si="7"/>
        <v>0</v>
      </c>
      <c r="AG683" s="49"/>
      <c r="AI683" s="50">
        <f t="shared" si="8"/>
        <v>0</v>
      </c>
      <c r="AJ683" s="220"/>
      <c r="AK683" s="45"/>
      <c r="AM683" s="159">
        <f t="shared" si="101"/>
        <v>0</v>
      </c>
      <c r="AN683" s="48">
        <f t="shared" si="102"/>
        <v>0</v>
      </c>
    </row>
    <row r="684" spans="2:40" x14ac:dyDescent="0.2">
      <c r="B684" s="153"/>
      <c r="G684" s="47"/>
      <c r="I684" s="217"/>
      <c r="K684" s="50">
        <f t="shared" si="0"/>
        <v>0</v>
      </c>
      <c r="L684" s="217"/>
      <c r="N684" s="223">
        <f t="shared" si="1"/>
        <v>0</v>
      </c>
      <c r="O684" s="217"/>
      <c r="Q684" s="223">
        <f t="shared" si="2"/>
        <v>0</v>
      </c>
      <c r="R684" s="217"/>
      <c r="T684" s="223">
        <f t="shared" si="3"/>
        <v>0</v>
      </c>
      <c r="U684" s="217"/>
      <c r="W684" s="223">
        <f t="shared" si="4"/>
        <v>0</v>
      </c>
      <c r="X684" s="98"/>
      <c r="Z684" s="223">
        <f t="shared" si="5"/>
        <v>0</v>
      </c>
      <c r="AA684" s="217"/>
      <c r="AC684" s="50">
        <f t="shared" si="6"/>
        <v>0</v>
      </c>
      <c r="AF684" s="50">
        <f t="shared" si="7"/>
        <v>0</v>
      </c>
      <c r="AG684" s="49"/>
      <c r="AI684" s="50">
        <f t="shared" si="8"/>
        <v>0</v>
      </c>
      <c r="AJ684" s="220"/>
      <c r="AK684" s="45"/>
      <c r="AM684" s="159">
        <f t="shared" si="101"/>
        <v>0</v>
      </c>
      <c r="AN684" s="48">
        <f t="shared" si="102"/>
        <v>0</v>
      </c>
    </row>
    <row r="685" spans="2:40" x14ac:dyDescent="0.2">
      <c r="B685" s="153"/>
      <c r="G685" s="47"/>
      <c r="I685" s="217"/>
      <c r="K685" s="50">
        <f t="shared" si="0"/>
        <v>0</v>
      </c>
      <c r="L685" s="217"/>
      <c r="N685" s="223">
        <f t="shared" si="1"/>
        <v>0</v>
      </c>
      <c r="O685" s="217"/>
      <c r="Q685" s="223">
        <f t="shared" si="2"/>
        <v>0</v>
      </c>
      <c r="R685" s="217"/>
      <c r="T685" s="223">
        <f t="shared" si="3"/>
        <v>0</v>
      </c>
      <c r="U685" s="217"/>
      <c r="W685" s="223">
        <f t="shared" si="4"/>
        <v>0</v>
      </c>
      <c r="X685" s="98"/>
      <c r="Z685" s="223">
        <f t="shared" si="5"/>
        <v>0</v>
      </c>
      <c r="AA685" s="217"/>
      <c r="AC685" s="50">
        <f t="shared" si="6"/>
        <v>0</v>
      </c>
      <c r="AF685" s="50">
        <f t="shared" si="7"/>
        <v>0</v>
      </c>
      <c r="AG685" s="49"/>
      <c r="AI685" s="50">
        <f t="shared" si="8"/>
        <v>0</v>
      </c>
      <c r="AJ685" s="220"/>
      <c r="AK685" s="45"/>
      <c r="AM685" s="159">
        <f t="shared" si="101"/>
        <v>0</v>
      </c>
      <c r="AN685" s="48">
        <f t="shared" si="102"/>
        <v>0</v>
      </c>
    </row>
    <row r="686" spans="2:40" x14ac:dyDescent="0.2">
      <c r="B686" s="153"/>
      <c r="G686" s="47"/>
      <c r="I686" s="217"/>
      <c r="K686" s="50">
        <f t="shared" si="0"/>
        <v>0</v>
      </c>
      <c r="L686" s="217"/>
      <c r="N686" s="223">
        <f t="shared" si="1"/>
        <v>0</v>
      </c>
      <c r="O686" s="217"/>
      <c r="Q686" s="223">
        <f t="shared" si="2"/>
        <v>0</v>
      </c>
      <c r="R686" s="217"/>
      <c r="T686" s="223">
        <f t="shared" si="3"/>
        <v>0</v>
      </c>
      <c r="U686" s="217"/>
      <c r="W686" s="223">
        <f t="shared" si="4"/>
        <v>0</v>
      </c>
      <c r="X686" s="98"/>
      <c r="Z686" s="223">
        <f t="shared" si="5"/>
        <v>0</v>
      </c>
      <c r="AA686" s="217"/>
      <c r="AC686" s="50">
        <f t="shared" si="6"/>
        <v>0</v>
      </c>
      <c r="AF686" s="50">
        <f t="shared" si="7"/>
        <v>0</v>
      </c>
      <c r="AG686" s="49"/>
      <c r="AI686" s="50">
        <f t="shared" si="8"/>
        <v>0</v>
      </c>
      <c r="AJ686" s="220"/>
      <c r="AK686" s="45"/>
      <c r="AM686" s="159">
        <f t="shared" si="101"/>
        <v>0</v>
      </c>
      <c r="AN686" s="48">
        <f t="shared" si="102"/>
        <v>0</v>
      </c>
    </row>
    <row r="687" spans="2:40" x14ac:dyDescent="0.2">
      <c r="B687" s="153"/>
      <c r="G687" s="47"/>
      <c r="I687" s="217"/>
      <c r="K687" s="50">
        <f t="shared" si="0"/>
        <v>0</v>
      </c>
      <c r="L687" s="217"/>
      <c r="N687" s="223">
        <f t="shared" si="1"/>
        <v>0</v>
      </c>
      <c r="O687" s="217"/>
      <c r="Q687" s="223">
        <f t="shared" si="2"/>
        <v>0</v>
      </c>
      <c r="R687" s="217"/>
      <c r="T687" s="223">
        <f t="shared" si="3"/>
        <v>0</v>
      </c>
      <c r="U687" s="217"/>
      <c r="W687" s="223">
        <f t="shared" si="4"/>
        <v>0</v>
      </c>
      <c r="X687" s="98"/>
      <c r="Z687" s="223">
        <f t="shared" si="5"/>
        <v>0</v>
      </c>
      <c r="AA687" s="217"/>
      <c r="AC687" s="50">
        <f t="shared" si="6"/>
        <v>0</v>
      </c>
      <c r="AF687" s="50">
        <f t="shared" si="7"/>
        <v>0</v>
      </c>
      <c r="AG687" s="49"/>
      <c r="AI687" s="50">
        <f t="shared" si="8"/>
        <v>0</v>
      </c>
      <c r="AJ687" s="220"/>
      <c r="AK687" s="45"/>
      <c r="AM687" s="159">
        <f t="shared" si="101"/>
        <v>0</v>
      </c>
      <c r="AN687" s="48">
        <f t="shared" si="102"/>
        <v>0</v>
      </c>
    </row>
    <row r="688" spans="2:40" x14ac:dyDescent="0.2">
      <c r="B688" s="153"/>
      <c r="G688" s="47"/>
      <c r="I688" s="217"/>
      <c r="K688" s="50">
        <f t="shared" si="0"/>
        <v>0</v>
      </c>
      <c r="L688" s="217"/>
      <c r="N688" s="223">
        <f t="shared" si="1"/>
        <v>0</v>
      </c>
      <c r="O688" s="217"/>
      <c r="Q688" s="223">
        <f t="shared" si="2"/>
        <v>0</v>
      </c>
      <c r="R688" s="217"/>
      <c r="T688" s="223">
        <f t="shared" si="3"/>
        <v>0</v>
      </c>
      <c r="U688" s="217"/>
      <c r="W688" s="223">
        <f t="shared" si="4"/>
        <v>0</v>
      </c>
      <c r="X688" s="98"/>
      <c r="Z688" s="223">
        <f t="shared" si="5"/>
        <v>0</v>
      </c>
      <c r="AA688" s="217"/>
      <c r="AC688" s="50">
        <f t="shared" si="6"/>
        <v>0</v>
      </c>
      <c r="AF688" s="50">
        <f t="shared" si="7"/>
        <v>0</v>
      </c>
      <c r="AG688" s="49"/>
      <c r="AI688" s="50">
        <f t="shared" si="8"/>
        <v>0</v>
      </c>
      <c r="AJ688" s="220"/>
      <c r="AK688" s="45"/>
      <c r="AM688" s="159">
        <f t="shared" si="101"/>
        <v>0</v>
      </c>
      <c r="AN688" s="48">
        <f t="shared" si="102"/>
        <v>0</v>
      </c>
    </row>
    <row r="689" spans="2:40" x14ac:dyDescent="0.2">
      <c r="B689" s="153"/>
      <c r="G689" s="47"/>
      <c r="I689" s="217"/>
      <c r="K689" s="50">
        <f t="shared" si="0"/>
        <v>0</v>
      </c>
      <c r="L689" s="217"/>
      <c r="N689" s="223">
        <f t="shared" si="1"/>
        <v>0</v>
      </c>
      <c r="O689" s="217"/>
      <c r="Q689" s="223">
        <f t="shared" si="2"/>
        <v>0</v>
      </c>
      <c r="R689" s="217"/>
      <c r="T689" s="223">
        <f t="shared" si="3"/>
        <v>0</v>
      </c>
      <c r="U689" s="217"/>
      <c r="W689" s="223">
        <f t="shared" si="4"/>
        <v>0</v>
      </c>
      <c r="X689" s="98"/>
      <c r="Z689" s="223">
        <f t="shared" si="5"/>
        <v>0</v>
      </c>
      <c r="AA689" s="217"/>
      <c r="AC689" s="50">
        <f t="shared" si="6"/>
        <v>0</v>
      </c>
      <c r="AF689" s="50">
        <f t="shared" si="7"/>
        <v>0</v>
      </c>
      <c r="AG689" s="49"/>
      <c r="AI689" s="50">
        <f t="shared" si="8"/>
        <v>0</v>
      </c>
      <c r="AJ689" s="220"/>
      <c r="AK689" s="45"/>
      <c r="AM689" s="159">
        <f t="shared" si="101"/>
        <v>0</v>
      </c>
      <c r="AN689" s="48">
        <f t="shared" si="102"/>
        <v>0</v>
      </c>
    </row>
    <row r="690" spans="2:40" x14ac:dyDescent="0.2">
      <c r="B690" s="153"/>
      <c r="G690" s="47"/>
      <c r="I690" s="217"/>
      <c r="K690" s="50">
        <f t="shared" si="0"/>
        <v>0</v>
      </c>
      <c r="L690" s="217"/>
      <c r="N690" s="223">
        <f t="shared" si="1"/>
        <v>0</v>
      </c>
      <c r="O690" s="217"/>
      <c r="Q690" s="223">
        <f t="shared" si="2"/>
        <v>0</v>
      </c>
      <c r="R690" s="217"/>
      <c r="T690" s="223">
        <f t="shared" si="3"/>
        <v>0</v>
      </c>
      <c r="U690" s="217"/>
      <c r="W690" s="223">
        <f t="shared" si="4"/>
        <v>0</v>
      </c>
      <c r="X690" s="98"/>
      <c r="Z690" s="223">
        <f t="shared" si="5"/>
        <v>0</v>
      </c>
      <c r="AA690" s="217"/>
      <c r="AC690" s="50">
        <f t="shared" si="6"/>
        <v>0</v>
      </c>
      <c r="AF690" s="50">
        <f t="shared" si="7"/>
        <v>0</v>
      </c>
      <c r="AG690" s="49"/>
      <c r="AI690" s="50">
        <f t="shared" si="8"/>
        <v>0</v>
      </c>
      <c r="AJ690" s="220"/>
      <c r="AK690" s="45"/>
      <c r="AM690" s="159">
        <f t="shared" si="101"/>
        <v>0</v>
      </c>
      <c r="AN690" s="48">
        <f t="shared" si="102"/>
        <v>0</v>
      </c>
    </row>
    <row r="691" spans="2:40" x14ac:dyDescent="0.2">
      <c r="B691" s="153"/>
      <c r="G691" s="47"/>
      <c r="I691" s="217"/>
      <c r="K691" s="50">
        <f t="shared" si="0"/>
        <v>0</v>
      </c>
      <c r="L691" s="217"/>
      <c r="N691" s="223">
        <f t="shared" si="1"/>
        <v>0</v>
      </c>
      <c r="O691" s="217"/>
      <c r="Q691" s="223">
        <f t="shared" si="2"/>
        <v>0</v>
      </c>
      <c r="R691" s="217"/>
      <c r="T691" s="223">
        <f t="shared" si="3"/>
        <v>0</v>
      </c>
      <c r="U691" s="217"/>
      <c r="W691" s="223">
        <f t="shared" si="4"/>
        <v>0</v>
      </c>
      <c r="X691" s="98"/>
      <c r="Z691" s="223">
        <f t="shared" si="5"/>
        <v>0</v>
      </c>
      <c r="AA691" s="217"/>
      <c r="AC691" s="50">
        <f t="shared" si="6"/>
        <v>0</v>
      </c>
      <c r="AF691" s="50">
        <f t="shared" si="7"/>
        <v>0</v>
      </c>
      <c r="AG691" s="49"/>
      <c r="AI691" s="50">
        <f t="shared" si="8"/>
        <v>0</v>
      </c>
      <c r="AJ691" s="220"/>
      <c r="AK691" s="45"/>
      <c r="AM691" s="159">
        <f t="shared" si="101"/>
        <v>0</v>
      </c>
      <c r="AN691" s="48">
        <f t="shared" si="102"/>
        <v>0</v>
      </c>
    </row>
    <row r="692" spans="2:40" x14ac:dyDescent="0.2">
      <c r="B692" s="153"/>
      <c r="G692" s="47"/>
      <c r="I692" s="217"/>
      <c r="K692" s="50">
        <f t="shared" si="0"/>
        <v>0</v>
      </c>
      <c r="L692" s="217"/>
      <c r="N692" s="223">
        <f t="shared" si="1"/>
        <v>0</v>
      </c>
      <c r="O692" s="217"/>
      <c r="Q692" s="223">
        <f t="shared" si="2"/>
        <v>0</v>
      </c>
      <c r="R692" s="217"/>
      <c r="T692" s="223">
        <f t="shared" si="3"/>
        <v>0</v>
      </c>
      <c r="U692" s="217"/>
      <c r="W692" s="223">
        <f t="shared" si="4"/>
        <v>0</v>
      </c>
      <c r="X692" s="98"/>
      <c r="Z692" s="223">
        <f t="shared" si="5"/>
        <v>0</v>
      </c>
      <c r="AA692" s="217"/>
      <c r="AC692" s="50">
        <f t="shared" si="6"/>
        <v>0</v>
      </c>
      <c r="AF692" s="50">
        <f t="shared" si="7"/>
        <v>0</v>
      </c>
      <c r="AG692" s="49"/>
      <c r="AI692" s="50">
        <f t="shared" si="8"/>
        <v>0</v>
      </c>
      <c r="AJ692" s="220"/>
      <c r="AK692" s="45"/>
      <c r="AM692" s="159">
        <f t="shared" si="101"/>
        <v>0</v>
      </c>
      <c r="AN692" s="48">
        <f t="shared" si="102"/>
        <v>0</v>
      </c>
    </row>
    <row r="693" spans="2:40" x14ac:dyDescent="0.2">
      <c r="B693" s="153"/>
      <c r="G693" s="47"/>
      <c r="I693" s="217"/>
      <c r="K693" s="50">
        <f t="shared" si="0"/>
        <v>0</v>
      </c>
      <c r="L693" s="217"/>
      <c r="N693" s="223">
        <f t="shared" si="1"/>
        <v>0</v>
      </c>
      <c r="O693" s="217"/>
      <c r="Q693" s="223">
        <f t="shared" si="2"/>
        <v>0</v>
      </c>
      <c r="R693" s="217"/>
      <c r="T693" s="223">
        <f t="shared" si="3"/>
        <v>0</v>
      </c>
      <c r="U693" s="217"/>
      <c r="W693" s="223">
        <f t="shared" si="4"/>
        <v>0</v>
      </c>
      <c r="X693" s="98"/>
      <c r="Z693" s="223">
        <f t="shared" si="5"/>
        <v>0</v>
      </c>
      <c r="AA693" s="217"/>
      <c r="AC693" s="50">
        <f t="shared" si="6"/>
        <v>0</v>
      </c>
      <c r="AF693" s="50">
        <f t="shared" si="7"/>
        <v>0</v>
      </c>
      <c r="AG693" s="49"/>
      <c r="AI693" s="50">
        <f t="shared" si="8"/>
        <v>0</v>
      </c>
      <c r="AJ693" s="220"/>
      <c r="AK693" s="45"/>
      <c r="AM693" s="159">
        <f t="shared" si="101"/>
        <v>0</v>
      </c>
      <c r="AN693" s="48">
        <f t="shared" si="102"/>
        <v>0</v>
      </c>
    </row>
    <row r="694" spans="2:40" x14ac:dyDescent="0.2">
      <c r="B694" s="153"/>
      <c r="G694" s="47"/>
      <c r="I694" s="217"/>
      <c r="K694" s="50">
        <f t="shared" si="0"/>
        <v>0</v>
      </c>
      <c r="L694" s="217"/>
      <c r="N694" s="223">
        <f t="shared" si="1"/>
        <v>0</v>
      </c>
      <c r="O694" s="217"/>
      <c r="Q694" s="223">
        <f t="shared" si="2"/>
        <v>0</v>
      </c>
      <c r="R694" s="217"/>
      <c r="T694" s="223">
        <f t="shared" si="3"/>
        <v>0</v>
      </c>
      <c r="U694" s="217"/>
      <c r="W694" s="223">
        <f t="shared" si="4"/>
        <v>0</v>
      </c>
      <c r="X694" s="98"/>
      <c r="Z694" s="223">
        <f t="shared" si="5"/>
        <v>0</v>
      </c>
      <c r="AA694" s="217"/>
      <c r="AC694" s="50">
        <f t="shared" si="6"/>
        <v>0</v>
      </c>
      <c r="AF694" s="50">
        <f t="shared" si="7"/>
        <v>0</v>
      </c>
      <c r="AG694" s="49"/>
      <c r="AI694" s="50">
        <f t="shared" si="8"/>
        <v>0</v>
      </c>
      <c r="AJ694" s="220"/>
      <c r="AK694" s="45"/>
      <c r="AM694" s="159">
        <f t="shared" si="101"/>
        <v>0</v>
      </c>
      <c r="AN694" s="48">
        <f t="shared" si="102"/>
        <v>0</v>
      </c>
    </row>
    <row r="695" spans="2:40" x14ac:dyDescent="0.2">
      <c r="B695" s="153"/>
      <c r="G695" s="47"/>
      <c r="I695" s="217"/>
      <c r="K695" s="50">
        <f t="shared" si="0"/>
        <v>0</v>
      </c>
      <c r="L695" s="217"/>
      <c r="N695" s="223">
        <f t="shared" si="1"/>
        <v>0</v>
      </c>
      <c r="O695" s="217"/>
      <c r="Q695" s="223">
        <f t="shared" si="2"/>
        <v>0</v>
      </c>
      <c r="R695" s="217"/>
      <c r="T695" s="223">
        <f t="shared" si="3"/>
        <v>0</v>
      </c>
      <c r="U695" s="217"/>
      <c r="W695" s="223">
        <f t="shared" si="4"/>
        <v>0</v>
      </c>
      <c r="X695" s="98"/>
      <c r="Z695" s="223">
        <f t="shared" si="5"/>
        <v>0</v>
      </c>
      <c r="AA695" s="217"/>
      <c r="AC695" s="50">
        <f t="shared" si="6"/>
        <v>0</v>
      </c>
      <c r="AF695" s="50">
        <f t="shared" si="7"/>
        <v>0</v>
      </c>
      <c r="AG695" s="49"/>
      <c r="AI695" s="50">
        <f t="shared" si="8"/>
        <v>0</v>
      </c>
      <c r="AJ695" s="220"/>
      <c r="AK695" s="45"/>
      <c r="AM695" s="159">
        <f t="shared" si="101"/>
        <v>0</v>
      </c>
      <c r="AN695" s="48">
        <f t="shared" si="102"/>
        <v>0</v>
      </c>
    </row>
    <row r="696" spans="2:40" x14ac:dyDescent="0.2">
      <c r="B696" s="153"/>
      <c r="G696" s="47"/>
      <c r="I696" s="217"/>
      <c r="K696" s="50">
        <f t="shared" si="0"/>
        <v>0</v>
      </c>
      <c r="L696" s="217"/>
      <c r="N696" s="223">
        <f t="shared" si="1"/>
        <v>0</v>
      </c>
      <c r="O696" s="217"/>
      <c r="Q696" s="223">
        <f t="shared" si="2"/>
        <v>0</v>
      </c>
      <c r="R696" s="217"/>
      <c r="T696" s="223">
        <f t="shared" si="3"/>
        <v>0</v>
      </c>
      <c r="U696" s="217"/>
      <c r="W696" s="223">
        <f t="shared" si="4"/>
        <v>0</v>
      </c>
      <c r="X696" s="98"/>
      <c r="Z696" s="223">
        <f t="shared" si="5"/>
        <v>0</v>
      </c>
      <c r="AA696" s="217"/>
      <c r="AC696" s="50">
        <f t="shared" si="6"/>
        <v>0</v>
      </c>
      <c r="AF696" s="50">
        <f t="shared" si="7"/>
        <v>0</v>
      </c>
      <c r="AG696" s="49"/>
      <c r="AI696" s="50">
        <f t="shared" si="8"/>
        <v>0</v>
      </c>
      <c r="AJ696" s="220"/>
      <c r="AK696" s="45"/>
      <c r="AM696" s="159">
        <f t="shared" si="101"/>
        <v>0</v>
      </c>
      <c r="AN696" s="48">
        <f t="shared" si="102"/>
        <v>0</v>
      </c>
    </row>
    <row r="697" spans="2:40" x14ac:dyDescent="0.2">
      <c r="B697" s="153"/>
      <c r="G697" s="47"/>
      <c r="I697" s="217"/>
      <c r="K697" s="50">
        <f t="shared" si="0"/>
        <v>0</v>
      </c>
      <c r="L697" s="217"/>
      <c r="N697" s="223">
        <f t="shared" si="1"/>
        <v>0</v>
      </c>
      <c r="O697" s="217"/>
      <c r="Q697" s="223">
        <f t="shared" si="2"/>
        <v>0</v>
      </c>
      <c r="R697" s="217"/>
      <c r="T697" s="223">
        <f t="shared" si="3"/>
        <v>0</v>
      </c>
      <c r="U697" s="217"/>
      <c r="W697" s="223">
        <f t="shared" si="4"/>
        <v>0</v>
      </c>
      <c r="X697" s="98"/>
      <c r="Z697" s="223">
        <f t="shared" si="5"/>
        <v>0</v>
      </c>
      <c r="AA697" s="217"/>
      <c r="AC697" s="50">
        <f t="shared" si="6"/>
        <v>0</v>
      </c>
      <c r="AF697" s="50">
        <f t="shared" si="7"/>
        <v>0</v>
      </c>
      <c r="AG697" s="49"/>
      <c r="AI697" s="50">
        <f t="shared" si="8"/>
        <v>0</v>
      </c>
      <c r="AJ697" s="220"/>
      <c r="AK697" s="45"/>
      <c r="AM697" s="159">
        <f t="shared" si="101"/>
        <v>0</v>
      </c>
      <c r="AN697" s="48">
        <f t="shared" si="102"/>
        <v>0</v>
      </c>
    </row>
    <row r="698" spans="2:40" x14ac:dyDescent="0.2">
      <c r="B698" s="153"/>
      <c r="G698" s="47"/>
      <c r="I698" s="217"/>
      <c r="K698" s="50">
        <f t="shared" ref="K698:K737" si="103">IF(I698&gt;0,(J698*VLOOKUP(I698,VEND_MF_BIO,3,FALSE)),0)</f>
        <v>0</v>
      </c>
      <c r="L698" s="217"/>
      <c r="N698" s="223">
        <f t="shared" ref="N698:N737" si="104">IF(L698&gt;0,(M698*VLOOKUP(L698,VEND_CT_BIO,3,FALSE)),0)</f>
        <v>0</v>
      </c>
      <c r="O698" s="217"/>
      <c r="Q698" s="223">
        <f t="shared" ref="Q698:Q737" si="105">IF(O698&gt;0,(P698*VLOOKUP(O698,VEND_AC_BIO,3,FALSE)),0)</f>
        <v>0</v>
      </c>
      <c r="R698" s="217"/>
      <c r="T698" s="223">
        <f t="shared" ref="T698:T737" si="106">IF(R698&gt;0,(S698*VLOOKUP(R698,VEND_ME_BIO,3,FALSE)),0)</f>
        <v>0</v>
      </c>
      <c r="U698" s="217"/>
      <c r="W698" s="223">
        <f t="shared" ref="W698:W737" si="107">IF(U698&gt;0,(V698*VLOOKUP(U698,VEND_EU_BIO,3,FALSE)),0)</f>
        <v>0</v>
      </c>
      <c r="X698" s="98"/>
      <c r="Z698" s="223">
        <f t="shared" ref="Z698:Z737" si="108">IF(X698&gt;0,(Y698*VLOOKUP(X698,VEND_TG_BIO,3,FALSE)),0)</f>
        <v>0</v>
      </c>
      <c r="AA698" s="217"/>
      <c r="AC698" s="50">
        <f t="shared" ref="AC698:AC737" si="109">IF(AA698&gt;0,(AB698*VLOOKUP(AA698,VEND_MF,3,FALSE)),0)</f>
        <v>0</v>
      </c>
      <c r="AF698" s="50">
        <f t="shared" ref="AF698:AF737" si="110">IF(AD698&gt;0,(AE698*VLOOKUP(AD698,VEND_CT,3,FALSE)),0)</f>
        <v>0</v>
      </c>
      <c r="AG698" s="49"/>
      <c r="AI698" s="50">
        <f t="shared" ref="AI698:AI737" si="111">IF(AG698&gt;0,(AH698*VLOOKUP(AG698,VEND_AC,3,FALSE)),0)</f>
        <v>0</v>
      </c>
      <c r="AJ698" s="220"/>
      <c r="AK698" s="45"/>
      <c r="AM698" s="159">
        <f t="shared" si="101"/>
        <v>0</v>
      </c>
      <c r="AN698" s="48">
        <f t="shared" si="102"/>
        <v>0</v>
      </c>
    </row>
    <row r="699" spans="2:40" x14ac:dyDescent="0.2">
      <c r="B699" s="153"/>
      <c r="G699" s="47"/>
      <c r="I699" s="217"/>
      <c r="K699" s="50">
        <f t="shared" si="103"/>
        <v>0</v>
      </c>
      <c r="L699" s="217"/>
      <c r="N699" s="223">
        <f t="shared" si="104"/>
        <v>0</v>
      </c>
      <c r="O699" s="217"/>
      <c r="Q699" s="223">
        <f t="shared" si="105"/>
        <v>0</v>
      </c>
      <c r="R699" s="217"/>
      <c r="T699" s="223">
        <f t="shared" si="106"/>
        <v>0</v>
      </c>
      <c r="U699" s="217"/>
      <c r="W699" s="223">
        <f t="shared" si="107"/>
        <v>0</v>
      </c>
      <c r="X699" s="98"/>
      <c r="Z699" s="223">
        <f t="shared" si="108"/>
        <v>0</v>
      </c>
      <c r="AA699" s="217"/>
      <c r="AC699" s="50">
        <f t="shared" si="109"/>
        <v>0</v>
      </c>
      <c r="AF699" s="50">
        <f t="shared" si="110"/>
        <v>0</v>
      </c>
      <c r="AG699" s="49"/>
      <c r="AI699" s="50">
        <f t="shared" si="111"/>
        <v>0</v>
      </c>
      <c r="AJ699" s="220"/>
      <c r="AK699" s="45"/>
      <c r="AM699" s="159">
        <f t="shared" si="101"/>
        <v>0</v>
      </c>
      <c r="AN699" s="48">
        <f t="shared" si="102"/>
        <v>0</v>
      </c>
    </row>
    <row r="700" spans="2:40" x14ac:dyDescent="0.2">
      <c r="B700" s="153"/>
      <c r="G700" s="47"/>
      <c r="I700" s="217"/>
      <c r="K700" s="50">
        <f t="shared" si="103"/>
        <v>0</v>
      </c>
      <c r="L700" s="217"/>
      <c r="N700" s="223">
        <f t="shared" si="104"/>
        <v>0</v>
      </c>
      <c r="O700" s="217"/>
      <c r="Q700" s="223">
        <f t="shared" si="105"/>
        <v>0</v>
      </c>
      <c r="R700" s="217"/>
      <c r="T700" s="223">
        <f t="shared" si="106"/>
        <v>0</v>
      </c>
      <c r="U700" s="217"/>
      <c r="W700" s="223">
        <f t="shared" si="107"/>
        <v>0</v>
      </c>
      <c r="X700" s="98"/>
      <c r="Z700" s="223">
        <f t="shared" si="108"/>
        <v>0</v>
      </c>
      <c r="AA700" s="217"/>
      <c r="AC700" s="50">
        <f t="shared" si="109"/>
        <v>0</v>
      </c>
      <c r="AF700" s="50">
        <f t="shared" si="110"/>
        <v>0</v>
      </c>
      <c r="AG700" s="49"/>
      <c r="AI700" s="50">
        <f t="shared" si="111"/>
        <v>0</v>
      </c>
      <c r="AJ700" s="220"/>
      <c r="AK700" s="45"/>
      <c r="AM700" s="159">
        <f t="shared" si="101"/>
        <v>0</v>
      </c>
      <c r="AN700" s="48">
        <f t="shared" si="102"/>
        <v>0</v>
      </c>
    </row>
    <row r="701" spans="2:40" x14ac:dyDescent="0.2">
      <c r="B701" s="153"/>
      <c r="G701" s="47"/>
      <c r="I701" s="217"/>
      <c r="K701" s="50">
        <f t="shared" si="103"/>
        <v>0</v>
      </c>
      <c r="L701" s="217"/>
      <c r="N701" s="223">
        <f t="shared" si="104"/>
        <v>0</v>
      </c>
      <c r="O701" s="217"/>
      <c r="Q701" s="223">
        <f t="shared" si="105"/>
        <v>0</v>
      </c>
      <c r="R701" s="217"/>
      <c r="T701" s="223">
        <f t="shared" si="106"/>
        <v>0</v>
      </c>
      <c r="U701" s="217"/>
      <c r="W701" s="223">
        <f t="shared" si="107"/>
        <v>0</v>
      </c>
      <c r="X701" s="98"/>
      <c r="Z701" s="223">
        <f t="shared" si="108"/>
        <v>0</v>
      </c>
      <c r="AA701" s="217"/>
      <c r="AC701" s="50">
        <f t="shared" si="109"/>
        <v>0</v>
      </c>
      <c r="AF701" s="50">
        <f t="shared" si="110"/>
        <v>0</v>
      </c>
      <c r="AG701" s="49"/>
      <c r="AI701" s="50">
        <f t="shared" si="111"/>
        <v>0</v>
      </c>
      <c r="AJ701" s="220"/>
      <c r="AK701" s="45"/>
      <c r="AM701" s="159">
        <f t="shared" si="101"/>
        <v>0</v>
      </c>
      <c r="AN701" s="48">
        <f t="shared" si="102"/>
        <v>0</v>
      </c>
    </row>
    <row r="702" spans="2:40" x14ac:dyDescent="0.2">
      <c r="B702" s="153"/>
      <c r="G702" s="47"/>
      <c r="I702" s="217"/>
      <c r="K702" s="50">
        <f t="shared" si="103"/>
        <v>0</v>
      </c>
      <c r="L702" s="217"/>
      <c r="N702" s="223">
        <f t="shared" si="104"/>
        <v>0</v>
      </c>
      <c r="O702" s="217"/>
      <c r="Q702" s="223">
        <f t="shared" si="105"/>
        <v>0</v>
      </c>
      <c r="R702" s="217"/>
      <c r="T702" s="223">
        <f t="shared" si="106"/>
        <v>0</v>
      </c>
      <c r="U702" s="217"/>
      <c r="W702" s="223">
        <f t="shared" si="107"/>
        <v>0</v>
      </c>
      <c r="X702" s="98"/>
      <c r="Z702" s="223">
        <f t="shared" si="108"/>
        <v>0</v>
      </c>
      <c r="AA702" s="217"/>
      <c r="AC702" s="50">
        <f t="shared" si="109"/>
        <v>0</v>
      </c>
      <c r="AF702" s="50">
        <f t="shared" si="110"/>
        <v>0</v>
      </c>
      <c r="AG702" s="49"/>
      <c r="AI702" s="50">
        <f t="shared" si="111"/>
        <v>0</v>
      </c>
      <c r="AJ702" s="220"/>
      <c r="AK702" s="45"/>
      <c r="AM702" s="159">
        <f t="shared" si="101"/>
        <v>0</v>
      </c>
      <c r="AN702" s="48">
        <f t="shared" si="102"/>
        <v>0</v>
      </c>
    </row>
    <row r="703" spans="2:40" x14ac:dyDescent="0.2">
      <c r="B703" s="153"/>
      <c r="G703" s="47"/>
      <c r="I703" s="217"/>
      <c r="K703" s="50">
        <f t="shared" si="103"/>
        <v>0</v>
      </c>
      <c r="L703" s="217"/>
      <c r="N703" s="223">
        <f t="shared" si="104"/>
        <v>0</v>
      </c>
      <c r="O703" s="217"/>
      <c r="Q703" s="223">
        <f t="shared" si="105"/>
        <v>0</v>
      </c>
      <c r="R703" s="217"/>
      <c r="T703" s="223">
        <f t="shared" si="106"/>
        <v>0</v>
      </c>
      <c r="U703" s="217"/>
      <c r="W703" s="223">
        <f t="shared" si="107"/>
        <v>0</v>
      </c>
      <c r="X703" s="98"/>
      <c r="Z703" s="223">
        <f t="shared" si="108"/>
        <v>0</v>
      </c>
      <c r="AA703" s="217"/>
      <c r="AC703" s="50">
        <f t="shared" si="109"/>
        <v>0</v>
      </c>
      <c r="AF703" s="50">
        <f t="shared" si="110"/>
        <v>0</v>
      </c>
      <c r="AG703" s="49"/>
      <c r="AI703" s="50">
        <f t="shared" si="111"/>
        <v>0</v>
      </c>
      <c r="AJ703" s="220"/>
      <c r="AK703" s="45"/>
      <c r="AM703" s="159">
        <f t="shared" si="101"/>
        <v>0</v>
      </c>
      <c r="AN703" s="48">
        <f t="shared" si="102"/>
        <v>0</v>
      </c>
    </row>
    <row r="704" spans="2:40" x14ac:dyDescent="0.2">
      <c r="B704" s="153"/>
      <c r="G704" s="47"/>
      <c r="I704" s="217"/>
      <c r="K704" s="50">
        <f t="shared" si="103"/>
        <v>0</v>
      </c>
      <c r="L704" s="217"/>
      <c r="N704" s="223">
        <f t="shared" si="104"/>
        <v>0</v>
      </c>
      <c r="O704" s="217"/>
      <c r="Q704" s="223">
        <f t="shared" si="105"/>
        <v>0</v>
      </c>
      <c r="R704" s="217"/>
      <c r="T704" s="223">
        <f t="shared" si="106"/>
        <v>0</v>
      </c>
      <c r="U704" s="217"/>
      <c r="W704" s="223">
        <f t="shared" si="107"/>
        <v>0</v>
      </c>
      <c r="X704" s="98"/>
      <c r="Z704" s="223">
        <f t="shared" si="108"/>
        <v>0</v>
      </c>
      <c r="AA704" s="217"/>
      <c r="AC704" s="50">
        <f t="shared" si="109"/>
        <v>0</v>
      </c>
      <c r="AF704" s="50">
        <f t="shared" si="110"/>
        <v>0</v>
      </c>
      <c r="AG704" s="49"/>
      <c r="AI704" s="50">
        <f t="shared" si="111"/>
        <v>0</v>
      </c>
      <c r="AJ704" s="220"/>
      <c r="AK704" s="45"/>
      <c r="AM704" s="159">
        <f t="shared" si="101"/>
        <v>0</v>
      </c>
      <c r="AN704" s="48">
        <f t="shared" si="102"/>
        <v>0</v>
      </c>
    </row>
    <row r="705" spans="2:40" x14ac:dyDescent="0.2">
      <c r="B705" s="153"/>
      <c r="G705" s="47"/>
      <c r="I705" s="217"/>
      <c r="K705" s="50">
        <f t="shared" si="103"/>
        <v>0</v>
      </c>
      <c r="L705" s="217"/>
      <c r="N705" s="223">
        <f t="shared" si="104"/>
        <v>0</v>
      </c>
      <c r="O705" s="217"/>
      <c r="Q705" s="223">
        <f t="shared" si="105"/>
        <v>0</v>
      </c>
      <c r="R705" s="217"/>
      <c r="T705" s="223">
        <f t="shared" si="106"/>
        <v>0</v>
      </c>
      <c r="U705" s="217"/>
      <c r="W705" s="223">
        <f t="shared" si="107"/>
        <v>0</v>
      </c>
      <c r="X705" s="98"/>
      <c r="Z705" s="223">
        <f t="shared" si="108"/>
        <v>0</v>
      </c>
      <c r="AA705" s="217"/>
      <c r="AC705" s="50">
        <f t="shared" si="109"/>
        <v>0</v>
      </c>
      <c r="AF705" s="50">
        <f t="shared" si="110"/>
        <v>0</v>
      </c>
      <c r="AG705" s="49"/>
      <c r="AI705" s="50">
        <f t="shared" si="111"/>
        <v>0</v>
      </c>
      <c r="AJ705" s="220"/>
      <c r="AK705" s="45"/>
      <c r="AM705" s="159">
        <f t="shared" si="101"/>
        <v>0</v>
      </c>
      <c r="AN705" s="48">
        <f t="shared" si="102"/>
        <v>0</v>
      </c>
    </row>
    <row r="706" spans="2:40" x14ac:dyDescent="0.2">
      <c r="B706" s="153"/>
      <c r="G706" s="47"/>
      <c r="I706" s="217"/>
      <c r="K706" s="50">
        <f t="shared" si="103"/>
        <v>0</v>
      </c>
      <c r="L706" s="217"/>
      <c r="N706" s="223">
        <f t="shared" si="104"/>
        <v>0</v>
      </c>
      <c r="O706" s="217"/>
      <c r="Q706" s="223">
        <f t="shared" si="105"/>
        <v>0</v>
      </c>
      <c r="R706" s="217"/>
      <c r="T706" s="223">
        <f t="shared" si="106"/>
        <v>0</v>
      </c>
      <c r="U706" s="217"/>
      <c r="W706" s="223">
        <f t="shared" si="107"/>
        <v>0</v>
      </c>
      <c r="X706" s="98"/>
      <c r="Z706" s="223">
        <f t="shared" si="108"/>
        <v>0</v>
      </c>
      <c r="AA706" s="217"/>
      <c r="AC706" s="50">
        <f t="shared" si="109"/>
        <v>0</v>
      </c>
      <c r="AF706" s="50">
        <f t="shared" si="110"/>
        <v>0</v>
      </c>
      <c r="AG706" s="49"/>
      <c r="AI706" s="50">
        <f t="shared" si="111"/>
        <v>0</v>
      </c>
      <c r="AJ706" s="220"/>
      <c r="AK706" s="45"/>
      <c r="AM706" s="159">
        <f t="shared" si="101"/>
        <v>0</v>
      </c>
      <c r="AN706" s="48">
        <f t="shared" si="102"/>
        <v>0</v>
      </c>
    </row>
    <row r="707" spans="2:40" x14ac:dyDescent="0.2">
      <c r="B707" s="153"/>
      <c r="G707" s="47"/>
      <c r="I707" s="217"/>
      <c r="K707" s="50">
        <f t="shared" si="103"/>
        <v>0</v>
      </c>
      <c r="L707" s="217"/>
      <c r="N707" s="223">
        <f t="shared" si="104"/>
        <v>0</v>
      </c>
      <c r="O707" s="217"/>
      <c r="Q707" s="223">
        <f t="shared" si="105"/>
        <v>0</v>
      </c>
      <c r="R707" s="217"/>
      <c r="T707" s="223">
        <f t="shared" si="106"/>
        <v>0</v>
      </c>
      <c r="U707" s="217"/>
      <c r="W707" s="223">
        <f t="shared" si="107"/>
        <v>0</v>
      </c>
      <c r="X707" s="98"/>
      <c r="Z707" s="223">
        <f t="shared" si="108"/>
        <v>0</v>
      </c>
      <c r="AA707" s="217"/>
      <c r="AC707" s="50">
        <f t="shared" si="109"/>
        <v>0</v>
      </c>
      <c r="AF707" s="50">
        <f t="shared" si="110"/>
        <v>0</v>
      </c>
      <c r="AG707" s="49"/>
      <c r="AI707" s="50">
        <f t="shared" si="111"/>
        <v>0</v>
      </c>
      <c r="AJ707" s="220"/>
      <c r="AK707" s="45"/>
      <c r="AM707" s="159">
        <f t="shared" si="101"/>
        <v>0</v>
      </c>
      <c r="AN707" s="48">
        <f t="shared" si="102"/>
        <v>0</v>
      </c>
    </row>
    <row r="708" spans="2:40" x14ac:dyDescent="0.2">
      <c r="B708" s="153"/>
      <c r="G708" s="47"/>
      <c r="I708" s="217"/>
      <c r="K708" s="50">
        <f t="shared" si="103"/>
        <v>0</v>
      </c>
      <c r="L708" s="217"/>
      <c r="N708" s="223">
        <f t="shared" si="104"/>
        <v>0</v>
      </c>
      <c r="O708" s="217"/>
      <c r="Q708" s="223">
        <f t="shared" si="105"/>
        <v>0</v>
      </c>
      <c r="R708" s="217"/>
      <c r="T708" s="223">
        <f t="shared" si="106"/>
        <v>0</v>
      </c>
      <c r="U708" s="217"/>
      <c r="W708" s="223">
        <f t="shared" si="107"/>
        <v>0</v>
      </c>
      <c r="X708" s="98"/>
      <c r="Z708" s="223">
        <f t="shared" si="108"/>
        <v>0</v>
      </c>
      <c r="AA708" s="217"/>
      <c r="AC708" s="50">
        <f t="shared" si="109"/>
        <v>0</v>
      </c>
      <c r="AF708" s="50">
        <f t="shared" si="110"/>
        <v>0</v>
      </c>
      <c r="AG708" s="49"/>
      <c r="AI708" s="50">
        <f t="shared" si="111"/>
        <v>0</v>
      </c>
      <c r="AJ708" s="220"/>
      <c r="AK708" s="45"/>
      <c r="AM708" s="159">
        <f t="shared" si="101"/>
        <v>0</v>
      </c>
      <c r="AN708" s="48">
        <f t="shared" si="102"/>
        <v>0</v>
      </c>
    </row>
    <row r="709" spans="2:40" x14ac:dyDescent="0.2">
      <c r="B709" s="153"/>
      <c r="G709" s="47"/>
      <c r="I709" s="217"/>
      <c r="K709" s="50">
        <f t="shared" si="103"/>
        <v>0</v>
      </c>
      <c r="L709" s="217"/>
      <c r="N709" s="223">
        <f t="shared" si="104"/>
        <v>0</v>
      </c>
      <c r="O709" s="217"/>
      <c r="Q709" s="223">
        <f t="shared" si="105"/>
        <v>0</v>
      </c>
      <c r="R709" s="217"/>
      <c r="T709" s="223">
        <f t="shared" si="106"/>
        <v>0</v>
      </c>
      <c r="U709" s="217"/>
      <c r="W709" s="223">
        <f t="shared" si="107"/>
        <v>0</v>
      </c>
      <c r="X709" s="98"/>
      <c r="Z709" s="223">
        <f t="shared" si="108"/>
        <v>0</v>
      </c>
      <c r="AA709" s="217"/>
      <c r="AC709" s="50">
        <f t="shared" si="109"/>
        <v>0</v>
      </c>
      <c r="AF709" s="50">
        <f t="shared" si="110"/>
        <v>0</v>
      </c>
      <c r="AG709" s="49"/>
      <c r="AI709" s="50">
        <f t="shared" si="111"/>
        <v>0</v>
      </c>
      <c r="AJ709" s="220"/>
      <c r="AK709" s="45"/>
      <c r="AM709" s="159">
        <f t="shared" si="101"/>
        <v>0</v>
      </c>
      <c r="AN709" s="48">
        <f t="shared" si="102"/>
        <v>0</v>
      </c>
    </row>
    <row r="710" spans="2:40" x14ac:dyDescent="0.2">
      <c r="B710" s="153"/>
      <c r="G710" s="47"/>
      <c r="I710" s="217"/>
      <c r="K710" s="50">
        <f t="shared" si="103"/>
        <v>0</v>
      </c>
      <c r="L710" s="217"/>
      <c r="N710" s="223">
        <f t="shared" si="104"/>
        <v>0</v>
      </c>
      <c r="O710" s="217"/>
      <c r="Q710" s="223">
        <f t="shared" si="105"/>
        <v>0</v>
      </c>
      <c r="R710" s="217"/>
      <c r="T710" s="223">
        <f t="shared" si="106"/>
        <v>0</v>
      </c>
      <c r="U710" s="217"/>
      <c r="W710" s="223">
        <f t="shared" si="107"/>
        <v>0</v>
      </c>
      <c r="X710" s="98"/>
      <c r="Z710" s="223">
        <f t="shared" si="108"/>
        <v>0</v>
      </c>
      <c r="AA710" s="217"/>
      <c r="AC710" s="50">
        <f t="shared" si="109"/>
        <v>0</v>
      </c>
      <c r="AF710" s="50">
        <f t="shared" si="110"/>
        <v>0</v>
      </c>
      <c r="AG710" s="49"/>
      <c r="AI710" s="50">
        <f t="shared" si="111"/>
        <v>0</v>
      </c>
      <c r="AJ710" s="220"/>
      <c r="AK710" s="45"/>
      <c r="AM710" s="159">
        <f t="shared" si="101"/>
        <v>0</v>
      </c>
      <c r="AN710" s="48">
        <f t="shared" si="102"/>
        <v>0</v>
      </c>
    </row>
    <row r="711" spans="2:40" x14ac:dyDescent="0.2">
      <c r="B711" s="153"/>
      <c r="G711" s="47"/>
      <c r="I711" s="217"/>
      <c r="K711" s="50">
        <f t="shared" si="103"/>
        <v>0</v>
      </c>
      <c r="L711" s="217"/>
      <c r="N711" s="223">
        <f t="shared" si="104"/>
        <v>0</v>
      </c>
      <c r="O711" s="217"/>
      <c r="Q711" s="223">
        <f t="shared" si="105"/>
        <v>0</v>
      </c>
      <c r="R711" s="217"/>
      <c r="T711" s="223">
        <f t="shared" si="106"/>
        <v>0</v>
      </c>
      <c r="U711" s="217"/>
      <c r="W711" s="223">
        <f t="shared" si="107"/>
        <v>0</v>
      </c>
      <c r="X711" s="98"/>
      <c r="Z711" s="223">
        <f t="shared" si="108"/>
        <v>0</v>
      </c>
      <c r="AA711" s="217"/>
      <c r="AC711" s="50">
        <f t="shared" si="109"/>
        <v>0</v>
      </c>
      <c r="AF711" s="50">
        <f t="shared" si="110"/>
        <v>0</v>
      </c>
      <c r="AG711" s="49"/>
      <c r="AI711" s="50">
        <f t="shared" si="111"/>
        <v>0</v>
      </c>
      <c r="AJ711" s="220"/>
      <c r="AK711" s="45"/>
      <c r="AM711" s="159">
        <f t="shared" si="101"/>
        <v>0</v>
      </c>
      <c r="AN711" s="48">
        <f t="shared" si="102"/>
        <v>0</v>
      </c>
    </row>
    <row r="712" spans="2:40" x14ac:dyDescent="0.2">
      <c r="B712" s="153"/>
      <c r="G712" s="47"/>
      <c r="I712" s="217"/>
      <c r="K712" s="50">
        <f t="shared" si="103"/>
        <v>0</v>
      </c>
      <c r="L712" s="217"/>
      <c r="N712" s="223">
        <f t="shared" si="104"/>
        <v>0</v>
      </c>
      <c r="O712" s="217"/>
      <c r="Q712" s="223">
        <f t="shared" si="105"/>
        <v>0</v>
      </c>
      <c r="R712" s="217"/>
      <c r="T712" s="223">
        <f t="shared" si="106"/>
        <v>0</v>
      </c>
      <c r="U712" s="217"/>
      <c r="W712" s="223">
        <f t="shared" si="107"/>
        <v>0</v>
      </c>
      <c r="X712" s="98"/>
      <c r="Z712" s="223">
        <f t="shared" si="108"/>
        <v>0</v>
      </c>
      <c r="AA712" s="217"/>
      <c r="AC712" s="50">
        <f t="shared" si="109"/>
        <v>0</v>
      </c>
      <c r="AF712" s="50">
        <f t="shared" si="110"/>
        <v>0</v>
      </c>
      <c r="AG712" s="49"/>
      <c r="AI712" s="50">
        <f t="shared" si="111"/>
        <v>0</v>
      </c>
      <c r="AJ712" s="220"/>
      <c r="AK712" s="45"/>
      <c r="AM712" s="159">
        <f t="shared" si="101"/>
        <v>0</v>
      </c>
      <c r="AN712" s="48">
        <f t="shared" si="102"/>
        <v>0</v>
      </c>
    </row>
    <row r="713" spans="2:40" x14ac:dyDescent="0.2">
      <c r="B713" s="153"/>
      <c r="G713" s="47"/>
      <c r="I713" s="217"/>
      <c r="K713" s="50">
        <f t="shared" si="103"/>
        <v>0</v>
      </c>
      <c r="L713" s="217"/>
      <c r="N713" s="223">
        <f t="shared" si="104"/>
        <v>0</v>
      </c>
      <c r="O713" s="217"/>
      <c r="Q713" s="223">
        <f t="shared" si="105"/>
        <v>0</v>
      </c>
      <c r="R713" s="217"/>
      <c r="T713" s="223">
        <f t="shared" si="106"/>
        <v>0</v>
      </c>
      <c r="U713" s="217"/>
      <c r="W713" s="223">
        <f t="shared" si="107"/>
        <v>0</v>
      </c>
      <c r="X713" s="98"/>
      <c r="Z713" s="223">
        <f t="shared" si="108"/>
        <v>0</v>
      </c>
      <c r="AA713" s="217"/>
      <c r="AC713" s="50">
        <f t="shared" si="109"/>
        <v>0</v>
      </c>
      <c r="AF713" s="50">
        <f t="shared" si="110"/>
        <v>0</v>
      </c>
      <c r="AG713" s="49"/>
      <c r="AI713" s="50">
        <f t="shared" si="111"/>
        <v>0</v>
      </c>
      <c r="AJ713" s="220"/>
      <c r="AK713" s="45"/>
      <c r="AM713" s="159">
        <f t="shared" si="101"/>
        <v>0</v>
      </c>
      <c r="AN713" s="48">
        <f t="shared" si="102"/>
        <v>0</v>
      </c>
    </row>
    <row r="714" spans="2:40" x14ac:dyDescent="0.2">
      <c r="B714" s="153"/>
      <c r="G714" s="47"/>
      <c r="I714" s="217"/>
      <c r="K714" s="50">
        <f t="shared" si="103"/>
        <v>0</v>
      </c>
      <c r="L714" s="217"/>
      <c r="N714" s="223">
        <f t="shared" si="104"/>
        <v>0</v>
      </c>
      <c r="O714" s="217"/>
      <c r="Q714" s="223">
        <f t="shared" si="105"/>
        <v>0</v>
      </c>
      <c r="R714" s="217"/>
      <c r="T714" s="223">
        <f t="shared" si="106"/>
        <v>0</v>
      </c>
      <c r="U714" s="217"/>
      <c r="W714" s="223">
        <f t="shared" si="107"/>
        <v>0</v>
      </c>
      <c r="X714" s="98"/>
      <c r="Z714" s="223">
        <f t="shared" si="108"/>
        <v>0</v>
      </c>
      <c r="AA714" s="217"/>
      <c r="AC714" s="50">
        <f t="shared" si="109"/>
        <v>0</v>
      </c>
      <c r="AF714" s="50">
        <f t="shared" si="110"/>
        <v>0</v>
      </c>
      <c r="AG714" s="49"/>
      <c r="AI714" s="50">
        <f t="shared" si="111"/>
        <v>0</v>
      </c>
      <c r="AJ714" s="220"/>
      <c r="AK714" s="45"/>
      <c r="AM714" s="159">
        <f t="shared" si="101"/>
        <v>0</v>
      </c>
      <c r="AN714" s="48">
        <f t="shared" si="102"/>
        <v>0</v>
      </c>
    </row>
    <row r="715" spans="2:40" x14ac:dyDescent="0.2">
      <c r="B715" s="153"/>
      <c r="G715" s="47"/>
      <c r="I715" s="217"/>
      <c r="K715" s="50">
        <f t="shared" si="103"/>
        <v>0</v>
      </c>
      <c r="L715" s="217"/>
      <c r="N715" s="223">
        <f t="shared" si="104"/>
        <v>0</v>
      </c>
      <c r="O715" s="217"/>
      <c r="Q715" s="223">
        <f t="shared" si="105"/>
        <v>0</v>
      </c>
      <c r="R715" s="217"/>
      <c r="T715" s="223">
        <f t="shared" si="106"/>
        <v>0</v>
      </c>
      <c r="U715" s="217"/>
      <c r="W715" s="223">
        <f t="shared" si="107"/>
        <v>0</v>
      </c>
      <c r="X715" s="98"/>
      <c r="Z715" s="223">
        <f t="shared" si="108"/>
        <v>0</v>
      </c>
      <c r="AA715" s="217"/>
      <c r="AC715" s="50">
        <f t="shared" si="109"/>
        <v>0</v>
      </c>
      <c r="AF715" s="50">
        <f t="shared" si="110"/>
        <v>0</v>
      </c>
      <c r="AG715" s="49"/>
      <c r="AI715" s="50">
        <f t="shared" si="111"/>
        <v>0</v>
      </c>
      <c r="AJ715" s="220"/>
      <c r="AK715" s="45"/>
      <c r="AM715" s="159">
        <f t="shared" si="101"/>
        <v>0</v>
      </c>
      <c r="AN715" s="48">
        <f t="shared" si="102"/>
        <v>0</v>
      </c>
    </row>
    <row r="716" spans="2:40" x14ac:dyDescent="0.2">
      <c r="B716" s="153"/>
      <c r="G716" s="47"/>
      <c r="I716" s="217"/>
      <c r="K716" s="50">
        <f t="shared" si="103"/>
        <v>0</v>
      </c>
      <c r="L716" s="217"/>
      <c r="N716" s="223">
        <f t="shared" si="104"/>
        <v>0</v>
      </c>
      <c r="O716" s="217"/>
      <c r="Q716" s="223">
        <f t="shared" si="105"/>
        <v>0</v>
      </c>
      <c r="R716" s="217"/>
      <c r="T716" s="223">
        <f t="shared" si="106"/>
        <v>0</v>
      </c>
      <c r="U716" s="217"/>
      <c r="W716" s="223">
        <f t="shared" si="107"/>
        <v>0</v>
      </c>
      <c r="X716" s="98"/>
      <c r="Z716" s="223">
        <f t="shared" si="108"/>
        <v>0</v>
      </c>
      <c r="AA716" s="217"/>
      <c r="AC716" s="50">
        <f t="shared" si="109"/>
        <v>0</v>
      </c>
      <c r="AF716" s="50">
        <f t="shared" si="110"/>
        <v>0</v>
      </c>
      <c r="AG716" s="49"/>
      <c r="AI716" s="50">
        <f t="shared" si="111"/>
        <v>0</v>
      </c>
      <c r="AJ716" s="220"/>
      <c r="AK716" s="45"/>
      <c r="AM716" s="159">
        <f t="shared" si="101"/>
        <v>0</v>
      </c>
      <c r="AN716" s="48">
        <f t="shared" si="102"/>
        <v>0</v>
      </c>
    </row>
    <row r="717" spans="2:40" x14ac:dyDescent="0.2">
      <c r="B717" s="153"/>
      <c r="G717" s="47"/>
      <c r="I717" s="217"/>
      <c r="K717" s="50">
        <f t="shared" si="103"/>
        <v>0</v>
      </c>
      <c r="L717" s="217"/>
      <c r="N717" s="223">
        <f t="shared" si="104"/>
        <v>0</v>
      </c>
      <c r="O717" s="217"/>
      <c r="Q717" s="223">
        <f t="shared" si="105"/>
        <v>0</v>
      </c>
      <c r="R717" s="217"/>
      <c r="T717" s="223">
        <f t="shared" si="106"/>
        <v>0</v>
      </c>
      <c r="U717" s="217"/>
      <c r="W717" s="223">
        <f t="shared" si="107"/>
        <v>0</v>
      </c>
      <c r="X717" s="98"/>
      <c r="Z717" s="223">
        <f t="shared" si="108"/>
        <v>0</v>
      </c>
      <c r="AA717" s="217"/>
      <c r="AC717" s="50">
        <f t="shared" si="109"/>
        <v>0</v>
      </c>
      <c r="AF717" s="50">
        <f t="shared" si="110"/>
        <v>0</v>
      </c>
      <c r="AG717" s="49"/>
      <c r="AI717" s="50">
        <f t="shared" si="111"/>
        <v>0</v>
      </c>
      <c r="AJ717" s="220"/>
      <c r="AK717" s="45"/>
      <c r="AM717" s="159">
        <f t="shared" si="101"/>
        <v>0</v>
      </c>
      <c r="AN717" s="48">
        <f t="shared" si="102"/>
        <v>0</v>
      </c>
    </row>
    <row r="718" spans="2:40" x14ac:dyDescent="0.2">
      <c r="B718" s="153"/>
      <c r="G718" s="47"/>
      <c r="I718" s="217"/>
      <c r="K718" s="50">
        <f t="shared" si="103"/>
        <v>0</v>
      </c>
      <c r="L718" s="217"/>
      <c r="N718" s="223">
        <f t="shared" si="104"/>
        <v>0</v>
      </c>
      <c r="O718" s="217"/>
      <c r="Q718" s="223">
        <f t="shared" si="105"/>
        <v>0</v>
      </c>
      <c r="R718" s="217"/>
      <c r="T718" s="223">
        <f t="shared" si="106"/>
        <v>0</v>
      </c>
      <c r="U718" s="217"/>
      <c r="W718" s="223">
        <f t="shared" si="107"/>
        <v>0</v>
      </c>
      <c r="X718" s="98"/>
      <c r="Z718" s="223">
        <f t="shared" si="108"/>
        <v>0</v>
      </c>
      <c r="AA718" s="217"/>
      <c r="AC718" s="50">
        <f t="shared" si="109"/>
        <v>0</v>
      </c>
      <c r="AF718" s="50">
        <f t="shared" si="110"/>
        <v>0</v>
      </c>
      <c r="AG718" s="49"/>
      <c r="AI718" s="50">
        <f t="shared" si="111"/>
        <v>0</v>
      </c>
      <c r="AJ718" s="220"/>
      <c r="AK718" s="45"/>
      <c r="AM718" s="159">
        <f t="shared" si="101"/>
        <v>0</v>
      </c>
      <c r="AN718" s="48">
        <f t="shared" si="102"/>
        <v>0</v>
      </c>
    </row>
    <row r="719" spans="2:40" x14ac:dyDescent="0.2">
      <c r="B719" s="153"/>
      <c r="G719" s="47"/>
      <c r="I719" s="217"/>
      <c r="K719" s="50">
        <f t="shared" si="103"/>
        <v>0</v>
      </c>
      <c r="L719" s="217"/>
      <c r="N719" s="223">
        <f t="shared" si="104"/>
        <v>0</v>
      </c>
      <c r="O719" s="217"/>
      <c r="Q719" s="223">
        <f t="shared" si="105"/>
        <v>0</v>
      </c>
      <c r="R719" s="217"/>
      <c r="T719" s="223">
        <f t="shared" si="106"/>
        <v>0</v>
      </c>
      <c r="U719" s="217"/>
      <c r="W719" s="223">
        <f t="shared" si="107"/>
        <v>0</v>
      </c>
      <c r="X719" s="98"/>
      <c r="Z719" s="223">
        <f t="shared" si="108"/>
        <v>0</v>
      </c>
      <c r="AA719" s="217"/>
      <c r="AC719" s="50">
        <f t="shared" si="109"/>
        <v>0</v>
      </c>
      <c r="AF719" s="50">
        <f t="shared" si="110"/>
        <v>0</v>
      </c>
      <c r="AG719" s="49"/>
      <c r="AI719" s="50">
        <f t="shared" si="111"/>
        <v>0</v>
      </c>
      <c r="AJ719" s="220"/>
      <c r="AK719" s="45"/>
      <c r="AM719" s="159">
        <f t="shared" si="101"/>
        <v>0</v>
      </c>
      <c r="AN719" s="48">
        <f t="shared" si="102"/>
        <v>0</v>
      </c>
    </row>
    <row r="720" spans="2:40" x14ac:dyDescent="0.2">
      <c r="B720" s="153"/>
      <c r="G720" s="47"/>
      <c r="I720" s="217"/>
      <c r="K720" s="50">
        <f t="shared" si="103"/>
        <v>0</v>
      </c>
      <c r="L720" s="217"/>
      <c r="N720" s="223">
        <f t="shared" si="104"/>
        <v>0</v>
      </c>
      <c r="O720" s="217"/>
      <c r="Q720" s="223">
        <f t="shared" si="105"/>
        <v>0</v>
      </c>
      <c r="R720" s="217"/>
      <c r="T720" s="223">
        <f t="shared" si="106"/>
        <v>0</v>
      </c>
      <c r="U720" s="217"/>
      <c r="W720" s="223">
        <f t="shared" si="107"/>
        <v>0</v>
      </c>
      <c r="X720" s="98"/>
      <c r="Z720" s="223">
        <f t="shared" si="108"/>
        <v>0</v>
      </c>
      <c r="AA720" s="217"/>
      <c r="AC720" s="50">
        <f t="shared" si="109"/>
        <v>0</v>
      </c>
      <c r="AF720" s="50">
        <f t="shared" si="110"/>
        <v>0</v>
      </c>
      <c r="AG720" s="49"/>
      <c r="AI720" s="50">
        <f t="shared" si="111"/>
        <v>0</v>
      </c>
      <c r="AJ720" s="220"/>
      <c r="AK720" s="45"/>
      <c r="AM720" s="159">
        <f t="shared" ref="AM720:AM783" si="112">K720+N720+Q720+T720+W720+AC720+AF720+AI720+Z720+AL720</f>
        <v>0</v>
      </c>
      <c r="AN720" s="48">
        <f t="shared" si="102"/>
        <v>0</v>
      </c>
    </row>
    <row r="721" spans="2:40" x14ac:dyDescent="0.2">
      <c r="B721" s="153"/>
      <c r="G721" s="47"/>
      <c r="I721" s="217"/>
      <c r="K721" s="50">
        <f t="shared" si="103"/>
        <v>0</v>
      </c>
      <c r="L721" s="217"/>
      <c r="N721" s="223">
        <f t="shared" si="104"/>
        <v>0</v>
      </c>
      <c r="O721" s="217"/>
      <c r="Q721" s="223">
        <f t="shared" si="105"/>
        <v>0</v>
      </c>
      <c r="R721" s="217"/>
      <c r="T721" s="223">
        <f t="shared" si="106"/>
        <v>0</v>
      </c>
      <c r="U721" s="217"/>
      <c r="W721" s="223">
        <f t="shared" si="107"/>
        <v>0</v>
      </c>
      <c r="X721" s="98"/>
      <c r="Z721" s="223">
        <f t="shared" si="108"/>
        <v>0</v>
      </c>
      <c r="AA721" s="217"/>
      <c r="AC721" s="50">
        <f t="shared" si="109"/>
        <v>0</v>
      </c>
      <c r="AF721" s="50">
        <f t="shared" si="110"/>
        <v>0</v>
      </c>
      <c r="AG721" s="49"/>
      <c r="AI721" s="50">
        <f t="shared" si="111"/>
        <v>0</v>
      </c>
      <c r="AJ721" s="220"/>
      <c r="AK721" s="45"/>
      <c r="AM721" s="159">
        <f t="shared" si="112"/>
        <v>0</v>
      </c>
      <c r="AN721" s="48">
        <f t="shared" si="102"/>
        <v>0</v>
      </c>
    </row>
    <row r="722" spans="2:40" x14ac:dyDescent="0.2">
      <c r="B722" s="153"/>
      <c r="G722" s="47"/>
      <c r="I722" s="217"/>
      <c r="K722" s="50">
        <f t="shared" si="103"/>
        <v>0</v>
      </c>
      <c r="L722" s="217"/>
      <c r="N722" s="223">
        <f t="shared" si="104"/>
        <v>0</v>
      </c>
      <c r="O722" s="217"/>
      <c r="Q722" s="223">
        <f t="shared" si="105"/>
        <v>0</v>
      </c>
      <c r="R722" s="217"/>
      <c r="T722" s="223">
        <f t="shared" si="106"/>
        <v>0</v>
      </c>
      <c r="U722" s="217"/>
      <c r="W722" s="223">
        <f t="shared" si="107"/>
        <v>0</v>
      </c>
      <c r="X722" s="98"/>
      <c r="Z722" s="223">
        <f t="shared" si="108"/>
        <v>0</v>
      </c>
      <c r="AA722" s="217"/>
      <c r="AC722" s="50">
        <f t="shared" si="109"/>
        <v>0</v>
      </c>
      <c r="AF722" s="50">
        <f t="shared" si="110"/>
        <v>0</v>
      </c>
      <c r="AG722" s="49"/>
      <c r="AI722" s="50">
        <f t="shared" si="111"/>
        <v>0</v>
      </c>
      <c r="AJ722" s="220"/>
      <c r="AK722" s="45"/>
      <c r="AM722" s="159">
        <f t="shared" si="112"/>
        <v>0</v>
      </c>
      <c r="AN722" s="48">
        <f t="shared" si="102"/>
        <v>0</v>
      </c>
    </row>
    <row r="723" spans="2:40" x14ac:dyDescent="0.2">
      <c r="B723" s="153"/>
      <c r="G723" s="47"/>
      <c r="I723" s="217"/>
      <c r="K723" s="50">
        <f t="shared" si="103"/>
        <v>0</v>
      </c>
      <c r="L723" s="217"/>
      <c r="N723" s="223">
        <f t="shared" si="104"/>
        <v>0</v>
      </c>
      <c r="O723" s="217"/>
      <c r="Q723" s="223">
        <f t="shared" si="105"/>
        <v>0</v>
      </c>
      <c r="R723" s="217"/>
      <c r="T723" s="223">
        <f t="shared" si="106"/>
        <v>0</v>
      </c>
      <c r="U723" s="217"/>
      <c r="W723" s="223">
        <f t="shared" si="107"/>
        <v>0</v>
      </c>
      <c r="X723" s="98"/>
      <c r="Z723" s="223">
        <f t="shared" si="108"/>
        <v>0</v>
      </c>
      <c r="AA723" s="217"/>
      <c r="AC723" s="50">
        <f t="shared" si="109"/>
        <v>0</v>
      </c>
      <c r="AF723" s="50">
        <f t="shared" si="110"/>
        <v>0</v>
      </c>
      <c r="AG723" s="49"/>
      <c r="AI723" s="50">
        <f t="shared" si="111"/>
        <v>0</v>
      </c>
      <c r="AJ723" s="220"/>
      <c r="AK723" s="45"/>
      <c r="AM723" s="159">
        <f t="shared" si="112"/>
        <v>0</v>
      </c>
      <c r="AN723" s="48">
        <f t="shared" si="102"/>
        <v>0</v>
      </c>
    </row>
    <row r="724" spans="2:40" x14ac:dyDescent="0.2">
      <c r="B724" s="153"/>
      <c r="G724" s="47"/>
      <c r="I724" s="217"/>
      <c r="K724" s="50">
        <f t="shared" si="103"/>
        <v>0</v>
      </c>
      <c r="L724" s="217"/>
      <c r="N724" s="223">
        <f t="shared" si="104"/>
        <v>0</v>
      </c>
      <c r="O724" s="217"/>
      <c r="Q724" s="223">
        <f t="shared" si="105"/>
        <v>0</v>
      </c>
      <c r="R724" s="217"/>
      <c r="T724" s="223">
        <f t="shared" si="106"/>
        <v>0</v>
      </c>
      <c r="U724" s="217"/>
      <c r="W724" s="223">
        <f t="shared" si="107"/>
        <v>0</v>
      </c>
      <c r="X724" s="98"/>
      <c r="Z724" s="223">
        <f t="shared" si="108"/>
        <v>0</v>
      </c>
      <c r="AA724" s="217"/>
      <c r="AC724" s="50">
        <f t="shared" si="109"/>
        <v>0</v>
      </c>
      <c r="AF724" s="50">
        <f t="shared" si="110"/>
        <v>0</v>
      </c>
      <c r="AG724" s="49"/>
      <c r="AI724" s="50">
        <f t="shared" si="111"/>
        <v>0</v>
      </c>
      <c r="AJ724" s="220"/>
      <c r="AK724" s="45"/>
      <c r="AM724" s="159">
        <f t="shared" si="112"/>
        <v>0</v>
      </c>
      <c r="AN724" s="48">
        <f t="shared" si="102"/>
        <v>0</v>
      </c>
    </row>
    <row r="725" spans="2:40" x14ac:dyDescent="0.2">
      <c r="B725" s="153"/>
      <c r="G725" s="47"/>
      <c r="I725" s="217"/>
      <c r="K725" s="50">
        <f t="shared" si="103"/>
        <v>0</v>
      </c>
      <c r="L725" s="217"/>
      <c r="N725" s="223">
        <f t="shared" si="104"/>
        <v>0</v>
      </c>
      <c r="O725" s="217"/>
      <c r="Q725" s="223">
        <f t="shared" si="105"/>
        <v>0</v>
      </c>
      <c r="R725" s="217"/>
      <c r="T725" s="223">
        <f t="shared" si="106"/>
        <v>0</v>
      </c>
      <c r="U725" s="217"/>
      <c r="W725" s="223">
        <f t="shared" si="107"/>
        <v>0</v>
      </c>
      <c r="X725" s="98"/>
      <c r="Z725" s="223">
        <f t="shared" si="108"/>
        <v>0</v>
      </c>
      <c r="AA725" s="217"/>
      <c r="AC725" s="50">
        <f t="shared" si="109"/>
        <v>0</v>
      </c>
      <c r="AF725" s="50">
        <f t="shared" si="110"/>
        <v>0</v>
      </c>
      <c r="AG725" s="49"/>
      <c r="AI725" s="50">
        <f t="shared" si="111"/>
        <v>0</v>
      </c>
      <c r="AJ725" s="220"/>
      <c r="AK725" s="45"/>
      <c r="AM725" s="159">
        <f t="shared" si="112"/>
        <v>0</v>
      </c>
      <c r="AN725" s="48">
        <f t="shared" si="102"/>
        <v>0</v>
      </c>
    </row>
    <row r="726" spans="2:40" x14ac:dyDescent="0.2">
      <c r="B726" s="153"/>
      <c r="G726" s="47"/>
      <c r="I726" s="217"/>
      <c r="K726" s="50">
        <f t="shared" si="103"/>
        <v>0</v>
      </c>
      <c r="L726" s="217"/>
      <c r="N726" s="223">
        <f t="shared" si="104"/>
        <v>0</v>
      </c>
      <c r="O726" s="217"/>
      <c r="Q726" s="223">
        <f t="shared" si="105"/>
        <v>0</v>
      </c>
      <c r="R726" s="217"/>
      <c r="T726" s="223">
        <f t="shared" si="106"/>
        <v>0</v>
      </c>
      <c r="U726" s="217"/>
      <c r="W726" s="223">
        <f t="shared" si="107"/>
        <v>0</v>
      </c>
      <c r="X726" s="98"/>
      <c r="Z726" s="223">
        <f t="shared" si="108"/>
        <v>0</v>
      </c>
      <c r="AA726" s="217"/>
      <c r="AC726" s="50">
        <f t="shared" si="109"/>
        <v>0</v>
      </c>
      <c r="AF726" s="50">
        <f t="shared" si="110"/>
        <v>0</v>
      </c>
      <c r="AG726" s="49"/>
      <c r="AI726" s="50">
        <f t="shared" si="111"/>
        <v>0</v>
      </c>
      <c r="AJ726" s="220"/>
      <c r="AK726" s="45"/>
      <c r="AM726" s="159">
        <f t="shared" si="112"/>
        <v>0</v>
      </c>
      <c r="AN726" s="48">
        <f t="shared" si="102"/>
        <v>0</v>
      </c>
    </row>
    <row r="727" spans="2:40" x14ac:dyDescent="0.2">
      <c r="B727" s="153"/>
      <c r="G727" s="47"/>
      <c r="I727" s="217"/>
      <c r="K727" s="50">
        <f t="shared" si="103"/>
        <v>0</v>
      </c>
      <c r="L727" s="217"/>
      <c r="N727" s="223">
        <f t="shared" si="104"/>
        <v>0</v>
      </c>
      <c r="O727" s="217"/>
      <c r="Q727" s="223">
        <f t="shared" si="105"/>
        <v>0</v>
      </c>
      <c r="R727" s="217"/>
      <c r="T727" s="223">
        <f t="shared" si="106"/>
        <v>0</v>
      </c>
      <c r="U727" s="217"/>
      <c r="W727" s="223">
        <f t="shared" si="107"/>
        <v>0</v>
      </c>
      <c r="X727" s="98"/>
      <c r="Z727" s="223">
        <f t="shared" si="108"/>
        <v>0</v>
      </c>
      <c r="AA727" s="217"/>
      <c r="AC727" s="50">
        <f t="shared" si="109"/>
        <v>0</v>
      </c>
      <c r="AF727" s="50">
        <f t="shared" si="110"/>
        <v>0</v>
      </c>
      <c r="AG727" s="49"/>
      <c r="AI727" s="50">
        <f t="shared" si="111"/>
        <v>0</v>
      </c>
      <c r="AJ727" s="220"/>
      <c r="AK727" s="45"/>
      <c r="AM727" s="159">
        <f t="shared" si="112"/>
        <v>0</v>
      </c>
      <c r="AN727" s="48">
        <f t="shared" si="102"/>
        <v>0</v>
      </c>
    </row>
    <row r="728" spans="2:40" x14ac:dyDescent="0.2">
      <c r="B728" s="153"/>
      <c r="G728" s="47"/>
      <c r="I728" s="217"/>
      <c r="K728" s="50">
        <f t="shared" si="103"/>
        <v>0</v>
      </c>
      <c r="L728" s="217"/>
      <c r="N728" s="223">
        <f t="shared" si="104"/>
        <v>0</v>
      </c>
      <c r="O728" s="217"/>
      <c r="Q728" s="223">
        <f t="shared" si="105"/>
        <v>0</v>
      </c>
      <c r="R728" s="217"/>
      <c r="T728" s="223">
        <f t="shared" si="106"/>
        <v>0</v>
      </c>
      <c r="U728" s="217"/>
      <c r="W728" s="223">
        <f t="shared" si="107"/>
        <v>0</v>
      </c>
      <c r="X728" s="98"/>
      <c r="Z728" s="223">
        <f t="shared" si="108"/>
        <v>0</v>
      </c>
      <c r="AA728" s="217"/>
      <c r="AC728" s="50">
        <f t="shared" si="109"/>
        <v>0</v>
      </c>
      <c r="AF728" s="50">
        <f t="shared" si="110"/>
        <v>0</v>
      </c>
      <c r="AG728" s="49"/>
      <c r="AI728" s="50">
        <f t="shared" si="111"/>
        <v>0</v>
      </c>
      <c r="AJ728" s="220"/>
      <c r="AK728" s="45"/>
      <c r="AM728" s="159">
        <f t="shared" si="112"/>
        <v>0</v>
      </c>
      <c r="AN728" s="48">
        <f t="shared" si="102"/>
        <v>0</v>
      </c>
    </row>
    <row r="729" spans="2:40" x14ac:dyDescent="0.2">
      <c r="B729" s="153"/>
      <c r="G729" s="47"/>
      <c r="I729" s="217"/>
      <c r="K729" s="50">
        <f t="shared" si="103"/>
        <v>0</v>
      </c>
      <c r="L729" s="217"/>
      <c r="N729" s="223">
        <f t="shared" si="104"/>
        <v>0</v>
      </c>
      <c r="O729" s="217"/>
      <c r="Q729" s="223">
        <f t="shared" si="105"/>
        <v>0</v>
      </c>
      <c r="R729" s="217"/>
      <c r="T729" s="223">
        <f t="shared" si="106"/>
        <v>0</v>
      </c>
      <c r="U729" s="217"/>
      <c r="W729" s="223">
        <f t="shared" si="107"/>
        <v>0</v>
      </c>
      <c r="X729" s="98"/>
      <c r="Z729" s="223">
        <f t="shared" si="108"/>
        <v>0</v>
      </c>
      <c r="AA729" s="217"/>
      <c r="AC729" s="50">
        <f t="shared" si="109"/>
        <v>0</v>
      </c>
      <c r="AF729" s="50">
        <f t="shared" si="110"/>
        <v>0</v>
      </c>
      <c r="AG729" s="49"/>
      <c r="AI729" s="50">
        <f t="shared" si="111"/>
        <v>0</v>
      </c>
      <c r="AJ729" s="220"/>
      <c r="AK729" s="45"/>
      <c r="AM729" s="159">
        <f t="shared" si="112"/>
        <v>0</v>
      </c>
      <c r="AN729" s="48">
        <f t="shared" ref="AN729:AN785" si="113">B729</f>
        <v>0</v>
      </c>
    </row>
    <row r="730" spans="2:40" x14ac:dyDescent="0.2">
      <c r="B730" s="153"/>
      <c r="G730" s="47"/>
      <c r="I730" s="217"/>
      <c r="K730" s="50">
        <f t="shared" si="103"/>
        <v>0</v>
      </c>
      <c r="L730" s="217"/>
      <c r="N730" s="223">
        <f t="shared" si="104"/>
        <v>0</v>
      </c>
      <c r="O730" s="217"/>
      <c r="Q730" s="223">
        <f t="shared" si="105"/>
        <v>0</v>
      </c>
      <c r="R730" s="217"/>
      <c r="T730" s="223">
        <f t="shared" si="106"/>
        <v>0</v>
      </c>
      <c r="U730" s="217"/>
      <c r="W730" s="223">
        <f t="shared" si="107"/>
        <v>0</v>
      </c>
      <c r="X730" s="98"/>
      <c r="Z730" s="223">
        <f t="shared" si="108"/>
        <v>0</v>
      </c>
      <c r="AA730" s="217"/>
      <c r="AC730" s="50">
        <f t="shared" si="109"/>
        <v>0</v>
      </c>
      <c r="AF730" s="50">
        <f t="shared" si="110"/>
        <v>0</v>
      </c>
      <c r="AG730" s="49"/>
      <c r="AI730" s="50">
        <f t="shared" si="111"/>
        <v>0</v>
      </c>
      <c r="AJ730" s="220"/>
      <c r="AK730" s="45"/>
      <c r="AM730" s="159">
        <f t="shared" si="112"/>
        <v>0</v>
      </c>
      <c r="AN730" s="48">
        <f t="shared" si="113"/>
        <v>0</v>
      </c>
    </row>
    <row r="731" spans="2:40" x14ac:dyDescent="0.2">
      <c r="B731" s="153"/>
      <c r="G731" s="47"/>
      <c r="I731" s="217"/>
      <c r="K731" s="50">
        <f t="shared" si="103"/>
        <v>0</v>
      </c>
      <c r="L731" s="217"/>
      <c r="N731" s="223">
        <f t="shared" si="104"/>
        <v>0</v>
      </c>
      <c r="O731" s="217"/>
      <c r="Q731" s="223">
        <f t="shared" si="105"/>
        <v>0</v>
      </c>
      <c r="R731" s="217"/>
      <c r="T731" s="223">
        <f t="shared" si="106"/>
        <v>0</v>
      </c>
      <c r="U731" s="217"/>
      <c r="W731" s="223">
        <f t="shared" si="107"/>
        <v>0</v>
      </c>
      <c r="X731" s="98"/>
      <c r="Z731" s="223">
        <f t="shared" si="108"/>
        <v>0</v>
      </c>
      <c r="AA731" s="217"/>
      <c r="AC731" s="50">
        <f t="shared" si="109"/>
        <v>0</v>
      </c>
      <c r="AF731" s="50">
        <f t="shared" si="110"/>
        <v>0</v>
      </c>
      <c r="AG731" s="49"/>
      <c r="AI731" s="50">
        <f t="shared" si="111"/>
        <v>0</v>
      </c>
      <c r="AJ731" s="220"/>
      <c r="AK731" s="45"/>
      <c r="AM731" s="159">
        <f t="shared" si="112"/>
        <v>0</v>
      </c>
      <c r="AN731" s="48">
        <f t="shared" si="113"/>
        <v>0</v>
      </c>
    </row>
    <row r="732" spans="2:40" x14ac:dyDescent="0.2">
      <c r="B732" s="153"/>
      <c r="G732" s="47"/>
      <c r="I732" s="217"/>
      <c r="K732" s="50">
        <f t="shared" si="103"/>
        <v>0</v>
      </c>
      <c r="L732" s="217"/>
      <c r="N732" s="223">
        <f t="shared" si="104"/>
        <v>0</v>
      </c>
      <c r="O732" s="217"/>
      <c r="Q732" s="223">
        <f t="shared" si="105"/>
        <v>0</v>
      </c>
      <c r="R732" s="217"/>
      <c r="T732" s="223">
        <f t="shared" si="106"/>
        <v>0</v>
      </c>
      <c r="U732" s="217"/>
      <c r="W732" s="223">
        <f t="shared" si="107"/>
        <v>0</v>
      </c>
      <c r="X732" s="98"/>
      <c r="Z732" s="223">
        <f t="shared" si="108"/>
        <v>0</v>
      </c>
      <c r="AA732" s="217"/>
      <c r="AC732" s="50">
        <f t="shared" si="109"/>
        <v>0</v>
      </c>
      <c r="AF732" s="50">
        <f t="shared" si="110"/>
        <v>0</v>
      </c>
      <c r="AG732" s="49"/>
      <c r="AI732" s="50">
        <f t="shared" si="111"/>
        <v>0</v>
      </c>
      <c r="AJ732" s="220"/>
      <c r="AK732" s="45"/>
      <c r="AM732" s="159">
        <f t="shared" si="112"/>
        <v>0</v>
      </c>
      <c r="AN732" s="48">
        <f t="shared" si="113"/>
        <v>0</v>
      </c>
    </row>
    <row r="733" spans="2:40" x14ac:dyDescent="0.2">
      <c r="B733" s="153"/>
      <c r="G733" s="47"/>
      <c r="I733" s="217"/>
      <c r="K733" s="50">
        <f t="shared" si="103"/>
        <v>0</v>
      </c>
      <c r="L733" s="217"/>
      <c r="N733" s="223">
        <f t="shared" si="104"/>
        <v>0</v>
      </c>
      <c r="O733" s="217"/>
      <c r="Q733" s="223">
        <f t="shared" si="105"/>
        <v>0</v>
      </c>
      <c r="R733" s="217"/>
      <c r="T733" s="223">
        <f t="shared" si="106"/>
        <v>0</v>
      </c>
      <c r="U733" s="217"/>
      <c r="W733" s="223">
        <f t="shared" si="107"/>
        <v>0</v>
      </c>
      <c r="X733" s="98"/>
      <c r="Z733" s="223">
        <f t="shared" si="108"/>
        <v>0</v>
      </c>
      <c r="AA733" s="217"/>
      <c r="AC733" s="50">
        <f t="shared" si="109"/>
        <v>0</v>
      </c>
      <c r="AF733" s="50">
        <f t="shared" si="110"/>
        <v>0</v>
      </c>
      <c r="AG733" s="49"/>
      <c r="AI733" s="50">
        <f t="shared" si="111"/>
        <v>0</v>
      </c>
      <c r="AJ733" s="220"/>
      <c r="AK733" s="45"/>
      <c r="AM733" s="159">
        <f t="shared" si="112"/>
        <v>0</v>
      </c>
      <c r="AN733" s="48">
        <f t="shared" si="113"/>
        <v>0</v>
      </c>
    </row>
    <row r="734" spans="2:40" x14ac:dyDescent="0.2">
      <c r="B734" s="153"/>
      <c r="G734" s="47"/>
      <c r="I734" s="217"/>
      <c r="K734" s="50">
        <f t="shared" si="103"/>
        <v>0</v>
      </c>
      <c r="L734" s="217"/>
      <c r="N734" s="223">
        <f t="shared" si="104"/>
        <v>0</v>
      </c>
      <c r="O734" s="217"/>
      <c r="Q734" s="223">
        <f t="shared" si="105"/>
        <v>0</v>
      </c>
      <c r="R734" s="217"/>
      <c r="T734" s="223">
        <f t="shared" si="106"/>
        <v>0</v>
      </c>
      <c r="U734" s="217"/>
      <c r="W734" s="223">
        <f t="shared" si="107"/>
        <v>0</v>
      </c>
      <c r="X734" s="98"/>
      <c r="Z734" s="223">
        <f t="shared" si="108"/>
        <v>0</v>
      </c>
      <c r="AA734" s="217"/>
      <c r="AC734" s="50">
        <f t="shared" si="109"/>
        <v>0</v>
      </c>
      <c r="AF734" s="50">
        <f t="shared" si="110"/>
        <v>0</v>
      </c>
      <c r="AG734" s="49"/>
      <c r="AI734" s="50">
        <f t="shared" si="111"/>
        <v>0</v>
      </c>
      <c r="AJ734" s="220"/>
      <c r="AK734" s="45"/>
      <c r="AM734" s="159">
        <f t="shared" si="112"/>
        <v>0</v>
      </c>
      <c r="AN734" s="48">
        <f t="shared" si="113"/>
        <v>0</v>
      </c>
    </row>
    <row r="735" spans="2:40" x14ac:dyDescent="0.2">
      <c r="B735" s="153"/>
      <c r="G735" s="47"/>
      <c r="I735" s="217"/>
      <c r="K735" s="50">
        <f t="shared" si="103"/>
        <v>0</v>
      </c>
      <c r="L735" s="217"/>
      <c r="N735" s="223">
        <f t="shared" si="104"/>
        <v>0</v>
      </c>
      <c r="O735" s="217"/>
      <c r="Q735" s="223">
        <f t="shared" si="105"/>
        <v>0</v>
      </c>
      <c r="R735" s="217"/>
      <c r="T735" s="223">
        <f t="shared" si="106"/>
        <v>0</v>
      </c>
      <c r="U735" s="217"/>
      <c r="W735" s="223">
        <f t="shared" si="107"/>
        <v>0</v>
      </c>
      <c r="X735" s="98"/>
      <c r="Z735" s="223">
        <f t="shared" si="108"/>
        <v>0</v>
      </c>
      <c r="AA735" s="217"/>
      <c r="AC735" s="50">
        <f t="shared" si="109"/>
        <v>0</v>
      </c>
      <c r="AF735" s="50">
        <f t="shared" si="110"/>
        <v>0</v>
      </c>
      <c r="AG735" s="49"/>
      <c r="AI735" s="50">
        <f t="shared" si="111"/>
        <v>0</v>
      </c>
      <c r="AJ735" s="220"/>
      <c r="AK735" s="45"/>
      <c r="AM735" s="159">
        <f t="shared" si="112"/>
        <v>0</v>
      </c>
      <c r="AN735" s="48">
        <f t="shared" si="113"/>
        <v>0</v>
      </c>
    </row>
    <row r="736" spans="2:40" x14ac:dyDescent="0.2">
      <c r="B736" s="153"/>
      <c r="G736" s="47"/>
      <c r="I736" s="217"/>
      <c r="K736" s="50">
        <f t="shared" si="103"/>
        <v>0</v>
      </c>
      <c r="L736" s="217"/>
      <c r="N736" s="223">
        <f t="shared" si="104"/>
        <v>0</v>
      </c>
      <c r="O736" s="217"/>
      <c r="Q736" s="223">
        <f t="shared" si="105"/>
        <v>0</v>
      </c>
      <c r="R736" s="217"/>
      <c r="T736" s="223">
        <f t="shared" si="106"/>
        <v>0</v>
      </c>
      <c r="U736" s="217"/>
      <c r="W736" s="223">
        <f t="shared" si="107"/>
        <v>0</v>
      </c>
      <c r="X736" s="98"/>
      <c r="Z736" s="223">
        <f t="shared" si="108"/>
        <v>0</v>
      </c>
      <c r="AA736" s="217"/>
      <c r="AC736" s="50">
        <f t="shared" si="109"/>
        <v>0</v>
      </c>
      <c r="AF736" s="50">
        <f t="shared" si="110"/>
        <v>0</v>
      </c>
      <c r="AG736" s="49"/>
      <c r="AI736" s="50">
        <f t="shared" si="111"/>
        <v>0</v>
      </c>
      <c r="AJ736" s="220"/>
      <c r="AK736" s="45"/>
      <c r="AM736" s="159">
        <f t="shared" si="112"/>
        <v>0</v>
      </c>
      <c r="AN736" s="48">
        <f t="shared" si="113"/>
        <v>0</v>
      </c>
    </row>
    <row r="737" spans="2:40" x14ac:dyDescent="0.2">
      <c r="B737" s="153"/>
      <c r="G737" s="47"/>
      <c r="I737" s="217"/>
      <c r="K737" s="50">
        <f t="shared" si="103"/>
        <v>0</v>
      </c>
      <c r="L737" s="217"/>
      <c r="N737" s="223">
        <f t="shared" si="104"/>
        <v>0</v>
      </c>
      <c r="O737" s="217"/>
      <c r="Q737" s="223">
        <f t="shared" si="105"/>
        <v>0</v>
      </c>
      <c r="R737" s="217"/>
      <c r="T737" s="223">
        <f t="shared" si="106"/>
        <v>0</v>
      </c>
      <c r="U737" s="217"/>
      <c r="W737" s="223">
        <f t="shared" si="107"/>
        <v>0</v>
      </c>
      <c r="X737" s="98"/>
      <c r="Z737" s="223">
        <f t="shared" si="108"/>
        <v>0</v>
      </c>
      <c r="AA737" s="217"/>
      <c r="AC737" s="50">
        <f t="shared" si="109"/>
        <v>0</v>
      </c>
      <c r="AF737" s="50">
        <f t="shared" si="110"/>
        <v>0</v>
      </c>
      <c r="AG737" s="49"/>
      <c r="AI737" s="50">
        <f t="shared" si="111"/>
        <v>0</v>
      </c>
      <c r="AJ737" s="220"/>
      <c r="AK737" s="45"/>
      <c r="AM737" s="159">
        <f t="shared" si="112"/>
        <v>0</v>
      </c>
      <c r="AN737" s="48">
        <f t="shared" si="113"/>
        <v>0</v>
      </c>
    </row>
    <row r="738" spans="2:40" x14ac:dyDescent="0.2">
      <c r="B738" s="153"/>
      <c r="G738" s="47"/>
      <c r="I738" s="217"/>
      <c r="K738" s="50">
        <f t="shared" ref="K738:K756" si="114">IF(I738&gt;0,(J738*VLOOKUP(I738,VEND_MF_BIO,3,FALSE)),0)</f>
        <v>0</v>
      </c>
      <c r="L738" s="217"/>
      <c r="N738" s="223">
        <f t="shared" ref="N738:N756" si="115">IF(L738&gt;0,(M738*VLOOKUP(L738,VEND_CT_BIO,3,FALSE)),0)</f>
        <v>0</v>
      </c>
      <c r="O738" s="217"/>
      <c r="Q738" s="223">
        <f t="shared" ref="Q738:Q756" si="116">IF(O738&gt;0,(P738*VLOOKUP(O738,VEND_AC_BIO,3,FALSE)),0)</f>
        <v>0</v>
      </c>
      <c r="R738" s="217"/>
      <c r="T738" s="223">
        <f t="shared" ref="T738:T756" si="117">IF(R738&gt;0,(S738*VLOOKUP(R738,VEND_ME_BIO,3,FALSE)),0)</f>
        <v>0</v>
      </c>
      <c r="U738" s="217"/>
      <c r="W738" s="223">
        <f t="shared" ref="W738:W756" si="118">IF(U738&gt;0,(V738*VLOOKUP(U738,VEND_EU_BIO,3,FALSE)),0)</f>
        <v>0</v>
      </c>
      <c r="X738" s="98"/>
      <c r="Z738" s="223">
        <f t="shared" ref="Z738:Z756" si="119">IF(X738&gt;0,(Y738*VLOOKUP(X738,VEND_TG_BIO,3,FALSE)),0)</f>
        <v>0</v>
      </c>
      <c r="AA738" s="217"/>
      <c r="AC738" s="50">
        <f t="shared" ref="AC738:AC756" si="120">IF(AA738&gt;0,(AB738*VLOOKUP(AA738,VEND_MF,3,FALSE)),0)</f>
        <v>0</v>
      </c>
      <c r="AF738" s="50">
        <f t="shared" ref="AF738:AF756" si="121">IF(AD738&gt;0,(AE738*VLOOKUP(AD738,VEND_CT,3,FALSE)),0)</f>
        <v>0</v>
      </c>
      <c r="AG738" s="49"/>
      <c r="AI738" s="50">
        <f t="shared" ref="AI738:AI756" si="122">IF(AG738&gt;0,(AH738*VLOOKUP(AG738,VEND_AC,3,FALSE)),0)</f>
        <v>0</v>
      </c>
      <c r="AJ738" s="220"/>
      <c r="AK738" s="45"/>
      <c r="AM738" s="159">
        <f t="shared" si="112"/>
        <v>0</v>
      </c>
      <c r="AN738" s="48">
        <f t="shared" si="113"/>
        <v>0</v>
      </c>
    </row>
    <row r="739" spans="2:40" x14ac:dyDescent="0.2">
      <c r="B739" s="153"/>
      <c r="G739" s="47"/>
      <c r="I739" s="217"/>
      <c r="K739" s="50">
        <f t="shared" si="114"/>
        <v>0</v>
      </c>
      <c r="L739" s="217"/>
      <c r="N739" s="223">
        <f t="shared" si="115"/>
        <v>0</v>
      </c>
      <c r="O739" s="217"/>
      <c r="Q739" s="223">
        <f t="shared" si="116"/>
        <v>0</v>
      </c>
      <c r="R739" s="217"/>
      <c r="T739" s="223">
        <f t="shared" si="117"/>
        <v>0</v>
      </c>
      <c r="U739" s="217"/>
      <c r="W739" s="223">
        <f t="shared" si="118"/>
        <v>0</v>
      </c>
      <c r="X739" s="98"/>
      <c r="Z739" s="223">
        <f t="shared" si="119"/>
        <v>0</v>
      </c>
      <c r="AA739" s="217"/>
      <c r="AC739" s="50">
        <f t="shared" si="120"/>
        <v>0</v>
      </c>
      <c r="AF739" s="50">
        <f t="shared" si="121"/>
        <v>0</v>
      </c>
      <c r="AG739" s="49"/>
      <c r="AI739" s="50">
        <f t="shared" si="122"/>
        <v>0</v>
      </c>
      <c r="AJ739" s="220"/>
      <c r="AK739" s="45"/>
      <c r="AM739" s="159">
        <f t="shared" si="112"/>
        <v>0</v>
      </c>
      <c r="AN739" s="48">
        <f t="shared" si="113"/>
        <v>0</v>
      </c>
    </row>
    <row r="740" spans="2:40" x14ac:dyDescent="0.2">
      <c r="B740" s="153"/>
      <c r="G740" s="47"/>
      <c r="I740" s="217"/>
      <c r="K740" s="50">
        <f t="shared" si="114"/>
        <v>0</v>
      </c>
      <c r="L740" s="217"/>
      <c r="N740" s="223">
        <f t="shared" si="115"/>
        <v>0</v>
      </c>
      <c r="O740" s="217"/>
      <c r="Q740" s="223">
        <f t="shared" si="116"/>
        <v>0</v>
      </c>
      <c r="R740" s="217"/>
      <c r="T740" s="223">
        <f t="shared" si="117"/>
        <v>0</v>
      </c>
      <c r="U740" s="217"/>
      <c r="W740" s="223">
        <f t="shared" si="118"/>
        <v>0</v>
      </c>
      <c r="X740" s="98"/>
      <c r="Z740" s="223">
        <f t="shared" si="119"/>
        <v>0</v>
      </c>
      <c r="AA740" s="217"/>
      <c r="AC740" s="50">
        <f t="shared" si="120"/>
        <v>0</v>
      </c>
      <c r="AF740" s="50">
        <f t="shared" si="121"/>
        <v>0</v>
      </c>
      <c r="AG740" s="49"/>
      <c r="AI740" s="50">
        <f t="shared" si="122"/>
        <v>0</v>
      </c>
      <c r="AJ740" s="220"/>
      <c r="AK740" s="45"/>
      <c r="AM740" s="159">
        <f t="shared" si="112"/>
        <v>0</v>
      </c>
      <c r="AN740" s="48">
        <f t="shared" si="113"/>
        <v>0</v>
      </c>
    </row>
    <row r="741" spans="2:40" x14ac:dyDescent="0.2">
      <c r="B741" s="153"/>
      <c r="G741" s="47"/>
      <c r="I741" s="217"/>
      <c r="K741" s="50">
        <f t="shared" si="114"/>
        <v>0</v>
      </c>
      <c r="L741" s="217"/>
      <c r="N741" s="223">
        <f t="shared" si="115"/>
        <v>0</v>
      </c>
      <c r="O741" s="217"/>
      <c r="Q741" s="223">
        <f t="shared" si="116"/>
        <v>0</v>
      </c>
      <c r="R741" s="217"/>
      <c r="T741" s="223">
        <f t="shared" si="117"/>
        <v>0</v>
      </c>
      <c r="U741" s="217"/>
      <c r="W741" s="223">
        <f t="shared" si="118"/>
        <v>0</v>
      </c>
      <c r="X741" s="98"/>
      <c r="Z741" s="223">
        <f t="shared" si="119"/>
        <v>0</v>
      </c>
      <c r="AA741" s="217"/>
      <c r="AC741" s="50">
        <f t="shared" si="120"/>
        <v>0</v>
      </c>
      <c r="AF741" s="50">
        <f t="shared" si="121"/>
        <v>0</v>
      </c>
      <c r="AG741" s="49"/>
      <c r="AI741" s="50">
        <f t="shared" si="122"/>
        <v>0</v>
      </c>
      <c r="AJ741" s="220"/>
      <c r="AK741" s="45"/>
      <c r="AM741" s="159">
        <f t="shared" si="112"/>
        <v>0</v>
      </c>
      <c r="AN741" s="48">
        <f t="shared" si="113"/>
        <v>0</v>
      </c>
    </row>
    <row r="742" spans="2:40" x14ac:dyDescent="0.2">
      <c r="B742" s="153"/>
      <c r="G742" s="47"/>
      <c r="I742" s="217"/>
      <c r="K742" s="50">
        <f t="shared" si="114"/>
        <v>0</v>
      </c>
      <c r="L742" s="217"/>
      <c r="N742" s="223">
        <f t="shared" si="115"/>
        <v>0</v>
      </c>
      <c r="O742" s="217"/>
      <c r="Q742" s="223">
        <f t="shared" si="116"/>
        <v>0</v>
      </c>
      <c r="R742" s="217"/>
      <c r="T742" s="223">
        <f t="shared" si="117"/>
        <v>0</v>
      </c>
      <c r="U742" s="217"/>
      <c r="W742" s="223">
        <f t="shared" si="118"/>
        <v>0</v>
      </c>
      <c r="X742" s="98"/>
      <c r="Z742" s="223">
        <f t="shared" si="119"/>
        <v>0</v>
      </c>
      <c r="AA742" s="217"/>
      <c r="AC742" s="50">
        <f t="shared" si="120"/>
        <v>0</v>
      </c>
      <c r="AF742" s="50">
        <f t="shared" si="121"/>
        <v>0</v>
      </c>
      <c r="AG742" s="49"/>
      <c r="AI742" s="50">
        <f t="shared" si="122"/>
        <v>0</v>
      </c>
      <c r="AJ742" s="220"/>
      <c r="AK742" s="45"/>
      <c r="AM742" s="159">
        <f t="shared" si="112"/>
        <v>0</v>
      </c>
      <c r="AN742" s="48">
        <f t="shared" si="113"/>
        <v>0</v>
      </c>
    </row>
    <row r="743" spans="2:40" x14ac:dyDescent="0.2">
      <c r="B743" s="153"/>
      <c r="G743" s="47"/>
      <c r="I743" s="217"/>
      <c r="K743" s="50">
        <f t="shared" si="114"/>
        <v>0</v>
      </c>
      <c r="L743" s="217"/>
      <c r="N743" s="223">
        <f t="shared" si="115"/>
        <v>0</v>
      </c>
      <c r="O743" s="217"/>
      <c r="Q743" s="223">
        <f t="shared" si="116"/>
        <v>0</v>
      </c>
      <c r="R743" s="217"/>
      <c r="T743" s="223">
        <f t="shared" si="117"/>
        <v>0</v>
      </c>
      <c r="U743" s="217"/>
      <c r="W743" s="223">
        <f t="shared" si="118"/>
        <v>0</v>
      </c>
      <c r="X743" s="98"/>
      <c r="Z743" s="223">
        <f t="shared" si="119"/>
        <v>0</v>
      </c>
      <c r="AA743" s="217"/>
      <c r="AC743" s="50">
        <f t="shared" si="120"/>
        <v>0</v>
      </c>
      <c r="AF743" s="50">
        <f t="shared" si="121"/>
        <v>0</v>
      </c>
      <c r="AG743" s="49"/>
      <c r="AI743" s="50">
        <f t="shared" si="122"/>
        <v>0</v>
      </c>
      <c r="AJ743" s="220"/>
      <c r="AK743" s="45"/>
      <c r="AM743" s="159">
        <f t="shared" si="112"/>
        <v>0</v>
      </c>
      <c r="AN743" s="48">
        <f t="shared" si="113"/>
        <v>0</v>
      </c>
    </row>
    <row r="744" spans="2:40" x14ac:dyDescent="0.2">
      <c r="B744" s="153"/>
      <c r="G744" s="47"/>
      <c r="I744" s="217"/>
      <c r="K744" s="50">
        <f t="shared" si="114"/>
        <v>0</v>
      </c>
      <c r="L744" s="217"/>
      <c r="N744" s="223">
        <f t="shared" si="115"/>
        <v>0</v>
      </c>
      <c r="O744" s="217"/>
      <c r="Q744" s="223">
        <f t="shared" si="116"/>
        <v>0</v>
      </c>
      <c r="R744" s="217"/>
      <c r="T744" s="223">
        <f t="shared" si="117"/>
        <v>0</v>
      </c>
      <c r="U744" s="217"/>
      <c r="W744" s="223">
        <f t="shared" si="118"/>
        <v>0</v>
      </c>
      <c r="X744" s="98"/>
      <c r="Z744" s="223">
        <f t="shared" si="119"/>
        <v>0</v>
      </c>
      <c r="AA744" s="217"/>
      <c r="AC744" s="50">
        <f t="shared" si="120"/>
        <v>0</v>
      </c>
      <c r="AF744" s="50">
        <f t="shared" si="121"/>
        <v>0</v>
      </c>
      <c r="AG744" s="49"/>
      <c r="AI744" s="50">
        <f t="shared" si="122"/>
        <v>0</v>
      </c>
      <c r="AJ744" s="220"/>
      <c r="AK744" s="45"/>
      <c r="AM744" s="159">
        <f t="shared" si="112"/>
        <v>0</v>
      </c>
      <c r="AN744" s="48">
        <f t="shared" si="113"/>
        <v>0</v>
      </c>
    </row>
    <row r="745" spans="2:40" x14ac:dyDescent="0.2">
      <c r="B745" s="153"/>
      <c r="G745" s="47"/>
      <c r="I745" s="217"/>
      <c r="K745" s="50">
        <f t="shared" si="114"/>
        <v>0</v>
      </c>
      <c r="L745" s="217"/>
      <c r="N745" s="223">
        <f t="shared" si="115"/>
        <v>0</v>
      </c>
      <c r="O745" s="217"/>
      <c r="Q745" s="223">
        <f t="shared" si="116"/>
        <v>0</v>
      </c>
      <c r="R745" s="217"/>
      <c r="T745" s="223">
        <f t="shared" si="117"/>
        <v>0</v>
      </c>
      <c r="U745" s="217"/>
      <c r="W745" s="223">
        <f t="shared" si="118"/>
        <v>0</v>
      </c>
      <c r="X745" s="98"/>
      <c r="Z745" s="223">
        <f t="shared" si="119"/>
        <v>0</v>
      </c>
      <c r="AA745" s="217"/>
      <c r="AC745" s="50">
        <f t="shared" si="120"/>
        <v>0</v>
      </c>
      <c r="AF745" s="50">
        <f t="shared" si="121"/>
        <v>0</v>
      </c>
      <c r="AG745" s="49"/>
      <c r="AI745" s="50">
        <f t="shared" si="122"/>
        <v>0</v>
      </c>
      <c r="AJ745" s="220"/>
      <c r="AK745" s="45"/>
      <c r="AM745" s="159">
        <f t="shared" si="112"/>
        <v>0</v>
      </c>
      <c r="AN745" s="48">
        <f t="shared" si="113"/>
        <v>0</v>
      </c>
    </row>
    <row r="746" spans="2:40" x14ac:dyDescent="0.2">
      <c r="B746" s="153"/>
      <c r="G746" s="47"/>
      <c r="I746" s="217"/>
      <c r="K746" s="50">
        <f t="shared" si="114"/>
        <v>0</v>
      </c>
      <c r="L746" s="217"/>
      <c r="N746" s="223">
        <f t="shared" si="115"/>
        <v>0</v>
      </c>
      <c r="O746" s="217"/>
      <c r="Q746" s="223">
        <f t="shared" si="116"/>
        <v>0</v>
      </c>
      <c r="R746" s="217"/>
      <c r="T746" s="223">
        <f t="shared" si="117"/>
        <v>0</v>
      </c>
      <c r="U746" s="217"/>
      <c r="W746" s="223">
        <f t="shared" si="118"/>
        <v>0</v>
      </c>
      <c r="X746" s="98"/>
      <c r="Z746" s="223">
        <f t="shared" si="119"/>
        <v>0</v>
      </c>
      <c r="AA746" s="217"/>
      <c r="AC746" s="50">
        <f t="shared" si="120"/>
        <v>0</v>
      </c>
      <c r="AF746" s="50">
        <f t="shared" si="121"/>
        <v>0</v>
      </c>
      <c r="AG746" s="49"/>
      <c r="AI746" s="50">
        <f t="shared" si="122"/>
        <v>0</v>
      </c>
      <c r="AJ746" s="220"/>
      <c r="AK746" s="45"/>
      <c r="AM746" s="159">
        <f t="shared" si="112"/>
        <v>0</v>
      </c>
      <c r="AN746" s="48">
        <f t="shared" si="113"/>
        <v>0</v>
      </c>
    </row>
    <row r="747" spans="2:40" x14ac:dyDescent="0.2">
      <c r="B747" s="153"/>
      <c r="G747" s="47"/>
      <c r="I747" s="217"/>
      <c r="K747" s="50">
        <f t="shared" si="114"/>
        <v>0</v>
      </c>
      <c r="L747" s="217"/>
      <c r="N747" s="223">
        <f t="shared" si="115"/>
        <v>0</v>
      </c>
      <c r="O747" s="217"/>
      <c r="Q747" s="223">
        <f t="shared" si="116"/>
        <v>0</v>
      </c>
      <c r="R747" s="217"/>
      <c r="T747" s="223">
        <f t="shared" si="117"/>
        <v>0</v>
      </c>
      <c r="U747" s="217"/>
      <c r="W747" s="223">
        <f t="shared" si="118"/>
        <v>0</v>
      </c>
      <c r="X747" s="98"/>
      <c r="Z747" s="223">
        <f t="shared" si="119"/>
        <v>0</v>
      </c>
      <c r="AA747" s="217"/>
      <c r="AC747" s="50">
        <f t="shared" si="120"/>
        <v>0</v>
      </c>
      <c r="AF747" s="50">
        <f t="shared" si="121"/>
        <v>0</v>
      </c>
      <c r="AG747" s="49"/>
      <c r="AI747" s="50">
        <f t="shared" si="122"/>
        <v>0</v>
      </c>
      <c r="AJ747" s="220"/>
      <c r="AK747" s="45"/>
      <c r="AM747" s="159">
        <f t="shared" si="112"/>
        <v>0</v>
      </c>
      <c r="AN747" s="48">
        <f t="shared" si="113"/>
        <v>0</v>
      </c>
    </row>
    <row r="748" spans="2:40" x14ac:dyDescent="0.2">
      <c r="B748" s="153"/>
      <c r="G748" s="47"/>
      <c r="I748" s="217"/>
      <c r="K748" s="50">
        <f t="shared" si="114"/>
        <v>0</v>
      </c>
      <c r="L748" s="217"/>
      <c r="N748" s="223">
        <f t="shared" si="115"/>
        <v>0</v>
      </c>
      <c r="O748" s="217"/>
      <c r="Q748" s="223">
        <f t="shared" si="116"/>
        <v>0</v>
      </c>
      <c r="R748" s="217"/>
      <c r="T748" s="223">
        <f t="shared" si="117"/>
        <v>0</v>
      </c>
      <c r="U748" s="217"/>
      <c r="W748" s="223">
        <f t="shared" si="118"/>
        <v>0</v>
      </c>
      <c r="X748" s="98"/>
      <c r="Z748" s="223">
        <f t="shared" si="119"/>
        <v>0</v>
      </c>
      <c r="AA748" s="217"/>
      <c r="AC748" s="50">
        <f t="shared" si="120"/>
        <v>0</v>
      </c>
      <c r="AF748" s="50">
        <f t="shared" si="121"/>
        <v>0</v>
      </c>
      <c r="AG748" s="49"/>
      <c r="AI748" s="50">
        <f t="shared" si="122"/>
        <v>0</v>
      </c>
      <c r="AJ748" s="220"/>
      <c r="AK748" s="45"/>
      <c r="AM748" s="159">
        <f t="shared" si="112"/>
        <v>0</v>
      </c>
      <c r="AN748" s="48">
        <f t="shared" si="113"/>
        <v>0</v>
      </c>
    </row>
    <row r="749" spans="2:40" x14ac:dyDescent="0.2">
      <c r="B749" s="153"/>
      <c r="G749" s="47"/>
      <c r="I749" s="217"/>
      <c r="K749" s="50">
        <f t="shared" si="114"/>
        <v>0</v>
      </c>
      <c r="L749" s="217"/>
      <c r="N749" s="223">
        <f t="shared" si="115"/>
        <v>0</v>
      </c>
      <c r="O749" s="217"/>
      <c r="Q749" s="223">
        <f t="shared" si="116"/>
        <v>0</v>
      </c>
      <c r="R749" s="217"/>
      <c r="T749" s="223">
        <f t="shared" si="117"/>
        <v>0</v>
      </c>
      <c r="U749" s="217"/>
      <c r="W749" s="223">
        <f t="shared" si="118"/>
        <v>0</v>
      </c>
      <c r="X749" s="98"/>
      <c r="Z749" s="223">
        <f t="shared" si="119"/>
        <v>0</v>
      </c>
      <c r="AA749" s="217"/>
      <c r="AC749" s="50">
        <f t="shared" si="120"/>
        <v>0</v>
      </c>
      <c r="AF749" s="50">
        <f t="shared" si="121"/>
        <v>0</v>
      </c>
      <c r="AG749" s="49"/>
      <c r="AI749" s="50">
        <f t="shared" si="122"/>
        <v>0</v>
      </c>
      <c r="AJ749" s="220"/>
      <c r="AK749" s="45"/>
      <c r="AM749" s="159">
        <f t="shared" si="112"/>
        <v>0</v>
      </c>
      <c r="AN749" s="48">
        <f t="shared" si="113"/>
        <v>0</v>
      </c>
    </row>
    <row r="750" spans="2:40" x14ac:dyDescent="0.2">
      <c r="B750" s="153"/>
      <c r="G750" s="47"/>
      <c r="I750" s="217"/>
      <c r="K750" s="50">
        <f t="shared" si="114"/>
        <v>0</v>
      </c>
      <c r="L750" s="217"/>
      <c r="N750" s="223">
        <f t="shared" si="115"/>
        <v>0</v>
      </c>
      <c r="O750" s="217"/>
      <c r="Q750" s="223">
        <f t="shared" si="116"/>
        <v>0</v>
      </c>
      <c r="R750" s="217"/>
      <c r="T750" s="223">
        <f t="shared" si="117"/>
        <v>0</v>
      </c>
      <c r="U750" s="217"/>
      <c r="W750" s="223">
        <f t="shared" si="118"/>
        <v>0</v>
      </c>
      <c r="X750" s="98"/>
      <c r="Z750" s="223">
        <f t="shared" si="119"/>
        <v>0</v>
      </c>
      <c r="AA750" s="217"/>
      <c r="AC750" s="50">
        <f t="shared" si="120"/>
        <v>0</v>
      </c>
      <c r="AF750" s="50">
        <f t="shared" si="121"/>
        <v>0</v>
      </c>
      <c r="AG750" s="49"/>
      <c r="AI750" s="50">
        <f t="shared" si="122"/>
        <v>0</v>
      </c>
      <c r="AJ750" s="220"/>
      <c r="AK750" s="45"/>
      <c r="AM750" s="159">
        <f t="shared" si="112"/>
        <v>0</v>
      </c>
      <c r="AN750" s="48">
        <f t="shared" si="113"/>
        <v>0</v>
      </c>
    </row>
    <row r="751" spans="2:40" x14ac:dyDescent="0.2">
      <c r="B751" s="153"/>
      <c r="G751" s="47"/>
      <c r="I751" s="217"/>
      <c r="K751" s="50">
        <f t="shared" si="114"/>
        <v>0</v>
      </c>
      <c r="L751" s="217"/>
      <c r="N751" s="223">
        <f t="shared" si="115"/>
        <v>0</v>
      </c>
      <c r="O751" s="217"/>
      <c r="Q751" s="223">
        <f t="shared" si="116"/>
        <v>0</v>
      </c>
      <c r="R751" s="217"/>
      <c r="T751" s="223">
        <f t="shared" si="117"/>
        <v>0</v>
      </c>
      <c r="U751" s="217"/>
      <c r="W751" s="223">
        <f t="shared" si="118"/>
        <v>0</v>
      </c>
      <c r="X751" s="98"/>
      <c r="Z751" s="223">
        <f t="shared" si="119"/>
        <v>0</v>
      </c>
      <c r="AA751" s="217"/>
      <c r="AC751" s="50">
        <f t="shared" si="120"/>
        <v>0</v>
      </c>
      <c r="AF751" s="50">
        <f t="shared" si="121"/>
        <v>0</v>
      </c>
      <c r="AG751" s="49"/>
      <c r="AI751" s="50">
        <f t="shared" si="122"/>
        <v>0</v>
      </c>
      <c r="AJ751" s="220"/>
      <c r="AK751" s="45"/>
      <c r="AM751" s="159">
        <f t="shared" si="112"/>
        <v>0</v>
      </c>
      <c r="AN751" s="48">
        <f t="shared" si="113"/>
        <v>0</v>
      </c>
    </row>
    <row r="752" spans="2:40" x14ac:dyDescent="0.2">
      <c r="B752" s="153"/>
      <c r="G752" s="47"/>
      <c r="I752" s="217"/>
      <c r="K752" s="50">
        <f t="shared" si="114"/>
        <v>0</v>
      </c>
      <c r="L752" s="217"/>
      <c r="N752" s="223">
        <f t="shared" si="115"/>
        <v>0</v>
      </c>
      <c r="O752" s="217"/>
      <c r="Q752" s="223">
        <f t="shared" si="116"/>
        <v>0</v>
      </c>
      <c r="R752" s="217"/>
      <c r="T752" s="223">
        <f t="shared" si="117"/>
        <v>0</v>
      </c>
      <c r="U752" s="217"/>
      <c r="W752" s="223">
        <f t="shared" si="118"/>
        <v>0</v>
      </c>
      <c r="X752" s="98"/>
      <c r="Z752" s="223">
        <f t="shared" si="119"/>
        <v>0</v>
      </c>
      <c r="AA752" s="217"/>
      <c r="AC752" s="50">
        <f t="shared" si="120"/>
        <v>0</v>
      </c>
      <c r="AF752" s="50">
        <f t="shared" si="121"/>
        <v>0</v>
      </c>
      <c r="AG752" s="49"/>
      <c r="AI752" s="50">
        <f t="shared" si="122"/>
        <v>0</v>
      </c>
      <c r="AJ752" s="220"/>
      <c r="AK752" s="45"/>
      <c r="AM752" s="159">
        <f t="shared" si="112"/>
        <v>0</v>
      </c>
      <c r="AN752" s="48">
        <f t="shared" si="113"/>
        <v>0</v>
      </c>
    </row>
    <row r="753" spans="2:40" x14ac:dyDescent="0.2">
      <c r="B753" s="153"/>
      <c r="G753" s="47"/>
      <c r="I753" s="217"/>
      <c r="K753" s="50">
        <f t="shared" si="114"/>
        <v>0</v>
      </c>
      <c r="L753" s="217"/>
      <c r="N753" s="223">
        <f t="shared" si="115"/>
        <v>0</v>
      </c>
      <c r="O753" s="217"/>
      <c r="Q753" s="223">
        <f t="shared" si="116"/>
        <v>0</v>
      </c>
      <c r="R753" s="217"/>
      <c r="T753" s="223">
        <f t="shared" si="117"/>
        <v>0</v>
      </c>
      <c r="U753" s="217"/>
      <c r="W753" s="223">
        <f t="shared" si="118"/>
        <v>0</v>
      </c>
      <c r="X753" s="98"/>
      <c r="Z753" s="223">
        <f t="shared" si="119"/>
        <v>0</v>
      </c>
      <c r="AA753" s="217"/>
      <c r="AC753" s="50">
        <f t="shared" si="120"/>
        <v>0</v>
      </c>
      <c r="AF753" s="50">
        <f t="shared" si="121"/>
        <v>0</v>
      </c>
      <c r="AG753" s="49"/>
      <c r="AI753" s="50">
        <f t="shared" si="122"/>
        <v>0</v>
      </c>
      <c r="AJ753" s="220"/>
      <c r="AK753" s="45"/>
      <c r="AM753" s="159">
        <f t="shared" si="112"/>
        <v>0</v>
      </c>
      <c r="AN753" s="48">
        <f t="shared" si="113"/>
        <v>0</v>
      </c>
    </row>
    <row r="754" spans="2:40" x14ac:dyDescent="0.2">
      <c r="B754" s="153"/>
      <c r="G754" s="47"/>
      <c r="I754" s="217"/>
      <c r="K754" s="50">
        <f t="shared" si="114"/>
        <v>0</v>
      </c>
      <c r="L754" s="217"/>
      <c r="N754" s="223">
        <f t="shared" si="115"/>
        <v>0</v>
      </c>
      <c r="O754" s="217"/>
      <c r="Q754" s="223">
        <f t="shared" si="116"/>
        <v>0</v>
      </c>
      <c r="R754" s="217"/>
      <c r="T754" s="223">
        <f t="shared" si="117"/>
        <v>0</v>
      </c>
      <c r="U754" s="217"/>
      <c r="W754" s="223">
        <f t="shared" si="118"/>
        <v>0</v>
      </c>
      <c r="X754" s="98"/>
      <c r="Z754" s="223">
        <f t="shared" si="119"/>
        <v>0</v>
      </c>
      <c r="AA754" s="217"/>
      <c r="AC754" s="50">
        <f t="shared" si="120"/>
        <v>0</v>
      </c>
      <c r="AF754" s="50">
        <f t="shared" si="121"/>
        <v>0</v>
      </c>
      <c r="AG754" s="49"/>
      <c r="AI754" s="50">
        <f t="shared" si="122"/>
        <v>0</v>
      </c>
      <c r="AJ754" s="220"/>
      <c r="AK754" s="45"/>
      <c r="AM754" s="159">
        <f t="shared" si="112"/>
        <v>0</v>
      </c>
      <c r="AN754" s="48">
        <f t="shared" si="113"/>
        <v>0</v>
      </c>
    </row>
    <row r="755" spans="2:40" x14ac:dyDescent="0.2">
      <c r="B755" s="153"/>
      <c r="G755" s="47"/>
      <c r="I755" s="217"/>
      <c r="K755" s="50">
        <f t="shared" si="114"/>
        <v>0</v>
      </c>
      <c r="L755" s="217"/>
      <c r="N755" s="223">
        <f t="shared" si="115"/>
        <v>0</v>
      </c>
      <c r="O755" s="217"/>
      <c r="Q755" s="223">
        <f t="shared" si="116"/>
        <v>0</v>
      </c>
      <c r="R755" s="217"/>
      <c r="T755" s="223">
        <f t="shared" si="117"/>
        <v>0</v>
      </c>
      <c r="U755" s="217"/>
      <c r="W755" s="223">
        <f t="shared" si="118"/>
        <v>0</v>
      </c>
      <c r="X755" s="98"/>
      <c r="Z755" s="223">
        <f t="shared" si="119"/>
        <v>0</v>
      </c>
      <c r="AA755" s="217"/>
      <c r="AC755" s="50">
        <f t="shared" si="120"/>
        <v>0</v>
      </c>
      <c r="AF755" s="50">
        <f t="shared" si="121"/>
        <v>0</v>
      </c>
      <c r="AG755" s="49"/>
      <c r="AI755" s="50">
        <f t="shared" si="122"/>
        <v>0</v>
      </c>
      <c r="AJ755" s="220"/>
      <c r="AK755" s="45"/>
      <c r="AM755" s="159">
        <f t="shared" si="112"/>
        <v>0</v>
      </c>
      <c r="AN755" s="48">
        <f t="shared" si="113"/>
        <v>0</v>
      </c>
    </row>
    <row r="756" spans="2:40" x14ac:dyDescent="0.2">
      <c r="B756" s="153"/>
      <c r="G756" s="47"/>
      <c r="I756" s="217"/>
      <c r="K756" s="50">
        <f t="shared" si="114"/>
        <v>0</v>
      </c>
      <c r="L756" s="217"/>
      <c r="N756" s="223">
        <f t="shared" si="115"/>
        <v>0</v>
      </c>
      <c r="O756" s="217"/>
      <c r="Q756" s="223">
        <f t="shared" si="116"/>
        <v>0</v>
      </c>
      <c r="R756" s="217"/>
      <c r="T756" s="223">
        <f t="shared" si="117"/>
        <v>0</v>
      </c>
      <c r="U756" s="217"/>
      <c r="W756" s="223">
        <f t="shared" si="118"/>
        <v>0</v>
      </c>
      <c r="X756" s="98"/>
      <c r="Z756" s="223">
        <f t="shared" si="119"/>
        <v>0</v>
      </c>
      <c r="AA756" s="217"/>
      <c r="AC756" s="50">
        <f t="shared" si="120"/>
        <v>0</v>
      </c>
      <c r="AF756" s="50">
        <f t="shared" si="121"/>
        <v>0</v>
      </c>
      <c r="AG756" s="49"/>
      <c r="AI756" s="50">
        <f t="shared" si="122"/>
        <v>0</v>
      </c>
      <c r="AJ756" s="220"/>
      <c r="AK756" s="45"/>
      <c r="AM756" s="159">
        <f t="shared" si="112"/>
        <v>0</v>
      </c>
      <c r="AN756" s="48">
        <f t="shared" si="113"/>
        <v>0</v>
      </c>
    </row>
    <row r="757" spans="2:40" x14ac:dyDescent="0.2">
      <c r="B757" s="153"/>
      <c r="G757" s="47"/>
      <c r="I757" s="217"/>
      <c r="K757" s="50">
        <f t="shared" si="0"/>
        <v>0</v>
      </c>
      <c r="L757" s="217"/>
      <c r="N757" s="223">
        <f t="shared" si="1"/>
        <v>0</v>
      </c>
      <c r="O757" s="217"/>
      <c r="Q757" s="223">
        <f t="shared" si="2"/>
        <v>0</v>
      </c>
      <c r="R757" s="217"/>
      <c r="T757" s="223">
        <f t="shared" si="3"/>
        <v>0</v>
      </c>
      <c r="U757" s="217"/>
      <c r="W757" s="223">
        <f t="shared" si="4"/>
        <v>0</v>
      </c>
      <c r="X757" s="98"/>
      <c r="Z757" s="223">
        <f t="shared" si="5"/>
        <v>0</v>
      </c>
      <c r="AA757" s="217"/>
      <c r="AC757" s="50">
        <f t="shared" si="6"/>
        <v>0</v>
      </c>
      <c r="AF757" s="50">
        <f t="shared" si="7"/>
        <v>0</v>
      </c>
      <c r="AG757" s="49"/>
      <c r="AI757" s="50">
        <f t="shared" si="8"/>
        <v>0</v>
      </c>
      <c r="AJ757" s="220"/>
      <c r="AK757" s="45"/>
      <c r="AM757" s="159">
        <f t="shared" si="112"/>
        <v>0</v>
      </c>
      <c r="AN757" s="48">
        <f t="shared" si="113"/>
        <v>0</v>
      </c>
    </row>
    <row r="758" spans="2:40" x14ac:dyDescent="0.2">
      <c r="B758" s="153"/>
      <c r="G758" s="47"/>
      <c r="I758" s="217"/>
      <c r="K758" s="50">
        <f t="shared" si="0"/>
        <v>0</v>
      </c>
      <c r="L758" s="217"/>
      <c r="N758" s="223">
        <f t="shared" si="1"/>
        <v>0</v>
      </c>
      <c r="O758" s="217"/>
      <c r="Q758" s="223">
        <f t="shared" si="2"/>
        <v>0</v>
      </c>
      <c r="R758" s="217"/>
      <c r="T758" s="223">
        <f t="shared" si="3"/>
        <v>0</v>
      </c>
      <c r="U758" s="217"/>
      <c r="W758" s="223">
        <f t="shared" si="4"/>
        <v>0</v>
      </c>
      <c r="X758" s="98"/>
      <c r="Z758" s="223">
        <f t="shared" si="5"/>
        <v>0</v>
      </c>
      <c r="AA758" s="217"/>
      <c r="AC758" s="50">
        <f t="shared" si="6"/>
        <v>0</v>
      </c>
      <c r="AF758" s="50">
        <f t="shared" si="7"/>
        <v>0</v>
      </c>
      <c r="AG758" s="49"/>
      <c r="AI758" s="50">
        <f t="shared" si="8"/>
        <v>0</v>
      </c>
      <c r="AJ758" s="220"/>
      <c r="AK758" s="45"/>
      <c r="AM758" s="159">
        <f t="shared" si="112"/>
        <v>0</v>
      </c>
      <c r="AN758" s="48">
        <f t="shared" si="113"/>
        <v>0</v>
      </c>
    </row>
    <row r="759" spans="2:40" x14ac:dyDescent="0.2">
      <c r="B759" s="153"/>
      <c r="G759" s="47"/>
      <c r="I759" s="217"/>
      <c r="K759" s="50">
        <f t="shared" si="0"/>
        <v>0</v>
      </c>
      <c r="L759" s="217"/>
      <c r="N759" s="223">
        <f t="shared" si="1"/>
        <v>0</v>
      </c>
      <c r="O759" s="217"/>
      <c r="Q759" s="223">
        <f t="shared" si="2"/>
        <v>0</v>
      </c>
      <c r="R759" s="217"/>
      <c r="T759" s="223">
        <f t="shared" si="3"/>
        <v>0</v>
      </c>
      <c r="U759" s="217"/>
      <c r="W759" s="223">
        <f t="shared" si="4"/>
        <v>0</v>
      </c>
      <c r="X759" s="98"/>
      <c r="Z759" s="223">
        <f t="shared" si="5"/>
        <v>0</v>
      </c>
      <c r="AA759" s="217"/>
      <c r="AC759" s="50">
        <f t="shared" si="6"/>
        <v>0</v>
      </c>
      <c r="AF759" s="50">
        <f t="shared" si="7"/>
        <v>0</v>
      </c>
      <c r="AG759" s="49"/>
      <c r="AI759" s="50">
        <f t="shared" si="8"/>
        <v>0</v>
      </c>
      <c r="AJ759" s="220"/>
      <c r="AK759" s="45"/>
      <c r="AM759" s="159">
        <f t="shared" si="112"/>
        <v>0</v>
      </c>
      <c r="AN759" s="48">
        <f t="shared" si="113"/>
        <v>0</v>
      </c>
    </row>
    <row r="760" spans="2:40" x14ac:dyDescent="0.2">
      <c r="B760" s="153"/>
      <c r="G760" s="47"/>
      <c r="I760" s="217"/>
      <c r="K760" s="50">
        <f t="shared" si="0"/>
        <v>0</v>
      </c>
      <c r="L760" s="217"/>
      <c r="N760" s="223">
        <f t="shared" si="1"/>
        <v>0</v>
      </c>
      <c r="O760" s="217"/>
      <c r="Q760" s="223">
        <f t="shared" si="2"/>
        <v>0</v>
      </c>
      <c r="R760" s="217"/>
      <c r="T760" s="223">
        <f t="shared" si="3"/>
        <v>0</v>
      </c>
      <c r="U760" s="217"/>
      <c r="W760" s="223">
        <f t="shared" si="4"/>
        <v>0</v>
      </c>
      <c r="X760" s="98"/>
      <c r="Z760" s="223">
        <f t="shared" si="5"/>
        <v>0</v>
      </c>
      <c r="AA760" s="217"/>
      <c r="AC760" s="50">
        <f t="shared" si="6"/>
        <v>0</v>
      </c>
      <c r="AF760" s="50">
        <f t="shared" si="7"/>
        <v>0</v>
      </c>
      <c r="AG760" s="49"/>
      <c r="AI760" s="50">
        <f t="shared" si="8"/>
        <v>0</v>
      </c>
      <c r="AJ760" s="220"/>
      <c r="AK760" s="45"/>
      <c r="AM760" s="159">
        <f t="shared" si="112"/>
        <v>0</v>
      </c>
      <c r="AN760" s="48">
        <f t="shared" si="113"/>
        <v>0</v>
      </c>
    </row>
    <row r="761" spans="2:40" x14ac:dyDescent="0.2">
      <c r="B761" s="153"/>
      <c r="G761" s="47"/>
      <c r="I761" s="217"/>
      <c r="K761" s="50">
        <f t="shared" si="0"/>
        <v>0</v>
      </c>
      <c r="L761" s="217"/>
      <c r="N761" s="223">
        <f t="shared" si="1"/>
        <v>0</v>
      </c>
      <c r="O761" s="217"/>
      <c r="Q761" s="223">
        <f t="shared" si="2"/>
        <v>0</v>
      </c>
      <c r="R761" s="217"/>
      <c r="T761" s="223">
        <f t="shared" si="3"/>
        <v>0</v>
      </c>
      <c r="U761" s="217"/>
      <c r="W761" s="223">
        <f t="shared" si="4"/>
        <v>0</v>
      </c>
      <c r="X761" s="98"/>
      <c r="Z761" s="223">
        <f t="shared" si="5"/>
        <v>0</v>
      </c>
      <c r="AA761" s="217"/>
      <c r="AC761" s="50">
        <f t="shared" si="6"/>
        <v>0</v>
      </c>
      <c r="AF761" s="50">
        <f t="shared" si="7"/>
        <v>0</v>
      </c>
      <c r="AG761" s="49"/>
      <c r="AI761" s="50">
        <f t="shared" si="8"/>
        <v>0</v>
      </c>
      <c r="AJ761" s="220"/>
      <c r="AK761" s="45"/>
      <c r="AM761" s="159">
        <f t="shared" si="112"/>
        <v>0</v>
      </c>
      <c r="AN761" s="48">
        <f t="shared" si="113"/>
        <v>0</v>
      </c>
    </row>
    <row r="762" spans="2:40" x14ac:dyDescent="0.2">
      <c r="B762" s="153"/>
      <c r="G762" s="47"/>
      <c r="I762" s="217"/>
      <c r="K762" s="50">
        <f t="shared" si="0"/>
        <v>0</v>
      </c>
      <c r="L762" s="217"/>
      <c r="N762" s="223">
        <f t="shared" si="1"/>
        <v>0</v>
      </c>
      <c r="O762" s="217"/>
      <c r="Q762" s="223">
        <f t="shared" si="2"/>
        <v>0</v>
      </c>
      <c r="R762" s="217"/>
      <c r="T762" s="223">
        <f t="shared" si="3"/>
        <v>0</v>
      </c>
      <c r="U762" s="217"/>
      <c r="W762" s="223">
        <f t="shared" si="4"/>
        <v>0</v>
      </c>
      <c r="X762" s="98"/>
      <c r="Z762" s="223">
        <f t="shared" si="5"/>
        <v>0</v>
      </c>
      <c r="AA762" s="217"/>
      <c r="AC762" s="50">
        <f t="shared" si="6"/>
        <v>0</v>
      </c>
      <c r="AF762" s="50">
        <f t="shared" si="7"/>
        <v>0</v>
      </c>
      <c r="AG762" s="49"/>
      <c r="AI762" s="50">
        <f t="shared" si="8"/>
        <v>0</v>
      </c>
      <c r="AJ762" s="220"/>
      <c r="AK762" s="45"/>
      <c r="AM762" s="159">
        <f t="shared" si="112"/>
        <v>0</v>
      </c>
      <c r="AN762" s="48">
        <f t="shared" si="113"/>
        <v>0</v>
      </c>
    </row>
    <row r="763" spans="2:40" x14ac:dyDescent="0.2">
      <c r="B763" s="153"/>
      <c r="G763" s="47"/>
      <c r="I763" s="217"/>
      <c r="K763" s="50">
        <f t="shared" si="0"/>
        <v>0</v>
      </c>
      <c r="L763" s="217"/>
      <c r="N763" s="223">
        <f t="shared" si="1"/>
        <v>0</v>
      </c>
      <c r="O763" s="217"/>
      <c r="Q763" s="223">
        <f t="shared" si="2"/>
        <v>0</v>
      </c>
      <c r="R763" s="217"/>
      <c r="T763" s="223">
        <f t="shared" si="3"/>
        <v>0</v>
      </c>
      <c r="U763" s="217"/>
      <c r="W763" s="223">
        <f t="shared" si="4"/>
        <v>0</v>
      </c>
      <c r="X763" s="98"/>
      <c r="Z763" s="223">
        <f t="shared" si="5"/>
        <v>0</v>
      </c>
      <c r="AA763" s="217"/>
      <c r="AC763" s="50">
        <f t="shared" si="6"/>
        <v>0</v>
      </c>
      <c r="AF763" s="50">
        <f t="shared" si="7"/>
        <v>0</v>
      </c>
      <c r="AG763" s="49"/>
      <c r="AI763" s="50">
        <f t="shared" si="8"/>
        <v>0</v>
      </c>
      <c r="AJ763" s="220"/>
      <c r="AK763" s="45"/>
      <c r="AM763" s="159">
        <f t="shared" si="112"/>
        <v>0</v>
      </c>
      <c r="AN763" s="48">
        <f t="shared" si="113"/>
        <v>0</v>
      </c>
    </row>
    <row r="764" spans="2:40" x14ac:dyDescent="0.2">
      <c r="B764" s="153"/>
      <c r="G764" s="47"/>
      <c r="I764" s="217"/>
      <c r="K764" s="50">
        <f t="shared" si="0"/>
        <v>0</v>
      </c>
      <c r="L764" s="217"/>
      <c r="N764" s="223">
        <f t="shared" si="1"/>
        <v>0</v>
      </c>
      <c r="O764" s="217"/>
      <c r="Q764" s="223">
        <f t="shared" si="2"/>
        <v>0</v>
      </c>
      <c r="R764" s="217"/>
      <c r="T764" s="223">
        <f t="shared" si="3"/>
        <v>0</v>
      </c>
      <c r="U764" s="217"/>
      <c r="W764" s="223">
        <f t="shared" si="4"/>
        <v>0</v>
      </c>
      <c r="X764" s="98"/>
      <c r="Z764" s="223">
        <f t="shared" si="5"/>
        <v>0</v>
      </c>
      <c r="AA764" s="217"/>
      <c r="AC764" s="50">
        <f t="shared" si="6"/>
        <v>0</v>
      </c>
      <c r="AF764" s="50">
        <f t="shared" si="7"/>
        <v>0</v>
      </c>
      <c r="AG764" s="49"/>
      <c r="AI764" s="50">
        <f t="shared" si="8"/>
        <v>0</v>
      </c>
      <c r="AJ764" s="220"/>
      <c r="AK764" s="45"/>
      <c r="AM764" s="159">
        <f t="shared" si="112"/>
        <v>0</v>
      </c>
      <c r="AN764" s="48">
        <f t="shared" si="113"/>
        <v>0</v>
      </c>
    </row>
    <row r="765" spans="2:40" x14ac:dyDescent="0.2">
      <c r="B765" s="153"/>
      <c r="G765" s="47"/>
      <c r="I765" s="217"/>
      <c r="K765" s="50">
        <f t="shared" si="0"/>
        <v>0</v>
      </c>
      <c r="L765" s="217"/>
      <c r="N765" s="223">
        <f t="shared" si="1"/>
        <v>0</v>
      </c>
      <c r="O765" s="217"/>
      <c r="Q765" s="223">
        <f t="shared" si="2"/>
        <v>0</v>
      </c>
      <c r="R765" s="217"/>
      <c r="T765" s="223">
        <f t="shared" si="3"/>
        <v>0</v>
      </c>
      <c r="U765" s="217"/>
      <c r="W765" s="223">
        <f t="shared" si="4"/>
        <v>0</v>
      </c>
      <c r="X765" s="98"/>
      <c r="Z765" s="223">
        <f t="shared" si="5"/>
        <v>0</v>
      </c>
      <c r="AA765" s="217"/>
      <c r="AC765" s="50">
        <f t="shared" si="6"/>
        <v>0</v>
      </c>
      <c r="AF765" s="50">
        <f t="shared" si="7"/>
        <v>0</v>
      </c>
      <c r="AG765" s="49"/>
      <c r="AI765" s="50">
        <f t="shared" si="8"/>
        <v>0</v>
      </c>
      <c r="AJ765" s="220"/>
      <c r="AK765" s="45"/>
      <c r="AM765" s="159">
        <f t="shared" si="112"/>
        <v>0</v>
      </c>
      <c r="AN765" s="48">
        <f t="shared" si="113"/>
        <v>0</v>
      </c>
    </row>
    <row r="766" spans="2:40" x14ac:dyDescent="0.2">
      <c r="B766" s="153"/>
      <c r="G766" s="47"/>
      <c r="I766" s="217"/>
      <c r="K766" s="50">
        <f t="shared" si="0"/>
        <v>0</v>
      </c>
      <c r="L766" s="217"/>
      <c r="N766" s="223">
        <f t="shared" si="1"/>
        <v>0</v>
      </c>
      <c r="O766" s="217"/>
      <c r="Q766" s="223">
        <f t="shared" si="2"/>
        <v>0</v>
      </c>
      <c r="R766" s="217"/>
      <c r="T766" s="223">
        <f t="shared" si="3"/>
        <v>0</v>
      </c>
      <c r="U766" s="217"/>
      <c r="W766" s="223">
        <f t="shared" si="4"/>
        <v>0</v>
      </c>
      <c r="X766" s="98"/>
      <c r="Z766" s="223">
        <f t="shared" si="5"/>
        <v>0</v>
      </c>
      <c r="AA766" s="217"/>
      <c r="AC766" s="50">
        <f t="shared" si="6"/>
        <v>0</v>
      </c>
      <c r="AF766" s="50">
        <f t="shared" si="7"/>
        <v>0</v>
      </c>
      <c r="AG766" s="49"/>
      <c r="AI766" s="50">
        <f t="shared" si="8"/>
        <v>0</v>
      </c>
      <c r="AJ766" s="220"/>
      <c r="AK766" s="45"/>
      <c r="AM766" s="159">
        <f t="shared" si="112"/>
        <v>0</v>
      </c>
      <c r="AN766" s="48">
        <f t="shared" si="113"/>
        <v>0</v>
      </c>
    </row>
    <row r="767" spans="2:40" x14ac:dyDescent="0.2">
      <c r="B767" s="153"/>
      <c r="G767" s="47"/>
      <c r="I767" s="217"/>
      <c r="K767" s="50">
        <f t="shared" si="0"/>
        <v>0</v>
      </c>
      <c r="L767" s="217"/>
      <c r="N767" s="223">
        <f t="shared" si="1"/>
        <v>0</v>
      </c>
      <c r="O767" s="217"/>
      <c r="Q767" s="223">
        <f t="shared" si="2"/>
        <v>0</v>
      </c>
      <c r="R767" s="217"/>
      <c r="T767" s="223">
        <f t="shared" si="3"/>
        <v>0</v>
      </c>
      <c r="U767" s="217"/>
      <c r="W767" s="223">
        <f t="shared" si="4"/>
        <v>0</v>
      </c>
      <c r="X767" s="98"/>
      <c r="Z767" s="223">
        <f t="shared" si="5"/>
        <v>0</v>
      </c>
      <c r="AA767" s="217"/>
      <c r="AC767" s="50">
        <f t="shared" si="6"/>
        <v>0</v>
      </c>
      <c r="AF767" s="50">
        <f t="shared" si="7"/>
        <v>0</v>
      </c>
      <c r="AG767" s="49"/>
      <c r="AI767" s="50">
        <f t="shared" si="8"/>
        <v>0</v>
      </c>
      <c r="AJ767" s="220"/>
      <c r="AK767" s="45"/>
      <c r="AM767" s="159">
        <f t="shared" si="112"/>
        <v>0</v>
      </c>
      <c r="AN767" s="48">
        <f t="shared" si="113"/>
        <v>0</v>
      </c>
    </row>
    <row r="768" spans="2:40" x14ac:dyDescent="0.2">
      <c r="B768" s="153"/>
      <c r="G768" s="47"/>
      <c r="I768" s="217"/>
      <c r="K768" s="50">
        <f t="shared" si="0"/>
        <v>0</v>
      </c>
      <c r="L768" s="217"/>
      <c r="N768" s="223">
        <f t="shared" si="1"/>
        <v>0</v>
      </c>
      <c r="O768" s="217"/>
      <c r="Q768" s="223">
        <f t="shared" si="2"/>
        <v>0</v>
      </c>
      <c r="R768" s="217"/>
      <c r="T768" s="223">
        <f t="shared" si="3"/>
        <v>0</v>
      </c>
      <c r="U768" s="217"/>
      <c r="W768" s="223">
        <f t="shared" si="4"/>
        <v>0</v>
      </c>
      <c r="X768" s="98"/>
      <c r="Z768" s="223">
        <f t="shared" si="5"/>
        <v>0</v>
      </c>
      <c r="AA768" s="217"/>
      <c r="AC768" s="50">
        <f t="shared" si="6"/>
        <v>0</v>
      </c>
      <c r="AF768" s="50">
        <f t="shared" si="7"/>
        <v>0</v>
      </c>
      <c r="AG768" s="49"/>
      <c r="AI768" s="50">
        <f t="shared" si="8"/>
        <v>0</v>
      </c>
      <c r="AJ768" s="220"/>
      <c r="AK768" s="45"/>
      <c r="AM768" s="159">
        <f t="shared" si="112"/>
        <v>0</v>
      </c>
      <c r="AN768" s="48">
        <f t="shared" si="113"/>
        <v>0</v>
      </c>
    </row>
    <row r="769" spans="2:40" x14ac:dyDescent="0.2">
      <c r="B769" s="153"/>
      <c r="G769" s="47"/>
      <c r="I769" s="217"/>
      <c r="K769" s="50">
        <f t="shared" si="0"/>
        <v>0</v>
      </c>
      <c r="L769" s="217"/>
      <c r="N769" s="223">
        <f t="shared" si="1"/>
        <v>0</v>
      </c>
      <c r="O769" s="217"/>
      <c r="Q769" s="223">
        <f t="shared" si="2"/>
        <v>0</v>
      </c>
      <c r="R769" s="217"/>
      <c r="T769" s="223">
        <f t="shared" si="3"/>
        <v>0</v>
      </c>
      <c r="U769" s="217"/>
      <c r="W769" s="223">
        <f t="shared" si="4"/>
        <v>0</v>
      </c>
      <c r="X769" s="98"/>
      <c r="Z769" s="223">
        <f t="shared" si="5"/>
        <v>0</v>
      </c>
      <c r="AA769" s="217"/>
      <c r="AC769" s="50">
        <f t="shared" si="6"/>
        <v>0</v>
      </c>
      <c r="AF769" s="50">
        <f t="shared" si="7"/>
        <v>0</v>
      </c>
      <c r="AG769" s="49"/>
      <c r="AI769" s="50">
        <f t="shared" si="8"/>
        <v>0</v>
      </c>
      <c r="AJ769" s="220"/>
      <c r="AK769" s="45"/>
      <c r="AM769" s="159">
        <f t="shared" si="112"/>
        <v>0</v>
      </c>
      <c r="AN769" s="48">
        <f t="shared" si="113"/>
        <v>0</v>
      </c>
    </row>
    <row r="770" spans="2:40" x14ac:dyDescent="0.2">
      <c r="B770" s="153"/>
      <c r="G770" s="47"/>
      <c r="I770" s="217"/>
      <c r="K770" s="50">
        <f t="shared" si="0"/>
        <v>0</v>
      </c>
      <c r="L770" s="217"/>
      <c r="N770" s="223">
        <f t="shared" si="1"/>
        <v>0</v>
      </c>
      <c r="O770" s="217"/>
      <c r="Q770" s="223">
        <f t="shared" si="2"/>
        <v>0</v>
      </c>
      <c r="R770" s="217"/>
      <c r="T770" s="223">
        <f t="shared" si="3"/>
        <v>0</v>
      </c>
      <c r="U770" s="217"/>
      <c r="W770" s="223">
        <f t="shared" si="4"/>
        <v>0</v>
      </c>
      <c r="X770" s="98"/>
      <c r="Z770" s="223">
        <f t="shared" si="5"/>
        <v>0</v>
      </c>
      <c r="AA770" s="217"/>
      <c r="AC770" s="50">
        <f t="shared" si="6"/>
        <v>0</v>
      </c>
      <c r="AF770" s="50">
        <f t="shared" si="7"/>
        <v>0</v>
      </c>
      <c r="AG770" s="49"/>
      <c r="AI770" s="50">
        <f t="shared" si="8"/>
        <v>0</v>
      </c>
      <c r="AJ770" s="220"/>
      <c r="AK770" s="45"/>
      <c r="AM770" s="159">
        <f t="shared" si="112"/>
        <v>0</v>
      </c>
      <c r="AN770" s="48">
        <f t="shared" si="113"/>
        <v>0</v>
      </c>
    </row>
    <row r="771" spans="2:40" x14ac:dyDescent="0.2">
      <c r="B771" s="153"/>
      <c r="G771" s="47"/>
      <c r="I771" s="217"/>
      <c r="K771" s="50">
        <f t="shared" si="0"/>
        <v>0</v>
      </c>
      <c r="L771" s="217"/>
      <c r="N771" s="223">
        <f t="shared" si="1"/>
        <v>0</v>
      </c>
      <c r="O771" s="217"/>
      <c r="Q771" s="223">
        <f t="shared" si="2"/>
        <v>0</v>
      </c>
      <c r="R771" s="217"/>
      <c r="T771" s="223">
        <f t="shared" si="3"/>
        <v>0</v>
      </c>
      <c r="U771" s="217"/>
      <c r="W771" s="223">
        <f t="shared" si="4"/>
        <v>0</v>
      </c>
      <c r="X771" s="98"/>
      <c r="Z771" s="223">
        <f t="shared" si="5"/>
        <v>0</v>
      </c>
      <c r="AA771" s="217"/>
      <c r="AC771" s="50">
        <f t="shared" si="6"/>
        <v>0</v>
      </c>
      <c r="AF771" s="50">
        <f t="shared" si="7"/>
        <v>0</v>
      </c>
      <c r="AG771" s="49"/>
      <c r="AI771" s="50">
        <f t="shared" si="8"/>
        <v>0</v>
      </c>
      <c r="AJ771" s="220"/>
      <c r="AK771" s="45"/>
      <c r="AM771" s="159">
        <f t="shared" si="112"/>
        <v>0</v>
      </c>
      <c r="AN771" s="48">
        <f t="shared" si="113"/>
        <v>0</v>
      </c>
    </row>
    <row r="772" spans="2:40" x14ac:dyDescent="0.2">
      <c r="B772" s="153"/>
      <c r="G772" s="47"/>
      <c r="I772" s="217"/>
      <c r="K772" s="50">
        <f t="shared" si="0"/>
        <v>0</v>
      </c>
      <c r="L772" s="217"/>
      <c r="N772" s="223">
        <f t="shared" si="1"/>
        <v>0</v>
      </c>
      <c r="O772" s="217"/>
      <c r="Q772" s="223">
        <f t="shared" si="2"/>
        <v>0</v>
      </c>
      <c r="R772" s="217"/>
      <c r="T772" s="223">
        <f t="shared" si="3"/>
        <v>0</v>
      </c>
      <c r="U772" s="217"/>
      <c r="W772" s="223">
        <f t="shared" si="4"/>
        <v>0</v>
      </c>
      <c r="X772" s="98"/>
      <c r="Z772" s="223">
        <f t="shared" si="5"/>
        <v>0</v>
      </c>
      <c r="AA772" s="217"/>
      <c r="AC772" s="50">
        <f t="shared" si="6"/>
        <v>0</v>
      </c>
      <c r="AF772" s="50">
        <f t="shared" si="7"/>
        <v>0</v>
      </c>
      <c r="AG772" s="49"/>
      <c r="AI772" s="50">
        <f t="shared" si="8"/>
        <v>0</v>
      </c>
      <c r="AJ772" s="220"/>
      <c r="AK772" s="45"/>
      <c r="AM772" s="159">
        <f t="shared" si="112"/>
        <v>0</v>
      </c>
      <c r="AN772" s="48">
        <f t="shared" si="113"/>
        <v>0</v>
      </c>
    </row>
    <row r="773" spans="2:40" x14ac:dyDescent="0.2">
      <c r="B773" s="153"/>
      <c r="G773" s="47"/>
      <c r="I773" s="217"/>
      <c r="K773" s="50">
        <f t="shared" si="0"/>
        <v>0</v>
      </c>
      <c r="L773" s="217"/>
      <c r="N773" s="223">
        <f t="shared" si="1"/>
        <v>0</v>
      </c>
      <c r="O773" s="217"/>
      <c r="Q773" s="223">
        <f t="shared" si="2"/>
        <v>0</v>
      </c>
      <c r="R773" s="217"/>
      <c r="T773" s="223">
        <f t="shared" si="3"/>
        <v>0</v>
      </c>
      <c r="U773" s="217"/>
      <c r="W773" s="223">
        <f t="shared" si="4"/>
        <v>0</v>
      </c>
      <c r="X773" s="98"/>
      <c r="Z773" s="223">
        <f t="shared" si="5"/>
        <v>0</v>
      </c>
      <c r="AA773" s="217"/>
      <c r="AC773" s="50">
        <f t="shared" si="6"/>
        <v>0</v>
      </c>
      <c r="AF773" s="50">
        <f t="shared" si="7"/>
        <v>0</v>
      </c>
      <c r="AG773" s="49"/>
      <c r="AI773" s="50">
        <f t="shared" si="8"/>
        <v>0</v>
      </c>
      <c r="AJ773" s="220"/>
      <c r="AK773" s="45"/>
      <c r="AM773" s="159">
        <f t="shared" si="112"/>
        <v>0</v>
      </c>
      <c r="AN773" s="48">
        <f t="shared" si="113"/>
        <v>0</v>
      </c>
    </row>
    <row r="774" spans="2:40" x14ac:dyDescent="0.2">
      <c r="B774" s="153"/>
      <c r="G774" s="47"/>
      <c r="I774" s="217"/>
      <c r="K774" s="50">
        <f t="shared" si="0"/>
        <v>0</v>
      </c>
      <c r="L774" s="217"/>
      <c r="N774" s="223">
        <f t="shared" si="1"/>
        <v>0</v>
      </c>
      <c r="O774" s="217"/>
      <c r="Q774" s="223">
        <f t="shared" si="2"/>
        <v>0</v>
      </c>
      <c r="R774" s="217"/>
      <c r="T774" s="223">
        <f t="shared" si="3"/>
        <v>0</v>
      </c>
      <c r="U774" s="217"/>
      <c r="W774" s="223">
        <f t="shared" si="4"/>
        <v>0</v>
      </c>
      <c r="X774" s="98"/>
      <c r="Z774" s="223">
        <f t="shared" si="5"/>
        <v>0</v>
      </c>
      <c r="AA774" s="217"/>
      <c r="AC774" s="50">
        <f t="shared" si="6"/>
        <v>0</v>
      </c>
      <c r="AF774" s="50">
        <f t="shared" si="7"/>
        <v>0</v>
      </c>
      <c r="AG774" s="49"/>
      <c r="AI774" s="50">
        <f t="shared" si="8"/>
        <v>0</v>
      </c>
      <c r="AJ774" s="220"/>
      <c r="AK774" s="45"/>
      <c r="AM774" s="159">
        <f t="shared" si="112"/>
        <v>0</v>
      </c>
      <c r="AN774" s="48">
        <f t="shared" si="113"/>
        <v>0</v>
      </c>
    </row>
    <row r="775" spans="2:40" x14ac:dyDescent="0.2">
      <c r="B775" s="153"/>
      <c r="G775" s="47"/>
      <c r="I775" s="217"/>
      <c r="K775" s="50">
        <f t="shared" si="0"/>
        <v>0</v>
      </c>
      <c r="L775" s="217"/>
      <c r="N775" s="223">
        <f t="shared" si="1"/>
        <v>0</v>
      </c>
      <c r="O775" s="217"/>
      <c r="Q775" s="223">
        <f t="shared" si="2"/>
        <v>0</v>
      </c>
      <c r="R775" s="217"/>
      <c r="T775" s="223">
        <f t="shared" si="3"/>
        <v>0</v>
      </c>
      <c r="U775" s="217"/>
      <c r="W775" s="223">
        <f t="shared" si="4"/>
        <v>0</v>
      </c>
      <c r="X775" s="98"/>
      <c r="Z775" s="223">
        <f t="shared" si="5"/>
        <v>0</v>
      </c>
      <c r="AA775" s="217"/>
      <c r="AC775" s="50">
        <f t="shared" si="6"/>
        <v>0</v>
      </c>
      <c r="AF775" s="50">
        <f t="shared" si="7"/>
        <v>0</v>
      </c>
      <c r="AG775" s="49"/>
      <c r="AI775" s="50">
        <f t="shared" si="8"/>
        <v>0</v>
      </c>
      <c r="AJ775" s="220"/>
      <c r="AK775" s="45"/>
      <c r="AM775" s="159">
        <f t="shared" si="112"/>
        <v>0</v>
      </c>
      <c r="AN775" s="48">
        <f t="shared" si="113"/>
        <v>0</v>
      </c>
    </row>
    <row r="776" spans="2:40" x14ac:dyDescent="0.2">
      <c r="B776" s="153"/>
      <c r="G776" s="47"/>
      <c r="I776" s="217"/>
      <c r="K776" s="50">
        <f t="shared" si="0"/>
        <v>0</v>
      </c>
      <c r="L776" s="217"/>
      <c r="N776" s="223">
        <f t="shared" si="1"/>
        <v>0</v>
      </c>
      <c r="O776" s="217"/>
      <c r="Q776" s="223">
        <f t="shared" si="2"/>
        <v>0</v>
      </c>
      <c r="R776" s="217"/>
      <c r="T776" s="223">
        <f t="shared" si="3"/>
        <v>0</v>
      </c>
      <c r="U776" s="217"/>
      <c r="W776" s="223">
        <f t="shared" si="4"/>
        <v>0</v>
      </c>
      <c r="X776" s="98"/>
      <c r="Z776" s="223">
        <f t="shared" si="5"/>
        <v>0</v>
      </c>
      <c r="AA776" s="217"/>
      <c r="AC776" s="50">
        <f t="shared" si="6"/>
        <v>0</v>
      </c>
      <c r="AF776" s="50">
        <f t="shared" si="7"/>
        <v>0</v>
      </c>
      <c r="AG776" s="49"/>
      <c r="AI776" s="50">
        <f t="shared" si="8"/>
        <v>0</v>
      </c>
      <c r="AJ776" s="220"/>
      <c r="AK776" s="45"/>
      <c r="AM776" s="159">
        <f t="shared" si="112"/>
        <v>0</v>
      </c>
      <c r="AN776" s="48">
        <f t="shared" si="113"/>
        <v>0</v>
      </c>
    </row>
    <row r="777" spans="2:40" x14ac:dyDescent="0.2">
      <c r="B777" s="153"/>
      <c r="G777" s="47"/>
      <c r="I777" s="217"/>
      <c r="K777" s="50">
        <f t="shared" si="0"/>
        <v>0</v>
      </c>
      <c r="L777" s="217"/>
      <c r="N777" s="223">
        <f t="shared" si="1"/>
        <v>0</v>
      </c>
      <c r="O777" s="217"/>
      <c r="Q777" s="223">
        <f t="shared" si="2"/>
        <v>0</v>
      </c>
      <c r="R777" s="217"/>
      <c r="T777" s="223">
        <f t="shared" si="3"/>
        <v>0</v>
      </c>
      <c r="U777" s="217"/>
      <c r="W777" s="223">
        <f t="shared" si="4"/>
        <v>0</v>
      </c>
      <c r="X777" s="98"/>
      <c r="Z777" s="223">
        <f t="shared" si="5"/>
        <v>0</v>
      </c>
      <c r="AA777" s="217"/>
      <c r="AC777" s="50">
        <f t="shared" si="6"/>
        <v>0</v>
      </c>
      <c r="AF777" s="50">
        <f t="shared" si="7"/>
        <v>0</v>
      </c>
      <c r="AG777" s="49"/>
      <c r="AI777" s="50">
        <f t="shared" si="8"/>
        <v>0</v>
      </c>
      <c r="AJ777" s="220"/>
      <c r="AK777" s="45"/>
      <c r="AM777" s="159">
        <f t="shared" si="112"/>
        <v>0</v>
      </c>
      <c r="AN777" s="48">
        <f t="shared" si="113"/>
        <v>0</v>
      </c>
    </row>
    <row r="778" spans="2:40" x14ac:dyDescent="0.2">
      <c r="B778" s="153"/>
      <c r="G778" s="47"/>
      <c r="I778" s="217"/>
      <c r="K778" s="50">
        <f t="shared" si="0"/>
        <v>0</v>
      </c>
      <c r="L778" s="217"/>
      <c r="N778" s="223">
        <f t="shared" si="1"/>
        <v>0</v>
      </c>
      <c r="O778" s="217"/>
      <c r="Q778" s="223">
        <f t="shared" si="2"/>
        <v>0</v>
      </c>
      <c r="R778" s="217"/>
      <c r="T778" s="223">
        <f t="shared" si="3"/>
        <v>0</v>
      </c>
      <c r="U778" s="217"/>
      <c r="W778" s="223">
        <f t="shared" si="4"/>
        <v>0</v>
      </c>
      <c r="X778" s="98"/>
      <c r="Z778" s="223">
        <f t="shared" si="5"/>
        <v>0</v>
      </c>
      <c r="AA778" s="217"/>
      <c r="AC778" s="50">
        <f t="shared" si="6"/>
        <v>0</v>
      </c>
      <c r="AF778" s="50">
        <f t="shared" si="7"/>
        <v>0</v>
      </c>
      <c r="AG778" s="49"/>
      <c r="AI778" s="50">
        <f t="shared" si="8"/>
        <v>0</v>
      </c>
      <c r="AJ778" s="220"/>
      <c r="AK778" s="45"/>
      <c r="AM778" s="159">
        <f t="shared" si="112"/>
        <v>0</v>
      </c>
      <c r="AN778" s="48">
        <f t="shared" si="113"/>
        <v>0</v>
      </c>
    </row>
    <row r="779" spans="2:40" x14ac:dyDescent="0.2">
      <c r="B779" s="153"/>
      <c r="G779" s="47"/>
      <c r="I779" s="217"/>
      <c r="K779" s="50">
        <f t="shared" si="0"/>
        <v>0</v>
      </c>
      <c r="L779" s="217"/>
      <c r="N779" s="223">
        <f t="shared" si="1"/>
        <v>0</v>
      </c>
      <c r="O779" s="217"/>
      <c r="Q779" s="223">
        <f t="shared" si="2"/>
        <v>0</v>
      </c>
      <c r="R779" s="217"/>
      <c r="T779" s="223">
        <f t="shared" si="3"/>
        <v>0</v>
      </c>
      <c r="U779" s="217"/>
      <c r="W779" s="223">
        <f t="shared" si="4"/>
        <v>0</v>
      </c>
      <c r="X779" s="98"/>
      <c r="Z779" s="223">
        <f t="shared" si="5"/>
        <v>0</v>
      </c>
      <c r="AA779" s="217"/>
      <c r="AC779" s="50">
        <f t="shared" si="6"/>
        <v>0</v>
      </c>
      <c r="AF779" s="50">
        <f t="shared" si="7"/>
        <v>0</v>
      </c>
      <c r="AG779" s="49"/>
      <c r="AI779" s="50">
        <f t="shared" si="8"/>
        <v>0</v>
      </c>
      <c r="AJ779" s="220"/>
      <c r="AK779" s="45"/>
      <c r="AM779" s="159">
        <f t="shared" si="112"/>
        <v>0</v>
      </c>
      <c r="AN779" s="48">
        <f t="shared" si="113"/>
        <v>0</v>
      </c>
    </row>
    <row r="780" spans="2:40" x14ac:dyDescent="0.2">
      <c r="B780" s="153"/>
      <c r="G780" s="47"/>
      <c r="I780" s="217"/>
      <c r="K780" s="50">
        <f t="shared" si="0"/>
        <v>0</v>
      </c>
      <c r="L780" s="217"/>
      <c r="N780" s="223">
        <f t="shared" si="1"/>
        <v>0</v>
      </c>
      <c r="O780" s="217"/>
      <c r="Q780" s="223">
        <f t="shared" si="2"/>
        <v>0</v>
      </c>
      <c r="R780" s="217"/>
      <c r="T780" s="223">
        <f t="shared" si="3"/>
        <v>0</v>
      </c>
      <c r="U780" s="217"/>
      <c r="W780" s="223">
        <f t="shared" si="4"/>
        <v>0</v>
      </c>
      <c r="X780" s="98"/>
      <c r="Z780" s="223">
        <f t="shared" si="5"/>
        <v>0</v>
      </c>
      <c r="AA780" s="217"/>
      <c r="AC780" s="50">
        <f t="shared" si="6"/>
        <v>0</v>
      </c>
      <c r="AF780" s="50">
        <f t="shared" si="7"/>
        <v>0</v>
      </c>
      <c r="AG780" s="49"/>
      <c r="AI780" s="50">
        <f t="shared" si="8"/>
        <v>0</v>
      </c>
      <c r="AJ780" s="220"/>
      <c r="AK780" s="45"/>
      <c r="AM780" s="159">
        <f t="shared" si="112"/>
        <v>0</v>
      </c>
      <c r="AN780" s="48">
        <f t="shared" si="113"/>
        <v>0</v>
      </c>
    </row>
    <row r="781" spans="2:40" x14ac:dyDescent="0.2">
      <c r="B781" s="153"/>
      <c r="G781" s="47"/>
      <c r="I781" s="217"/>
      <c r="K781" s="50">
        <f t="shared" ref="K781:K784" si="123">IF(I781&gt;0,(J781*VLOOKUP(I781,VEND_MF_BIO,3,FALSE)),0)</f>
        <v>0</v>
      </c>
      <c r="L781" s="217"/>
      <c r="N781" s="223">
        <f t="shared" ref="N781:N784" si="124">IF(L781&gt;0,(M781*VLOOKUP(L781,VEND_CT_BIO,3,FALSE)),0)</f>
        <v>0</v>
      </c>
      <c r="O781" s="217"/>
      <c r="Q781" s="223">
        <f t="shared" ref="Q781:Q784" si="125">IF(O781&gt;0,(P781*VLOOKUP(O781,VEND_AC_BIO,3,FALSE)),0)</f>
        <v>0</v>
      </c>
      <c r="R781" s="217"/>
      <c r="T781" s="223">
        <f t="shared" ref="T781:T784" si="126">IF(R781&gt;0,(S781*VLOOKUP(R781,VEND_ME_BIO,3,FALSE)),0)</f>
        <v>0</v>
      </c>
      <c r="U781" s="217"/>
      <c r="W781" s="223">
        <f t="shared" ref="W781:W784" si="127">IF(U781&gt;0,(V781*VLOOKUP(U781,VEND_EU_BIO,3,FALSE)),0)</f>
        <v>0</v>
      </c>
      <c r="X781" s="98"/>
      <c r="Z781" s="223">
        <f t="shared" ref="Z781:Z784" si="128">IF(X781&gt;0,(Y781*VLOOKUP(X781,VEND_TG_BIO,3,FALSE)),0)</f>
        <v>0</v>
      </c>
      <c r="AA781" s="217"/>
      <c r="AC781" s="50">
        <f t="shared" ref="AC781:AC784" si="129">IF(AA781&gt;0,(AB781*VLOOKUP(AA781,VEND_MF,3,FALSE)),0)</f>
        <v>0</v>
      </c>
      <c r="AF781" s="50">
        <f t="shared" ref="AF781:AF784" si="130">IF(AD781&gt;0,(AE781*VLOOKUP(AD781,VEND_CT,3,FALSE)),0)</f>
        <v>0</v>
      </c>
      <c r="AG781" s="49"/>
      <c r="AI781" s="50">
        <f t="shared" ref="AI781:AI784" si="131">IF(AG781&gt;0,(AH781*VLOOKUP(AG781,VEND_AC,3,FALSE)),0)</f>
        <v>0</v>
      </c>
      <c r="AJ781" s="220"/>
      <c r="AK781" s="45"/>
      <c r="AM781" s="159">
        <f t="shared" si="112"/>
        <v>0</v>
      </c>
      <c r="AN781" s="48">
        <f t="shared" si="113"/>
        <v>0</v>
      </c>
    </row>
    <row r="782" spans="2:40" x14ac:dyDescent="0.2">
      <c r="B782" s="153"/>
      <c r="G782" s="47"/>
      <c r="I782" s="217"/>
      <c r="K782" s="50">
        <f t="shared" si="123"/>
        <v>0</v>
      </c>
      <c r="L782" s="217"/>
      <c r="N782" s="223">
        <f t="shared" si="124"/>
        <v>0</v>
      </c>
      <c r="O782" s="217"/>
      <c r="Q782" s="223">
        <f t="shared" si="125"/>
        <v>0</v>
      </c>
      <c r="R782" s="217"/>
      <c r="T782" s="223">
        <f t="shared" si="126"/>
        <v>0</v>
      </c>
      <c r="U782" s="217"/>
      <c r="W782" s="223">
        <f t="shared" si="127"/>
        <v>0</v>
      </c>
      <c r="X782" s="98"/>
      <c r="Z782" s="223">
        <f t="shared" si="128"/>
        <v>0</v>
      </c>
      <c r="AA782" s="217"/>
      <c r="AC782" s="50">
        <f t="shared" si="129"/>
        <v>0</v>
      </c>
      <c r="AF782" s="50">
        <f t="shared" si="130"/>
        <v>0</v>
      </c>
      <c r="AG782" s="49"/>
      <c r="AI782" s="50">
        <f t="shared" si="131"/>
        <v>0</v>
      </c>
      <c r="AJ782" s="220"/>
      <c r="AK782" s="45"/>
      <c r="AM782" s="159">
        <f t="shared" si="112"/>
        <v>0</v>
      </c>
      <c r="AN782" s="48">
        <f t="shared" si="113"/>
        <v>0</v>
      </c>
    </row>
    <row r="783" spans="2:40" x14ac:dyDescent="0.2">
      <c r="B783" s="153"/>
      <c r="G783" s="47"/>
      <c r="I783" s="217"/>
      <c r="K783" s="50">
        <f t="shared" si="123"/>
        <v>0</v>
      </c>
      <c r="L783" s="217"/>
      <c r="N783" s="223">
        <f t="shared" si="124"/>
        <v>0</v>
      </c>
      <c r="O783" s="217"/>
      <c r="Q783" s="223">
        <f t="shared" si="125"/>
        <v>0</v>
      </c>
      <c r="R783" s="217"/>
      <c r="T783" s="223">
        <f t="shared" si="126"/>
        <v>0</v>
      </c>
      <c r="U783" s="217"/>
      <c r="W783" s="223">
        <f t="shared" si="127"/>
        <v>0</v>
      </c>
      <c r="X783" s="98"/>
      <c r="Z783" s="223">
        <f t="shared" si="128"/>
        <v>0</v>
      </c>
      <c r="AA783" s="217"/>
      <c r="AC783" s="50">
        <f t="shared" si="129"/>
        <v>0</v>
      </c>
      <c r="AF783" s="50">
        <f t="shared" si="130"/>
        <v>0</v>
      </c>
      <c r="AG783" s="49"/>
      <c r="AI783" s="50">
        <f t="shared" si="131"/>
        <v>0</v>
      </c>
      <c r="AJ783" s="220"/>
      <c r="AK783" s="45"/>
      <c r="AM783" s="159">
        <f t="shared" si="112"/>
        <v>0</v>
      </c>
      <c r="AN783" s="48">
        <f t="shared" si="113"/>
        <v>0</v>
      </c>
    </row>
    <row r="784" spans="2:40" x14ac:dyDescent="0.2">
      <c r="B784" s="153"/>
      <c r="G784" s="47"/>
      <c r="I784" s="217"/>
      <c r="K784" s="50">
        <f t="shared" si="123"/>
        <v>0</v>
      </c>
      <c r="L784" s="217"/>
      <c r="N784" s="223">
        <f t="shared" si="124"/>
        <v>0</v>
      </c>
      <c r="O784" s="217"/>
      <c r="Q784" s="223">
        <f t="shared" si="125"/>
        <v>0</v>
      </c>
      <c r="R784" s="217"/>
      <c r="T784" s="223">
        <f t="shared" si="126"/>
        <v>0</v>
      </c>
      <c r="U784" s="217"/>
      <c r="W784" s="223">
        <f t="shared" si="127"/>
        <v>0</v>
      </c>
      <c r="X784" s="98"/>
      <c r="Z784" s="223">
        <f t="shared" si="128"/>
        <v>0</v>
      </c>
      <c r="AA784" s="217"/>
      <c r="AC784" s="50">
        <f t="shared" si="129"/>
        <v>0</v>
      </c>
      <c r="AF784" s="50">
        <f t="shared" si="130"/>
        <v>0</v>
      </c>
      <c r="AG784" s="49"/>
      <c r="AI784" s="50">
        <f t="shared" si="131"/>
        <v>0</v>
      </c>
      <c r="AJ784" s="220"/>
      <c r="AK784" s="45"/>
      <c r="AM784" s="159">
        <f t="shared" ref="AM784:AM797" si="132">K784+N784+Q784+T784+W784+AC784+AF784+AI784+Z784+AL784</f>
        <v>0</v>
      </c>
      <c r="AN784" s="48">
        <f t="shared" si="113"/>
        <v>0</v>
      </c>
    </row>
    <row r="785" spans="2:41" x14ac:dyDescent="0.2">
      <c r="B785" s="153"/>
      <c r="G785" s="47"/>
      <c r="I785" s="217"/>
      <c r="K785" s="50">
        <f t="shared" si="0"/>
        <v>0</v>
      </c>
      <c r="L785" s="217"/>
      <c r="N785" s="223">
        <f t="shared" si="1"/>
        <v>0</v>
      </c>
      <c r="O785" s="217"/>
      <c r="Q785" s="223">
        <f t="shared" si="2"/>
        <v>0</v>
      </c>
      <c r="R785" s="217"/>
      <c r="T785" s="223">
        <f t="shared" si="3"/>
        <v>0</v>
      </c>
      <c r="U785" s="217"/>
      <c r="W785" s="223">
        <f t="shared" si="4"/>
        <v>0</v>
      </c>
      <c r="X785" s="98"/>
      <c r="Z785" s="223">
        <f t="shared" si="5"/>
        <v>0</v>
      </c>
      <c r="AA785" s="217"/>
      <c r="AC785" s="50">
        <f t="shared" si="6"/>
        <v>0</v>
      </c>
      <c r="AF785" s="50">
        <f t="shared" si="7"/>
        <v>0</v>
      </c>
      <c r="AG785" s="49"/>
      <c r="AI785" s="50">
        <f t="shared" si="8"/>
        <v>0</v>
      </c>
      <c r="AJ785" s="220"/>
      <c r="AK785" s="45"/>
      <c r="AM785" s="159">
        <f t="shared" si="132"/>
        <v>0</v>
      </c>
      <c r="AN785" s="48">
        <f t="shared" si="113"/>
        <v>0</v>
      </c>
    </row>
    <row r="786" spans="2:41" x14ac:dyDescent="0.2">
      <c r="B786" s="153"/>
      <c r="G786" s="47"/>
      <c r="I786" s="217"/>
      <c r="K786" s="50">
        <f t="shared" ref="K786:K794" si="133">IF(I786&gt;0,(J786*VLOOKUP(I786,VEND_MF_BIO,3,FALSE)),0)</f>
        <v>0</v>
      </c>
      <c r="L786" s="217"/>
      <c r="N786" s="223">
        <f t="shared" ref="N786:N794" si="134">IF(L786&gt;0,(M786*VLOOKUP(L786,VEND_CT_BIO,3,FALSE)),0)</f>
        <v>0</v>
      </c>
      <c r="O786" s="217"/>
      <c r="Q786" s="223">
        <f t="shared" ref="Q786:Q794" si="135">IF(O786&gt;0,(P786*VLOOKUP(O786,VEND_AC_BIO,3,FALSE)),0)</f>
        <v>0</v>
      </c>
      <c r="R786" s="217"/>
      <c r="T786" s="223">
        <f t="shared" ref="T786:T794" si="136">IF(R786&gt;0,(S786*VLOOKUP(R786,VEND_ME_BIO,3,FALSE)),0)</f>
        <v>0</v>
      </c>
      <c r="U786" s="217"/>
      <c r="W786" s="223">
        <f t="shared" ref="W786:W794" si="137">IF(U786&gt;0,(V786*VLOOKUP(U786,VEND_EU_BIO,3,FALSE)),0)</f>
        <v>0</v>
      </c>
      <c r="X786" s="98"/>
      <c r="Z786" s="223">
        <f t="shared" ref="Z786:Z794" si="138">IF(X786&gt;0,(Y786*VLOOKUP(X786,VEND_TG_BIO,3,FALSE)),0)</f>
        <v>0</v>
      </c>
      <c r="AA786" s="217"/>
      <c r="AC786" s="50">
        <f t="shared" ref="AC786:AC794" si="139">IF(AA786&gt;0,(AB786*VLOOKUP(AA786,VEND_MF,3,FALSE)),0)</f>
        <v>0</v>
      </c>
      <c r="AF786" s="50">
        <f t="shared" ref="AF786:AF794" si="140">IF(AD786&gt;0,(AE786*VLOOKUP(AD786,VEND_CT,3,FALSE)),0)</f>
        <v>0</v>
      </c>
      <c r="AG786" s="49"/>
      <c r="AI786" s="50">
        <f t="shared" ref="AI786:AI794" si="141">IF(AG786&gt;0,(AH786*VLOOKUP(AG786,VEND_AC,3,FALSE)),0)</f>
        <v>0</v>
      </c>
      <c r="AJ786" s="220"/>
      <c r="AK786" s="45"/>
      <c r="AM786" s="159">
        <f t="shared" si="132"/>
        <v>0</v>
      </c>
      <c r="AN786" s="48">
        <f t="shared" ref="AN786:AN794" si="142">B786</f>
        <v>0</v>
      </c>
    </row>
    <row r="787" spans="2:41" x14ac:dyDescent="0.2">
      <c r="B787" s="153"/>
      <c r="G787" s="47"/>
      <c r="I787" s="217"/>
      <c r="K787" s="50">
        <f t="shared" si="133"/>
        <v>0</v>
      </c>
      <c r="L787" s="217"/>
      <c r="N787" s="223">
        <f t="shared" si="134"/>
        <v>0</v>
      </c>
      <c r="O787" s="217"/>
      <c r="Q787" s="223">
        <f t="shared" si="135"/>
        <v>0</v>
      </c>
      <c r="R787" s="217"/>
      <c r="T787" s="223">
        <f t="shared" si="136"/>
        <v>0</v>
      </c>
      <c r="U787" s="217"/>
      <c r="W787" s="223">
        <f t="shared" si="137"/>
        <v>0</v>
      </c>
      <c r="X787" s="98"/>
      <c r="Z787" s="223">
        <f t="shared" si="138"/>
        <v>0</v>
      </c>
      <c r="AA787" s="217"/>
      <c r="AC787" s="50">
        <f t="shared" si="139"/>
        <v>0</v>
      </c>
      <c r="AF787" s="50">
        <f t="shared" si="140"/>
        <v>0</v>
      </c>
      <c r="AG787" s="49"/>
      <c r="AI787" s="50">
        <f t="shared" si="141"/>
        <v>0</v>
      </c>
      <c r="AJ787" s="220"/>
      <c r="AK787" s="45"/>
      <c r="AM787" s="159">
        <f t="shared" si="132"/>
        <v>0</v>
      </c>
      <c r="AN787" s="48">
        <f t="shared" si="142"/>
        <v>0</v>
      </c>
    </row>
    <row r="788" spans="2:41" x14ac:dyDescent="0.2">
      <c r="B788" s="153"/>
      <c r="G788" s="47"/>
      <c r="I788" s="217"/>
      <c r="K788" s="50">
        <f t="shared" si="133"/>
        <v>0</v>
      </c>
      <c r="L788" s="217"/>
      <c r="N788" s="223">
        <f t="shared" si="134"/>
        <v>0</v>
      </c>
      <c r="O788" s="217"/>
      <c r="Q788" s="223">
        <f t="shared" si="135"/>
        <v>0</v>
      </c>
      <c r="R788" s="217"/>
      <c r="T788" s="223">
        <f t="shared" si="136"/>
        <v>0</v>
      </c>
      <c r="U788" s="217"/>
      <c r="W788" s="223">
        <f t="shared" si="137"/>
        <v>0</v>
      </c>
      <c r="X788" s="98"/>
      <c r="Z788" s="223">
        <f t="shared" si="138"/>
        <v>0</v>
      </c>
      <c r="AA788" s="217"/>
      <c r="AC788" s="50">
        <f t="shared" si="139"/>
        <v>0</v>
      </c>
      <c r="AF788" s="50">
        <f t="shared" si="140"/>
        <v>0</v>
      </c>
      <c r="AG788" s="49"/>
      <c r="AI788" s="50">
        <f t="shared" si="141"/>
        <v>0</v>
      </c>
      <c r="AJ788" s="220"/>
      <c r="AK788" s="45"/>
      <c r="AM788" s="159">
        <f t="shared" si="132"/>
        <v>0</v>
      </c>
      <c r="AN788" s="48">
        <f t="shared" si="142"/>
        <v>0</v>
      </c>
    </row>
    <row r="789" spans="2:41" x14ac:dyDescent="0.2">
      <c r="B789" s="153"/>
      <c r="G789" s="47"/>
      <c r="I789" s="217"/>
      <c r="K789" s="50">
        <f t="shared" si="133"/>
        <v>0</v>
      </c>
      <c r="L789" s="217"/>
      <c r="N789" s="223">
        <f t="shared" si="134"/>
        <v>0</v>
      </c>
      <c r="O789" s="217"/>
      <c r="Q789" s="223">
        <f t="shared" si="135"/>
        <v>0</v>
      </c>
      <c r="R789" s="217"/>
      <c r="T789" s="223">
        <f t="shared" si="136"/>
        <v>0</v>
      </c>
      <c r="U789" s="217"/>
      <c r="W789" s="223">
        <f t="shared" si="137"/>
        <v>0</v>
      </c>
      <c r="X789" s="98"/>
      <c r="Z789" s="223">
        <f t="shared" si="138"/>
        <v>0</v>
      </c>
      <c r="AA789" s="217"/>
      <c r="AC789" s="50">
        <f t="shared" si="139"/>
        <v>0</v>
      </c>
      <c r="AF789" s="50">
        <f t="shared" si="140"/>
        <v>0</v>
      </c>
      <c r="AG789" s="49"/>
      <c r="AI789" s="50">
        <f t="shared" si="141"/>
        <v>0</v>
      </c>
      <c r="AJ789" s="220"/>
      <c r="AK789" s="45"/>
      <c r="AM789" s="159">
        <f t="shared" si="132"/>
        <v>0</v>
      </c>
      <c r="AN789" s="48">
        <f t="shared" si="142"/>
        <v>0</v>
      </c>
    </row>
    <row r="790" spans="2:41" x14ac:dyDescent="0.2">
      <c r="B790" s="153"/>
      <c r="G790" s="47"/>
      <c r="I790" s="217"/>
      <c r="K790" s="50">
        <f t="shared" si="133"/>
        <v>0</v>
      </c>
      <c r="L790" s="217"/>
      <c r="N790" s="223">
        <f t="shared" si="134"/>
        <v>0</v>
      </c>
      <c r="O790" s="217"/>
      <c r="Q790" s="223">
        <f t="shared" si="135"/>
        <v>0</v>
      </c>
      <c r="R790" s="217"/>
      <c r="T790" s="223">
        <f t="shared" si="136"/>
        <v>0</v>
      </c>
      <c r="U790" s="217"/>
      <c r="W790" s="223">
        <f t="shared" si="137"/>
        <v>0</v>
      </c>
      <c r="X790" s="98"/>
      <c r="Z790" s="223">
        <f t="shared" si="138"/>
        <v>0</v>
      </c>
      <c r="AA790" s="217"/>
      <c r="AC790" s="50">
        <f t="shared" si="139"/>
        <v>0</v>
      </c>
      <c r="AF790" s="50">
        <f t="shared" si="140"/>
        <v>0</v>
      </c>
      <c r="AG790" s="49"/>
      <c r="AI790" s="50">
        <f t="shared" si="141"/>
        <v>0</v>
      </c>
      <c r="AJ790" s="220"/>
      <c r="AK790" s="45"/>
      <c r="AM790" s="159">
        <f t="shared" si="132"/>
        <v>0</v>
      </c>
      <c r="AN790" s="48">
        <f t="shared" si="142"/>
        <v>0</v>
      </c>
    </row>
    <row r="791" spans="2:41" x14ac:dyDescent="0.2">
      <c r="B791" s="153"/>
      <c r="G791" s="47"/>
      <c r="I791" s="217"/>
      <c r="K791" s="50">
        <f t="shared" si="133"/>
        <v>0</v>
      </c>
      <c r="L791" s="217"/>
      <c r="N791" s="223">
        <f t="shared" si="134"/>
        <v>0</v>
      </c>
      <c r="O791" s="217"/>
      <c r="Q791" s="223">
        <f t="shared" si="135"/>
        <v>0</v>
      </c>
      <c r="R791" s="217"/>
      <c r="T791" s="223">
        <f t="shared" si="136"/>
        <v>0</v>
      </c>
      <c r="U791" s="217"/>
      <c r="W791" s="223">
        <f t="shared" si="137"/>
        <v>0</v>
      </c>
      <c r="X791" s="98"/>
      <c r="Z791" s="223">
        <f t="shared" si="138"/>
        <v>0</v>
      </c>
      <c r="AA791" s="217"/>
      <c r="AC791" s="50">
        <f t="shared" si="139"/>
        <v>0</v>
      </c>
      <c r="AF791" s="50">
        <f t="shared" si="140"/>
        <v>0</v>
      </c>
      <c r="AG791" s="49"/>
      <c r="AI791" s="50">
        <f t="shared" si="141"/>
        <v>0</v>
      </c>
      <c r="AJ791" s="220"/>
      <c r="AK791" s="45"/>
      <c r="AM791" s="159">
        <f t="shared" si="132"/>
        <v>0</v>
      </c>
      <c r="AN791" s="48">
        <f t="shared" si="142"/>
        <v>0</v>
      </c>
    </row>
    <row r="792" spans="2:41" x14ac:dyDescent="0.2">
      <c r="B792" s="153"/>
      <c r="G792" s="47"/>
      <c r="I792" s="217"/>
      <c r="K792" s="50">
        <f t="shared" si="133"/>
        <v>0</v>
      </c>
      <c r="L792" s="217"/>
      <c r="N792" s="223">
        <f t="shared" si="134"/>
        <v>0</v>
      </c>
      <c r="O792" s="217"/>
      <c r="Q792" s="223">
        <f t="shared" si="135"/>
        <v>0</v>
      </c>
      <c r="R792" s="217"/>
      <c r="T792" s="223">
        <f t="shared" si="136"/>
        <v>0</v>
      </c>
      <c r="U792" s="217"/>
      <c r="W792" s="223">
        <f t="shared" si="137"/>
        <v>0</v>
      </c>
      <c r="X792" s="98"/>
      <c r="Z792" s="223">
        <f t="shared" si="138"/>
        <v>0</v>
      </c>
      <c r="AA792" s="217"/>
      <c r="AC792" s="50">
        <f t="shared" si="139"/>
        <v>0</v>
      </c>
      <c r="AF792" s="50">
        <f t="shared" si="140"/>
        <v>0</v>
      </c>
      <c r="AG792" s="49"/>
      <c r="AI792" s="50">
        <f t="shared" si="141"/>
        <v>0</v>
      </c>
      <c r="AJ792" s="220"/>
      <c r="AK792" s="45"/>
      <c r="AM792" s="159">
        <f t="shared" si="132"/>
        <v>0</v>
      </c>
      <c r="AN792" s="48">
        <f t="shared" si="142"/>
        <v>0</v>
      </c>
    </row>
    <row r="793" spans="2:41" x14ac:dyDescent="0.2">
      <c r="B793" s="153"/>
      <c r="G793" s="47"/>
      <c r="I793" s="217"/>
      <c r="K793" s="50">
        <f t="shared" si="133"/>
        <v>0</v>
      </c>
      <c r="L793" s="217"/>
      <c r="N793" s="223">
        <f t="shared" si="134"/>
        <v>0</v>
      </c>
      <c r="O793" s="217"/>
      <c r="Q793" s="223">
        <f t="shared" si="135"/>
        <v>0</v>
      </c>
      <c r="R793" s="217"/>
      <c r="T793" s="223">
        <f t="shared" si="136"/>
        <v>0</v>
      </c>
      <c r="U793" s="217"/>
      <c r="W793" s="223">
        <f t="shared" si="137"/>
        <v>0</v>
      </c>
      <c r="X793" s="98"/>
      <c r="Z793" s="223">
        <f t="shared" si="138"/>
        <v>0</v>
      </c>
      <c r="AA793" s="217"/>
      <c r="AC793" s="50">
        <f t="shared" si="139"/>
        <v>0</v>
      </c>
      <c r="AF793" s="50">
        <f t="shared" si="140"/>
        <v>0</v>
      </c>
      <c r="AG793" s="49"/>
      <c r="AI793" s="50">
        <f t="shared" si="141"/>
        <v>0</v>
      </c>
      <c r="AJ793" s="220"/>
      <c r="AK793" s="45"/>
      <c r="AM793" s="159">
        <f t="shared" si="132"/>
        <v>0</v>
      </c>
      <c r="AN793" s="48">
        <f t="shared" si="142"/>
        <v>0</v>
      </c>
    </row>
    <row r="794" spans="2:41" x14ac:dyDescent="0.2">
      <c r="B794" s="153"/>
      <c r="G794" s="47"/>
      <c r="I794" s="217"/>
      <c r="K794" s="50">
        <f t="shared" si="133"/>
        <v>0</v>
      </c>
      <c r="L794" s="217"/>
      <c r="N794" s="223">
        <f t="shared" si="134"/>
        <v>0</v>
      </c>
      <c r="O794" s="217"/>
      <c r="Q794" s="223">
        <f t="shared" si="135"/>
        <v>0</v>
      </c>
      <c r="R794" s="217"/>
      <c r="T794" s="223">
        <f t="shared" si="136"/>
        <v>0</v>
      </c>
      <c r="U794" s="217"/>
      <c r="W794" s="223">
        <f t="shared" si="137"/>
        <v>0</v>
      </c>
      <c r="X794" s="98"/>
      <c r="Z794" s="223">
        <f t="shared" si="138"/>
        <v>0</v>
      </c>
      <c r="AA794" s="217"/>
      <c r="AC794" s="50">
        <f t="shared" si="139"/>
        <v>0</v>
      </c>
      <c r="AF794" s="50">
        <f t="shared" si="140"/>
        <v>0</v>
      </c>
      <c r="AG794" s="49"/>
      <c r="AI794" s="50">
        <f t="shared" si="141"/>
        <v>0</v>
      </c>
      <c r="AJ794" s="220"/>
      <c r="AK794" s="45"/>
      <c r="AM794" s="159">
        <f t="shared" si="132"/>
        <v>0</v>
      </c>
      <c r="AN794" s="48">
        <f t="shared" si="142"/>
        <v>0</v>
      </c>
    </row>
    <row r="795" spans="2:41" x14ac:dyDescent="0.2">
      <c r="B795" s="153"/>
      <c r="G795" s="47"/>
      <c r="I795" s="217"/>
      <c r="K795" s="50">
        <f t="shared" si="0"/>
        <v>0</v>
      </c>
      <c r="L795" s="217"/>
      <c r="N795" s="223">
        <f t="shared" si="1"/>
        <v>0</v>
      </c>
      <c r="O795" s="217"/>
      <c r="Q795" s="223">
        <f t="shared" si="2"/>
        <v>0</v>
      </c>
      <c r="R795" s="217"/>
      <c r="T795" s="223">
        <f t="shared" si="3"/>
        <v>0</v>
      </c>
      <c r="U795" s="217"/>
      <c r="W795" s="223">
        <f t="shared" si="4"/>
        <v>0</v>
      </c>
      <c r="X795" s="98"/>
      <c r="Z795" s="223">
        <f t="shared" si="5"/>
        <v>0</v>
      </c>
      <c r="AA795" s="217"/>
      <c r="AC795" s="50">
        <f t="shared" si="6"/>
        <v>0</v>
      </c>
      <c r="AF795" s="50">
        <f t="shared" si="7"/>
        <v>0</v>
      </c>
      <c r="AG795" s="49"/>
      <c r="AI795" s="50">
        <f t="shared" si="8"/>
        <v>0</v>
      </c>
      <c r="AJ795" s="220"/>
      <c r="AK795" s="45"/>
      <c r="AM795" s="159">
        <f t="shared" si="132"/>
        <v>0</v>
      </c>
      <c r="AN795" s="48">
        <f>B795</f>
        <v>0</v>
      </c>
    </row>
    <row r="796" spans="2:41" x14ac:dyDescent="0.2">
      <c r="B796" s="153"/>
      <c r="G796" s="47"/>
      <c r="I796" s="217"/>
      <c r="K796" s="50">
        <f t="shared" si="0"/>
        <v>0</v>
      </c>
      <c r="L796" s="217"/>
      <c r="N796" s="223">
        <f t="shared" si="1"/>
        <v>0</v>
      </c>
      <c r="O796" s="217"/>
      <c r="Q796" s="223">
        <f t="shared" si="2"/>
        <v>0</v>
      </c>
      <c r="R796" s="217"/>
      <c r="T796" s="223">
        <f t="shared" si="3"/>
        <v>0</v>
      </c>
      <c r="U796" s="217"/>
      <c r="W796" s="223">
        <f t="shared" si="4"/>
        <v>0</v>
      </c>
      <c r="X796" s="98"/>
      <c r="Z796" s="223">
        <f t="shared" si="5"/>
        <v>0</v>
      </c>
      <c r="AA796" s="217"/>
      <c r="AC796" s="50">
        <f t="shared" si="6"/>
        <v>0</v>
      </c>
      <c r="AF796" s="50">
        <f t="shared" si="7"/>
        <v>0</v>
      </c>
      <c r="AG796" s="49"/>
      <c r="AI796" s="50">
        <f t="shared" si="8"/>
        <v>0</v>
      </c>
      <c r="AJ796" s="220"/>
      <c r="AK796" s="45"/>
      <c r="AM796" s="159">
        <f t="shared" si="132"/>
        <v>0</v>
      </c>
      <c r="AN796" s="48">
        <f>B796</f>
        <v>0</v>
      </c>
    </row>
    <row r="797" spans="2:41" ht="15" thickBot="1" x14ac:dyDescent="0.25">
      <c r="B797" s="203"/>
      <c r="C797" s="204"/>
      <c r="D797" s="204"/>
      <c r="E797" s="205"/>
      <c r="F797" s="206"/>
      <c r="G797" s="207"/>
      <c r="H797" s="204"/>
      <c r="I797" s="219"/>
      <c r="J797" s="209"/>
      <c r="K797" s="210">
        <f t="shared" si="0"/>
        <v>0</v>
      </c>
      <c r="L797" s="219"/>
      <c r="M797" s="224"/>
      <c r="N797" s="225">
        <f t="shared" si="1"/>
        <v>0</v>
      </c>
      <c r="O797" s="219"/>
      <c r="P797" s="224"/>
      <c r="Q797" s="225">
        <f t="shared" si="2"/>
        <v>0</v>
      </c>
      <c r="R797" s="219"/>
      <c r="S797" s="224"/>
      <c r="T797" s="225">
        <f t="shared" si="3"/>
        <v>0</v>
      </c>
      <c r="U797" s="219"/>
      <c r="V797" s="224"/>
      <c r="W797" s="225">
        <f t="shared" si="4"/>
        <v>0</v>
      </c>
      <c r="X797" s="226"/>
      <c r="Y797" s="224"/>
      <c r="Z797" s="225">
        <f t="shared" si="5"/>
        <v>0</v>
      </c>
      <c r="AA797" s="219"/>
      <c r="AB797" s="209"/>
      <c r="AC797" s="210">
        <f t="shared" si="6"/>
        <v>0</v>
      </c>
      <c r="AD797" s="224"/>
      <c r="AE797" s="209"/>
      <c r="AF797" s="210">
        <f t="shared" si="7"/>
        <v>0</v>
      </c>
      <c r="AG797" s="208"/>
      <c r="AH797" s="209"/>
      <c r="AI797" s="210">
        <f t="shared" si="8"/>
        <v>0</v>
      </c>
      <c r="AJ797" s="224"/>
      <c r="AK797" s="209"/>
      <c r="AL797" s="210"/>
      <c r="AM797" s="211">
        <f t="shared" si="132"/>
        <v>0</v>
      </c>
      <c r="AN797" s="212">
        <f>B797</f>
        <v>0</v>
      </c>
      <c r="AO797" s="213"/>
    </row>
    <row r="798" spans="2:41" x14ac:dyDescent="0.2">
      <c r="B798" s="153"/>
      <c r="G798" s="47"/>
      <c r="I798" s="217"/>
      <c r="L798" s="217"/>
      <c r="O798" s="217"/>
      <c r="R798" s="217"/>
      <c r="U798" s="217"/>
      <c r="X798" s="98"/>
      <c r="AA798" s="217"/>
      <c r="AG798" s="49"/>
      <c r="AM798" s="159"/>
    </row>
    <row r="799" spans="2:41" x14ac:dyDescent="0.2">
      <c r="B799" s="153"/>
      <c r="G799" s="47"/>
      <c r="I799" s="217"/>
      <c r="L799" s="217"/>
      <c r="O799" s="217"/>
      <c r="R799" s="217"/>
      <c r="U799" s="217"/>
      <c r="X799" s="98"/>
      <c r="AA799" s="217"/>
      <c r="AG799" s="49"/>
      <c r="AM799" s="159"/>
    </row>
    <row r="800" spans="2:41" ht="18.75" x14ac:dyDescent="0.3">
      <c r="B800" s="153"/>
      <c r="G800" s="47"/>
      <c r="I800" s="1154" t="s">
        <v>239</v>
      </c>
      <c r="J800" s="1154"/>
      <c r="K800" s="1154"/>
      <c r="L800" s="1154"/>
      <c r="M800" s="1154"/>
      <c r="N800" s="1154"/>
      <c r="O800" s="1154"/>
      <c r="P800" s="1154"/>
      <c r="Q800" s="1154"/>
      <c r="R800" s="1154"/>
      <c r="S800" s="1154"/>
      <c r="T800" s="1154"/>
      <c r="U800" s="1154"/>
      <c r="V800" s="1154"/>
      <c r="W800" s="1154"/>
      <c r="X800" s="1154"/>
      <c r="Y800" s="1154"/>
      <c r="Z800" s="1154"/>
      <c r="AA800" s="1155" t="s">
        <v>240</v>
      </c>
      <c r="AB800" s="1155"/>
      <c r="AC800" s="1155"/>
      <c r="AD800" s="1155"/>
      <c r="AE800" s="1155"/>
      <c r="AF800" s="1155"/>
      <c r="AG800" s="1155"/>
      <c r="AH800" s="1155"/>
      <c r="AI800" s="1155"/>
      <c r="AJ800" s="228"/>
      <c r="AK800" s="228"/>
      <c r="AL800" s="228"/>
      <c r="AM800" s="159"/>
    </row>
    <row r="801" spans="2:39" x14ac:dyDescent="0.2">
      <c r="B801" s="153"/>
      <c r="G801" s="47"/>
      <c r="I801" s="1156" t="s">
        <v>169</v>
      </c>
      <c r="J801" s="1156"/>
      <c r="K801" s="1156"/>
      <c r="L801" s="1157" t="s">
        <v>188</v>
      </c>
      <c r="M801" s="1157"/>
      <c r="N801" s="1157"/>
      <c r="O801" s="1157" t="s">
        <v>166</v>
      </c>
      <c r="P801" s="1157"/>
      <c r="Q801" s="1157"/>
      <c r="R801" s="1157" t="s">
        <v>189</v>
      </c>
      <c r="S801" s="1157"/>
      <c r="T801" s="1157"/>
      <c r="U801" s="1157" t="s">
        <v>163</v>
      </c>
      <c r="V801" s="1157"/>
      <c r="W801" s="1157"/>
      <c r="X801" s="1157" t="s">
        <v>190</v>
      </c>
      <c r="Y801" s="1157"/>
      <c r="Z801" s="1157"/>
      <c r="AA801" s="1156" t="s">
        <v>169</v>
      </c>
      <c r="AB801" s="1156"/>
      <c r="AC801" s="1156"/>
      <c r="AD801" s="1156" t="s">
        <v>188</v>
      </c>
      <c r="AE801" s="1156"/>
      <c r="AF801" s="1156"/>
      <c r="AG801" s="1156" t="s">
        <v>166</v>
      </c>
      <c r="AH801" s="1156"/>
      <c r="AI801" s="1156"/>
      <c r="AJ801" s="229"/>
      <c r="AK801" s="229"/>
      <c r="AL801" s="229"/>
      <c r="AM801" s="159"/>
    </row>
    <row r="802" spans="2:39" x14ac:dyDescent="0.2">
      <c r="B802" s="153"/>
      <c r="G802" s="215" t="s">
        <v>445</v>
      </c>
      <c r="I802" s="217"/>
      <c r="J802" s="214">
        <f>SUM(J5:J780)</f>
        <v>3288</v>
      </c>
      <c r="L802" s="217"/>
      <c r="M802" s="227">
        <f>SUM(M5:M780)</f>
        <v>3051</v>
      </c>
      <c r="O802" s="217"/>
      <c r="P802" s="227">
        <f>SUM(P5:P780)</f>
        <v>3496</v>
      </c>
      <c r="R802" s="217"/>
      <c r="S802" s="227">
        <f>SUM(S5:S780)</f>
        <v>2419</v>
      </c>
      <c r="U802" s="217"/>
      <c r="V802" s="227">
        <f>SUM(V5:V780)</f>
        <v>3414</v>
      </c>
      <c r="X802" s="98"/>
      <c r="Y802" s="227">
        <f>SUM(Y5:Y780)</f>
        <v>0</v>
      </c>
      <c r="AA802" s="217"/>
      <c r="AB802" s="214">
        <f>SUM(AB5:AB780)</f>
        <v>1956</v>
      </c>
      <c r="AE802" s="214">
        <f>SUM(AE5:AE780)</f>
        <v>2406</v>
      </c>
      <c r="AG802" s="49"/>
      <c r="AH802" s="214">
        <f>SUM(AH5:AH780)</f>
        <v>3917</v>
      </c>
      <c r="AM802" s="159"/>
    </row>
    <row r="803" spans="2:39" x14ac:dyDescent="0.2">
      <c r="B803" s="153"/>
      <c r="G803" s="215" t="s">
        <v>446</v>
      </c>
      <c r="I803" s="217"/>
      <c r="J803" s="214">
        <f>J802/2</f>
        <v>1644</v>
      </c>
      <c r="L803" s="217"/>
      <c r="M803" s="227">
        <f>M802/2</f>
        <v>1525.5</v>
      </c>
      <c r="O803" s="217"/>
      <c r="P803" s="227">
        <f>P802/2</f>
        <v>1748</v>
      </c>
      <c r="R803" s="217"/>
      <c r="S803" s="227">
        <f>S802/2</f>
        <v>1209.5</v>
      </c>
      <c r="U803" s="217"/>
      <c r="V803" s="227">
        <f>V802/2</f>
        <v>1707</v>
      </c>
      <c r="X803" s="98"/>
      <c r="Y803" s="227">
        <f>Y802/2</f>
        <v>0</v>
      </c>
      <c r="AA803" s="217"/>
      <c r="AB803" s="214">
        <f>AB802/2</f>
        <v>978</v>
      </c>
      <c r="AE803" s="214">
        <f>AE802/2</f>
        <v>1203</v>
      </c>
      <c r="AG803" s="49"/>
      <c r="AH803" s="214">
        <f>AH802/2</f>
        <v>1958.5</v>
      </c>
      <c r="AM803" s="159"/>
    </row>
    <row r="804" spans="2:39" x14ac:dyDescent="0.2">
      <c r="B804" s="153"/>
      <c r="G804" s="215" t="s">
        <v>447</v>
      </c>
      <c r="I804" s="217"/>
      <c r="J804" s="214">
        <f>J803/300</f>
        <v>5.48</v>
      </c>
      <c r="L804" s="217"/>
      <c r="M804" s="227">
        <f>M803/300</f>
        <v>5.085</v>
      </c>
      <c r="O804" s="217"/>
      <c r="P804" s="227">
        <f>P803/300</f>
        <v>5.8266666666666671</v>
      </c>
      <c r="R804" s="217"/>
      <c r="S804" s="227">
        <f>S803/300</f>
        <v>4.0316666666666663</v>
      </c>
      <c r="U804" s="217"/>
      <c r="V804" s="227">
        <f>V803/300</f>
        <v>5.69</v>
      </c>
      <c r="X804" s="98"/>
      <c r="Y804" s="227">
        <f>Y803/300</f>
        <v>0</v>
      </c>
      <c r="AA804" s="217"/>
      <c r="AB804" s="214">
        <f>AB803/300</f>
        <v>3.26</v>
      </c>
      <c r="AE804" s="214">
        <f>AE803/300</f>
        <v>4.01</v>
      </c>
      <c r="AG804" s="49"/>
      <c r="AH804" s="214">
        <f>AH803/300</f>
        <v>6.5283333333333333</v>
      </c>
      <c r="AM804" s="159"/>
    </row>
    <row r="805" spans="2:39" x14ac:dyDescent="0.2">
      <c r="B805" s="153"/>
      <c r="G805" s="47"/>
      <c r="I805" s="217"/>
      <c r="L805" s="217"/>
      <c r="O805" s="217"/>
      <c r="R805" s="217"/>
      <c r="U805" s="217"/>
      <c r="X805" s="98"/>
      <c r="AA805" s="217"/>
      <c r="AG805" s="49"/>
      <c r="AM805" s="159"/>
    </row>
    <row r="806" spans="2:39" x14ac:dyDescent="0.2">
      <c r="B806" s="153"/>
      <c r="G806" s="47"/>
      <c r="I806" s="217"/>
      <c r="L806" s="217"/>
      <c r="O806" s="217"/>
      <c r="R806" s="217"/>
      <c r="U806" s="217"/>
      <c r="X806" s="98"/>
      <c r="AA806" s="217"/>
      <c r="AG806" s="49"/>
      <c r="AM806" s="159"/>
    </row>
    <row r="807" spans="2:39" x14ac:dyDescent="0.2">
      <c r="B807" s="153"/>
      <c r="G807" s="47"/>
      <c r="I807" s="217"/>
      <c r="L807" s="217"/>
      <c r="O807" s="217"/>
      <c r="R807" s="217"/>
      <c r="U807" s="217"/>
      <c r="X807" s="98"/>
      <c r="AA807" s="217"/>
      <c r="AG807" s="49"/>
      <c r="AM807" s="159"/>
    </row>
    <row r="808" spans="2:39" x14ac:dyDescent="0.2">
      <c r="B808" s="153"/>
      <c r="G808" s="47"/>
      <c r="I808" s="217"/>
      <c r="L808" s="217"/>
      <c r="O808" s="217"/>
      <c r="R808" s="217"/>
      <c r="U808" s="217"/>
      <c r="X808" s="98"/>
      <c r="AA808" s="217"/>
      <c r="AG808" s="49"/>
      <c r="AM808" s="159"/>
    </row>
    <row r="809" spans="2:39" x14ac:dyDescent="0.2">
      <c r="B809" s="153"/>
      <c r="G809" s="47"/>
      <c r="I809" s="217"/>
      <c r="L809" s="217"/>
      <c r="O809" s="217"/>
      <c r="R809" s="217"/>
      <c r="U809" s="217"/>
      <c r="X809" s="98"/>
      <c r="AA809" s="217"/>
      <c r="AG809" s="49"/>
      <c r="AM809" s="159"/>
    </row>
    <row r="810" spans="2:39" x14ac:dyDescent="0.2">
      <c r="B810" s="153"/>
      <c r="G810" s="47"/>
      <c r="I810" s="217"/>
      <c r="L810" s="217"/>
      <c r="O810" s="217"/>
      <c r="R810" s="217"/>
      <c r="U810" s="217"/>
      <c r="X810" s="98"/>
      <c r="AA810" s="217"/>
      <c r="AG810" s="49"/>
      <c r="AM810" s="159"/>
    </row>
    <row r="811" spans="2:39" x14ac:dyDescent="0.2">
      <c r="B811" s="153"/>
      <c r="G811" s="47"/>
      <c r="I811" s="217"/>
      <c r="L811" s="217"/>
      <c r="O811" s="217"/>
      <c r="R811" s="217"/>
      <c r="U811" s="217"/>
      <c r="X811" s="98"/>
      <c r="AA811" s="217"/>
      <c r="AG811" s="49"/>
      <c r="AM811" s="159"/>
    </row>
    <row r="812" spans="2:39" x14ac:dyDescent="0.2">
      <c r="B812" s="153"/>
      <c r="G812" s="47"/>
      <c r="I812" s="217"/>
      <c r="L812" s="217"/>
      <c r="O812" s="217"/>
      <c r="R812" s="217"/>
      <c r="U812" s="217"/>
      <c r="X812" s="98"/>
      <c r="AA812" s="217"/>
      <c r="AG812" s="49"/>
      <c r="AM812" s="159"/>
    </row>
    <row r="813" spans="2:39" x14ac:dyDescent="0.2">
      <c r="B813" s="153"/>
      <c r="G813" s="47"/>
      <c r="I813" s="217"/>
      <c r="L813" s="217"/>
      <c r="O813" s="217"/>
      <c r="R813" s="217"/>
      <c r="U813" s="217"/>
      <c r="X813" s="98"/>
      <c r="AA813" s="217"/>
      <c r="AG813" s="49"/>
      <c r="AM813" s="159"/>
    </row>
    <row r="814" spans="2:39" x14ac:dyDescent="0.2">
      <c r="B814" s="153"/>
      <c r="G814" s="47"/>
      <c r="I814" s="217"/>
      <c r="L814" s="217"/>
      <c r="O814" s="217"/>
      <c r="R814" s="217"/>
      <c r="U814" s="217"/>
      <c r="X814" s="98"/>
      <c r="AA814" s="217"/>
      <c r="AG814" s="49"/>
      <c r="AM814" s="159"/>
    </row>
    <row r="815" spans="2:39" x14ac:dyDescent="0.2">
      <c r="B815" s="153"/>
      <c r="G815" s="47"/>
      <c r="I815" s="217"/>
      <c r="L815" s="217"/>
      <c r="O815" s="217"/>
      <c r="R815" s="217"/>
      <c r="U815" s="217"/>
      <c r="X815" s="98"/>
      <c r="AA815" s="217"/>
      <c r="AG815" s="49"/>
      <c r="AM815" s="159"/>
    </row>
    <row r="816" spans="2:39" x14ac:dyDescent="0.2">
      <c r="B816" s="153"/>
      <c r="G816" s="47"/>
      <c r="I816" s="217"/>
      <c r="L816" s="217"/>
      <c r="O816" s="217"/>
      <c r="R816" s="217"/>
      <c r="U816" s="217"/>
      <c r="X816" s="98"/>
      <c r="AA816" s="217"/>
      <c r="AG816" s="49"/>
      <c r="AM816" s="159"/>
    </row>
    <row r="817" spans="2:39" x14ac:dyDescent="0.2">
      <c r="B817" s="153"/>
      <c r="G817" s="47"/>
      <c r="I817" s="217"/>
      <c r="L817" s="217"/>
      <c r="O817" s="217"/>
      <c r="R817" s="217"/>
      <c r="U817" s="217"/>
      <c r="X817" s="98"/>
      <c r="AA817" s="217"/>
      <c r="AG817" s="49"/>
      <c r="AM817" s="159"/>
    </row>
    <row r="818" spans="2:39" x14ac:dyDescent="0.2">
      <c r="B818" s="153"/>
      <c r="G818" s="47"/>
      <c r="I818" s="217"/>
      <c r="L818" s="217"/>
      <c r="O818" s="217"/>
      <c r="R818" s="217"/>
      <c r="U818" s="217"/>
      <c r="X818" s="98"/>
      <c r="AA818" s="217"/>
      <c r="AG818" s="49"/>
      <c r="AM818" s="159"/>
    </row>
    <row r="819" spans="2:39" x14ac:dyDescent="0.2">
      <c r="B819" s="153"/>
      <c r="G819" s="47"/>
      <c r="I819" s="217"/>
      <c r="L819" s="217"/>
      <c r="O819" s="217"/>
      <c r="R819" s="217"/>
      <c r="U819" s="217"/>
      <c r="X819" s="98"/>
      <c r="AA819" s="217"/>
      <c r="AG819" s="49"/>
      <c r="AM819" s="159"/>
    </row>
    <row r="820" spans="2:39" x14ac:dyDescent="0.2">
      <c r="B820" s="153"/>
      <c r="G820" s="47"/>
      <c r="I820" s="217"/>
      <c r="L820" s="217"/>
      <c r="O820" s="217"/>
      <c r="R820" s="217"/>
      <c r="U820" s="217"/>
      <c r="X820" s="98"/>
      <c r="AA820" s="217"/>
      <c r="AG820" s="49"/>
      <c r="AM820" s="159"/>
    </row>
    <row r="821" spans="2:39" x14ac:dyDescent="0.2">
      <c r="B821" s="153"/>
      <c r="G821" s="47"/>
      <c r="I821" s="217"/>
      <c r="L821" s="217"/>
      <c r="O821" s="217"/>
      <c r="R821" s="217"/>
      <c r="U821" s="217"/>
      <c r="X821" s="98"/>
      <c r="AA821" s="217"/>
      <c r="AG821" s="49"/>
      <c r="AM821" s="159"/>
    </row>
    <row r="822" spans="2:39" x14ac:dyDescent="0.2">
      <c r="B822" s="153"/>
      <c r="G822" s="47"/>
      <c r="I822" s="217"/>
      <c r="L822" s="217"/>
      <c r="O822" s="217"/>
      <c r="R822" s="217"/>
      <c r="U822" s="217"/>
      <c r="X822" s="98"/>
      <c r="AA822" s="217"/>
      <c r="AG822" s="49"/>
      <c r="AM822" s="159"/>
    </row>
    <row r="823" spans="2:39" x14ac:dyDescent="0.2">
      <c r="B823" s="153"/>
      <c r="G823" s="47"/>
      <c r="I823" s="217"/>
      <c r="L823" s="217"/>
      <c r="O823" s="217"/>
      <c r="R823" s="217"/>
      <c r="U823" s="217"/>
      <c r="X823" s="98"/>
      <c r="AA823" s="217"/>
      <c r="AG823" s="49"/>
      <c r="AM823" s="159"/>
    </row>
    <row r="824" spans="2:39" x14ac:dyDescent="0.2">
      <c r="B824" s="153"/>
      <c r="G824" s="47"/>
      <c r="I824" s="217"/>
      <c r="L824" s="217"/>
      <c r="O824" s="217"/>
      <c r="R824" s="217"/>
      <c r="U824" s="217"/>
      <c r="X824" s="98"/>
      <c r="AA824" s="217"/>
      <c r="AG824" s="49"/>
      <c r="AM824" s="159"/>
    </row>
    <row r="825" spans="2:39" x14ac:dyDescent="0.2">
      <c r="B825" s="153">
        <v>61</v>
      </c>
      <c r="C825" s="139">
        <v>61</v>
      </c>
      <c r="E825" s="46">
        <v>43883</v>
      </c>
      <c r="G825" s="47"/>
      <c r="I825" s="217"/>
      <c r="L825" s="217"/>
      <c r="O825" s="217"/>
      <c r="R825" s="217"/>
      <c r="U825" s="217"/>
      <c r="X825" s="98"/>
      <c r="AA825" s="217"/>
      <c r="AG825" s="49"/>
      <c r="AM825" s="159"/>
    </row>
    <row r="826" spans="2:39" x14ac:dyDescent="0.2">
      <c r="B826" s="153">
        <v>168</v>
      </c>
      <c r="C826" s="139">
        <v>168</v>
      </c>
      <c r="E826" s="46">
        <v>43957</v>
      </c>
      <c r="G826" s="47"/>
      <c r="I826" s="217"/>
      <c r="L826" s="217"/>
      <c r="O826" s="217"/>
      <c r="R826" s="217"/>
      <c r="U826" s="217"/>
      <c r="X826" s="98"/>
      <c r="AA826" s="217"/>
      <c r="AG826" s="49"/>
      <c r="AM826" s="159"/>
    </row>
    <row r="827" spans="2:39" x14ac:dyDescent="0.2">
      <c r="B827" s="153"/>
      <c r="G827" s="47"/>
      <c r="I827" s="217"/>
      <c r="L827" s="217"/>
      <c r="O827" s="217"/>
      <c r="R827" s="217"/>
      <c r="U827" s="217"/>
      <c r="X827" s="98"/>
      <c r="AA827" s="217"/>
      <c r="AG827" s="49"/>
      <c r="AM827" s="159"/>
    </row>
    <row r="828" spans="2:39" x14ac:dyDescent="0.2">
      <c r="B828" s="153"/>
      <c r="G828" s="47"/>
      <c r="I828" s="217"/>
      <c r="L828" s="217"/>
      <c r="O828" s="217"/>
      <c r="R828" s="217"/>
      <c r="U828" s="217"/>
      <c r="X828" s="98"/>
      <c r="AA828" s="217"/>
      <c r="AG828" s="49"/>
      <c r="AM828" s="159"/>
    </row>
    <row r="829" spans="2:39" x14ac:dyDescent="0.2">
      <c r="B829" s="153"/>
      <c r="G829" s="47"/>
      <c r="I829" s="217"/>
      <c r="L829" s="217"/>
      <c r="O829" s="217"/>
      <c r="R829" s="217"/>
      <c r="X829" s="98"/>
      <c r="AA829" s="217"/>
      <c r="AG829" s="49"/>
      <c r="AM829" s="159"/>
    </row>
    <row r="830" spans="2:39" x14ac:dyDescent="0.2">
      <c r="B830" s="153"/>
      <c r="G830" s="47"/>
      <c r="I830" s="217"/>
      <c r="L830" s="217"/>
      <c r="O830" s="217"/>
      <c r="R830" s="217"/>
      <c r="U830" s="217"/>
      <c r="X830" s="98"/>
      <c r="AA830" s="217"/>
      <c r="AG830" s="49"/>
      <c r="AM830" s="159"/>
    </row>
    <row r="831" spans="2:39" x14ac:dyDescent="0.2">
      <c r="B831" s="153"/>
      <c r="I831" s="217"/>
      <c r="L831" s="217"/>
      <c r="O831" s="217"/>
      <c r="R831" s="217"/>
      <c r="U831" s="217"/>
      <c r="X831" s="98"/>
      <c r="AA831" s="217"/>
      <c r="AG831" s="49"/>
      <c r="AM831" s="159"/>
    </row>
    <row r="832" spans="2:39" x14ac:dyDescent="0.2">
      <c r="B832" s="153"/>
      <c r="E832" s="43"/>
      <c r="F832" s="42"/>
      <c r="G832" s="14"/>
      <c r="H832" s="138"/>
      <c r="I832" s="217"/>
      <c r="L832" s="217"/>
      <c r="O832" s="217"/>
      <c r="R832" s="217"/>
      <c r="U832" s="217"/>
      <c r="X832" s="98"/>
      <c r="AA832" s="217"/>
      <c r="AG832" s="49"/>
      <c r="AM832" s="159"/>
    </row>
    <row r="833" spans="9:39" x14ac:dyDescent="0.2">
      <c r="I833" s="217"/>
      <c r="L833" s="217"/>
      <c r="O833" s="217"/>
      <c r="R833" s="217"/>
      <c r="U833" s="217"/>
      <c r="X833" s="98"/>
      <c r="AA833" s="217"/>
      <c r="AG833" s="49"/>
      <c r="AM833" s="159"/>
    </row>
    <row r="834" spans="9:39" x14ac:dyDescent="0.2">
      <c r="I834" s="217"/>
      <c r="L834" s="217"/>
      <c r="O834" s="217"/>
      <c r="R834" s="217"/>
      <c r="U834" s="217"/>
      <c r="X834" s="98"/>
      <c r="AA834" s="217"/>
      <c r="AG834" s="49"/>
      <c r="AM834" s="159"/>
    </row>
    <row r="835" spans="9:39" x14ac:dyDescent="0.2">
      <c r="I835" s="217"/>
      <c r="L835" s="217"/>
      <c r="O835" s="217"/>
      <c r="R835" s="217"/>
      <c r="U835" s="217"/>
      <c r="X835" s="98"/>
      <c r="AA835" s="217"/>
      <c r="AG835" s="49"/>
      <c r="AM835" s="159"/>
    </row>
    <row r="836" spans="9:39" x14ac:dyDescent="0.2">
      <c r="I836" s="217"/>
      <c r="L836" s="217"/>
      <c r="O836" s="217"/>
      <c r="R836" s="217"/>
      <c r="U836" s="217"/>
      <c r="X836" s="98"/>
      <c r="AA836" s="217"/>
      <c r="AG836" s="49"/>
      <c r="AM836" s="159"/>
    </row>
    <row r="837" spans="9:39" x14ac:dyDescent="0.2">
      <c r="I837" s="217"/>
      <c r="L837" s="217"/>
      <c r="O837" s="217"/>
      <c r="R837" s="217"/>
      <c r="U837" s="217"/>
      <c r="X837" s="98"/>
      <c r="AA837" s="217"/>
      <c r="AG837" s="49"/>
      <c r="AM837" s="159"/>
    </row>
    <row r="838" spans="9:39" x14ac:dyDescent="0.2">
      <c r="I838" s="217"/>
      <c r="L838" s="217"/>
      <c r="O838" s="217"/>
      <c r="R838" s="217"/>
      <c r="U838" s="217"/>
      <c r="X838" s="98"/>
      <c r="AA838" s="217"/>
      <c r="AG838" s="49"/>
      <c r="AM838" s="159"/>
    </row>
    <row r="839" spans="9:39" x14ac:dyDescent="0.2">
      <c r="I839" s="217"/>
      <c r="L839" s="217"/>
      <c r="O839" s="217"/>
      <c r="R839" s="217"/>
      <c r="U839" s="217"/>
      <c r="X839" s="98"/>
      <c r="AA839" s="217"/>
      <c r="AG839" s="49"/>
      <c r="AM839" s="159"/>
    </row>
    <row r="840" spans="9:39" x14ac:dyDescent="0.2">
      <c r="I840" s="217"/>
      <c r="L840" s="217"/>
      <c r="O840" s="217"/>
      <c r="R840" s="217"/>
      <c r="U840" s="217"/>
      <c r="X840" s="98"/>
      <c r="AA840" s="217"/>
      <c r="AG840" s="49"/>
      <c r="AM840" s="159"/>
    </row>
    <row r="841" spans="9:39" x14ac:dyDescent="0.2">
      <c r="I841" s="217"/>
      <c r="L841" s="217"/>
      <c r="O841" s="217"/>
      <c r="R841" s="217"/>
      <c r="U841" s="217"/>
      <c r="X841" s="98"/>
      <c r="AA841" s="217"/>
      <c r="AG841" s="49"/>
      <c r="AM841" s="159"/>
    </row>
    <row r="842" spans="9:39" x14ac:dyDescent="0.2">
      <c r="I842" s="217"/>
      <c r="L842" s="217"/>
      <c r="O842" s="217"/>
      <c r="R842" s="217"/>
      <c r="U842" s="217"/>
      <c r="X842" s="98"/>
      <c r="AA842" s="217"/>
      <c r="AG842" s="49"/>
      <c r="AM842" s="159"/>
    </row>
    <row r="843" spans="9:39" x14ac:dyDescent="0.2">
      <c r="I843" s="217"/>
      <c r="L843" s="217"/>
      <c r="O843" s="217"/>
      <c r="R843" s="217"/>
      <c r="U843" s="217"/>
      <c r="X843" s="98"/>
      <c r="AA843" s="217"/>
      <c r="AG843" s="49"/>
      <c r="AM843" s="159"/>
    </row>
    <row r="844" spans="9:39" x14ac:dyDescent="0.2">
      <c r="I844" s="217"/>
      <c r="L844" s="217"/>
      <c r="O844" s="217"/>
      <c r="R844" s="217"/>
      <c r="U844" s="217"/>
      <c r="X844" s="98"/>
      <c r="AA844" s="217"/>
      <c r="AG844" s="49"/>
      <c r="AM844" s="159"/>
    </row>
    <row r="845" spans="9:39" x14ac:dyDescent="0.2">
      <c r="I845" s="217"/>
      <c r="L845" s="217"/>
      <c r="O845" s="217"/>
      <c r="R845" s="217"/>
      <c r="U845" s="217"/>
      <c r="X845" s="98"/>
      <c r="AA845" s="217"/>
      <c r="AG845" s="49"/>
      <c r="AM845" s="159"/>
    </row>
    <row r="846" spans="9:39" x14ac:dyDescent="0.2">
      <c r="I846" s="217"/>
      <c r="L846" s="217"/>
      <c r="O846" s="217"/>
      <c r="R846" s="217"/>
      <c r="U846" s="217"/>
      <c r="X846" s="98"/>
      <c r="AA846" s="217"/>
      <c r="AG846" s="49"/>
      <c r="AM846" s="159"/>
    </row>
    <row r="847" spans="9:39" x14ac:dyDescent="0.2">
      <c r="I847" s="217"/>
      <c r="L847" s="217"/>
      <c r="O847" s="217"/>
      <c r="R847" s="217"/>
      <c r="U847" s="217"/>
      <c r="X847" s="98"/>
      <c r="AA847" s="217"/>
      <c r="AG847" s="49"/>
      <c r="AM847" s="159"/>
    </row>
    <row r="848" spans="9:39" x14ac:dyDescent="0.2">
      <c r="I848" s="217"/>
      <c r="L848" s="217"/>
      <c r="O848" s="217"/>
      <c r="R848" s="217"/>
      <c r="U848" s="217"/>
      <c r="X848" s="98"/>
      <c r="AA848" s="217"/>
      <c r="AG848" s="49"/>
      <c r="AM848" s="159"/>
    </row>
    <row r="849" spans="9:39" x14ac:dyDescent="0.2">
      <c r="I849" s="217"/>
      <c r="L849" s="217"/>
      <c r="O849" s="217"/>
      <c r="R849" s="217"/>
      <c r="U849" s="217"/>
      <c r="X849" s="98"/>
      <c r="AA849" s="217"/>
      <c r="AG849" s="49"/>
      <c r="AM849" s="159"/>
    </row>
    <row r="850" spans="9:39" x14ac:dyDescent="0.2">
      <c r="I850" s="217"/>
      <c r="L850" s="217"/>
      <c r="O850" s="217"/>
      <c r="R850" s="217"/>
      <c r="U850" s="217"/>
      <c r="X850" s="98"/>
      <c r="AA850" s="217"/>
      <c r="AG850" s="49"/>
      <c r="AM850" s="159"/>
    </row>
    <row r="851" spans="9:39" x14ac:dyDescent="0.2">
      <c r="I851" s="217"/>
      <c r="L851" s="217"/>
      <c r="O851" s="217"/>
      <c r="R851" s="217"/>
      <c r="U851" s="217"/>
      <c r="X851" s="98"/>
      <c r="AA851" s="217"/>
      <c r="AG851" s="49"/>
      <c r="AM851" s="159"/>
    </row>
    <row r="852" spans="9:39" x14ac:dyDescent="0.2">
      <c r="I852" s="217"/>
      <c r="L852" s="217"/>
      <c r="O852" s="217"/>
      <c r="R852" s="217"/>
      <c r="U852" s="217"/>
      <c r="X852" s="98"/>
      <c r="AA852" s="217"/>
      <c r="AG852" s="49"/>
      <c r="AM852" s="159"/>
    </row>
    <row r="853" spans="9:39" x14ac:dyDescent="0.2">
      <c r="I853" s="217"/>
      <c r="L853" s="217"/>
      <c r="O853" s="217"/>
      <c r="R853" s="217"/>
      <c r="U853" s="217"/>
      <c r="X853" s="98"/>
      <c r="AA853" s="217"/>
      <c r="AG853" s="49"/>
      <c r="AM853" s="159"/>
    </row>
    <row r="854" spans="9:39" x14ac:dyDescent="0.2">
      <c r="I854" s="217"/>
      <c r="L854" s="217"/>
      <c r="O854" s="217"/>
      <c r="R854" s="217"/>
      <c r="U854" s="217"/>
      <c r="X854" s="98"/>
      <c r="AA854" s="217"/>
      <c r="AG854" s="49"/>
      <c r="AM854" s="159"/>
    </row>
    <row r="855" spans="9:39" x14ac:dyDescent="0.2">
      <c r="I855" s="217"/>
      <c r="L855" s="217"/>
      <c r="O855" s="217"/>
      <c r="R855" s="217"/>
      <c r="U855" s="217"/>
      <c r="X855" s="98"/>
      <c r="AA855" s="217"/>
      <c r="AG855" s="49"/>
      <c r="AM855" s="159"/>
    </row>
    <row r="856" spans="9:39" x14ac:dyDescent="0.2">
      <c r="I856" s="217"/>
      <c r="L856" s="217"/>
      <c r="O856" s="217"/>
      <c r="R856" s="217"/>
      <c r="U856" s="217"/>
      <c r="X856" s="98"/>
      <c r="AA856" s="217"/>
      <c r="AG856" s="49"/>
      <c r="AM856" s="159"/>
    </row>
    <row r="857" spans="9:39" x14ac:dyDescent="0.2">
      <c r="I857" s="217"/>
      <c r="L857" s="217"/>
      <c r="O857" s="217"/>
      <c r="R857" s="217"/>
      <c r="U857" s="217"/>
      <c r="X857" s="98"/>
      <c r="AA857" s="217"/>
      <c r="AG857" s="49"/>
      <c r="AM857" s="159"/>
    </row>
    <row r="858" spans="9:39" x14ac:dyDescent="0.2">
      <c r="I858" s="217"/>
      <c r="L858" s="217"/>
      <c r="O858" s="217"/>
      <c r="R858" s="217"/>
      <c r="U858" s="217"/>
      <c r="X858" s="98"/>
      <c r="AA858" s="217"/>
      <c r="AG858" s="49"/>
      <c r="AM858" s="159"/>
    </row>
    <row r="859" spans="9:39" x14ac:dyDescent="0.2">
      <c r="I859" s="217"/>
      <c r="L859" s="217"/>
      <c r="O859" s="217"/>
      <c r="R859" s="217"/>
      <c r="U859" s="217"/>
      <c r="X859" s="98"/>
      <c r="AA859" s="217"/>
      <c r="AG859" s="49"/>
      <c r="AM859" s="159"/>
    </row>
    <row r="860" spans="9:39" x14ac:dyDescent="0.2">
      <c r="I860" s="217"/>
      <c r="L860" s="217"/>
      <c r="O860" s="217"/>
      <c r="R860" s="217"/>
      <c r="U860" s="217"/>
      <c r="X860" s="98"/>
      <c r="AA860" s="217"/>
      <c r="AG860" s="49"/>
      <c r="AM860" s="159"/>
    </row>
    <row r="861" spans="9:39" x14ac:dyDescent="0.2">
      <c r="I861" s="217"/>
      <c r="L861" s="217"/>
      <c r="O861" s="217"/>
      <c r="R861" s="217"/>
      <c r="U861" s="217"/>
      <c r="X861" s="98"/>
      <c r="AA861" s="217"/>
      <c r="AG861" s="49"/>
      <c r="AM861" s="159"/>
    </row>
    <row r="862" spans="9:39" x14ac:dyDescent="0.2">
      <c r="I862" s="217"/>
      <c r="L862" s="217"/>
      <c r="O862" s="217"/>
      <c r="R862" s="217"/>
      <c r="U862" s="217"/>
      <c r="X862" s="98"/>
      <c r="AA862" s="217"/>
      <c r="AG862" s="49"/>
      <c r="AM862" s="159"/>
    </row>
    <row r="863" spans="9:39" x14ac:dyDescent="0.2">
      <c r="I863" s="217"/>
      <c r="L863" s="217"/>
      <c r="O863" s="217"/>
      <c r="R863" s="217"/>
      <c r="U863" s="217"/>
      <c r="X863" s="98"/>
      <c r="AA863" s="217"/>
      <c r="AG863" s="49"/>
      <c r="AM863" s="159"/>
    </row>
    <row r="864" spans="9:39" x14ac:dyDescent="0.2">
      <c r="I864" s="217"/>
      <c r="L864" s="217"/>
      <c r="O864" s="217"/>
      <c r="R864" s="217"/>
      <c r="U864" s="217"/>
      <c r="X864" s="98"/>
      <c r="AA864" s="217"/>
      <c r="AG864" s="49"/>
      <c r="AM864" s="159"/>
    </row>
    <row r="865" spans="9:39" x14ac:dyDescent="0.2">
      <c r="I865" s="217"/>
      <c r="L865" s="217"/>
      <c r="O865" s="217"/>
      <c r="R865" s="217"/>
      <c r="U865" s="217"/>
      <c r="X865" s="98"/>
      <c r="AA865" s="217"/>
      <c r="AG865" s="49"/>
      <c r="AM865" s="159"/>
    </row>
    <row r="866" spans="9:39" x14ac:dyDescent="0.2">
      <c r="I866" s="217"/>
      <c r="L866" s="217"/>
      <c r="O866" s="217"/>
      <c r="R866" s="217"/>
      <c r="U866" s="217"/>
      <c r="X866" s="98"/>
      <c r="AA866" s="217"/>
      <c r="AG866" s="49"/>
      <c r="AM866" s="159"/>
    </row>
    <row r="867" spans="9:39" x14ac:dyDescent="0.2">
      <c r="I867" s="217"/>
      <c r="L867" s="217"/>
      <c r="O867" s="217"/>
      <c r="R867" s="217"/>
      <c r="U867" s="217"/>
      <c r="X867" s="98"/>
      <c r="AA867" s="217"/>
      <c r="AG867" s="49"/>
      <c r="AM867" s="159"/>
    </row>
    <row r="868" spans="9:39" x14ac:dyDescent="0.2">
      <c r="I868" s="217"/>
      <c r="L868" s="217"/>
      <c r="O868" s="217"/>
      <c r="R868" s="217"/>
      <c r="U868" s="217"/>
      <c r="X868" s="98"/>
      <c r="AA868" s="217"/>
      <c r="AG868" s="49"/>
      <c r="AM868" s="159"/>
    </row>
    <row r="869" spans="9:39" x14ac:dyDescent="0.2">
      <c r="I869" s="217"/>
      <c r="L869" s="217"/>
      <c r="O869" s="217"/>
      <c r="R869" s="217"/>
      <c r="U869" s="217"/>
      <c r="X869" s="98"/>
      <c r="AA869" s="217"/>
      <c r="AG869" s="49"/>
      <c r="AM869" s="159"/>
    </row>
    <row r="870" spans="9:39" x14ac:dyDescent="0.2">
      <c r="I870" s="217"/>
      <c r="L870" s="217"/>
      <c r="O870" s="217"/>
      <c r="R870" s="217"/>
      <c r="U870" s="217"/>
      <c r="X870" s="98"/>
      <c r="AA870" s="217"/>
      <c r="AG870" s="49"/>
      <c r="AM870" s="159"/>
    </row>
    <row r="871" spans="9:39" x14ac:dyDescent="0.2">
      <c r="I871" s="217"/>
      <c r="L871" s="217"/>
      <c r="O871" s="217"/>
      <c r="R871" s="217"/>
      <c r="U871" s="217"/>
      <c r="X871" s="98"/>
      <c r="AA871" s="217"/>
      <c r="AG871" s="49"/>
      <c r="AM871" s="159"/>
    </row>
    <row r="872" spans="9:39" x14ac:dyDescent="0.2">
      <c r="I872" s="217"/>
      <c r="L872" s="217"/>
      <c r="O872" s="217"/>
      <c r="R872" s="217"/>
      <c r="U872" s="217"/>
      <c r="X872" s="98"/>
      <c r="AA872" s="217"/>
      <c r="AG872" s="49"/>
      <c r="AM872" s="159"/>
    </row>
    <row r="873" spans="9:39" x14ac:dyDescent="0.2">
      <c r="I873" s="217"/>
      <c r="L873" s="217"/>
      <c r="O873" s="217"/>
      <c r="R873" s="217"/>
      <c r="U873" s="217"/>
      <c r="X873" s="98"/>
      <c r="AA873" s="217"/>
      <c r="AG873" s="49"/>
      <c r="AM873" s="159"/>
    </row>
    <row r="874" spans="9:39" x14ac:dyDescent="0.2">
      <c r="I874" s="217"/>
      <c r="L874" s="217"/>
      <c r="O874" s="217"/>
      <c r="R874" s="217"/>
      <c r="U874" s="217"/>
      <c r="X874" s="98"/>
      <c r="AA874" s="217"/>
      <c r="AG874" s="49"/>
      <c r="AM874" s="159"/>
    </row>
    <row r="875" spans="9:39" x14ac:dyDescent="0.2">
      <c r="I875" s="217"/>
      <c r="L875" s="217"/>
      <c r="O875" s="217"/>
      <c r="R875" s="217"/>
      <c r="U875" s="217"/>
      <c r="X875" s="98"/>
      <c r="AA875" s="217"/>
      <c r="AG875" s="49"/>
      <c r="AM875" s="159"/>
    </row>
    <row r="876" spans="9:39" x14ac:dyDescent="0.2">
      <c r="I876" s="217"/>
      <c r="L876" s="217"/>
      <c r="O876" s="217"/>
      <c r="R876" s="217"/>
      <c r="U876" s="217"/>
      <c r="X876" s="98"/>
      <c r="AA876" s="217"/>
      <c r="AG876" s="49"/>
      <c r="AM876" s="159"/>
    </row>
    <row r="877" spans="9:39" x14ac:dyDescent="0.2">
      <c r="I877" s="217"/>
      <c r="L877" s="217"/>
      <c r="O877" s="217"/>
      <c r="R877" s="217"/>
      <c r="U877" s="217"/>
      <c r="X877" s="98"/>
      <c r="AA877" s="217"/>
      <c r="AG877" s="49"/>
      <c r="AM877" s="159"/>
    </row>
    <row r="878" spans="9:39" x14ac:dyDescent="0.2">
      <c r="I878" s="217"/>
      <c r="L878" s="217"/>
      <c r="O878" s="217"/>
      <c r="R878" s="217"/>
      <c r="U878" s="217"/>
      <c r="X878" s="98"/>
      <c r="AA878" s="217"/>
      <c r="AG878" s="49"/>
      <c r="AM878" s="159"/>
    </row>
    <row r="879" spans="9:39" x14ac:dyDescent="0.2">
      <c r="I879" s="217"/>
      <c r="L879" s="217"/>
      <c r="O879" s="217"/>
      <c r="R879" s="217"/>
      <c r="U879" s="217"/>
      <c r="X879" s="98"/>
      <c r="AA879" s="217"/>
      <c r="AG879" s="49"/>
      <c r="AM879" s="159"/>
    </row>
    <row r="880" spans="9:39" x14ac:dyDescent="0.2">
      <c r="I880" s="217"/>
      <c r="L880" s="217"/>
      <c r="O880" s="217"/>
      <c r="R880" s="217"/>
      <c r="U880" s="217"/>
      <c r="X880" s="98"/>
      <c r="AA880" s="217"/>
      <c r="AG880" s="49"/>
      <c r="AM880" s="159"/>
    </row>
    <row r="881" spans="9:39" x14ac:dyDescent="0.2">
      <c r="I881" s="217"/>
      <c r="L881" s="217"/>
      <c r="O881" s="217"/>
      <c r="R881" s="217"/>
      <c r="U881" s="217"/>
      <c r="X881" s="98"/>
      <c r="AA881" s="217"/>
      <c r="AG881" s="49"/>
      <c r="AM881" s="159"/>
    </row>
    <row r="882" spans="9:39" x14ac:dyDescent="0.2">
      <c r="I882" s="217"/>
      <c r="L882" s="217"/>
      <c r="O882" s="217"/>
      <c r="R882" s="217"/>
      <c r="U882" s="217"/>
      <c r="X882" s="98"/>
      <c r="AA882" s="217"/>
      <c r="AG882" s="49"/>
      <c r="AM882" s="159"/>
    </row>
    <row r="883" spans="9:39" x14ac:dyDescent="0.2">
      <c r="I883" s="217"/>
      <c r="L883" s="217"/>
      <c r="O883" s="217"/>
      <c r="R883" s="217"/>
      <c r="U883" s="217"/>
      <c r="X883" s="98"/>
      <c r="AA883" s="217"/>
      <c r="AG883" s="49"/>
      <c r="AM883" s="159"/>
    </row>
    <row r="884" spans="9:39" x14ac:dyDescent="0.2">
      <c r="I884" s="217"/>
      <c r="L884" s="217"/>
      <c r="O884" s="217"/>
      <c r="R884" s="217"/>
      <c r="U884" s="217"/>
      <c r="X884" s="98"/>
      <c r="AA884" s="217"/>
      <c r="AG884" s="49"/>
      <c r="AM884" s="159"/>
    </row>
    <row r="885" spans="9:39" x14ac:dyDescent="0.2">
      <c r="I885" s="217"/>
      <c r="L885" s="217"/>
      <c r="O885" s="217"/>
      <c r="R885" s="217"/>
      <c r="U885" s="217"/>
      <c r="X885" s="98"/>
      <c r="AA885" s="217"/>
      <c r="AG885" s="49"/>
      <c r="AM885" s="159"/>
    </row>
    <row r="886" spans="9:39" x14ac:dyDescent="0.2">
      <c r="I886" s="217"/>
      <c r="L886" s="217"/>
      <c r="O886" s="217"/>
      <c r="R886" s="217"/>
      <c r="U886" s="217"/>
      <c r="X886" s="98"/>
      <c r="AA886" s="217"/>
      <c r="AG886" s="49"/>
      <c r="AM886" s="159"/>
    </row>
    <row r="887" spans="9:39" x14ac:dyDescent="0.2">
      <c r="I887" s="217"/>
      <c r="L887" s="217"/>
      <c r="O887" s="217"/>
      <c r="R887" s="217"/>
      <c r="U887" s="217"/>
      <c r="X887" s="98"/>
      <c r="AA887" s="217"/>
      <c r="AG887" s="49"/>
      <c r="AM887" s="159"/>
    </row>
    <row r="888" spans="9:39" x14ac:dyDescent="0.2">
      <c r="I888" s="217"/>
      <c r="L888" s="217"/>
      <c r="O888" s="217"/>
      <c r="R888" s="217"/>
      <c r="U888" s="217"/>
      <c r="X888" s="98"/>
      <c r="AA888" s="217"/>
      <c r="AG888" s="49"/>
      <c r="AM888" s="159"/>
    </row>
    <row r="889" spans="9:39" x14ac:dyDescent="0.2">
      <c r="I889" s="217"/>
      <c r="L889" s="217"/>
      <c r="O889" s="217"/>
      <c r="R889" s="217"/>
      <c r="U889" s="217"/>
      <c r="X889" s="98"/>
      <c r="AA889" s="217"/>
      <c r="AG889" s="49"/>
      <c r="AM889" s="159"/>
    </row>
    <row r="890" spans="9:39" x14ac:dyDescent="0.2">
      <c r="I890" s="217"/>
      <c r="L890" s="217"/>
      <c r="O890" s="217"/>
      <c r="R890" s="217"/>
      <c r="U890" s="217"/>
      <c r="X890" s="98"/>
      <c r="AA890" s="217"/>
      <c r="AG890" s="49"/>
      <c r="AM890" s="159"/>
    </row>
    <row r="891" spans="9:39" x14ac:dyDescent="0.2">
      <c r="I891" s="217"/>
      <c r="L891" s="217"/>
      <c r="O891" s="217"/>
      <c r="R891" s="217"/>
      <c r="U891" s="217"/>
      <c r="X891" s="98"/>
      <c r="AA891" s="217"/>
      <c r="AG891" s="49"/>
      <c r="AM891" s="159"/>
    </row>
    <row r="892" spans="9:39" x14ac:dyDescent="0.2">
      <c r="I892" s="217"/>
      <c r="L892" s="217"/>
      <c r="O892" s="217"/>
      <c r="R892" s="217"/>
      <c r="U892" s="217"/>
      <c r="X892" s="98"/>
      <c r="AA892" s="217"/>
      <c r="AG892" s="49"/>
      <c r="AM892" s="159"/>
    </row>
    <row r="893" spans="9:39" x14ac:dyDescent="0.2">
      <c r="I893" s="217"/>
      <c r="L893" s="217"/>
      <c r="O893" s="217"/>
      <c r="R893" s="217"/>
      <c r="U893" s="217"/>
      <c r="X893" s="98"/>
      <c r="AA893" s="217"/>
      <c r="AG893" s="49"/>
      <c r="AM893" s="159"/>
    </row>
    <row r="894" spans="9:39" x14ac:dyDescent="0.2">
      <c r="I894" s="217"/>
      <c r="L894" s="217"/>
      <c r="O894" s="217"/>
      <c r="R894" s="217"/>
      <c r="U894" s="217"/>
      <c r="X894" s="98"/>
      <c r="AA894" s="217"/>
      <c r="AG894" s="49"/>
      <c r="AM894" s="159"/>
    </row>
    <row r="895" spans="9:39" x14ac:dyDescent="0.2">
      <c r="I895" s="217"/>
      <c r="L895" s="217"/>
      <c r="O895" s="217"/>
      <c r="R895" s="217"/>
      <c r="U895" s="217"/>
      <c r="X895" s="98"/>
      <c r="AA895" s="217"/>
      <c r="AG895" s="49"/>
      <c r="AM895" s="159"/>
    </row>
    <row r="896" spans="9:39" x14ac:dyDescent="0.2">
      <c r="I896" s="217"/>
      <c r="L896" s="217"/>
      <c r="O896" s="217"/>
      <c r="R896" s="217"/>
      <c r="U896" s="217"/>
      <c r="X896" s="98"/>
      <c r="AA896" s="217"/>
      <c r="AG896" s="49"/>
      <c r="AM896" s="159"/>
    </row>
    <row r="897" spans="9:39" x14ac:dyDescent="0.2">
      <c r="I897" s="217"/>
      <c r="L897" s="217"/>
      <c r="O897" s="217"/>
      <c r="R897" s="217"/>
      <c r="U897" s="217"/>
      <c r="X897" s="98"/>
      <c r="AA897" s="217"/>
      <c r="AG897" s="49"/>
      <c r="AM897" s="159"/>
    </row>
    <row r="898" spans="9:39" x14ac:dyDescent="0.2">
      <c r="I898" s="217"/>
      <c r="L898" s="217"/>
      <c r="O898" s="217"/>
      <c r="R898" s="217"/>
      <c r="U898" s="217"/>
      <c r="X898" s="98"/>
      <c r="AA898" s="217"/>
      <c r="AG898" s="49"/>
      <c r="AM898" s="159"/>
    </row>
    <row r="899" spans="9:39" x14ac:dyDescent="0.2">
      <c r="I899" s="217"/>
      <c r="L899" s="217"/>
      <c r="O899" s="217"/>
      <c r="R899" s="217"/>
      <c r="U899" s="217"/>
      <c r="X899" s="98"/>
      <c r="AA899" s="217"/>
      <c r="AG899" s="49"/>
      <c r="AM899" s="159"/>
    </row>
    <row r="900" spans="9:39" x14ac:dyDescent="0.2">
      <c r="I900" s="217"/>
      <c r="L900" s="217"/>
      <c r="O900" s="217"/>
      <c r="R900" s="217"/>
      <c r="U900" s="217"/>
      <c r="X900" s="98"/>
      <c r="AA900" s="217"/>
      <c r="AG900" s="49"/>
      <c r="AM900" s="159"/>
    </row>
    <row r="901" spans="9:39" x14ac:dyDescent="0.2">
      <c r="I901" s="217"/>
      <c r="L901" s="217"/>
      <c r="O901" s="217"/>
      <c r="R901" s="217"/>
      <c r="U901" s="217"/>
      <c r="X901" s="98"/>
      <c r="AA901" s="217"/>
      <c r="AG901" s="49"/>
      <c r="AM901" s="159"/>
    </row>
    <row r="902" spans="9:39" x14ac:dyDescent="0.2">
      <c r="I902" s="217"/>
      <c r="L902" s="217"/>
      <c r="O902" s="217"/>
      <c r="R902" s="217"/>
      <c r="U902" s="217"/>
      <c r="X902" s="98"/>
      <c r="AA902" s="217"/>
      <c r="AG902" s="49"/>
      <c r="AM902" s="159"/>
    </row>
    <row r="903" spans="9:39" x14ac:dyDescent="0.2">
      <c r="I903" s="217"/>
      <c r="L903" s="217"/>
      <c r="O903" s="217"/>
      <c r="R903" s="217"/>
      <c r="U903" s="217"/>
      <c r="X903" s="98"/>
      <c r="AA903" s="217"/>
      <c r="AG903" s="49"/>
      <c r="AM903" s="159"/>
    </row>
    <row r="904" spans="9:39" x14ac:dyDescent="0.2">
      <c r="I904" s="217"/>
      <c r="L904" s="217"/>
      <c r="O904" s="217"/>
      <c r="R904" s="217"/>
      <c r="U904" s="217"/>
      <c r="X904" s="98"/>
      <c r="AA904" s="217"/>
      <c r="AG904" s="49"/>
      <c r="AM904" s="159"/>
    </row>
    <row r="905" spans="9:39" x14ac:dyDescent="0.2">
      <c r="I905" s="217"/>
      <c r="L905" s="217"/>
      <c r="O905" s="217"/>
      <c r="R905" s="217"/>
      <c r="U905" s="217"/>
      <c r="X905" s="98"/>
      <c r="AA905" s="217"/>
      <c r="AG905" s="49"/>
      <c r="AM905" s="159"/>
    </row>
    <row r="906" spans="9:39" x14ac:dyDescent="0.2">
      <c r="I906" s="217"/>
      <c r="L906" s="217"/>
      <c r="O906" s="217"/>
      <c r="R906" s="217"/>
      <c r="U906" s="217"/>
      <c r="X906" s="98"/>
      <c r="AA906" s="217"/>
      <c r="AG906" s="49"/>
      <c r="AM906" s="159"/>
    </row>
    <row r="907" spans="9:39" x14ac:dyDescent="0.2">
      <c r="I907" s="217"/>
      <c r="L907" s="217"/>
      <c r="O907" s="217"/>
      <c r="R907" s="217"/>
      <c r="U907" s="217"/>
      <c r="X907" s="98"/>
      <c r="AA907" s="217"/>
      <c r="AG907" s="49"/>
      <c r="AM907" s="159"/>
    </row>
    <row r="908" spans="9:39" x14ac:dyDescent="0.2">
      <c r="I908" s="217"/>
      <c r="L908" s="217"/>
      <c r="O908" s="217"/>
      <c r="R908" s="217"/>
      <c r="U908" s="217"/>
      <c r="X908" s="98"/>
      <c r="AA908" s="217"/>
      <c r="AG908" s="49"/>
      <c r="AM908" s="159"/>
    </row>
    <row r="909" spans="9:39" x14ac:dyDescent="0.2">
      <c r="I909" s="217"/>
      <c r="L909" s="217"/>
      <c r="O909" s="217"/>
      <c r="R909" s="217"/>
      <c r="U909" s="217"/>
      <c r="X909" s="98"/>
      <c r="AA909" s="217"/>
      <c r="AG909" s="49"/>
      <c r="AM909" s="159"/>
    </row>
    <row r="910" spans="9:39" x14ac:dyDescent="0.2">
      <c r="I910" s="217"/>
      <c r="L910" s="217"/>
      <c r="O910" s="217"/>
      <c r="R910" s="217"/>
      <c r="U910" s="217"/>
      <c r="X910" s="98"/>
      <c r="AA910" s="217"/>
      <c r="AG910" s="49"/>
      <c r="AM910" s="159"/>
    </row>
    <row r="911" spans="9:39" x14ac:dyDescent="0.2">
      <c r="I911" s="217"/>
      <c r="L911" s="217"/>
      <c r="O911" s="217"/>
      <c r="R911" s="217"/>
      <c r="U911" s="217"/>
      <c r="X911" s="98"/>
      <c r="AA911" s="217"/>
      <c r="AG911" s="49"/>
      <c r="AM911" s="159"/>
    </row>
    <row r="912" spans="9:39" x14ac:dyDescent="0.2">
      <c r="I912" s="217"/>
      <c r="L912" s="217"/>
      <c r="O912" s="217"/>
      <c r="R912" s="217"/>
      <c r="U912" s="217"/>
      <c r="X912" s="98"/>
      <c r="AA912" s="217"/>
      <c r="AG912" s="49"/>
      <c r="AM912" s="159"/>
    </row>
    <row r="913" spans="9:39" x14ac:dyDescent="0.2">
      <c r="I913" s="217"/>
      <c r="L913" s="217"/>
      <c r="O913" s="217"/>
      <c r="R913" s="217"/>
      <c r="U913" s="217"/>
      <c r="X913" s="98"/>
      <c r="AA913" s="217"/>
      <c r="AG913" s="49"/>
      <c r="AM913" s="159"/>
    </row>
    <row r="914" spans="9:39" x14ac:dyDescent="0.2">
      <c r="I914" s="217"/>
      <c r="L914" s="217"/>
      <c r="O914" s="217"/>
      <c r="R914" s="217"/>
      <c r="U914" s="217"/>
      <c r="X914" s="98"/>
      <c r="AA914" s="217"/>
      <c r="AG914" s="49"/>
      <c r="AM914" s="159"/>
    </row>
    <row r="915" spans="9:39" x14ac:dyDescent="0.2">
      <c r="I915" s="217"/>
      <c r="L915" s="217"/>
      <c r="O915" s="217"/>
      <c r="R915" s="217"/>
      <c r="U915" s="217"/>
      <c r="X915" s="98"/>
      <c r="AA915" s="217"/>
      <c r="AG915" s="49"/>
      <c r="AM915" s="159"/>
    </row>
    <row r="916" spans="9:39" x14ac:dyDescent="0.2">
      <c r="I916" s="217"/>
      <c r="L916" s="217"/>
      <c r="O916" s="217"/>
      <c r="R916" s="217"/>
      <c r="U916" s="217"/>
      <c r="X916" s="98"/>
      <c r="AA916" s="217"/>
      <c r="AG916" s="49"/>
      <c r="AM916" s="159"/>
    </row>
    <row r="917" spans="9:39" x14ac:dyDescent="0.2">
      <c r="I917" s="217"/>
      <c r="L917" s="217"/>
      <c r="O917" s="217"/>
      <c r="R917" s="217"/>
      <c r="U917" s="217"/>
      <c r="X917" s="98"/>
      <c r="AA917" s="217"/>
      <c r="AG917" s="49"/>
      <c r="AM917" s="159"/>
    </row>
    <row r="918" spans="9:39" x14ac:dyDescent="0.2">
      <c r="I918" s="217"/>
      <c r="L918" s="217"/>
      <c r="O918" s="217"/>
      <c r="R918" s="217"/>
      <c r="U918" s="217"/>
      <c r="X918" s="98"/>
      <c r="AA918" s="217"/>
      <c r="AG918" s="49"/>
      <c r="AM918" s="159"/>
    </row>
    <row r="919" spans="9:39" x14ac:dyDescent="0.2">
      <c r="I919" s="217"/>
      <c r="L919" s="217"/>
      <c r="O919" s="217"/>
      <c r="R919" s="217"/>
      <c r="U919" s="217"/>
      <c r="X919" s="98"/>
      <c r="AA919" s="217"/>
      <c r="AG919" s="49"/>
      <c r="AM919" s="159"/>
    </row>
    <row r="920" spans="9:39" x14ac:dyDescent="0.2">
      <c r="I920" s="217"/>
      <c r="L920" s="217"/>
      <c r="O920" s="217"/>
      <c r="R920" s="217"/>
      <c r="U920" s="217"/>
      <c r="X920" s="98"/>
      <c r="AA920" s="217"/>
      <c r="AG920" s="49"/>
      <c r="AM920" s="159"/>
    </row>
    <row r="921" spans="9:39" x14ac:dyDescent="0.2">
      <c r="I921" s="217"/>
      <c r="L921" s="217"/>
      <c r="O921" s="217"/>
      <c r="R921" s="217"/>
      <c r="U921" s="217"/>
      <c r="X921" s="98"/>
      <c r="AA921" s="217"/>
      <c r="AG921" s="49"/>
      <c r="AM921" s="159"/>
    </row>
    <row r="922" spans="9:39" x14ac:dyDescent="0.2">
      <c r="I922" s="217"/>
      <c r="L922" s="217"/>
      <c r="O922" s="217"/>
      <c r="R922" s="217"/>
      <c r="U922" s="217"/>
      <c r="X922" s="98"/>
      <c r="AA922" s="217"/>
      <c r="AG922" s="49"/>
      <c r="AM922" s="159"/>
    </row>
    <row r="923" spans="9:39" x14ac:dyDescent="0.2">
      <c r="I923" s="217"/>
      <c r="L923" s="217"/>
      <c r="O923" s="217"/>
      <c r="R923" s="217"/>
      <c r="U923" s="217"/>
      <c r="X923" s="98"/>
      <c r="AA923" s="217"/>
      <c r="AG923" s="49"/>
      <c r="AM923" s="159"/>
    </row>
    <row r="924" spans="9:39" x14ac:dyDescent="0.2">
      <c r="I924" s="217"/>
      <c r="L924" s="217"/>
      <c r="O924" s="217"/>
      <c r="R924" s="217"/>
      <c r="U924" s="217"/>
      <c r="X924" s="98"/>
      <c r="AA924" s="217"/>
      <c r="AG924" s="49"/>
      <c r="AM924" s="159"/>
    </row>
    <row r="925" spans="9:39" x14ac:dyDescent="0.2">
      <c r="I925" s="217"/>
      <c r="L925" s="217"/>
      <c r="O925" s="217"/>
      <c r="R925" s="217"/>
      <c r="U925" s="217"/>
      <c r="X925" s="98"/>
      <c r="AA925" s="217"/>
      <c r="AG925" s="49"/>
      <c r="AM925" s="159"/>
    </row>
    <row r="926" spans="9:39" x14ac:dyDescent="0.2">
      <c r="I926" s="217"/>
      <c r="L926" s="217"/>
      <c r="O926" s="217"/>
      <c r="R926" s="217"/>
      <c r="U926" s="217"/>
      <c r="X926" s="98"/>
      <c r="AA926" s="217"/>
      <c r="AG926" s="49"/>
      <c r="AM926" s="159"/>
    </row>
    <row r="927" spans="9:39" x14ac:dyDescent="0.2">
      <c r="I927" s="217"/>
      <c r="L927" s="217"/>
      <c r="O927" s="217"/>
      <c r="R927" s="217"/>
      <c r="U927" s="217"/>
      <c r="X927" s="98"/>
      <c r="AA927" s="217"/>
      <c r="AG927" s="49"/>
      <c r="AM927" s="159"/>
    </row>
    <row r="928" spans="9:39" x14ac:dyDescent="0.2">
      <c r="I928" s="217"/>
      <c r="L928" s="217"/>
      <c r="O928" s="217"/>
      <c r="R928" s="217"/>
      <c r="U928" s="217"/>
      <c r="X928" s="98"/>
      <c r="AA928" s="217"/>
      <c r="AG928" s="49"/>
      <c r="AM928" s="159"/>
    </row>
    <row r="929" spans="9:39" x14ac:dyDescent="0.2">
      <c r="I929" s="217"/>
      <c r="L929" s="217"/>
      <c r="O929" s="217"/>
      <c r="R929" s="217"/>
      <c r="U929" s="217"/>
      <c r="X929" s="98"/>
      <c r="AA929" s="217"/>
      <c r="AG929" s="49"/>
      <c r="AM929" s="159"/>
    </row>
    <row r="930" spans="9:39" x14ac:dyDescent="0.2">
      <c r="I930" s="217"/>
      <c r="L930" s="217"/>
      <c r="O930" s="217"/>
      <c r="R930" s="217"/>
      <c r="U930" s="217"/>
      <c r="X930" s="98"/>
      <c r="AA930" s="217"/>
      <c r="AG930" s="49"/>
      <c r="AM930" s="159"/>
    </row>
    <row r="931" spans="9:39" x14ac:dyDescent="0.2">
      <c r="I931" s="217"/>
      <c r="L931" s="217"/>
      <c r="O931" s="217"/>
      <c r="R931" s="217"/>
      <c r="U931" s="217"/>
      <c r="X931" s="98"/>
      <c r="AA931" s="217"/>
      <c r="AG931" s="49"/>
      <c r="AM931" s="159"/>
    </row>
    <row r="932" spans="9:39" x14ac:dyDescent="0.2">
      <c r="I932" s="217"/>
      <c r="L932" s="217"/>
      <c r="O932" s="217"/>
      <c r="R932" s="217"/>
      <c r="U932" s="217"/>
      <c r="X932" s="98"/>
      <c r="AA932" s="217"/>
      <c r="AG932" s="49"/>
      <c r="AM932" s="159"/>
    </row>
    <row r="933" spans="9:39" x14ac:dyDescent="0.2">
      <c r="I933" s="217"/>
      <c r="L933" s="217"/>
      <c r="O933" s="217"/>
      <c r="R933" s="217"/>
      <c r="U933" s="217"/>
      <c r="X933" s="98"/>
      <c r="AA933" s="217"/>
      <c r="AG933" s="49"/>
      <c r="AM933" s="159"/>
    </row>
    <row r="934" spans="9:39" x14ac:dyDescent="0.2">
      <c r="I934" s="217"/>
      <c r="L934" s="217"/>
      <c r="O934" s="217"/>
      <c r="R934" s="217"/>
      <c r="U934" s="217"/>
      <c r="X934" s="98"/>
      <c r="AA934" s="217"/>
      <c r="AG934" s="49"/>
      <c r="AM934" s="159"/>
    </row>
    <row r="935" spans="9:39" x14ac:dyDescent="0.2">
      <c r="I935" s="217"/>
      <c r="L935" s="217"/>
      <c r="O935" s="217"/>
      <c r="R935" s="217"/>
      <c r="U935" s="217"/>
      <c r="X935" s="98"/>
      <c r="AA935" s="217"/>
      <c r="AG935" s="49"/>
      <c r="AM935" s="159"/>
    </row>
    <row r="936" spans="9:39" x14ac:dyDescent="0.2">
      <c r="I936" s="217"/>
      <c r="L936" s="217"/>
      <c r="O936" s="217"/>
      <c r="R936" s="217"/>
      <c r="U936" s="217"/>
      <c r="X936" s="98"/>
      <c r="AA936" s="217"/>
      <c r="AG936" s="49"/>
      <c r="AM936" s="159"/>
    </row>
    <row r="937" spans="9:39" x14ac:dyDescent="0.2">
      <c r="I937" s="217"/>
      <c r="L937" s="217"/>
      <c r="O937" s="217"/>
      <c r="R937" s="217"/>
      <c r="U937" s="217"/>
      <c r="X937" s="98"/>
      <c r="AA937" s="217"/>
      <c r="AG937" s="49"/>
      <c r="AM937" s="159"/>
    </row>
    <row r="938" spans="9:39" x14ac:dyDescent="0.2">
      <c r="I938" s="217"/>
      <c r="L938" s="217"/>
      <c r="O938" s="217"/>
      <c r="R938" s="217"/>
      <c r="U938" s="217"/>
      <c r="X938" s="98"/>
      <c r="AA938" s="217"/>
      <c r="AG938" s="49"/>
      <c r="AM938" s="159"/>
    </row>
    <row r="939" spans="9:39" x14ac:dyDescent="0.2">
      <c r="I939" s="217"/>
      <c r="L939" s="217"/>
      <c r="O939" s="217"/>
      <c r="R939" s="217"/>
      <c r="U939" s="217"/>
      <c r="X939" s="98"/>
      <c r="AA939" s="217"/>
      <c r="AG939" s="49"/>
      <c r="AM939" s="159"/>
    </row>
    <row r="940" spans="9:39" x14ac:dyDescent="0.2">
      <c r="I940" s="217"/>
      <c r="L940" s="217"/>
      <c r="O940" s="217"/>
      <c r="R940" s="217"/>
      <c r="U940" s="217"/>
      <c r="X940" s="98"/>
      <c r="AA940" s="217"/>
      <c r="AG940" s="49"/>
      <c r="AM940" s="159"/>
    </row>
    <row r="941" spans="9:39" x14ac:dyDescent="0.2">
      <c r="I941" s="217"/>
      <c r="L941" s="217"/>
      <c r="O941" s="217"/>
      <c r="R941" s="217"/>
      <c r="U941" s="217"/>
      <c r="X941" s="98"/>
      <c r="AA941" s="217"/>
      <c r="AG941" s="49"/>
      <c r="AM941" s="159"/>
    </row>
    <row r="942" spans="9:39" x14ac:dyDescent="0.2">
      <c r="I942" s="217"/>
      <c r="L942" s="217"/>
      <c r="O942" s="217"/>
      <c r="R942" s="217"/>
      <c r="U942" s="217"/>
      <c r="X942" s="98"/>
      <c r="AA942" s="217"/>
      <c r="AG942" s="49"/>
      <c r="AM942" s="159"/>
    </row>
    <row r="943" spans="9:39" x14ac:dyDescent="0.2">
      <c r="I943" s="217"/>
      <c r="L943" s="217"/>
      <c r="O943" s="217"/>
      <c r="R943" s="217"/>
      <c r="U943" s="217"/>
      <c r="X943" s="98"/>
      <c r="AA943" s="217"/>
      <c r="AG943" s="49"/>
      <c r="AM943" s="159"/>
    </row>
    <row r="944" spans="9:39" x14ac:dyDescent="0.2">
      <c r="I944" s="217"/>
      <c r="L944" s="217"/>
      <c r="O944" s="217"/>
      <c r="R944" s="217"/>
      <c r="U944" s="217"/>
      <c r="X944" s="98"/>
      <c r="AA944" s="217"/>
      <c r="AG944" s="49"/>
      <c r="AM944" s="159"/>
    </row>
    <row r="945" spans="9:39" x14ac:dyDescent="0.2">
      <c r="I945" s="217"/>
      <c r="L945" s="217"/>
      <c r="O945" s="217"/>
      <c r="R945" s="217"/>
      <c r="U945" s="217"/>
      <c r="X945" s="98"/>
      <c r="AA945" s="217"/>
      <c r="AG945" s="49"/>
      <c r="AM945" s="159"/>
    </row>
    <row r="946" spans="9:39" x14ac:dyDescent="0.2">
      <c r="I946" s="217"/>
      <c r="L946" s="217"/>
      <c r="O946" s="217"/>
      <c r="R946" s="217"/>
      <c r="U946" s="217"/>
      <c r="X946" s="98"/>
      <c r="AA946" s="217"/>
      <c r="AG946" s="49"/>
      <c r="AM946" s="159"/>
    </row>
    <row r="947" spans="9:39" x14ac:dyDescent="0.2">
      <c r="I947" s="217"/>
      <c r="L947" s="217"/>
      <c r="O947" s="217"/>
      <c r="R947" s="217"/>
      <c r="U947" s="217"/>
      <c r="X947" s="98"/>
      <c r="AA947" s="217"/>
      <c r="AG947" s="49"/>
      <c r="AM947" s="159"/>
    </row>
    <row r="948" spans="9:39" x14ac:dyDescent="0.2">
      <c r="I948" s="217"/>
      <c r="L948" s="217"/>
      <c r="O948" s="217"/>
      <c r="R948" s="217"/>
      <c r="U948" s="217"/>
      <c r="X948" s="98"/>
      <c r="AA948" s="217"/>
      <c r="AG948" s="49"/>
      <c r="AM948" s="159"/>
    </row>
    <row r="949" spans="9:39" x14ac:dyDescent="0.2">
      <c r="I949" s="217"/>
      <c r="L949" s="217"/>
      <c r="O949" s="217"/>
      <c r="R949" s="217"/>
      <c r="U949" s="217"/>
      <c r="X949" s="98"/>
      <c r="AA949" s="217"/>
      <c r="AG949" s="49"/>
      <c r="AM949" s="159"/>
    </row>
    <row r="950" spans="9:39" x14ac:dyDescent="0.2">
      <c r="I950" s="217"/>
      <c r="L950" s="217"/>
      <c r="O950" s="217"/>
      <c r="R950" s="217"/>
      <c r="U950" s="217"/>
      <c r="X950" s="98"/>
      <c r="AA950" s="217"/>
      <c r="AG950" s="49"/>
      <c r="AM950" s="159"/>
    </row>
    <row r="951" spans="9:39" x14ac:dyDescent="0.2">
      <c r="I951" s="217"/>
      <c r="L951" s="217"/>
      <c r="O951" s="217"/>
      <c r="R951" s="217"/>
      <c r="U951" s="217"/>
      <c r="X951" s="98"/>
      <c r="AA951" s="217"/>
      <c r="AG951" s="49"/>
      <c r="AM951" s="159"/>
    </row>
    <row r="952" spans="9:39" x14ac:dyDescent="0.2">
      <c r="I952" s="217"/>
      <c r="L952" s="217"/>
      <c r="O952" s="217"/>
      <c r="R952" s="217"/>
      <c r="U952" s="217"/>
      <c r="X952" s="98"/>
      <c r="AA952" s="217"/>
      <c r="AG952" s="49"/>
      <c r="AM952" s="159"/>
    </row>
    <row r="953" spans="9:39" x14ac:dyDescent="0.2">
      <c r="I953" s="217"/>
      <c r="L953" s="217"/>
      <c r="O953" s="217"/>
      <c r="R953" s="217"/>
      <c r="U953" s="217"/>
      <c r="X953" s="98"/>
      <c r="AA953" s="217"/>
      <c r="AG953" s="49"/>
      <c r="AM953" s="159"/>
    </row>
    <row r="954" spans="9:39" x14ac:dyDescent="0.2">
      <c r="I954" s="217"/>
      <c r="L954" s="217"/>
      <c r="O954" s="217"/>
      <c r="R954" s="217"/>
      <c r="U954" s="217"/>
      <c r="X954" s="98"/>
      <c r="AA954" s="217"/>
      <c r="AG954" s="49"/>
      <c r="AM954" s="159"/>
    </row>
    <row r="955" spans="9:39" x14ac:dyDescent="0.2">
      <c r="I955" s="217"/>
      <c r="L955" s="217"/>
      <c r="O955" s="217"/>
      <c r="R955" s="217"/>
      <c r="U955" s="217"/>
      <c r="X955" s="98"/>
      <c r="AA955" s="217"/>
      <c r="AG955" s="49"/>
      <c r="AM955" s="159"/>
    </row>
    <row r="956" spans="9:39" x14ac:dyDescent="0.2">
      <c r="I956" s="217"/>
      <c r="L956" s="217"/>
      <c r="O956" s="217"/>
      <c r="R956" s="217"/>
      <c r="U956" s="217"/>
      <c r="X956" s="98"/>
      <c r="AA956" s="217"/>
      <c r="AG956" s="49"/>
      <c r="AM956" s="159"/>
    </row>
    <row r="957" spans="9:39" x14ac:dyDescent="0.2">
      <c r="I957" s="217"/>
      <c r="L957" s="217"/>
      <c r="O957" s="217"/>
      <c r="R957" s="217"/>
      <c r="U957" s="217"/>
      <c r="X957" s="98"/>
      <c r="AA957" s="217"/>
      <c r="AG957" s="49"/>
      <c r="AM957" s="159"/>
    </row>
    <row r="958" spans="9:39" x14ac:dyDescent="0.2">
      <c r="I958" s="217"/>
      <c r="L958" s="217"/>
      <c r="O958" s="217"/>
      <c r="R958" s="217"/>
      <c r="U958" s="217"/>
      <c r="X958" s="98"/>
      <c r="AA958" s="217"/>
      <c r="AG958" s="49"/>
      <c r="AM958" s="159"/>
    </row>
    <row r="959" spans="9:39" x14ac:dyDescent="0.2">
      <c r="I959" s="217"/>
      <c r="L959" s="217"/>
      <c r="O959" s="217"/>
      <c r="R959" s="217"/>
      <c r="U959" s="217"/>
      <c r="X959" s="98"/>
      <c r="AA959" s="217"/>
      <c r="AG959" s="49"/>
      <c r="AM959" s="159"/>
    </row>
    <row r="960" spans="9:39" x14ac:dyDescent="0.2">
      <c r="I960" s="217"/>
      <c r="L960" s="217"/>
      <c r="O960" s="217"/>
      <c r="R960" s="217"/>
      <c r="U960" s="217"/>
      <c r="X960" s="98"/>
      <c r="AA960" s="217"/>
      <c r="AG960" s="49"/>
      <c r="AM960" s="159"/>
    </row>
    <row r="961" spans="9:39" x14ac:dyDescent="0.2">
      <c r="I961" s="217"/>
      <c r="L961" s="217"/>
      <c r="O961" s="217"/>
      <c r="R961" s="217"/>
      <c r="U961" s="217"/>
      <c r="X961" s="98"/>
      <c r="AA961" s="217"/>
      <c r="AG961" s="49"/>
      <c r="AM961" s="159"/>
    </row>
    <row r="962" spans="9:39" x14ac:dyDescent="0.2">
      <c r="I962" s="217"/>
      <c r="L962" s="217"/>
      <c r="O962" s="217"/>
      <c r="R962" s="217"/>
      <c r="U962" s="217"/>
      <c r="X962" s="98"/>
      <c r="AA962" s="217"/>
      <c r="AG962" s="49"/>
      <c r="AM962" s="159"/>
    </row>
    <row r="963" spans="9:39" x14ac:dyDescent="0.2">
      <c r="I963" s="217"/>
      <c r="L963" s="217"/>
      <c r="O963" s="217"/>
      <c r="R963" s="217"/>
      <c r="U963" s="217"/>
      <c r="X963" s="98"/>
      <c r="AA963" s="217"/>
      <c r="AG963" s="49"/>
      <c r="AM963" s="159"/>
    </row>
    <row r="964" spans="9:39" x14ac:dyDescent="0.2">
      <c r="I964" s="217"/>
      <c r="L964" s="217"/>
      <c r="O964" s="217"/>
      <c r="R964" s="217"/>
      <c r="U964" s="217"/>
      <c r="X964" s="98"/>
      <c r="AA964" s="217"/>
      <c r="AG964" s="49"/>
      <c r="AM964" s="159"/>
    </row>
    <row r="965" spans="9:39" x14ac:dyDescent="0.2">
      <c r="I965" s="217"/>
      <c r="L965" s="217"/>
      <c r="O965" s="217"/>
      <c r="R965" s="217"/>
      <c r="U965" s="217"/>
      <c r="X965" s="98"/>
      <c r="AA965" s="217"/>
      <c r="AG965" s="49"/>
      <c r="AM965" s="159"/>
    </row>
    <row r="966" spans="9:39" x14ac:dyDescent="0.2">
      <c r="I966" s="217"/>
      <c r="L966" s="217"/>
      <c r="O966" s="217"/>
      <c r="R966" s="217"/>
      <c r="U966" s="217"/>
      <c r="X966" s="98"/>
      <c r="AA966" s="217"/>
      <c r="AG966" s="49"/>
      <c r="AM966" s="159"/>
    </row>
    <row r="967" spans="9:39" x14ac:dyDescent="0.2">
      <c r="I967" s="217"/>
      <c r="L967" s="217"/>
      <c r="O967" s="217"/>
      <c r="R967" s="217"/>
      <c r="U967" s="217"/>
      <c r="X967" s="98"/>
      <c r="AA967" s="217"/>
      <c r="AG967" s="49"/>
      <c r="AM967" s="159"/>
    </row>
    <row r="968" spans="9:39" x14ac:dyDescent="0.2">
      <c r="I968" s="217"/>
      <c r="L968" s="217"/>
      <c r="O968" s="217"/>
      <c r="R968" s="217"/>
      <c r="U968" s="217"/>
      <c r="X968" s="98"/>
      <c r="AA968" s="217"/>
      <c r="AG968" s="49"/>
      <c r="AM968" s="159"/>
    </row>
    <row r="969" spans="9:39" x14ac:dyDescent="0.2">
      <c r="I969" s="217"/>
      <c r="L969" s="217"/>
      <c r="O969" s="217"/>
      <c r="R969" s="217"/>
      <c r="U969" s="217"/>
      <c r="X969" s="98"/>
      <c r="AA969" s="217"/>
      <c r="AG969" s="49"/>
      <c r="AM969" s="159"/>
    </row>
    <row r="970" spans="9:39" x14ac:dyDescent="0.2">
      <c r="I970" s="217"/>
      <c r="L970" s="217"/>
      <c r="O970" s="217"/>
      <c r="R970" s="217"/>
      <c r="U970" s="217"/>
      <c r="X970" s="98"/>
      <c r="AA970" s="217"/>
      <c r="AG970" s="49"/>
      <c r="AM970" s="159"/>
    </row>
    <row r="971" spans="9:39" x14ac:dyDescent="0.2">
      <c r="I971" s="217"/>
      <c r="L971" s="217"/>
      <c r="O971" s="217"/>
      <c r="R971" s="217"/>
      <c r="U971" s="217"/>
      <c r="X971" s="98"/>
      <c r="AA971" s="217"/>
      <c r="AG971" s="49"/>
      <c r="AM971" s="159"/>
    </row>
    <row r="972" spans="9:39" x14ac:dyDescent="0.2">
      <c r="I972" s="217"/>
      <c r="L972" s="217"/>
      <c r="O972" s="217"/>
      <c r="R972" s="217"/>
      <c r="U972" s="217"/>
      <c r="X972" s="98"/>
      <c r="AA972" s="217"/>
      <c r="AG972" s="49"/>
      <c r="AM972" s="159"/>
    </row>
    <row r="973" spans="9:39" x14ac:dyDescent="0.2">
      <c r="I973" s="217"/>
      <c r="L973" s="217"/>
      <c r="O973" s="217"/>
      <c r="R973" s="217"/>
      <c r="U973" s="217"/>
      <c r="X973" s="98"/>
      <c r="AA973" s="217"/>
      <c r="AG973" s="49"/>
      <c r="AM973" s="159"/>
    </row>
    <row r="974" spans="9:39" x14ac:dyDescent="0.2">
      <c r="I974" s="217"/>
      <c r="L974" s="217"/>
      <c r="O974" s="217"/>
      <c r="R974" s="217"/>
      <c r="U974" s="217"/>
      <c r="X974" s="98"/>
      <c r="AA974" s="217"/>
      <c r="AG974" s="49"/>
      <c r="AM974" s="159"/>
    </row>
    <row r="975" spans="9:39" x14ac:dyDescent="0.2">
      <c r="I975" s="217"/>
      <c r="L975" s="217"/>
      <c r="O975" s="217"/>
      <c r="R975" s="217"/>
      <c r="U975" s="217"/>
      <c r="X975" s="98"/>
      <c r="AA975" s="217"/>
      <c r="AG975" s="49"/>
      <c r="AM975" s="159"/>
    </row>
    <row r="976" spans="9:39" x14ac:dyDescent="0.2">
      <c r="I976" s="217"/>
      <c r="L976" s="217"/>
      <c r="O976" s="217"/>
      <c r="R976" s="217"/>
      <c r="U976" s="217"/>
      <c r="X976" s="98"/>
      <c r="AA976" s="217"/>
      <c r="AG976" s="49"/>
      <c r="AM976" s="159"/>
    </row>
    <row r="977" spans="9:39" x14ac:dyDescent="0.2">
      <c r="I977" s="217"/>
      <c r="L977" s="217"/>
      <c r="O977" s="217"/>
      <c r="R977" s="217"/>
      <c r="U977" s="217"/>
      <c r="X977" s="98"/>
      <c r="AA977" s="217"/>
      <c r="AG977" s="49"/>
      <c r="AM977" s="159"/>
    </row>
    <row r="978" spans="9:39" x14ac:dyDescent="0.2">
      <c r="I978" s="217"/>
      <c r="L978" s="217"/>
      <c r="O978" s="217"/>
      <c r="R978" s="217"/>
      <c r="U978" s="217"/>
      <c r="X978" s="98"/>
      <c r="AA978" s="217"/>
      <c r="AG978" s="49"/>
      <c r="AM978" s="159"/>
    </row>
    <row r="979" spans="9:39" x14ac:dyDescent="0.2">
      <c r="I979" s="217"/>
      <c r="L979" s="217"/>
      <c r="O979" s="217"/>
      <c r="R979" s="217"/>
      <c r="U979" s="217"/>
      <c r="X979" s="98"/>
      <c r="AA979" s="217"/>
      <c r="AG979" s="49"/>
      <c r="AM979" s="159"/>
    </row>
    <row r="980" spans="9:39" x14ac:dyDescent="0.2">
      <c r="I980" s="217"/>
      <c r="L980" s="217"/>
      <c r="O980" s="217"/>
      <c r="R980" s="217"/>
      <c r="U980" s="217"/>
      <c r="X980" s="98"/>
      <c r="AA980" s="217"/>
      <c r="AG980" s="49"/>
      <c r="AM980" s="159"/>
    </row>
    <row r="981" spans="9:39" x14ac:dyDescent="0.2">
      <c r="I981" s="217"/>
      <c r="L981" s="217"/>
      <c r="O981" s="217"/>
      <c r="R981" s="217"/>
      <c r="U981" s="217"/>
      <c r="X981" s="98"/>
      <c r="AA981" s="217"/>
      <c r="AG981" s="49"/>
      <c r="AM981" s="159"/>
    </row>
    <row r="982" spans="9:39" x14ac:dyDescent="0.2">
      <c r="I982" s="217"/>
      <c r="L982" s="217"/>
      <c r="O982" s="217"/>
      <c r="R982" s="217"/>
      <c r="U982" s="217"/>
      <c r="X982" s="98"/>
      <c r="AA982" s="217"/>
      <c r="AG982" s="49"/>
      <c r="AM982" s="159"/>
    </row>
    <row r="983" spans="9:39" x14ac:dyDescent="0.2">
      <c r="I983" s="217"/>
      <c r="L983" s="217"/>
      <c r="O983" s="217"/>
      <c r="R983" s="217"/>
      <c r="U983" s="217"/>
      <c r="X983" s="98"/>
      <c r="AA983" s="217"/>
      <c r="AG983" s="49"/>
      <c r="AM983" s="159"/>
    </row>
    <row r="984" spans="9:39" x14ac:dyDescent="0.2">
      <c r="I984" s="217"/>
      <c r="L984" s="217"/>
      <c r="O984" s="217"/>
      <c r="R984" s="217"/>
      <c r="U984" s="217"/>
      <c r="X984" s="98"/>
      <c r="AA984" s="217"/>
      <c r="AG984" s="49"/>
      <c r="AM984" s="159"/>
    </row>
    <row r="985" spans="9:39" x14ac:dyDescent="0.2">
      <c r="I985" s="217"/>
      <c r="L985" s="217"/>
      <c r="O985" s="217"/>
      <c r="R985" s="217"/>
      <c r="U985" s="217"/>
      <c r="X985" s="98"/>
      <c r="AA985" s="217"/>
      <c r="AG985" s="49"/>
      <c r="AM985" s="159"/>
    </row>
    <row r="986" spans="9:39" x14ac:dyDescent="0.2">
      <c r="I986" s="217"/>
      <c r="L986" s="217"/>
      <c r="O986" s="217"/>
      <c r="R986" s="217"/>
      <c r="U986" s="217"/>
      <c r="X986" s="98"/>
      <c r="AA986" s="217"/>
      <c r="AG986" s="49"/>
      <c r="AM986" s="159"/>
    </row>
    <row r="987" spans="9:39" x14ac:dyDescent="0.2">
      <c r="I987" s="217"/>
      <c r="L987" s="217"/>
      <c r="O987" s="217"/>
      <c r="R987" s="217"/>
      <c r="U987" s="217"/>
      <c r="X987" s="98"/>
      <c r="AA987" s="217"/>
      <c r="AG987" s="49"/>
      <c r="AM987" s="159"/>
    </row>
    <row r="988" spans="9:39" x14ac:dyDescent="0.2">
      <c r="I988" s="217"/>
      <c r="L988" s="217"/>
      <c r="O988" s="217"/>
      <c r="R988" s="217"/>
      <c r="U988" s="217"/>
      <c r="X988" s="98"/>
      <c r="AA988" s="217"/>
      <c r="AG988" s="49"/>
      <c r="AM988" s="159"/>
    </row>
    <row r="989" spans="9:39" x14ac:dyDescent="0.2">
      <c r="I989" s="217"/>
      <c r="L989" s="217"/>
      <c r="O989" s="217"/>
      <c r="R989" s="217"/>
      <c r="U989" s="217"/>
      <c r="X989" s="98"/>
      <c r="AA989" s="217"/>
      <c r="AG989" s="49"/>
      <c r="AM989" s="159"/>
    </row>
    <row r="990" spans="9:39" x14ac:dyDescent="0.2">
      <c r="I990" s="217"/>
      <c r="L990" s="217"/>
      <c r="O990" s="217"/>
      <c r="R990" s="217"/>
      <c r="U990" s="217"/>
      <c r="X990" s="98"/>
      <c r="AA990" s="217"/>
      <c r="AG990" s="49"/>
      <c r="AM990" s="159"/>
    </row>
    <row r="991" spans="9:39" x14ac:dyDescent="0.2">
      <c r="I991" s="217"/>
      <c r="L991" s="217"/>
      <c r="O991" s="217"/>
      <c r="R991" s="217"/>
      <c r="U991" s="217"/>
      <c r="X991" s="98"/>
      <c r="AA991" s="217"/>
      <c r="AG991" s="49"/>
      <c r="AM991" s="159"/>
    </row>
    <row r="992" spans="9:39" x14ac:dyDescent="0.2">
      <c r="I992" s="217"/>
      <c r="L992" s="217"/>
      <c r="O992" s="217"/>
      <c r="R992" s="217"/>
      <c r="U992" s="217"/>
      <c r="X992" s="98"/>
      <c r="AA992" s="217"/>
      <c r="AG992" s="49"/>
      <c r="AM992" s="159"/>
    </row>
    <row r="993" spans="9:39" x14ac:dyDescent="0.2">
      <c r="I993" s="217"/>
      <c r="L993" s="217"/>
      <c r="O993" s="217"/>
      <c r="R993" s="217"/>
      <c r="U993" s="217"/>
      <c r="X993" s="98"/>
      <c r="AA993" s="217"/>
      <c r="AG993" s="49"/>
      <c r="AM993" s="159"/>
    </row>
    <row r="994" spans="9:39" x14ac:dyDescent="0.2">
      <c r="I994" s="217"/>
      <c r="L994" s="217"/>
      <c r="O994" s="217"/>
      <c r="R994" s="217"/>
      <c r="U994" s="217"/>
      <c r="X994" s="98"/>
      <c r="AA994" s="217"/>
      <c r="AG994" s="49"/>
      <c r="AM994" s="159"/>
    </row>
    <row r="995" spans="9:39" x14ac:dyDescent="0.2">
      <c r="I995" s="217"/>
      <c r="L995" s="217"/>
      <c r="O995" s="217"/>
      <c r="R995" s="217"/>
      <c r="U995" s="217"/>
      <c r="X995" s="98"/>
      <c r="AA995" s="217"/>
      <c r="AG995" s="49"/>
      <c r="AM995" s="159"/>
    </row>
    <row r="996" spans="9:39" x14ac:dyDescent="0.2">
      <c r="I996" s="217"/>
      <c r="L996" s="217"/>
      <c r="O996" s="217"/>
      <c r="R996" s="217"/>
      <c r="U996" s="217"/>
      <c r="X996" s="98"/>
      <c r="AA996" s="217"/>
      <c r="AG996" s="49"/>
      <c r="AM996" s="159"/>
    </row>
    <row r="997" spans="9:39" x14ac:dyDescent="0.2">
      <c r="I997" s="217"/>
      <c r="L997" s="217"/>
      <c r="O997" s="217"/>
      <c r="R997" s="217"/>
      <c r="U997" s="217"/>
      <c r="X997" s="98"/>
      <c r="AA997" s="217"/>
      <c r="AG997" s="49"/>
      <c r="AM997" s="159"/>
    </row>
    <row r="998" spans="9:39" x14ac:dyDescent="0.2">
      <c r="I998" s="217"/>
      <c r="L998" s="217"/>
      <c r="O998" s="217"/>
      <c r="R998" s="217"/>
      <c r="U998" s="217"/>
      <c r="X998" s="98"/>
      <c r="AA998" s="217"/>
      <c r="AG998" s="49"/>
      <c r="AM998" s="159"/>
    </row>
    <row r="999" spans="9:39" x14ac:dyDescent="0.2">
      <c r="I999" s="217"/>
      <c r="L999" s="217"/>
      <c r="O999" s="217"/>
      <c r="R999" s="217"/>
      <c r="U999" s="217"/>
      <c r="X999" s="98"/>
      <c r="AA999" s="217"/>
      <c r="AG999" s="49"/>
      <c r="AM999" s="159"/>
    </row>
    <row r="1000" spans="9:39" x14ac:dyDescent="0.2">
      <c r="I1000" s="217"/>
      <c r="L1000" s="217"/>
      <c r="O1000" s="217"/>
      <c r="R1000" s="217"/>
      <c r="U1000" s="217"/>
      <c r="X1000" s="98"/>
      <c r="AA1000" s="217"/>
      <c r="AG1000" s="49"/>
      <c r="AM1000" s="159"/>
    </row>
    <row r="1001" spans="9:39" x14ac:dyDescent="0.2">
      <c r="I1001" s="217"/>
      <c r="L1001" s="217"/>
      <c r="O1001" s="217"/>
      <c r="R1001" s="217"/>
      <c r="U1001" s="217"/>
      <c r="X1001" s="98"/>
      <c r="AA1001" s="217"/>
      <c r="AG1001" s="49"/>
      <c r="AM1001" s="159"/>
    </row>
    <row r="1002" spans="9:39" x14ac:dyDescent="0.2">
      <c r="I1002" s="217"/>
      <c r="L1002" s="217"/>
      <c r="O1002" s="217"/>
      <c r="R1002" s="217"/>
      <c r="U1002" s="217"/>
      <c r="X1002" s="98"/>
      <c r="AA1002" s="217"/>
      <c r="AG1002" s="49"/>
      <c r="AM1002" s="159"/>
    </row>
    <row r="1003" spans="9:39" x14ac:dyDescent="0.2">
      <c r="I1003" s="217"/>
      <c r="L1003" s="217"/>
      <c r="O1003" s="217"/>
      <c r="R1003" s="217"/>
      <c r="U1003" s="217"/>
      <c r="X1003" s="98"/>
      <c r="AA1003" s="217"/>
      <c r="AG1003" s="49"/>
      <c r="AM1003" s="159"/>
    </row>
    <row r="1004" spans="9:39" x14ac:dyDescent="0.2">
      <c r="I1004" s="217"/>
      <c r="L1004" s="217"/>
      <c r="O1004" s="217"/>
      <c r="R1004" s="217"/>
      <c r="U1004" s="217"/>
      <c r="X1004" s="98"/>
      <c r="AA1004" s="217"/>
      <c r="AG1004" s="49"/>
      <c r="AM1004" s="159"/>
    </row>
    <row r="1005" spans="9:39" x14ac:dyDescent="0.2">
      <c r="I1005" s="217"/>
      <c r="L1005" s="217"/>
      <c r="O1005" s="217"/>
      <c r="R1005" s="217"/>
      <c r="U1005" s="217"/>
      <c r="X1005" s="98"/>
      <c r="AA1005" s="217"/>
      <c r="AG1005" s="49"/>
      <c r="AM1005" s="159"/>
    </row>
    <row r="1006" spans="9:39" x14ac:dyDescent="0.2">
      <c r="I1006" s="217"/>
      <c r="L1006" s="217"/>
      <c r="O1006" s="217"/>
      <c r="R1006" s="217"/>
      <c r="U1006" s="217"/>
      <c r="X1006" s="98"/>
      <c r="AA1006" s="217"/>
      <c r="AG1006" s="49"/>
      <c r="AM1006" s="159"/>
    </row>
    <row r="1007" spans="9:39" x14ac:dyDescent="0.2">
      <c r="I1007" s="217"/>
      <c r="L1007" s="217"/>
      <c r="O1007" s="217"/>
      <c r="R1007" s="217"/>
      <c r="U1007" s="217"/>
      <c r="X1007" s="98"/>
      <c r="AA1007" s="217"/>
      <c r="AG1007" s="49"/>
      <c r="AM1007" s="159"/>
    </row>
    <row r="1008" spans="9:39" x14ac:dyDescent="0.2">
      <c r="I1008" s="217"/>
      <c r="L1008" s="217"/>
      <c r="O1008" s="217"/>
      <c r="R1008" s="217"/>
      <c r="U1008" s="217"/>
      <c r="X1008" s="98"/>
      <c r="AA1008" s="217"/>
      <c r="AG1008" s="49"/>
      <c r="AM1008" s="159"/>
    </row>
    <row r="1009" spans="9:39" x14ac:dyDescent="0.2">
      <c r="I1009" s="217"/>
      <c r="L1009" s="217"/>
      <c r="O1009" s="217"/>
      <c r="R1009" s="217"/>
      <c r="U1009" s="217"/>
      <c r="X1009" s="98"/>
      <c r="AA1009" s="217"/>
      <c r="AG1009" s="49"/>
      <c r="AM1009" s="159"/>
    </row>
    <row r="1010" spans="9:39" x14ac:dyDescent="0.2">
      <c r="I1010" s="217"/>
      <c r="L1010" s="217"/>
      <c r="O1010" s="217"/>
      <c r="R1010" s="217"/>
      <c r="U1010" s="217"/>
      <c r="X1010" s="98"/>
      <c r="AA1010" s="217"/>
      <c r="AG1010" s="49"/>
      <c r="AM1010" s="159"/>
    </row>
    <row r="1011" spans="9:39" x14ac:dyDescent="0.2">
      <c r="I1011" s="217"/>
      <c r="L1011" s="217"/>
      <c r="O1011" s="217"/>
      <c r="R1011" s="217"/>
      <c r="U1011" s="217"/>
      <c r="X1011" s="98"/>
      <c r="AA1011" s="217"/>
      <c r="AG1011" s="49"/>
      <c r="AM1011" s="159"/>
    </row>
    <row r="1012" spans="9:39" x14ac:dyDescent="0.2">
      <c r="I1012" s="217"/>
      <c r="L1012" s="217"/>
      <c r="O1012" s="217"/>
      <c r="R1012" s="217"/>
      <c r="U1012" s="217"/>
      <c r="X1012" s="98"/>
      <c r="AA1012" s="217"/>
      <c r="AG1012" s="49"/>
      <c r="AM1012" s="159"/>
    </row>
    <row r="1013" spans="9:39" x14ac:dyDescent="0.2">
      <c r="I1013" s="217"/>
      <c r="L1013" s="217"/>
      <c r="O1013" s="217"/>
      <c r="R1013" s="217"/>
      <c r="U1013" s="217"/>
      <c r="X1013" s="98"/>
      <c r="AA1013" s="217"/>
      <c r="AG1013" s="49"/>
      <c r="AM1013" s="159"/>
    </row>
    <row r="1014" spans="9:39" x14ac:dyDescent="0.2">
      <c r="I1014" s="217"/>
      <c r="L1014" s="217"/>
      <c r="O1014" s="217"/>
      <c r="R1014" s="217"/>
      <c r="U1014" s="217"/>
      <c r="X1014" s="98"/>
      <c r="AA1014" s="217"/>
      <c r="AG1014" s="49"/>
      <c r="AM1014" s="159"/>
    </row>
    <row r="1015" spans="9:39" x14ac:dyDescent="0.2">
      <c r="I1015" s="217"/>
      <c r="L1015" s="217"/>
      <c r="O1015" s="217"/>
      <c r="R1015" s="217"/>
      <c r="U1015" s="217"/>
      <c r="X1015" s="98"/>
      <c r="AA1015" s="217"/>
      <c r="AG1015" s="49"/>
      <c r="AM1015" s="159"/>
    </row>
    <row r="1016" spans="9:39" x14ac:dyDescent="0.2">
      <c r="I1016" s="217"/>
      <c r="L1016" s="217"/>
      <c r="O1016" s="217"/>
      <c r="R1016" s="217"/>
      <c r="U1016" s="217"/>
      <c r="X1016" s="98"/>
      <c r="AA1016" s="217"/>
      <c r="AG1016" s="49"/>
      <c r="AM1016" s="159"/>
    </row>
    <row r="1017" spans="9:39" x14ac:dyDescent="0.2">
      <c r="I1017" s="217"/>
      <c r="L1017" s="217"/>
      <c r="O1017" s="217"/>
      <c r="R1017" s="217"/>
      <c r="U1017" s="217"/>
      <c r="X1017" s="98"/>
      <c r="AA1017" s="217"/>
      <c r="AG1017" s="49"/>
      <c r="AM1017" s="159"/>
    </row>
    <row r="1018" spans="9:39" x14ac:dyDescent="0.2">
      <c r="I1018" s="217"/>
      <c r="L1018" s="217"/>
      <c r="O1018" s="217"/>
      <c r="R1018" s="217"/>
      <c r="U1018" s="217"/>
      <c r="X1018" s="98"/>
      <c r="AA1018" s="217"/>
      <c r="AG1018" s="49"/>
      <c r="AM1018" s="159"/>
    </row>
    <row r="1019" spans="9:39" x14ac:dyDescent="0.2">
      <c r="I1019" s="217"/>
      <c r="L1019" s="217"/>
      <c r="O1019" s="217"/>
      <c r="R1019" s="217"/>
      <c r="U1019" s="217"/>
      <c r="X1019" s="98"/>
      <c r="AA1019" s="217"/>
      <c r="AG1019" s="49"/>
      <c r="AM1019" s="159"/>
    </row>
    <row r="1020" spans="9:39" x14ac:dyDescent="0.2">
      <c r="I1020" s="217"/>
      <c r="L1020" s="217"/>
      <c r="O1020" s="217"/>
      <c r="R1020" s="217"/>
      <c r="U1020" s="217"/>
      <c r="X1020" s="98"/>
      <c r="AA1020" s="217"/>
      <c r="AG1020" s="49"/>
      <c r="AM1020" s="159"/>
    </row>
    <row r="1021" spans="9:39" x14ac:dyDescent="0.2">
      <c r="I1021" s="217"/>
      <c r="L1021" s="217"/>
      <c r="O1021" s="217"/>
      <c r="R1021" s="217"/>
      <c r="U1021" s="217"/>
      <c r="X1021" s="98"/>
      <c r="AA1021" s="217"/>
      <c r="AG1021" s="49"/>
      <c r="AM1021" s="159"/>
    </row>
    <row r="1022" spans="9:39" x14ac:dyDescent="0.2">
      <c r="I1022" s="217"/>
      <c r="L1022" s="217"/>
      <c r="O1022" s="217"/>
      <c r="R1022" s="217"/>
      <c r="U1022" s="217"/>
      <c r="X1022" s="98"/>
      <c r="AA1022" s="217"/>
      <c r="AG1022" s="49"/>
      <c r="AM1022" s="159"/>
    </row>
    <row r="1023" spans="9:39" x14ac:dyDescent="0.2">
      <c r="I1023" s="217"/>
      <c r="L1023" s="217"/>
      <c r="O1023" s="217"/>
      <c r="R1023" s="217"/>
      <c r="U1023" s="217"/>
      <c r="X1023" s="98"/>
      <c r="AA1023" s="217"/>
      <c r="AG1023" s="49"/>
      <c r="AM1023" s="159"/>
    </row>
    <row r="1024" spans="9:39" x14ac:dyDescent="0.2">
      <c r="I1024" s="217"/>
      <c r="L1024" s="217"/>
      <c r="O1024" s="217"/>
      <c r="R1024" s="217"/>
      <c r="U1024" s="217"/>
      <c r="X1024" s="98"/>
      <c r="AA1024" s="217"/>
      <c r="AG1024" s="49"/>
      <c r="AM1024" s="159"/>
    </row>
    <row r="1025" spans="9:39" x14ac:dyDescent="0.2">
      <c r="I1025" s="217"/>
      <c r="L1025" s="217"/>
      <c r="O1025" s="217"/>
      <c r="R1025" s="217"/>
      <c r="U1025" s="217"/>
      <c r="X1025" s="98"/>
      <c r="AA1025" s="217"/>
      <c r="AG1025" s="49"/>
      <c r="AM1025" s="159"/>
    </row>
    <row r="1026" spans="9:39" x14ac:dyDescent="0.2">
      <c r="I1026" s="217"/>
      <c r="L1026" s="217"/>
      <c r="O1026" s="217"/>
      <c r="R1026" s="217"/>
      <c r="U1026" s="217"/>
      <c r="X1026" s="98"/>
      <c r="AA1026" s="217"/>
      <c r="AG1026" s="49"/>
      <c r="AM1026" s="159"/>
    </row>
    <row r="1027" spans="9:39" x14ac:dyDescent="0.2">
      <c r="I1027" s="217"/>
      <c r="L1027" s="217"/>
      <c r="O1027" s="217"/>
      <c r="R1027" s="217"/>
      <c r="U1027" s="217"/>
      <c r="X1027" s="98"/>
      <c r="AA1027" s="217"/>
      <c r="AG1027" s="49"/>
      <c r="AM1027" s="159"/>
    </row>
    <row r="1028" spans="9:39" x14ac:dyDescent="0.2">
      <c r="I1028" s="217"/>
      <c r="L1028" s="217"/>
      <c r="O1028" s="217"/>
      <c r="R1028" s="217"/>
      <c r="U1028" s="217"/>
      <c r="X1028" s="98"/>
      <c r="AA1028" s="217"/>
      <c r="AG1028" s="49"/>
      <c r="AM1028" s="159"/>
    </row>
    <row r="1029" spans="9:39" x14ac:dyDescent="0.2">
      <c r="I1029" s="217"/>
      <c r="L1029" s="217"/>
      <c r="O1029" s="217"/>
      <c r="R1029" s="217"/>
      <c r="U1029" s="217"/>
      <c r="X1029" s="98"/>
      <c r="AA1029" s="217"/>
      <c r="AG1029" s="49"/>
      <c r="AM1029" s="159"/>
    </row>
    <row r="1030" spans="9:39" x14ac:dyDescent="0.2">
      <c r="I1030" s="217"/>
      <c r="L1030" s="217"/>
      <c r="O1030" s="217"/>
      <c r="R1030" s="217"/>
      <c r="U1030" s="217"/>
      <c r="X1030" s="98"/>
      <c r="AA1030" s="217"/>
      <c r="AG1030" s="49"/>
      <c r="AM1030" s="159"/>
    </row>
    <row r="1031" spans="9:39" x14ac:dyDescent="0.2">
      <c r="I1031" s="217"/>
      <c r="L1031" s="217"/>
      <c r="O1031" s="217"/>
      <c r="R1031" s="217"/>
      <c r="U1031" s="217"/>
      <c r="X1031" s="98"/>
      <c r="AA1031" s="217"/>
      <c r="AG1031" s="49"/>
      <c r="AM1031" s="159"/>
    </row>
    <row r="1032" spans="9:39" x14ac:dyDescent="0.2">
      <c r="I1032" s="217"/>
      <c r="L1032" s="217"/>
      <c r="O1032" s="217"/>
      <c r="R1032" s="217"/>
      <c r="U1032" s="217"/>
      <c r="X1032" s="98"/>
      <c r="AA1032" s="217"/>
      <c r="AG1032" s="49"/>
      <c r="AM1032" s="159"/>
    </row>
    <row r="1033" spans="9:39" x14ac:dyDescent="0.2">
      <c r="I1033" s="217"/>
      <c r="L1033" s="217"/>
      <c r="O1033" s="217"/>
      <c r="R1033" s="217"/>
      <c r="U1033" s="217"/>
      <c r="X1033" s="98"/>
      <c r="AA1033" s="217"/>
      <c r="AG1033" s="49"/>
      <c r="AM1033" s="159"/>
    </row>
    <row r="1034" spans="9:39" x14ac:dyDescent="0.2">
      <c r="I1034" s="217"/>
      <c r="L1034" s="217"/>
      <c r="O1034" s="217"/>
      <c r="R1034" s="217"/>
      <c r="U1034" s="217"/>
      <c r="X1034" s="98"/>
      <c r="AA1034" s="217"/>
      <c r="AG1034" s="49"/>
      <c r="AM1034" s="159"/>
    </row>
    <row r="1035" spans="9:39" x14ac:dyDescent="0.2">
      <c r="I1035" s="217"/>
      <c r="L1035" s="217"/>
      <c r="O1035" s="217"/>
      <c r="R1035" s="217"/>
      <c r="U1035" s="217"/>
      <c r="X1035" s="98"/>
      <c r="AA1035" s="217"/>
      <c r="AG1035" s="49"/>
      <c r="AM1035" s="159"/>
    </row>
    <row r="1036" spans="9:39" x14ac:dyDescent="0.2">
      <c r="I1036" s="217"/>
      <c r="L1036" s="217"/>
      <c r="O1036" s="217"/>
      <c r="R1036" s="217"/>
      <c r="U1036" s="217"/>
      <c r="X1036" s="98"/>
      <c r="AA1036" s="217"/>
      <c r="AG1036" s="49"/>
      <c r="AM1036" s="159"/>
    </row>
    <row r="1037" spans="9:39" x14ac:dyDescent="0.2">
      <c r="I1037" s="217"/>
      <c r="L1037" s="217"/>
      <c r="O1037" s="217"/>
      <c r="R1037" s="217"/>
      <c r="U1037" s="217"/>
      <c r="X1037" s="98"/>
      <c r="AA1037" s="217"/>
      <c r="AG1037" s="49"/>
      <c r="AM1037" s="159"/>
    </row>
    <row r="1038" spans="9:39" x14ac:dyDescent="0.2">
      <c r="I1038" s="217"/>
      <c r="L1038" s="217"/>
      <c r="O1038" s="217"/>
      <c r="R1038" s="217"/>
      <c r="U1038" s="217"/>
      <c r="X1038" s="98"/>
      <c r="AA1038" s="217"/>
      <c r="AG1038" s="49"/>
      <c r="AM1038" s="159"/>
    </row>
    <row r="1039" spans="9:39" x14ac:dyDescent="0.2">
      <c r="I1039" s="217"/>
      <c r="L1039" s="217"/>
      <c r="O1039" s="217"/>
      <c r="R1039" s="217"/>
      <c r="U1039" s="217"/>
      <c r="X1039" s="98"/>
      <c r="AA1039" s="217"/>
      <c r="AG1039" s="49"/>
      <c r="AM1039" s="159"/>
    </row>
    <row r="1040" spans="9:39" x14ac:dyDescent="0.2">
      <c r="I1040" s="217"/>
      <c r="L1040" s="217"/>
      <c r="O1040" s="217"/>
      <c r="R1040" s="217"/>
      <c r="U1040" s="217"/>
      <c r="X1040" s="98"/>
      <c r="AA1040" s="217"/>
      <c r="AG1040" s="49"/>
      <c r="AM1040" s="159"/>
    </row>
    <row r="1041" spans="9:39" x14ac:dyDescent="0.2">
      <c r="I1041" s="217"/>
      <c r="L1041" s="217"/>
      <c r="O1041" s="217"/>
      <c r="R1041" s="217"/>
      <c r="U1041" s="217"/>
      <c r="X1041" s="98"/>
      <c r="AA1041" s="217"/>
      <c r="AG1041" s="49"/>
      <c r="AM1041" s="159"/>
    </row>
    <row r="1042" spans="9:39" x14ac:dyDescent="0.2">
      <c r="I1042" s="217"/>
      <c r="L1042" s="217"/>
      <c r="O1042" s="217"/>
      <c r="R1042" s="217"/>
      <c r="U1042" s="217"/>
      <c r="X1042" s="98"/>
      <c r="AA1042" s="217"/>
      <c r="AG1042" s="49"/>
      <c r="AM1042" s="159"/>
    </row>
    <row r="1043" spans="9:39" x14ac:dyDescent="0.2">
      <c r="I1043" s="217"/>
      <c r="L1043" s="217"/>
      <c r="O1043" s="217"/>
      <c r="R1043" s="217"/>
      <c r="U1043" s="217"/>
      <c r="X1043" s="98"/>
      <c r="AA1043" s="217"/>
      <c r="AG1043" s="49"/>
      <c r="AM1043" s="159"/>
    </row>
    <row r="1044" spans="9:39" x14ac:dyDescent="0.2">
      <c r="I1044" s="217"/>
      <c r="L1044" s="217"/>
      <c r="O1044" s="217"/>
      <c r="R1044" s="217"/>
      <c r="U1044" s="217"/>
      <c r="X1044" s="98"/>
      <c r="AA1044" s="217"/>
      <c r="AG1044" s="49"/>
      <c r="AM1044" s="159"/>
    </row>
    <row r="1045" spans="9:39" x14ac:dyDescent="0.2">
      <c r="I1045" s="217"/>
      <c r="L1045" s="217"/>
      <c r="O1045" s="217"/>
      <c r="R1045" s="217"/>
      <c r="U1045" s="217"/>
      <c r="X1045" s="98"/>
      <c r="AA1045" s="217"/>
      <c r="AG1045" s="49"/>
      <c r="AM1045" s="159"/>
    </row>
    <row r="1046" spans="9:39" x14ac:dyDescent="0.2">
      <c r="I1046" s="217"/>
      <c r="L1046" s="217"/>
      <c r="O1046" s="217"/>
      <c r="R1046" s="217"/>
      <c r="U1046" s="217"/>
      <c r="X1046" s="98"/>
      <c r="AA1046" s="217"/>
      <c r="AG1046" s="49"/>
      <c r="AM1046" s="159"/>
    </row>
    <row r="1047" spans="9:39" x14ac:dyDescent="0.2">
      <c r="I1047" s="217"/>
      <c r="L1047" s="217"/>
      <c r="O1047" s="217"/>
      <c r="R1047" s="217"/>
      <c r="U1047" s="217"/>
      <c r="X1047" s="98"/>
      <c r="AA1047" s="217"/>
      <c r="AG1047" s="49"/>
      <c r="AM1047" s="159"/>
    </row>
    <row r="1048" spans="9:39" x14ac:dyDescent="0.2">
      <c r="I1048" s="217"/>
      <c r="L1048" s="217"/>
      <c r="O1048" s="217"/>
      <c r="R1048" s="217"/>
      <c r="U1048" s="217"/>
      <c r="X1048" s="98"/>
      <c r="AA1048" s="217"/>
      <c r="AG1048" s="49"/>
      <c r="AM1048" s="159"/>
    </row>
    <row r="1049" spans="9:39" x14ac:dyDescent="0.2">
      <c r="I1049" s="217"/>
      <c r="L1049" s="217"/>
      <c r="O1049" s="217"/>
      <c r="R1049" s="217"/>
      <c r="U1049" s="217"/>
      <c r="X1049" s="98"/>
      <c r="AA1049" s="217"/>
      <c r="AG1049" s="49"/>
      <c r="AM1049" s="159"/>
    </row>
    <row r="1050" spans="9:39" x14ac:dyDescent="0.2">
      <c r="I1050" s="217"/>
      <c r="L1050" s="217"/>
      <c r="O1050" s="217"/>
      <c r="R1050" s="217"/>
      <c r="U1050" s="217"/>
      <c r="X1050" s="98"/>
      <c r="AA1050" s="217"/>
      <c r="AG1050" s="49"/>
      <c r="AM1050" s="159"/>
    </row>
    <row r="1051" spans="9:39" x14ac:dyDescent="0.2">
      <c r="I1051" s="217"/>
      <c r="L1051" s="217"/>
      <c r="O1051" s="217"/>
      <c r="R1051" s="217"/>
      <c r="U1051" s="217"/>
      <c r="X1051" s="98"/>
      <c r="AA1051" s="217"/>
      <c r="AG1051" s="49"/>
      <c r="AM1051" s="159"/>
    </row>
    <row r="1052" spans="9:39" x14ac:dyDescent="0.2">
      <c r="I1052" s="217"/>
      <c r="L1052" s="217"/>
      <c r="O1052" s="217"/>
      <c r="R1052" s="217"/>
      <c r="U1052" s="217"/>
      <c r="X1052" s="98"/>
      <c r="AA1052" s="217"/>
      <c r="AG1052" s="49"/>
      <c r="AM1052" s="159"/>
    </row>
    <row r="1053" spans="9:39" x14ac:dyDescent="0.2">
      <c r="I1053" s="217"/>
      <c r="L1053" s="217"/>
      <c r="O1053" s="217"/>
      <c r="R1053" s="217"/>
      <c r="U1053" s="217"/>
      <c r="X1053" s="98"/>
      <c r="AA1053" s="217"/>
      <c r="AG1053" s="49"/>
      <c r="AM1053" s="159"/>
    </row>
    <row r="1054" spans="9:39" x14ac:dyDescent="0.2">
      <c r="I1054" s="217"/>
      <c r="L1054" s="217"/>
      <c r="O1054" s="217"/>
      <c r="R1054" s="217"/>
      <c r="U1054" s="217"/>
      <c r="X1054" s="98"/>
      <c r="AA1054" s="217"/>
      <c r="AG1054" s="49"/>
      <c r="AM1054" s="159"/>
    </row>
    <row r="1055" spans="9:39" x14ac:dyDescent="0.2">
      <c r="I1055" s="217"/>
      <c r="L1055" s="217"/>
      <c r="O1055" s="217"/>
      <c r="R1055" s="217"/>
      <c r="U1055" s="217"/>
      <c r="X1055" s="98"/>
      <c r="AA1055" s="217"/>
      <c r="AG1055" s="49"/>
      <c r="AM1055" s="159"/>
    </row>
    <row r="1056" spans="9:39" x14ac:dyDescent="0.2">
      <c r="I1056" s="217"/>
      <c r="L1056" s="217"/>
      <c r="O1056" s="217"/>
      <c r="R1056" s="217"/>
      <c r="U1056" s="217"/>
      <c r="X1056" s="98"/>
      <c r="AA1056" s="217"/>
      <c r="AG1056" s="49"/>
      <c r="AM1056" s="159"/>
    </row>
    <row r="1057" spans="9:39" x14ac:dyDescent="0.2">
      <c r="I1057" s="217"/>
      <c r="L1057" s="217"/>
      <c r="O1057" s="217"/>
      <c r="R1057" s="217"/>
      <c r="U1057" s="217"/>
      <c r="X1057" s="98"/>
      <c r="AA1057" s="217"/>
      <c r="AG1057" s="49"/>
      <c r="AM1057" s="159"/>
    </row>
    <row r="1058" spans="9:39" x14ac:dyDescent="0.2">
      <c r="I1058" s="217"/>
      <c r="L1058" s="217"/>
      <c r="O1058" s="217"/>
      <c r="R1058" s="217"/>
      <c r="U1058" s="217"/>
      <c r="X1058" s="98"/>
      <c r="AA1058" s="217"/>
      <c r="AG1058" s="49"/>
      <c r="AM1058" s="159"/>
    </row>
    <row r="1059" spans="9:39" x14ac:dyDescent="0.2">
      <c r="I1059" s="217"/>
      <c r="L1059" s="217"/>
      <c r="O1059" s="217"/>
      <c r="R1059" s="217"/>
      <c r="U1059" s="217"/>
      <c r="X1059" s="98"/>
      <c r="AA1059" s="217"/>
      <c r="AG1059" s="49"/>
      <c r="AM1059" s="159"/>
    </row>
    <row r="1060" spans="9:39" x14ac:dyDescent="0.2">
      <c r="I1060" s="217"/>
      <c r="L1060" s="217"/>
      <c r="O1060" s="217"/>
      <c r="R1060" s="217"/>
      <c r="U1060" s="217"/>
      <c r="X1060" s="98"/>
      <c r="AA1060" s="217"/>
      <c r="AG1060" s="49"/>
      <c r="AM1060" s="159"/>
    </row>
    <row r="1061" spans="9:39" x14ac:dyDescent="0.2">
      <c r="I1061" s="217"/>
      <c r="L1061" s="217"/>
      <c r="O1061" s="217"/>
      <c r="R1061" s="217"/>
      <c r="U1061" s="217"/>
      <c r="X1061" s="98"/>
      <c r="AA1061" s="217"/>
      <c r="AG1061" s="49"/>
      <c r="AM1061" s="159"/>
    </row>
    <row r="1062" spans="9:39" x14ac:dyDescent="0.2">
      <c r="I1062" s="217"/>
      <c r="L1062" s="217"/>
      <c r="O1062" s="217"/>
      <c r="R1062" s="217"/>
      <c r="U1062" s="217"/>
      <c r="X1062" s="98"/>
      <c r="AA1062" s="217"/>
      <c r="AG1062" s="49"/>
      <c r="AM1062" s="159"/>
    </row>
    <row r="1063" spans="9:39" x14ac:dyDescent="0.2">
      <c r="I1063" s="217"/>
      <c r="L1063" s="217"/>
      <c r="O1063" s="217"/>
      <c r="R1063" s="217"/>
      <c r="U1063" s="217"/>
      <c r="X1063" s="98"/>
      <c r="AA1063" s="217"/>
      <c r="AG1063" s="49"/>
      <c r="AM1063" s="159"/>
    </row>
    <row r="1064" spans="9:39" x14ac:dyDescent="0.2">
      <c r="I1064" s="217"/>
      <c r="L1064" s="217"/>
      <c r="O1064" s="217"/>
      <c r="R1064" s="217"/>
      <c r="U1064" s="217"/>
      <c r="X1064" s="98"/>
      <c r="AA1064" s="217"/>
      <c r="AG1064" s="49"/>
      <c r="AM1064" s="159"/>
    </row>
    <row r="1065" spans="9:39" x14ac:dyDescent="0.2">
      <c r="I1065" s="217"/>
      <c r="L1065" s="217"/>
      <c r="O1065" s="217"/>
      <c r="R1065" s="217"/>
      <c r="U1065" s="217"/>
      <c r="X1065" s="98"/>
      <c r="AA1065" s="217"/>
      <c r="AG1065" s="49"/>
      <c r="AM1065" s="159"/>
    </row>
    <row r="1066" spans="9:39" x14ac:dyDescent="0.2">
      <c r="I1066" s="217"/>
      <c r="L1066" s="217"/>
      <c r="O1066" s="217"/>
      <c r="R1066" s="217"/>
      <c r="U1066" s="217"/>
      <c r="X1066" s="98"/>
      <c r="AA1066" s="217"/>
      <c r="AG1066" s="49"/>
      <c r="AM1066" s="159"/>
    </row>
    <row r="1067" spans="9:39" x14ac:dyDescent="0.2">
      <c r="I1067" s="217"/>
      <c r="L1067" s="217"/>
      <c r="O1067" s="217"/>
      <c r="R1067" s="217"/>
      <c r="U1067" s="217"/>
      <c r="X1067" s="98"/>
      <c r="AA1067" s="217"/>
      <c r="AG1067" s="49"/>
      <c r="AM1067" s="159"/>
    </row>
    <row r="1068" spans="9:39" x14ac:dyDescent="0.2">
      <c r="I1068" s="217"/>
      <c r="L1068" s="217"/>
      <c r="O1068" s="217"/>
      <c r="R1068" s="217"/>
      <c r="U1068" s="217"/>
      <c r="X1068" s="98"/>
      <c r="AA1068" s="217"/>
      <c r="AG1068" s="49"/>
      <c r="AM1068" s="159"/>
    </row>
    <row r="1069" spans="9:39" x14ac:dyDescent="0.2">
      <c r="I1069" s="217"/>
      <c r="L1069" s="217"/>
      <c r="O1069" s="217"/>
      <c r="R1069" s="217"/>
      <c r="U1069" s="217"/>
      <c r="X1069" s="98"/>
      <c r="AA1069" s="217"/>
      <c r="AG1069" s="49"/>
      <c r="AM1069" s="159"/>
    </row>
    <row r="1070" spans="9:39" x14ac:dyDescent="0.2">
      <c r="I1070" s="217"/>
      <c r="L1070" s="217"/>
      <c r="O1070" s="217"/>
      <c r="R1070" s="217"/>
      <c r="U1070" s="217"/>
      <c r="X1070" s="98"/>
      <c r="AA1070" s="217"/>
      <c r="AG1070" s="49"/>
      <c r="AM1070" s="159"/>
    </row>
    <row r="1071" spans="9:39" x14ac:dyDescent="0.2">
      <c r="I1071" s="217"/>
      <c r="L1071" s="217"/>
      <c r="O1071" s="217"/>
      <c r="R1071" s="217"/>
      <c r="U1071" s="217"/>
      <c r="X1071" s="98"/>
      <c r="AA1071" s="217"/>
      <c r="AG1071" s="49"/>
      <c r="AM1071" s="159"/>
    </row>
    <row r="1072" spans="9:39" x14ac:dyDescent="0.2">
      <c r="I1072" s="217"/>
      <c r="L1072" s="217"/>
      <c r="O1072" s="217"/>
      <c r="R1072" s="217"/>
      <c r="U1072" s="217"/>
      <c r="X1072" s="98"/>
      <c r="AA1072" s="217"/>
      <c r="AG1072" s="49"/>
      <c r="AM1072" s="159"/>
    </row>
    <row r="1073" spans="9:39" x14ac:dyDescent="0.2">
      <c r="I1073" s="217"/>
      <c r="L1073" s="217"/>
      <c r="O1073" s="217"/>
      <c r="R1073" s="217"/>
      <c r="U1073" s="217"/>
      <c r="X1073" s="98"/>
      <c r="AA1073" s="217"/>
      <c r="AG1073" s="49"/>
      <c r="AM1073" s="159"/>
    </row>
    <row r="1074" spans="9:39" x14ac:dyDescent="0.2">
      <c r="I1074" s="217"/>
      <c r="L1074" s="217"/>
      <c r="O1074" s="217"/>
      <c r="R1074" s="217"/>
      <c r="U1074" s="217"/>
      <c r="X1074" s="98"/>
      <c r="AA1074" s="217"/>
      <c r="AG1074" s="49"/>
      <c r="AM1074" s="159"/>
    </row>
    <row r="1075" spans="9:39" x14ac:dyDescent="0.2">
      <c r="I1075" s="217"/>
      <c r="L1075" s="217"/>
      <c r="O1075" s="217"/>
      <c r="R1075" s="217"/>
      <c r="U1075" s="217"/>
      <c r="X1075" s="98"/>
      <c r="AA1075" s="217"/>
      <c r="AG1075" s="49"/>
      <c r="AM1075" s="159"/>
    </row>
    <row r="1076" spans="9:39" x14ac:dyDescent="0.2">
      <c r="I1076" s="217"/>
      <c r="L1076" s="217"/>
      <c r="O1076" s="217"/>
      <c r="R1076" s="217"/>
      <c r="U1076" s="217"/>
      <c r="X1076" s="98"/>
      <c r="AA1076" s="217"/>
      <c r="AG1076" s="49"/>
      <c r="AM1076" s="159"/>
    </row>
    <row r="1077" spans="9:39" x14ac:dyDescent="0.2">
      <c r="I1077" s="217"/>
      <c r="L1077" s="217"/>
      <c r="O1077" s="217"/>
      <c r="R1077" s="217"/>
      <c r="U1077" s="217"/>
      <c r="X1077" s="98"/>
      <c r="AA1077" s="217"/>
      <c r="AG1077" s="49"/>
      <c r="AM1077" s="159"/>
    </row>
    <row r="1078" spans="9:39" x14ac:dyDescent="0.2">
      <c r="I1078" s="217"/>
      <c r="L1078" s="217"/>
      <c r="O1078" s="217"/>
      <c r="R1078" s="217"/>
      <c r="U1078" s="217"/>
      <c r="X1078" s="98"/>
      <c r="AA1078" s="217"/>
      <c r="AG1078" s="49"/>
      <c r="AM1078" s="159"/>
    </row>
    <row r="1079" spans="9:39" x14ac:dyDescent="0.2">
      <c r="I1079" s="217"/>
      <c r="L1079" s="217"/>
      <c r="O1079" s="217"/>
      <c r="R1079" s="217"/>
      <c r="U1079" s="217"/>
      <c r="X1079" s="98"/>
      <c r="AA1079" s="217"/>
      <c r="AG1079" s="49"/>
      <c r="AM1079" s="159"/>
    </row>
    <row r="1080" spans="9:39" x14ac:dyDescent="0.2">
      <c r="I1080" s="217"/>
      <c r="L1080" s="217"/>
      <c r="O1080" s="217"/>
      <c r="R1080" s="217"/>
      <c r="U1080" s="217"/>
      <c r="X1080" s="98"/>
      <c r="AA1080" s="217"/>
      <c r="AG1080" s="49"/>
      <c r="AM1080" s="159"/>
    </row>
    <row r="1081" spans="9:39" x14ac:dyDescent="0.2">
      <c r="I1081" s="217"/>
      <c r="L1081" s="217"/>
      <c r="O1081" s="217"/>
      <c r="R1081" s="217"/>
      <c r="U1081" s="217"/>
      <c r="X1081" s="98"/>
      <c r="AA1081" s="217"/>
      <c r="AG1081" s="49"/>
      <c r="AM1081" s="159"/>
    </row>
    <row r="1082" spans="9:39" x14ac:dyDescent="0.2">
      <c r="I1082" s="217"/>
      <c r="L1082" s="217"/>
      <c r="O1082" s="217"/>
      <c r="R1082" s="217"/>
      <c r="U1082" s="217"/>
      <c r="X1082" s="98"/>
      <c r="AA1082" s="217"/>
      <c r="AG1082" s="49"/>
      <c r="AM1082" s="159"/>
    </row>
    <row r="1083" spans="9:39" x14ac:dyDescent="0.2">
      <c r="I1083" s="217"/>
      <c r="L1083" s="217"/>
      <c r="O1083" s="217"/>
      <c r="R1083" s="217"/>
      <c r="U1083" s="217"/>
      <c r="X1083" s="98"/>
      <c r="AA1083" s="217"/>
      <c r="AG1083" s="49"/>
      <c r="AM1083" s="159"/>
    </row>
    <row r="1084" spans="9:39" x14ac:dyDescent="0.2">
      <c r="I1084" s="217"/>
      <c r="L1084" s="217"/>
      <c r="O1084" s="217"/>
      <c r="R1084" s="217"/>
      <c r="U1084" s="217"/>
      <c r="X1084" s="98"/>
      <c r="AA1084" s="217"/>
      <c r="AG1084" s="49"/>
      <c r="AM1084" s="159"/>
    </row>
    <row r="1085" spans="9:39" x14ac:dyDescent="0.2">
      <c r="I1085" s="217"/>
      <c r="L1085" s="217"/>
      <c r="O1085" s="217"/>
      <c r="R1085" s="217"/>
      <c r="U1085" s="217"/>
      <c r="X1085" s="98"/>
      <c r="AA1085" s="217"/>
      <c r="AG1085" s="49"/>
      <c r="AM1085" s="159"/>
    </row>
    <row r="1086" spans="9:39" x14ac:dyDescent="0.2">
      <c r="I1086" s="217"/>
      <c r="L1086" s="217"/>
      <c r="O1086" s="217"/>
      <c r="R1086" s="217"/>
      <c r="U1086" s="217"/>
      <c r="X1086" s="98"/>
      <c r="AA1086" s="217"/>
      <c r="AG1086" s="49"/>
      <c r="AM1086" s="159"/>
    </row>
    <row r="1087" spans="9:39" x14ac:dyDescent="0.2">
      <c r="I1087" s="217"/>
      <c r="L1087" s="217"/>
      <c r="O1087" s="217"/>
      <c r="R1087" s="217"/>
      <c r="U1087" s="217"/>
      <c r="X1087" s="98"/>
      <c r="AA1087" s="217"/>
      <c r="AG1087" s="49"/>
      <c r="AM1087" s="159"/>
    </row>
    <row r="1088" spans="9:39" x14ac:dyDescent="0.2">
      <c r="I1088" s="217"/>
      <c r="L1088" s="217"/>
      <c r="O1088" s="217"/>
      <c r="R1088" s="217"/>
      <c r="U1088" s="217"/>
      <c r="X1088" s="98"/>
      <c r="AA1088" s="217"/>
      <c r="AG1088" s="49"/>
      <c r="AM1088" s="159"/>
    </row>
    <row r="1089" spans="9:39" x14ac:dyDescent="0.2">
      <c r="I1089" s="217"/>
      <c r="L1089" s="217"/>
      <c r="O1089" s="217"/>
      <c r="R1089" s="217"/>
      <c r="U1089" s="217"/>
      <c r="X1089" s="98"/>
      <c r="AA1089" s="217"/>
      <c r="AG1089" s="49"/>
      <c r="AM1089" s="159"/>
    </row>
    <row r="1090" spans="9:39" x14ac:dyDescent="0.2">
      <c r="I1090" s="217"/>
      <c r="L1090" s="217"/>
      <c r="O1090" s="217"/>
      <c r="R1090" s="217"/>
      <c r="U1090" s="217"/>
      <c r="X1090" s="98"/>
      <c r="AA1090" s="217"/>
      <c r="AG1090" s="49"/>
      <c r="AM1090" s="159"/>
    </row>
    <row r="1091" spans="9:39" x14ac:dyDescent="0.2">
      <c r="I1091" s="217"/>
      <c r="L1091" s="217"/>
      <c r="O1091" s="217"/>
      <c r="R1091" s="217"/>
      <c r="U1091" s="217"/>
      <c r="X1091" s="98"/>
      <c r="AA1091" s="217"/>
      <c r="AG1091" s="49"/>
      <c r="AM1091" s="159"/>
    </row>
    <row r="1092" spans="9:39" x14ac:dyDescent="0.2">
      <c r="I1092" s="217"/>
      <c r="L1092" s="217"/>
      <c r="O1092" s="217"/>
      <c r="R1092" s="217"/>
      <c r="U1092" s="217"/>
      <c r="X1092" s="98"/>
      <c r="AA1092" s="217"/>
      <c r="AG1092" s="49"/>
      <c r="AM1092" s="159"/>
    </row>
    <row r="1093" spans="9:39" x14ac:dyDescent="0.2">
      <c r="I1093" s="217"/>
      <c r="L1093" s="217"/>
      <c r="O1093" s="217"/>
      <c r="R1093" s="217"/>
      <c r="U1093" s="217"/>
      <c r="X1093" s="98"/>
      <c r="AA1093" s="217"/>
      <c r="AG1093" s="49"/>
      <c r="AM1093" s="159"/>
    </row>
    <row r="1094" spans="9:39" x14ac:dyDescent="0.2">
      <c r="I1094" s="217"/>
      <c r="L1094" s="217"/>
      <c r="O1094" s="217"/>
      <c r="R1094" s="217"/>
      <c r="U1094" s="217"/>
      <c r="X1094" s="98"/>
      <c r="AA1094" s="217"/>
      <c r="AG1094" s="49"/>
      <c r="AM1094" s="159"/>
    </row>
    <row r="1095" spans="9:39" x14ac:dyDescent="0.2">
      <c r="I1095" s="217"/>
      <c r="L1095" s="217"/>
      <c r="O1095" s="217"/>
      <c r="R1095" s="217"/>
      <c r="U1095" s="217"/>
      <c r="X1095" s="98"/>
      <c r="AA1095" s="217"/>
      <c r="AG1095" s="49"/>
      <c r="AM1095" s="159"/>
    </row>
    <row r="1096" spans="9:39" x14ac:dyDescent="0.2">
      <c r="I1096" s="217"/>
      <c r="L1096" s="217"/>
      <c r="O1096" s="217"/>
      <c r="R1096" s="217"/>
      <c r="U1096" s="217"/>
      <c r="X1096" s="98"/>
      <c r="AA1096" s="217"/>
      <c r="AG1096" s="49"/>
      <c r="AM1096" s="159"/>
    </row>
    <row r="1097" spans="9:39" x14ac:dyDescent="0.2">
      <c r="I1097" s="217"/>
      <c r="L1097" s="217"/>
      <c r="O1097" s="217"/>
      <c r="R1097" s="217"/>
      <c r="U1097" s="217"/>
      <c r="X1097" s="98"/>
      <c r="AA1097" s="217"/>
      <c r="AG1097" s="49"/>
      <c r="AM1097" s="159"/>
    </row>
    <row r="1098" spans="9:39" x14ac:dyDescent="0.2">
      <c r="I1098" s="217"/>
      <c r="L1098" s="217"/>
      <c r="O1098" s="217"/>
      <c r="R1098" s="217"/>
      <c r="U1098" s="217"/>
      <c r="X1098" s="98"/>
      <c r="AA1098" s="217"/>
      <c r="AG1098" s="49"/>
      <c r="AM1098" s="159"/>
    </row>
    <row r="1099" spans="9:39" x14ac:dyDescent="0.2">
      <c r="I1099" s="217"/>
      <c r="L1099" s="217"/>
      <c r="O1099" s="217"/>
      <c r="R1099" s="217"/>
      <c r="U1099" s="217"/>
      <c r="X1099" s="98"/>
      <c r="AA1099" s="217"/>
      <c r="AG1099" s="49"/>
      <c r="AM1099" s="159"/>
    </row>
    <row r="1100" spans="9:39" x14ac:dyDescent="0.2">
      <c r="I1100" s="217"/>
      <c r="L1100" s="217"/>
      <c r="O1100" s="217"/>
      <c r="R1100" s="217"/>
      <c r="U1100" s="217"/>
      <c r="X1100" s="98"/>
      <c r="AA1100" s="217"/>
      <c r="AG1100" s="49"/>
      <c r="AM1100" s="159"/>
    </row>
    <row r="1101" spans="9:39" x14ac:dyDescent="0.2">
      <c r="I1101" s="217"/>
      <c r="L1101" s="217"/>
      <c r="O1101" s="217"/>
      <c r="R1101" s="217"/>
      <c r="U1101" s="217"/>
      <c r="X1101" s="98"/>
      <c r="AA1101" s="217"/>
      <c r="AG1101" s="49"/>
      <c r="AM1101" s="159"/>
    </row>
    <row r="1102" spans="9:39" x14ac:dyDescent="0.2">
      <c r="I1102" s="217"/>
      <c r="L1102" s="217"/>
      <c r="O1102" s="217"/>
      <c r="R1102" s="217"/>
      <c r="U1102" s="217"/>
      <c r="X1102" s="98"/>
      <c r="AA1102" s="217"/>
      <c r="AG1102" s="49"/>
      <c r="AM1102" s="159"/>
    </row>
    <row r="1103" spans="9:39" x14ac:dyDescent="0.2">
      <c r="I1103" s="217"/>
      <c r="L1103" s="217"/>
      <c r="O1103" s="217"/>
      <c r="R1103" s="217"/>
      <c r="U1103" s="217"/>
      <c r="X1103" s="98"/>
      <c r="AA1103" s="217"/>
      <c r="AG1103" s="49"/>
      <c r="AM1103" s="159"/>
    </row>
    <row r="1104" spans="9:39" x14ac:dyDescent="0.2">
      <c r="I1104" s="217"/>
      <c r="L1104" s="217"/>
      <c r="O1104" s="217"/>
      <c r="R1104" s="217"/>
      <c r="U1104" s="217"/>
      <c r="X1104" s="98"/>
      <c r="AA1104" s="217"/>
      <c r="AG1104" s="49"/>
      <c r="AM1104" s="159"/>
    </row>
    <row r="1105" spans="9:39" x14ac:dyDescent="0.2">
      <c r="I1105" s="217"/>
      <c r="L1105" s="217"/>
      <c r="O1105" s="217"/>
      <c r="R1105" s="217"/>
      <c r="U1105" s="217"/>
      <c r="X1105" s="98"/>
      <c r="AA1105" s="217"/>
      <c r="AG1105" s="49"/>
      <c r="AM1105" s="159"/>
    </row>
    <row r="1106" spans="9:39" x14ac:dyDescent="0.2">
      <c r="I1106" s="217"/>
      <c r="L1106" s="217"/>
      <c r="O1106" s="217"/>
      <c r="R1106" s="217"/>
      <c r="U1106" s="217"/>
      <c r="X1106" s="98"/>
      <c r="AA1106" s="217"/>
      <c r="AG1106" s="49"/>
      <c r="AM1106" s="159"/>
    </row>
    <row r="1107" spans="9:39" x14ac:dyDescent="0.2">
      <c r="I1107" s="217"/>
      <c r="L1107" s="217"/>
      <c r="O1107" s="217"/>
      <c r="R1107" s="217"/>
      <c r="U1107" s="217"/>
      <c r="X1107" s="98"/>
      <c r="AA1107" s="217"/>
      <c r="AG1107" s="49"/>
      <c r="AM1107" s="159"/>
    </row>
    <row r="1108" spans="9:39" x14ac:dyDescent="0.2">
      <c r="I1108" s="217"/>
      <c r="L1108" s="217"/>
      <c r="O1108" s="217"/>
      <c r="R1108" s="217"/>
      <c r="U1108" s="217"/>
      <c r="X1108" s="98"/>
      <c r="AA1108" s="217"/>
      <c r="AG1108" s="49"/>
      <c r="AM1108" s="159"/>
    </row>
    <row r="1109" spans="9:39" x14ac:dyDescent="0.2">
      <c r="I1109" s="217"/>
      <c r="L1109" s="217"/>
      <c r="O1109" s="217"/>
      <c r="R1109" s="217"/>
      <c r="U1109" s="217"/>
      <c r="X1109" s="98"/>
      <c r="AA1109" s="217"/>
      <c r="AG1109" s="49"/>
      <c r="AM1109" s="159"/>
    </row>
    <row r="1110" spans="9:39" x14ac:dyDescent="0.2">
      <c r="I1110" s="217"/>
      <c r="L1110" s="217"/>
      <c r="O1110" s="217"/>
      <c r="R1110" s="217"/>
      <c r="U1110" s="217"/>
      <c r="X1110" s="98"/>
      <c r="AA1110" s="217"/>
      <c r="AG1110" s="49"/>
      <c r="AM1110" s="159"/>
    </row>
    <row r="1111" spans="9:39" x14ac:dyDescent="0.2">
      <c r="I1111" s="217"/>
      <c r="L1111" s="217"/>
      <c r="O1111" s="217"/>
      <c r="R1111" s="217"/>
      <c r="U1111" s="217"/>
      <c r="X1111" s="98"/>
      <c r="AA1111" s="217"/>
      <c r="AG1111" s="49"/>
      <c r="AM1111" s="159"/>
    </row>
    <row r="1112" spans="9:39" x14ac:dyDescent="0.2">
      <c r="I1112" s="217"/>
      <c r="L1112" s="217"/>
      <c r="O1112" s="217"/>
      <c r="R1112" s="217"/>
      <c r="U1112" s="217"/>
      <c r="X1112" s="98"/>
      <c r="AA1112" s="217"/>
      <c r="AG1112" s="49"/>
      <c r="AM1112" s="159"/>
    </row>
    <row r="1113" spans="9:39" x14ac:dyDescent="0.2">
      <c r="I1113" s="217"/>
      <c r="L1113" s="217"/>
      <c r="O1113" s="217"/>
      <c r="R1113" s="217"/>
      <c r="U1113" s="217"/>
      <c r="X1113" s="98"/>
      <c r="AA1113" s="217"/>
      <c r="AG1113" s="49"/>
      <c r="AM1113" s="159"/>
    </row>
    <row r="1114" spans="9:39" x14ac:dyDescent="0.2">
      <c r="I1114" s="217"/>
      <c r="L1114" s="217"/>
      <c r="O1114" s="217"/>
      <c r="R1114" s="217"/>
      <c r="U1114" s="217"/>
      <c r="X1114" s="98"/>
      <c r="AA1114" s="217"/>
      <c r="AG1114" s="49"/>
      <c r="AM1114" s="159"/>
    </row>
    <row r="1115" spans="9:39" x14ac:dyDescent="0.2">
      <c r="I1115" s="217"/>
      <c r="L1115" s="217"/>
      <c r="O1115" s="217"/>
      <c r="R1115" s="217"/>
      <c r="U1115" s="217"/>
      <c r="X1115" s="98"/>
      <c r="AA1115" s="217"/>
      <c r="AG1115" s="49"/>
      <c r="AM1115" s="159"/>
    </row>
    <row r="1116" spans="9:39" x14ac:dyDescent="0.2">
      <c r="I1116" s="217"/>
      <c r="L1116" s="217"/>
      <c r="O1116" s="217"/>
      <c r="R1116" s="217"/>
      <c r="U1116" s="217"/>
      <c r="X1116" s="98"/>
      <c r="AA1116" s="217"/>
      <c r="AG1116" s="49"/>
      <c r="AM1116" s="159"/>
    </row>
    <row r="1117" spans="9:39" x14ac:dyDescent="0.2">
      <c r="I1117" s="217"/>
      <c r="L1117" s="217"/>
      <c r="O1117" s="217"/>
      <c r="R1117" s="217"/>
      <c r="U1117" s="217"/>
      <c r="X1117" s="98"/>
      <c r="AA1117" s="217"/>
      <c r="AG1117" s="49"/>
      <c r="AM1117" s="159"/>
    </row>
    <row r="1118" spans="9:39" x14ac:dyDescent="0.2">
      <c r="I1118" s="217"/>
      <c r="L1118" s="217"/>
      <c r="O1118" s="217"/>
      <c r="R1118" s="217"/>
      <c r="U1118" s="217"/>
      <c r="X1118" s="98"/>
      <c r="AA1118" s="217"/>
      <c r="AG1118" s="49"/>
      <c r="AM1118" s="159"/>
    </row>
    <row r="1119" spans="9:39" x14ac:dyDescent="0.2">
      <c r="I1119" s="217"/>
      <c r="L1119" s="217"/>
      <c r="O1119" s="217"/>
      <c r="R1119" s="217"/>
      <c r="U1119" s="217"/>
      <c r="X1119" s="98"/>
      <c r="AA1119" s="217"/>
      <c r="AG1119" s="49"/>
      <c r="AM1119" s="159"/>
    </row>
    <row r="1120" spans="9:39" x14ac:dyDescent="0.2">
      <c r="I1120" s="217"/>
      <c r="L1120" s="217"/>
      <c r="O1120" s="217"/>
      <c r="R1120" s="217"/>
      <c r="U1120" s="217"/>
      <c r="X1120" s="98"/>
      <c r="AA1120" s="217"/>
      <c r="AG1120" s="49"/>
      <c r="AM1120" s="159"/>
    </row>
  </sheetData>
  <autoFilter ref="B4:AO826" xr:uid="{00000000-0009-0000-0000-000007000000}">
    <sortState xmlns:xlrd2="http://schemas.microsoft.com/office/spreadsheetml/2017/richdata2" ref="B5:AO824">
      <sortCondition ref="C4:C822"/>
    </sortState>
  </autoFilter>
  <mergeCells count="26">
    <mergeCell ref="B1:H1"/>
    <mergeCell ref="I2:Z2"/>
    <mergeCell ref="AA2:AI2"/>
    <mergeCell ref="AM2:AM3"/>
    <mergeCell ref="I3:K3"/>
    <mergeCell ref="L3:N3"/>
    <mergeCell ref="O3:Q3"/>
    <mergeCell ref="R3:T3"/>
    <mergeCell ref="U3:W3"/>
    <mergeCell ref="X3:Z3"/>
    <mergeCell ref="AA3:AC3"/>
    <mergeCell ref="AD3:AF3"/>
    <mergeCell ref="AG3:AI3"/>
    <mergeCell ref="AJ3:AL3"/>
    <mergeCell ref="AJ2:AL2"/>
    <mergeCell ref="I800:Z800"/>
    <mergeCell ref="AA800:AI800"/>
    <mergeCell ref="I801:K801"/>
    <mergeCell ref="L801:N801"/>
    <mergeCell ref="O801:Q801"/>
    <mergeCell ref="R801:T801"/>
    <mergeCell ref="U801:W801"/>
    <mergeCell ref="X801:Z801"/>
    <mergeCell ref="AA801:AC801"/>
    <mergeCell ref="AD801:AF801"/>
    <mergeCell ref="AG801:AI801"/>
  </mergeCells>
  <dataValidations count="10">
    <dataValidation type="list" allowBlank="1" showInputMessage="1" showErrorMessage="1" sqref="AD802:AD1120 AD5:AD799" xr:uid="{00000000-0002-0000-0700-000000000000}">
      <formula1>CT</formula1>
    </dataValidation>
    <dataValidation type="list" allowBlank="1" showInputMessage="1" showErrorMessage="1" sqref="I802:I1120 I5:I799" xr:uid="{00000000-0002-0000-0700-000001000000}">
      <formula1>MF_BIO</formula1>
    </dataValidation>
    <dataValidation type="list" allowBlank="1" showInputMessage="1" showErrorMessage="1" sqref="AA802:AA1120 AB18 AA5:AA799" xr:uid="{00000000-0002-0000-0700-000002000000}">
      <formula1>MF</formula1>
    </dataValidation>
    <dataValidation type="list" allowBlank="1" showInputMessage="1" showErrorMessage="1" sqref="O802:O1120 O5:O799" xr:uid="{00000000-0002-0000-0700-000003000000}">
      <formula1>AC_BIO</formula1>
    </dataValidation>
    <dataValidation type="list" allowBlank="1" showInputMessage="1" showErrorMessage="1" sqref="R802:R1120 R5:R799" xr:uid="{00000000-0002-0000-0700-000004000000}">
      <formula1>ME_BIO</formula1>
    </dataValidation>
    <dataValidation type="list" allowBlank="1" showInputMessage="1" showErrorMessage="1" sqref="U5:U799 U802:U828 U830:U1120" xr:uid="{00000000-0002-0000-0700-000005000000}">
      <formula1>EU_BIO</formula1>
    </dataValidation>
    <dataValidation type="list" allowBlank="1" showInputMessage="1" showErrorMessage="1" sqref="AG802:AG1120 AG5:AG799" xr:uid="{00000000-0002-0000-0700-000006000000}">
      <formula1>AC</formula1>
    </dataValidation>
    <dataValidation type="list" allowBlank="1" showInputMessage="1" showErrorMessage="1" sqref="L802:L1120 L5:L799" xr:uid="{00000000-0002-0000-0700-000007000000}">
      <formula1>CT_BIO</formula1>
    </dataValidation>
    <dataValidation type="list" allowBlank="1" showInputMessage="1" showErrorMessage="1" sqref="X802:X1120 X5:X799" xr:uid="{00000000-0002-0000-0700-000008000000}">
      <formula1>TG_BIO</formula1>
    </dataValidation>
    <dataValidation type="list" allowBlank="1" showInputMessage="1" showErrorMessage="1" sqref="AJ5:AJ797" xr:uid="{00000000-0002-0000-0700-000009000000}">
      <formula1>SPIAGGIA</formula1>
    </dataValidation>
  </dataValidations>
  <pageMargins left="0.70000000000000007" right="0.70000000000000007" top="1.1437007874015745" bottom="1.1437007874015745" header="0.74999999999999989" footer="0.74999999999999989"/>
  <pageSetup paperSize="9" scale="10" orientation="landscape" horizontalDpi="1200" verticalDpi="1200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A1:Z24"/>
  <sheetViews>
    <sheetView zoomScale="70" zoomScaleNormal="70" workbookViewId="0">
      <selection activeCell="C8" sqref="C8"/>
    </sheetView>
  </sheetViews>
  <sheetFormatPr defaultRowHeight="14.25" x14ac:dyDescent="0.2"/>
  <cols>
    <col min="1" max="1" width="7.375" customWidth="1"/>
    <col min="2" max="2" width="12.75" customWidth="1"/>
    <col min="3" max="6" width="11.25" bestFit="1" customWidth="1"/>
    <col min="7" max="8" width="10.25" customWidth="1"/>
    <col min="9" max="9" width="10.375" customWidth="1"/>
    <col min="10" max="10" width="10.75" customWidth="1"/>
    <col min="11" max="11" width="7.5" customWidth="1"/>
    <col min="12" max="12" width="10.25" bestFit="1" customWidth="1"/>
    <col min="13" max="13" width="5.25" bestFit="1" customWidth="1"/>
    <col min="14" max="14" width="11.5" customWidth="1"/>
    <col min="15" max="15" width="8.375" customWidth="1"/>
    <col min="16" max="16" width="5.25" bestFit="1" customWidth="1"/>
    <col min="17" max="17" width="11.5" bestFit="1" customWidth="1"/>
    <col min="20" max="20" width="8.375" customWidth="1"/>
    <col min="21" max="21" width="8.125" customWidth="1"/>
    <col min="23" max="23" width="8.875" bestFit="1" customWidth="1"/>
  </cols>
  <sheetData>
    <row r="1" spans="1:26" s="622" customFormat="1" x14ac:dyDescent="0.2"/>
    <row r="2" spans="1:26" ht="14.25" customHeight="1" x14ac:dyDescent="0.2">
      <c r="B2" s="1163" t="s">
        <v>746</v>
      </c>
      <c r="C2" s="1163"/>
      <c r="D2" s="1163"/>
      <c r="E2" s="1163"/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</row>
    <row r="3" spans="1:26" ht="14.25" customHeight="1" x14ac:dyDescent="0.2">
      <c r="B3" s="1163"/>
      <c r="C3" s="1163"/>
      <c r="D3" s="1163"/>
      <c r="E3" s="1163"/>
      <c r="F3" s="1163"/>
      <c r="G3" s="1163"/>
      <c r="H3" s="1163"/>
      <c r="I3" s="1163"/>
      <c r="J3" s="1163"/>
      <c r="K3" s="1163"/>
      <c r="L3" s="1163"/>
      <c r="M3" s="1163"/>
      <c r="N3" s="1163"/>
      <c r="O3" s="1163"/>
      <c r="P3" s="1163"/>
      <c r="Q3" s="1163"/>
      <c r="R3" s="1163"/>
      <c r="S3" s="1163"/>
      <c r="T3" s="1163"/>
      <c r="U3" s="1163"/>
      <c r="V3" s="1163"/>
      <c r="W3" s="1163"/>
      <c r="X3" s="1163"/>
      <c r="Y3" s="1163"/>
      <c r="Z3" s="1163"/>
    </row>
    <row r="4" spans="1:26" x14ac:dyDescent="0.2">
      <c r="B4" s="1164" t="s">
        <v>166</v>
      </c>
      <c r="C4" s="1165"/>
      <c r="D4" s="1166"/>
      <c r="E4" s="1164" t="s">
        <v>169</v>
      </c>
      <c r="F4" s="1165"/>
      <c r="G4" s="1166"/>
      <c r="H4" s="1164" t="s">
        <v>188</v>
      </c>
      <c r="I4" s="1165"/>
      <c r="J4" s="1166"/>
      <c r="K4" s="1164" t="s">
        <v>189</v>
      </c>
      <c r="L4" s="1166"/>
      <c r="M4" s="1164" t="s">
        <v>163</v>
      </c>
      <c r="N4" s="1166"/>
      <c r="O4" s="1164" t="s">
        <v>194</v>
      </c>
      <c r="P4" s="1167"/>
      <c r="Q4" s="607" t="s">
        <v>191</v>
      </c>
      <c r="R4" s="1164" t="s">
        <v>192</v>
      </c>
      <c r="S4" s="1166"/>
      <c r="T4" s="23" t="s">
        <v>199</v>
      </c>
      <c r="U4" s="23" t="s">
        <v>190</v>
      </c>
      <c r="V4" s="23" t="s">
        <v>195</v>
      </c>
      <c r="W4" s="23" t="s">
        <v>198</v>
      </c>
      <c r="X4" s="23" t="s">
        <v>193</v>
      </c>
      <c r="Y4" s="23" t="s">
        <v>197</v>
      </c>
      <c r="Z4" s="625" t="s">
        <v>196</v>
      </c>
    </row>
    <row r="5" spans="1:26" x14ac:dyDescent="0.2">
      <c r="B5" s="23">
        <v>250</v>
      </c>
      <c r="C5" s="23">
        <v>500</v>
      </c>
      <c r="D5" s="23">
        <v>1000</v>
      </c>
      <c r="E5" s="23">
        <v>250</v>
      </c>
      <c r="F5" s="23">
        <v>500</v>
      </c>
      <c r="G5" s="23">
        <v>1000</v>
      </c>
      <c r="H5" s="23">
        <v>250</v>
      </c>
      <c r="I5" s="23">
        <v>500</v>
      </c>
      <c r="J5" s="23">
        <v>1000</v>
      </c>
      <c r="K5" s="23">
        <v>250</v>
      </c>
      <c r="L5" s="23">
        <v>500</v>
      </c>
      <c r="M5" s="23">
        <v>250</v>
      </c>
      <c r="N5" s="23">
        <v>500</v>
      </c>
      <c r="O5" s="606">
        <v>250</v>
      </c>
      <c r="P5" s="609">
        <v>500</v>
      </c>
      <c r="Q5" s="607">
        <v>250</v>
      </c>
      <c r="R5" s="23">
        <v>250</v>
      </c>
      <c r="S5" s="23">
        <v>500</v>
      </c>
      <c r="T5" s="23">
        <v>200</v>
      </c>
      <c r="U5" s="23">
        <v>500</v>
      </c>
      <c r="V5" s="23">
        <v>250</v>
      </c>
      <c r="W5" s="23">
        <v>250</v>
      </c>
      <c r="X5" s="23">
        <v>500</v>
      </c>
      <c r="Y5" s="23">
        <v>250</v>
      </c>
      <c r="Z5" s="625">
        <v>250</v>
      </c>
    </row>
    <row r="6" spans="1:26" x14ac:dyDescent="0.2">
      <c r="B6" s="986"/>
      <c r="C6" s="479"/>
      <c r="D6" s="479"/>
      <c r="E6" s="482"/>
      <c r="F6" s="479"/>
      <c r="G6" s="480"/>
      <c r="H6" s="482"/>
      <c r="I6" s="483"/>
      <c r="J6" s="483"/>
      <c r="K6" s="483"/>
      <c r="L6" s="483"/>
      <c r="M6" s="482"/>
      <c r="N6" s="482"/>
      <c r="O6" s="481"/>
      <c r="P6" s="480"/>
      <c r="Q6" s="483"/>
      <c r="S6" s="480"/>
      <c r="T6" s="480"/>
      <c r="U6" s="589"/>
      <c r="V6" s="589"/>
      <c r="W6" s="589"/>
      <c r="X6" s="590"/>
      <c r="Y6" s="589"/>
      <c r="Z6" s="626"/>
    </row>
    <row r="7" spans="1:26" ht="15" thickBot="1" x14ac:dyDescent="0.25">
      <c r="B7" s="479"/>
      <c r="C7" s="482" t="s">
        <v>988</v>
      </c>
      <c r="D7" s="488"/>
      <c r="E7" s="482" t="s">
        <v>812</v>
      </c>
      <c r="F7" s="482" t="s">
        <v>996</v>
      </c>
      <c r="G7" s="866"/>
      <c r="H7" s="482" t="s">
        <v>917</v>
      </c>
      <c r="I7" s="482" t="s">
        <v>917</v>
      </c>
      <c r="J7" s="482" t="s">
        <v>917</v>
      </c>
      <c r="K7" s="610"/>
      <c r="L7" s="482" t="s">
        <v>946</v>
      </c>
      <c r="M7" s="482"/>
      <c r="N7" s="482" t="s">
        <v>587</v>
      </c>
      <c r="O7" s="481"/>
      <c r="P7" s="591"/>
      <c r="Q7" s="277" t="s">
        <v>857</v>
      </c>
      <c r="R7" s="892" t="s">
        <v>210</v>
      </c>
      <c r="S7" s="892" t="s">
        <v>210</v>
      </c>
      <c r="T7" s="591" t="s">
        <v>218</v>
      </c>
      <c r="U7" s="487"/>
      <c r="V7" s="488"/>
      <c r="W7" s="488"/>
      <c r="X7" s="489"/>
      <c r="Y7" s="488"/>
      <c r="Z7" s="489"/>
    </row>
    <row r="8" spans="1:26" ht="15" thickBot="1" x14ac:dyDescent="0.25">
      <c r="A8" s="484">
        <v>2020</v>
      </c>
      <c r="B8" s="478" t="s">
        <v>883</v>
      </c>
      <c r="C8" s="1005" t="s">
        <v>883</v>
      </c>
      <c r="D8" s="263" t="s">
        <v>578</v>
      </c>
      <c r="E8" s="934" t="s">
        <v>627</v>
      </c>
      <c r="F8" s="478" t="s">
        <v>887</v>
      </c>
      <c r="G8" s="263" t="s">
        <v>633</v>
      </c>
      <c r="H8" s="1005" t="s">
        <v>813</v>
      </c>
      <c r="I8" s="478" t="s">
        <v>813</v>
      </c>
      <c r="J8" s="926" t="s">
        <v>813</v>
      </c>
      <c r="K8" s="594"/>
      <c r="L8" s="927" t="s">
        <v>632</v>
      </c>
      <c r="M8" s="482"/>
      <c r="N8" s="892" t="s">
        <v>364</v>
      </c>
      <c r="O8" s="891" t="s">
        <v>213</v>
      </c>
      <c r="P8" s="480"/>
      <c r="Q8" s="167" t="s">
        <v>616</v>
      </c>
      <c r="R8" s="277"/>
      <c r="U8" s="623" t="s">
        <v>208</v>
      </c>
      <c r="V8" s="594" t="s">
        <v>214</v>
      </c>
      <c r="W8" s="594" t="s">
        <v>217</v>
      </c>
      <c r="X8" s="624" t="s">
        <v>211</v>
      </c>
      <c r="Y8" s="594" t="s">
        <v>216</v>
      </c>
      <c r="Z8" s="594" t="s">
        <v>215</v>
      </c>
    </row>
    <row r="9" spans="1:26" ht="15" thickBot="1" x14ac:dyDescent="0.25">
      <c r="B9" s="877" t="s">
        <v>560</v>
      </c>
      <c r="C9" s="478" t="s">
        <v>763</v>
      </c>
      <c r="D9" s="263" t="s">
        <v>571</v>
      </c>
      <c r="E9" s="263" t="s">
        <v>633</v>
      </c>
      <c r="F9" s="478" t="s">
        <v>812</v>
      </c>
      <c r="G9" s="263" t="s">
        <v>563</v>
      </c>
      <c r="H9" s="597" t="s">
        <v>660</v>
      </c>
      <c r="I9" s="597" t="s">
        <v>660</v>
      </c>
      <c r="J9" s="594" t="s">
        <v>574</v>
      </c>
      <c r="K9" s="478"/>
      <c r="L9" s="594" t="s">
        <v>427</v>
      </c>
      <c r="M9" s="593"/>
      <c r="N9" s="478" t="s">
        <v>472</v>
      </c>
      <c r="O9" s="611"/>
      <c r="P9" s="480"/>
      <c r="Q9" s="935" t="s">
        <v>464</v>
      </c>
      <c r="R9" s="167"/>
    </row>
    <row r="10" spans="1:26" ht="15" thickBot="1" x14ac:dyDescent="0.25">
      <c r="B10" s="263" t="s">
        <v>578</v>
      </c>
      <c r="C10" s="597" t="s">
        <v>560</v>
      </c>
      <c r="D10" s="263" t="s">
        <v>560</v>
      </c>
      <c r="E10" s="263" t="s">
        <v>563</v>
      </c>
      <c r="F10" s="478" t="s">
        <v>488</v>
      </c>
      <c r="G10" s="592" t="s">
        <v>627</v>
      </c>
      <c r="H10" s="485" t="s">
        <v>574</v>
      </c>
      <c r="I10" s="478" t="s">
        <v>574</v>
      </c>
      <c r="J10" s="478" t="s">
        <v>474</v>
      </c>
      <c r="K10" s="478"/>
      <c r="L10" s="478" t="s">
        <v>209</v>
      </c>
      <c r="M10" s="478"/>
      <c r="N10" s="478" t="s">
        <v>212</v>
      </c>
      <c r="O10" s="479"/>
      <c r="Q10" s="608" t="s">
        <v>207</v>
      </c>
    </row>
    <row r="11" spans="1:26" ht="15" thickBot="1" x14ac:dyDescent="0.25">
      <c r="B11" s="263" t="s">
        <v>571</v>
      </c>
      <c r="C11" s="263" t="s">
        <v>578</v>
      </c>
      <c r="D11" s="263" t="s">
        <v>330</v>
      </c>
      <c r="E11" s="263" t="s">
        <v>548</v>
      </c>
      <c r="F11" s="597" t="s">
        <v>633</v>
      </c>
      <c r="G11" s="263" t="s">
        <v>548</v>
      </c>
      <c r="H11" s="485" t="s">
        <v>474</v>
      </c>
      <c r="I11" s="478" t="s">
        <v>474</v>
      </c>
      <c r="J11" s="478" t="s">
        <v>473</v>
      </c>
      <c r="K11" s="603"/>
      <c r="L11" s="478" t="s">
        <v>225</v>
      </c>
      <c r="M11" s="604"/>
      <c r="N11" s="478" t="s">
        <v>226</v>
      </c>
    </row>
    <row r="12" spans="1:26" x14ac:dyDescent="0.2">
      <c r="B12" s="263" t="s">
        <v>560</v>
      </c>
      <c r="C12" s="263" t="s">
        <v>571</v>
      </c>
      <c r="D12" s="263" t="s">
        <v>299</v>
      </c>
      <c r="E12" s="263" t="s">
        <v>561</v>
      </c>
      <c r="F12" s="263" t="s">
        <v>563</v>
      </c>
      <c r="G12" s="263" t="s">
        <v>561</v>
      </c>
      <c r="H12" s="485" t="s">
        <v>473</v>
      </c>
      <c r="I12" s="478" t="s">
        <v>473</v>
      </c>
      <c r="J12" s="478" t="s">
        <v>405</v>
      </c>
      <c r="K12" s="603"/>
      <c r="L12" s="481"/>
      <c r="M12" s="604"/>
    </row>
    <row r="13" spans="1:26" x14ac:dyDescent="0.2">
      <c r="B13" s="263" t="s">
        <v>330</v>
      </c>
      <c r="C13" s="263" t="s">
        <v>560</v>
      </c>
      <c r="E13" s="263" t="s">
        <v>488</v>
      </c>
      <c r="F13" s="592" t="s">
        <v>627</v>
      </c>
      <c r="G13" s="263" t="s">
        <v>488</v>
      </c>
      <c r="H13" s="485" t="s">
        <v>405</v>
      </c>
      <c r="I13" s="478" t="s">
        <v>405</v>
      </c>
      <c r="J13" s="478" t="s">
        <v>355</v>
      </c>
      <c r="L13" s="481"/>
    </row>
    <row r="14" spans="1:26" x14ac:dyDescent="0.2">
      <c r="B14" s="263" t="s">
        <v>299</v>
      </c>
      <c r="C14" s="263" t="s">
        <v>330</v>
      </c>
      <c r="E14" s="263" t="s">
        <v>425</v>
      </c>
      <c r="F14" s="263" t="s">
        <v>548</v>
      </c>
      <c r="G14" s="263" t="s">
        <v>425</v>
      </c>
      <c r="H14" s="485" t="s">
        <v>355</v>
      </c>
      <c r="I14" s="478" t="s">
        <v>355</v>
      </c>
    </row>
    <row r="15" spans="1:26" x14ac:dyDescent="0.2">
      <c r="C15" s="263" t="s">
        <v>299</v>
      </c>
      <c r="E15" s="263" t="s">
        <v>424</v>
      </c>
      <c r="F15" s="263" t="s">
        <v>561</v>
      </c>
      <c r="G15" s="263" t="s">
        <v>424</v>
      </c>
      <c r="H15" s="486"/>
    </row>
    <row r="16" spans="1:26" x14ac:dyDescent="0.2">
      <c r="F16" s="263" t="s">
        <v>488</v>
      </c>
    </row>
    <row r="17" spans="2:6" x14ac:dyDescent="0.2">
      <c r="F17" s="263" t="s">
        <v>425</v>
      </c>
    </row>
    <row r="18" spans="2:6" x14ac:dyDescent="0.2">
      <c r="F18" s="263" t="s">
        <v>424</v>
      </c>
    </row>
    <row r="19" spans="2:6" x14ac:dyDescent="0.2">
      <c r="D19" s="726"/>
    </row>
    <row r="20" spans="2:6" x14ac:dyDescent="0.2">
      <c r="B20" s="595" t="s">
        <v>233</v>
      </c>
      <c r="D20" s="726"/>
    </row>
    <row r="21" spans="2:6" x14ac:dyDescent="0.2">
      <c r="B21" s="105" t="s">
        <v>235</v>
      </c>
      <c r="C21" s="589"/>
      <c r="D21" s="726"/>
    </row>
    <row r="22" spans="2:6" x14ac:dyDescent="0.2">
      <c r="B22" s="106" t="s">
        <v>235</v>
      </c>
      <c r="C22" s="725" t="s">
        <v>234</v>
      </c>
    </row>
    <row r="23" spans="2:6" x14ac:dyDescent="0.2">
      <c r="B23" s="107" t="s">
        <v>235</v>
      </c>
      <c r="C23" s="727" t="s">
        <v>236</v>
      </c>
    </row>
    <row r="24" spans="2:6" x14ac:dyDescent="0.2">
      <c r="C24" s="728" t="s">
        <v>237</v>
      </c>
    </row>
  </sheetData>
  <mergeCells count="8">
    <mergeCell ref="B2:Z3"/>
    <mergeCell ref="B4:D4"/>
    <mergeCell ref="E4:G4"/>
    <mergeCell ref="H4:J4"/>
    <mergeCell ref="O4:P4"/>
    <mergeCell ref="M4:N4"/>
    <mergeCell ref="R4:S4"/>
    <mergeCell ref="K4:L4"/>
  </mergeCells>
  <pageMargins left="0.7" right="0.7" top="0.75" bottom="0.75" header="0.3" footer="0.3"/>
  <pageSetup paperSize="9" orientation="portrait" horizontalDpi="4294967293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MG395"/>
  <sheetViews>
    <sheetView topLeftCell="F1" zoomScale="80" zoomScaleNormal="80" workbookViewId="0">
      <pane ySplit="5" topLeftCell="A46" activePane="bottomLeft" state="frozen"/>
      <selection activeCell="I1" sqref="I1"/>
      <selection pane="bottomLeft" activeCell="H391" sqref="H391"/>
    </sheetView>
  </sheetViews>
  <sheetFormatPr defaultRowHeight="14.25" x14ac:dyDescent="0.2"/>
  <cols>
    <col min="1" max="1" width="8.625" style="785" bestFit="1" customWidth="1"/>
    <col min="2" max="2" width="5.625" style="22" bestFit="1" customWidth="1"/>
    <col min="3" max="3" width="11.75" style="43" bestFit="1" customWidth="1"/>
    <col min="4" max="4" width="40.25" style="24" bestFit="1" customWidth="1"/>
    <col min="5" max="5" width="10" style="79" bestFit="1" customWidth="1"/>
    <col min="6" max="6" width="19.625" style="76" customWidth="1"/>
    <col min="7" max="7" width="9.5" style="22" bestFit="1" customWidth="1"/>
    <col min="8" max="8" width="4.75" style="22" customWidth="1"/>
    <col min="9" max="9" width="12.875" style="80" customWidth="1"/>
    <col min="10" max="10" width="6.125" style="55" customWidth="1"/>
    <col min="11" max="11" width="9.25" style="79" bestFit="1" customWidth="1"/>
    <col min="12" max="12" width="9.5" style="80" bestFit="1" customWidth="1"/>
    <col min="13" max="13" width="6.125" style="55" customWidth="1"/>
    <col min="14" max="14" width="7" style="79" customWidth="1"/>
    <col min="15" max="15" width="9.125" style="22" bestFit="1" customWidth="1"/>
    <col min="16" max="16" width="5.875" style="22" customWidth="1"/>
    <col min="17" max="17" width="9.125" style="80" bestFit="1" customWidth="1"/>
    <col min="18" max="18" width="6.125" style="55" customWidth="1"/>
    <col min="19" max="19" width="8.25" style="80" customWidth="1"/>
    <col min="20" max="20" width="6.125" style="80" customWidth="1"/>
    <col min="21" max="21" width="10.875" style="22" bestFit="1" customWidth="1"/>
    <col min="22" max="22" width="5.875" style="22" customWidth="1"/>
    <col min="23" max="23" width="10.875" style="80" bestFit="1" customWidth="1"/>
    <col min="24" max="24" width="6.125" style="55" customWidth="1"/>
    <col min="25" max="25" width="8.25" style="80" customWidth="1"/>
    <col min="26" max="26" width="6.125" style="80" customWidth="1"/>
    <col min="27" max="27" width="9.25" style="22" bestFit="1" customWidth="1"/>
    <col min="28" max="28" width="5.875" style="22" customWidth="1"/>
    <col min="29" max="29" width="8.25" style="80" customWidth="1"/>
    <col min="30" max="30" width="6.125" style="138" customWidth="1"/>
    <col min="31" max="31" width="8.25" style="22" customWidth="1"/>
    <col min="32" max="32" width="5.875" style="22" customWidth="1"/>
    <col min="33" max="33" width="11" style="80" bestFit="1" customWidth="1"/>
    <col min="34" max="34" width="6.125" style="233" customWidth="1"/>
    <col min="35" max="35" width="8.25" style="22" customWidth="1"/>
    <col min="36" max="36" width="5.875" style="22" customWidth="1"/>
    <col min="37" max="37" width="8.25" style="80" customWidth="1"/>
    <col min="38" max="38" width="6.125" style="80" customWidth="1"/>
    <col min="39" max="39" width="10.875" style="14" bestFit="1" customWidth="1"/>
    <col min="40" max="40" width="5.875" style="22" customWidth="1"/>
    <col min="41" max="41" width="8.625" style="14" bestFit="1" customWidth="1"/>
    <col min="42" max="42" width="5.875" style="22" customWidth="1"/>
    <col min="43" max="43" width="8.25" style="14" customWidth="1"/>
    <col min="44" max="44" width="5.875" style="22" customWidth="1"/>
    <col min="45" max="45" width="8.25" style="80" customWidth="1"/>
    <col min="46" max="46" width="6.125" style="55" customWidth="1"/>
    <col min="47" max="47" width="8.25" style="22" customWidth="1"/>
    <col min="48" max="48" width="5.875" style="22" customWidth="1"/>
    <col min="49" max="49" width="8.25" style="14" customWidth="1"/>
    <col min="50" max="50" width="5.875" style="22" customWidth="1"/>
    <col min="51" max="51" width="8.25" style="14" customWidth="1"/>
    <col min="52" max="52" width="5.875" style="22" customWidth="1"/>
    <col min="53" max="53" width="8.25" style="14" customWidth="1"/>
    <col min="54" max="54" width="5.875" style="22" customWidth="1"/>
    <col min="55" max="55" width="8.25" style="14" customWidth="1"/>
    <col min="56" max="56" width="5.875" style="22" customWidth="1"/>
    <col min="57" max="57" width="9.5" style="22" customWidth="1"/>
    <col min="58" max="58" width="5.875" style="22" customWidth="1"/>
    <col min="59" max="59" width="6.75" style="79" customWidth="1"/>
    <col min="60" max="60" width="13.125" style="79" bestFit="1" customWidth="1"/>
    <col min="61" max="61" width="8.25" style="55" customWidth="1"/>
    <col min="62" max="1021" width="7.375" style="1" customWidth="1"/>
  </cols>
  <sheetData>
    <row r="1" spans="1:61" s="52" customFormat="1" x14ac:dyDescent="0.2">
      <c r="A1" s="786"/>
      <c r="B1" s="53">
        <v>1</v>
      </c>
      <c r="C1" s="54">
        <v>2</v>
      </c>
      <c r="D1" s="55">
        <v>3</v>
      </c>
      <c r="E1" s="53">
        <v>4</v>
      </c>
      <c r="F1" s="54">
        <v>5</v>
      </c>
      <c r="G1" s="55">
        <v>6</v>
      </c>
      <c r="H1" s="53">
        <v>7</v>
      </c>
      <c r="I1" s="54">
        <v>8</v>
      </c>
      <c r="J1" s="55">
        <v>9</v>
      </c>
      <c r="K1" s="53">
        <v>10</v>
      </c>
      <c r="L1" s="54">
        <v>11</v>
      </c>
      <c r="M1" s="55">
        <v>12</v>
      </c>
      <c r="N1" s="53">
        <v>13</v>
      </c>
      <c r="O1" s="54">
        <v>14</v>
      </c>
      <c r="P1" s="55">
        <v>15</v>
      </c>
      <c r="Q1" s="53">
        <v>16</v>
      </c>
      <c r="R1" s="54">
        <v>17</v>
      </c>
      <c r="S1" s="55">
        <v>18</v>
      </c>
      <c r="T1" s="53">
        <v>19</v>
      </c>
      <c r="U1" s="54">
        <v>20</v>
      </c>
      <c r="V1" s="55">
        <v>21</v>
      </c>
      <c r="W1" s="53">
        <v>22</v>
      </c>
      <c r="X1" s="54">
        <v>23</v>
      </c>
      <c r="Y1" s="55">
        <v>24</v>
      </c>
      <c r="Z1" s="53">
        <v>25</v>
      </c>
      <c r="AA1" s="55">
        <v>26</v>
      </c>
      <c r="AB1" s="53">
        <v>27</v>
      </c>
      <c r="AC1" s="55">
        <v>28</v>
      </c>
      <c r="AD1" s="53">
        <v>29</v>
      </c>
      <c r="AE1" s="55">
        <v>30</v>
      </c>
      <c r="AF1" s="53">
        <v>31</v>
      </c>
      <c r="AG1" s="55">
        <v>32</v>
      </c>
      <c r="AH1" s="53">
        <v>33</v>
      </c>
      <c r="AI1" s="55">
        <v>34</v>
      </c>
      <c r="AJ1" s="53">
        <v>35</v>
      </c>
      <c r="AK1" s="55">
        <v>36</v>
      </c>
      <c r="AL1" s="53">
        <v>37</v>
      </c>
      <c r="AM1" s="55">
        <v>38</v>
      </c>
      <c r="AN1" s="53">
        <v>39</v>
      </c>
      <c r="AO1" s="55">
        <v>40</v>
      </c>
      <c r="AP1" s="53">
        <v>41</v>
      </c>
      <c r="AQ1" s="55">
        <v>42</v>
      </c>
      <c r="AR1" s="53">
        <v>43</v>
      </c>
      <c r="AS1" s="55">
        <v>44</v>
      </c>
      <c r="AT1" s="53">
        <v>45</v>
      </c>
      <c r="AU1" s="55">
        <v>46</v>
      </c>
      <c r="AV1" s="53">
        <v>47</v>
      </c>
      <c r="AW1" s="55">
        <v>48</v>
      </c>
      <c r="AX1" s="53">
        <v>49</v>
      </c>
      <c r="AY1" s="55">
        <v>50</v>
      </c>
      <c r="AZ1" s="53">
        <v>51</v>
      </c>
      <c r="BA1" s="55">
        <v>52</v>
      </c>
      <c r="BB1" s="53">
        <v>53</v>
      </c>
      <c r="BC1" s="55">
        <v>54</v>
      </c>
      <c r="BD1" s="53">
        <v>55</v>
      </c>
      <c r="BE1" s="55">
        <v>56</v>
      </c>
      <c r="BF1" s="53">
        <v>57</v>
      </c>
      <c r="BG1" s="55">
        <v>58</v>
      </c>
      <c r="BH1" s="53"/>
      <c r="BI1" s="53">
        <v>60</v>
      </c>
    </row>
    <row r="2" spans="1:61" ht="30" customHeight="1" x14ac:dyDescent="0.2">
      <c r="B2" s="1173" t="s">
        <v>252</v>
      </c>
      <c r="C2" s="1173"/>
      <c r="D2" s="1173"/>
      <c r="E2" s="1173"/>
      <c r="F2" s="1173"/>
      <c r="G2" s="56"/>
      <c r="H2" s="56"/>
      <c r="I2" s="56"/>
      <c r="J2" s="57"/>
      <c r="K2" s="58"/>
      <c r="L2" s="56"/>
      <c r="M2" s="57"/>
      <c r="N2" s="58"/>
      <c r="O2" s="56"/>
      <c r="P2" s="56"/>
      <c r="Q2" s="56"/>
      <c r="R2" s="57"/>
      <c r="S2" s="56"/>
      <c r="T2" s="56"/>
      <c r="U2" s="56"/>
      <c r="V2" s="56"/>
      <c r="W2" s="56"/>
      <c r="X2" s="57"/>
      <c r="Y2" s="56"/>
      <c r="Z2" s="56"/>
      <c r="AA2" s="605"/>
      <c r="AB2" s="605"/>
      <c r="AC2" s="605"/>
      <c r="AD2" s="605"/>
      <c r="AE2" s="605"/>
      <c r="AF2" s="605"/>
      <c r="AG2" s="605"/>
      <c r="AH2" s="605"/>
      <c r="AI2" s="605"/>
      <c r="AJ2" s="605"/>
      <c r="AK2" s="605"/>
      <c r="AL2" s="605"/>
      <c r="AM2" s="605"/>
      <c r="AN2" s="605"/>
      <c r="AO2" s="59"/>
      <c r="AP2" s="59"/>
      <c r="AQ2" s="59"/>
      <c r="AR2" s="59"/>
      <c r="AS2" s="605"/>
      <c r="AT2" s="605"/>
      <c r="AU2" s="605"/>
      <c r="AV2" s="605"/>
      <c r="AW2" s="59"/>
      <c r="AX2" s="59"/>
      <c r="AY2" s="59"/>
      <c r="AZ2" s="59"/>
      <c r="BA2" s="59"/>
      <c r="BB2" s="59"/>
      <c r="BC2" s="59"/>
      <c r="BD2" s="59"/>
      <c r="BE2" s="60"/>
      <c r="BF2" s="60"/>
      <c r="BG2" s="61"/>
      <c r="BH2" s="133"/>
      <c r="BI2" s="62"/>
    </row>
    <row r="3" spans="1:61" ht="18.75" x14ac:dyDescent="0.2">
      <c r="B3" s="63" t="s">
        <v>242</v>
      </c>
      <c r="C3" s="32" t="s">
        <v>243</v>
      </c>
      <c r="D3" s="64" t="s">
        <v>244</v>
      </c>
      <c r="E3" s="65" t="s">
        <v>241</v>
      </c>
      <c r="F3" s="1174" t="s">
        <v>309</v>
      </c>
      <c r="G3" s="1175" t="s">
        <v>166</v>
      </c>
      <c r="H3" s="1175"/>
      <c r="I3" s="1175"/>
      <c r="J3" s="1175"/>
      <c r="K3" s="1175"/>
      <c r="L3" s="1175"/>
      <c r="M3" s="1175"/>
      <c r="N3" s="1175"/>
      <c r="O3" s="1170" t="s">
        <v>169</v>
      </c>
      <c r="P3" s="1170"/>
      <c r="Q3" s="1170"/>
      <c r="R3" s="1170"/>
      <c r="S3" s="1170"/>
      <c r="T3" s="1170"/>
      <c r="U3" s="1169" t="s">
        <v>188</v>
      </c>
      <c r="V3" s="1169"/>
      <c r="W3" s="1169"/>
      <c r="X3" s="1169"/>
      <c r="Y3" s="1169"/>
      <c r="Z3" s="1169"/>
      <c r="AA3" s="1176" t="s">
        <v>189</v>
      </c>
      <c r="AB3" s="1177"/>
      <c r="AC3" s="1177"/>
      <c r="AD3" s="1178"/>
      <c r="AE3" s="1169" t="s">
        <v>163</v>
      </c>
      <c r="AF3" s="1169"/>
      <c r="AG3" s="1169"/>
      <c r="AH3" s="1169"/>
      <c r="AI3" s="1169" t="s">
        <v>194</v>
      </c>
      <c r="AJ3" s="1169"/>
      <c r="AK3" s="1169"/>
      <c r="AL3" s="1169"/>
      <c r="AM3" s="1169" t="s">
        <v>191</v>
      </c>
      <c r="AN3" s="1169"/>
      <c r="AO3" s="1172" t="s">
        <v>192</v>
      </c>
      <c r="AP3" s="1172"/>
      <c r="AQ3" s="1172"/>
      <c r="AR3" s="1172"/>
      <c r="AS3" s="1169" t="s">
        <v>190</v>
      </c>
      <c r="AT3" s="1169"/>
      <c r="AU3" s="1169" t="s">
        <v>195</v>
      </c>
      <c r="AV3" s="1169"/>
      <c r="AW3" s="1169" t="s">
        <v>198</v>
      </c>
      <c r="AX3" s="1169"/>
      <c r="AY3" s="1169" t="s">
        <v>193</v>
      </c>
      <c r="AZ3" s="1169"/>
      <c r="BA3" s="1169" t="s">
        <v>197</v>
      </c>
      <c r="BB3" s="1169"/>
      <c r="BC3" s="1169" t="s">
        <v>196</v>
      </c>
      <c r="BD3" s="1169"/>
      <c r="BE3" s="1170" t="s">
        <v>199</v>
      </c>
      <c r="BF3" s="1170"/>
      <c r="BG3" s="1170"/>
      <c r="BH3" s="628" t="s">
        <v>308</v>
      </c>
      <c r="BI3" s="627" t="s">
        <v>253</v>
      </c>
    </row>
    <row r="4" spans="1:61" x14ac:dyDescent="0.2">
      <c r="B4" s="63"/>
      <c r="C4" s="32"/>
      <c r="D4" s="64"/>
      <c r="E4" s="65"/>
      <c r="F4" s="1174"/>
      <c r="G4" s="1171">
        <v>250</v>
      </c>
      <c r="H4" s="1171"/>
      <c r="I4" s="1156">
        <v>500</v>
      </c>
      <c r="J4" s="1156"/>
      <c r="K4" s="1156"/>
      <c r="L4" s="1156">
        <v>1000</v>
      </c>
      <c r="M4" s="1156"/>
      <c r="N4" s="1156"/>
      <c r="O4" s="1168">
        <v>250</v>
      </c>
      <c r="P4" s="1168"/>
      <c r="Q4" s="1168">
        <v>500</v>
      </c>
      <c r="R4" s="1168"/>
      <c r="S4" s="1168">
        <v>1000</v>
      </c>
      <c r="T4" s="1168"/>
      <c r="U4" s="1168">
        <v>250</v>
      </c>
      <c r="V4" s="1168"/>
      <c r="W4" s="1168">
        <v>500</v>
      </c>
      <c r="X4" s="1168"/>
      <c r="Y4" s="1168">
        <v>1000</v>
      </c>
      <c r="Z4" s="1168"/>
      <c r="AA4" s="1168">
        <v>250</v>
      </c>
      <c r="AB4" s="1179"/>
      <c r="AC4" s="1168">
        <v>500</v>
      </c>
      <c r="AD4" s="1179"/>
      <c r="AE4" s="1168">
        <v>250</v>
      </c>
      <c r="AF4" s="1168"/>
      <c r="AG4" s="1156">
        <v>500</v>
      </c>
      <c r="AH4" s="1156"/>
      <c r="AI4" s="1168">
        <v>250</v>
      </c>
      <c r="AJ4" s="1168"/>
      <c r="AK4" s="1156">
        <v>500</v>
      </c>
      <c r="AL4" s="1156"/>
      <c r="AM4" s="1156">
        <v>250</v>
      </c>
      <c r="AN4" s="1156"/>
      <c r="AO4" s="1156">
        <v>250</v>
      </c>
      <c r="AP4" s="1156"/>
      <c r="AQ4" s="1156">
        <v>500</v>
      </c>
      <c r="AR4" s="1156"/>
      <c r="AS4" s="1156">
        <v>500</v>
      </c>
      <c r="AT4" s="1156"/>
      <c r="AU4" s="1168">
        <v>250</v>
      </c>
      <c r="AV4" s="1168"/>
      <c r="AW4" s="1156">
        <v>250</v>
      </c>
      <c r="AX4" s="1156"/>
      <c r="AY4" s="1156">
        <v>500</v>
      </c>
      <c r="AZ4" s="1156"/>
      <c r="BA4" s="1156">
        <v>250</v>
      </c>
      <c r="BB4" s="1156"/>
      <c r="BC4" s="1156">
        <v>250</v>
      </c>
      <c r="BD4" s="1156"/>
      <c r="BE4" s="35"/>
      <c r="BF4" s="35"/>
      <c r="BG4" s="66"/>
      <c r="BH4" s="134"/>
      <c r="BI4" s="67" t="s">
        <v>254</v>
      </c>
    </row>
    <row r="5" spans="1:61" x14ac:dyDescent="0.2">
      <c r="A5" s="785" t="s">
        <v>537</v>
      </c>
      <c r="B5" s="36"/>
      <c r="C5" s="37"/>
      <c r="D5" s="68"/>
      <c r="E5" s="69"/>
      <c r="F5" s="1174"/>
      <c r="G5" s="70" t="s">
        <v>247</v>
      </c>
      <c r="H5" s="35" t="s">
        <v>180</v>
      </c>
      <c r="I5" s="35" t="s">
        <v>247</v>
      </c>
      <c r="J5" s="71" t="s">
        <v>180</v>
      </c>
      <c r="K5" s="39" t="s">
        <v>248</v>
      </c>
      <c r="L5" s="35" t="s">
        <v>247</v>
      </c>
      <c r="M5" s="71" t="s">
        <v>180</v>
      </c>
      <c r="N5" s="39" t="s">
        <v>248</v>
      </c>
      <c r="O5" s="35" t="s">
        <v>247</v>
      </c>
      <c r="P5" s="35" t="s">
        <v>180</v>
      </c>
      <c r="Q5" s="35" t="s">
        <v>247</v>
      </c>
      <c r="R5" s="71" t="s">
        <v>180</v>
      </c>
      <c r="S5" s="35" t="s">
        <v>247</v>
      </c>
      <c r="T5" s="35" t="s">
        <v>180</v>
      </c>
      <c r="U5" s="35" t="s">
        <v>247</v>
      </c>
      <c r="V5" s="35" t="s">
        <v>180</v>
      </c>
      <c r="W5" s="35" t="s">
        <v>247</v>
      </c>
      <c r="X5" s="71" t="s">
        <v>180</v>
      </c>
      <c r="Y5" s="35" t="s">
        <v>247</v>
      </c>
      <c r="Z5" s="35" t="s">
        <v>180</v>
      </c>
      <c r="AA5" s="35" t="s">
        <v>247</v>
      </c>
      <c r="AB5" s="35" t="s">
        <v>180</v>
      </c>
      <c r="AC5" s="35" t="s">
        <v>247</v>
      </c>
      <c r="AD5" s="230" t="s">
        <v>180</v>
      </c>
      <c r="AE5" s="35" t="s">
        <v>247</v>
      </c>
      <c r="AF5" s="35" t="s">
        <v>180</v>
      </c>
      <c r="AG5" s="35" t="s">
        <v>247</v>
      </c>
      <c r="AH5" s="230" t="s">
        <v>180</v>
      </c>
      <c r="AI5" s="35" t="s">
        <v>247</v>
      </c>
      <c r="AJ5" s="35" t="s">
        <v>180</v>
      </c>
      <c r="AK5" s="35" t="s">
        <v>247</v>
      </c>
      <c r="AL5" s="35" t="s">
        <v>180</v>
      </c>
      <c r="AM5" s="35" t="s">
        <v>247</v>
      </c>
      <c r="AN5" s="35" t="s">
        <v>180</v>
      </c>
      <c r="AO5" s="35" t="s">
        <v>247</v>
      </c>
      <c r="AP5" s="35" t="s">
        <v>180</v>
      </c>
      <c r="AQ5" s="35" t="s">
        <v>247</v>
      </c>
      <c r="AR5" s="35" t="s">
        <v>180</v>
      </c>
      <c r="AS5" s="35" t="s">
        <v>247</v>
      </c>
      <c r="AT5" s="71" t="s">
        <v>180</v>
      </c>
      <c r="AU5" s="35" t="s">
        <v>247</v>
      </c>
      <c r="AV5" s="35" t="s">
        <v>180</v>
      </c>
      <c r="AW5" s="35" t="s">
        <v>247</v>
      </c>
      <c r="AX5" s="35" t="s">
        <v>180</v>
      </c>
      <c r="AY5" s="35" t="s">
        <v>247</v>
      </c>
      <c r="AZ5" s="35" t="s">
        <v>180</v>
      </c>
      <c r="BA5" s="35" t="s">
        <v>247</v>
      </c>
      <c r="BB5" s="35" t="s">
        <v>180</v>
      </c>
      <c r="BC5" s="35" t="s">
        <v>247</v>
      </c>
      <c r="BD5" s="35" t="s">
        <v>180</v>
      </c>
      <c r="BE5" s="35" t="s">
        <v>247</v>
      </c>
      <c r="BF5" s="35" t="s">
        <v>180</v>
      </c>
      <c r="BG5" s="66" t="s">
        <v>248</v>
      </c>
      <c r="BH5" s="135"/>
      <c r="BI5" s="72" t="s">
        <v>255</v>
      </c>
    </row>
    <row r="6" spans="1:61" x14ac:dyDescent="0.2">
      <c r="A6" s="785" t="s">
        <v>728</v>
      </c>
      <c r="B6" s="73">
        <v>26</v>
      </c>
      <c r="C6" s="74">
        <v>43855</v>
      </c>
      <c r="D6" s="42" t="s">
        <v>114</v>
      </c>
      <c r="E6" s="75">
        <v>202.69</v>
      </c>
      <c r="F6" s="76">
        <f t="shared" ref="F6:F69" si="0">E6-K6-N6-BG6</f>
        <v>150.31</v>
      </c>
      <c r="G6" s="73"/>
      <c r="H6" s="73"/>
      <c r="I6" s="73" t="s">
        <v>560</v>
      </c>
      <c r="J6" s="77">
        <v>6</v>
      </c>
      <c r="K6" s="75">
        <v>52.38</v>
      </c>
      <c r="L6" s="73"/>
      <c r="M6" s="77"/>
      <c r="N6" s="75"/>
      <c r="O6" s="73"/>
      <c r="P6" s="73"/>
      <c r="Q6" s="73" t="s">
        <v>633</v>
      </c>
      <c r="R6" s="77">
        <v>3</v>
      </c>
      <c r="S6" s="73"/>
      <c r="T6" s="78"/>
      <c r="U6" s="73"/>
      <c r="V6" s="73"/>
      <c r="W6" s="73" t="s">
        <v>660</v>
      </c>
      <c r="X6" s="77">
        <v>6</v>
      </c>
      <c r="Y6" s="73"/>
      <c r="Z6" s="78"/>
      <c r="AA6" s="73"/>
      <c r="AB6" s="73"/>
      <c r="AC6" s="73" t="s">
        <v>632</v>
      </c>
      <c r="AD6" s="231">
        <v>3</v>
      </c>
      <c r="AE6" s="73"/>
      <c r="AF6" s="73"/>
      <c r="AG6" s="73" t="s">
        <v>364</v>
      </c>
      <c r="AH6" s="232">
        <v>3</v>
      </c>
      <c r="AI6" s="73"/>
      <c r="AJ6" s="73"/>
      <c r="AK6" s="73"/>
      <c r="AL6" s="78"/>
      <c r="AM6" s="73" t="s">
        <v>464</v>
      </c>
      <c r="AN6" s="73">
        <v>6</v>
      </c>
      <c r="AO6" s="73"/>
      <c r="AP6" s="73"/>
      <c r="AQ6" s="73" t="s">
        <v>210</v>
      </c>
      <c r="AR6" s="73">
        <v>3</v>
      </c>
      <c r="AS6" s="73"/>
      <c r="AT6" s="77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5"/>
      <c r="BH6" s="75"/>
      <c r="BI6" s="77">
        <f>COUNT(H6,J6,M6,P6,R6,T6,V6,X6,Z6,#REF!,AT6,AB6,AD6,AF6,AH6,AJ6,AL6,AV6,#REF!,AN6,AX6,AP6,AZ6,BB6,BD6,BF6,AR6)</f>
        <v>7</v>
      </c>
    </row>
    <row r="7" spans="1:61" x14ac:dyDescent="0.2">
      <c r="B7" s="73">
        <v>60</v>
      </c>
      <c r="C7" s="74">
        <v>43879</v>
      </c>
      <c r="D7" s="42" t="s">
        <v>288</v>
      </c>
      <c r="E7" s="75">
        <v>108</v>
      </c>
      <c r="F7" s="76">
        <f t="shared" si="0"/>
        <v>0</v>
      </c>
      <c r="G7" s="73"/>
      <c r="I7" s="73" t="s">
        <v>560</v>
      </c>
      <c r="J7" s="55">
        <v>12</v>
      </c>
      <c r="K7" s="79">
        <v>108</v>
      </c>
      <c r="L7" s="73"/>
      <c r="O7" s="73"/>
      <c r="Q7" s="73"/>
      <c r="S7" s="98"/>
      <c r="U7" s="73"/>
      <c r="W7" s="73"/>
      <c r="Y7" s="73"/>
      <c r="AA7" s="73"/>
      <c r="AC7" s="73"/>
      <c r="AE7" s="73"/>
      <c r="AG7" s="73"/>
      <c r="AI7" s="73"/>
      <c r="AK7" s="73"/>
      <c r="AM7" s="73"/>
      <c r="AN7" s="73"/>
      <c r="AO7" s="73"/>
      <c r="AP7" s="73"/>
      <c r="AQ7" s="73"/>
      <c r="AR7" s="73"/>
      <c r="AS7" s="73"/>
      <c r="AU7" s="73"/>
      <c r="AW7" s="73"/>
      <c r="AX7" s="73"/>
      <c r="AY7" s="73"/>
      <c r="AZ7" s="73"/>
      <c r="BA7" s="73"/>
      <c r="BB7" s="73"/>
      <c r="BC7" s="73"/>
      <c r="BD7" s="73"/>
      <c r="BE7" s="73"/>
      <c r="BI7" s="77">
        <f>COUNT(H7,J7,M7,P7,R7,T7,V7,X7,Z7,#REF!,AT7,AB7,AD7,AF7,AH7,AJ7,AL7,AV7,#REF!,AN7,AX7,AP7,AZ7,BB7,BD7,BF7,AR7)</f>
        <v>1</v>
      </c>
    </row>
    <row r="8" spans="1:61" x14ac:dyDescent="0.2">
      <c r="B8" s="98">
        <v>68</v>
      </c>
      <c r="C8" s="43">
        <v>43887</v>
      </c>
      <c r="D8" s="42" t="s">
        <v>141</v>
      </c>
      <c r="E8" s="79">
        <v>94.8</v>
      </c>
      <c r="F8" s="76">
        <f t="shared" si="0"/>
        <v>94.8</v>
      </c>
      <c r="G8" s="73"/>
      <c r="I8" s="73"/>
      <c r="L8" s="73"/>
      <c r="O8" s="73"/>
      <c r="Q8" s="355" t="s">
        <v>633</v>
      </c>
      <c r="R8" s="55">
        <v>6</v>
      </c>
      <c r="S8" s="73"/>
      <c r="U8" s="73" t="s">
        <v>660</v>
      </c>
      <c r="V8" s="22">
        <v>6</v>
      </c>
      <c r="W8" s="73" t="s">
        <v>660</v>
      </c>
      <c r="X8" s="55">
        <v>6</v>
      </c>
      <c r="Y8" s="73"/>
      <c r="AA8" s="73"/>
      <c r="AC8" s="98"/>
      <c r="AE8" s="98"/>
      <c r="AG8" s="73"/>
      <c r="AI8" s="98"/>
      <c r="AK8" s="73"/>
      <c r="AM8" s="73"/>
      <c r="AO8" s="98"/>
      <c r="AQ8" s="73"/>
      <c r="AS8" s="98"/>
      <c r="AU8" s="73"/>
      <c r="AW8" s="73"/>
      <c r="AY8" s="73"/>
      <c r="BA8" s="98"/>
      <c r="BC8" s="73"/>
      <c r="BE8" s="73"/>
      <c r="BI8" s="77">
        <f>COUNT(H8,J8,M8,P8,R8,T8,V8,X8,Z8,#REF!,AT8,AB8,AD8,AF8,AH8,AJ8,AL8,AV8,#REF!,AN8,AX8,AP8,AZ8,BB8,BD8,BF8,AR8)</f>
        <v>3</v>
      </c>
    </row>
    <row r="9" spans="1:61" x14ac:dyDescent="0.2">
      <c r="B9" s="73">
        <v>78</v>
      </c>
      <c r="C9" s="43">
        <v>43893</v>
      </c>
      <c r="D9" s="42" t="s">
        <v>129</v>
      </c>
      <c r="E9" s="79">
        <v>332.7</v>
      </c>
      <c r="F9" s="76">
        <f t="shared" si="0"/>
        <v>224.7</v>
      </c>
      <c r="G9" s="73" t="s">
        <v>560</v>
      </c>
      <c r="H9" s="22">
        <v>12</v>
      </c>
      <c r="I9" s="73" t="s">
        <v>560</v>
      </c>
      <c r="J9" s="55">
        <v>12</v>
      </c>
      <c r="K9" s="79">
        <v>108</v>
      </c>
      <c r="L9" s="73"/>
      <c r="O9" s="73"/>
      <c r="Q9" s="73"/>
      <c r="S9" s="73"/>
      <c r="U9" s="73" t="s">
        <v>660</v>
      </c>
      <c r="V9" s="22">
        <v>6</v>
      </c>
      <c r="W9" s="98"/>
      <c r="Y9" s="73"/>
      <c r="AA9" s="73"/>
      <c r="AC9" s="73"/>
      <c r="AE9" s="73"/>
      <c r="AG9" s="73"/>
      <c r="AH9" s="234"/>
      <c r="AI9" s="73" t="s">
        <v>213</v>
      </c>
      <c r="AJ9" s="22">
        <v>9</v>
      </c>
      <c r="AK9" s="73"/>
      <c r="AM9" s="73"/>
      <c r="AO9" s="73" t="s">
        <v>210</v>
      </c>
      <c r="AP9" s="22">
        <v>12</v>
      </c>
      <c r="AQ9" s="73"/>
      <c r="AS9" s="73"/>
      <c r="AU9" s="73"/>
      <c r="AW9" s="73"/>
      <c r="AY9" s="73"/>
      <c r="BA9" s="73"/>
      <c r="BC9" s="73"/>
      <c r="BE9" s="73"/>
      <c r="BI9" s="77">
        <f>COUNT(H9,J9,M9,P9,R9,T9,V9,X9,Z9,#REF!,AT9,AB9,AD9,AF9,AH9,AJ9,AL9,AV9,#REF!,AN9,AX9,AP9,AZ9,BB9,BD9,BF9,AR9)</f>
        <v>5</v>
      </c>
    </row>
    <row r="10" spans="1:61" x14ac:dyDescent="0.2">
      <c r="A10" s="787"/>
      <c r="B10" s="73">
        <v>79</v>
      </c>
      <c r="C10" s="43">
        <v>43894</v>
      </c>
      <c r="D10" s="42" t="s">
        <v>141</v>
      </c>
      <c r="E10" s="79">
        <v>68.400000000000006</v>
      </c>
      <c r="F10" s="76">
        <f t="shared" si="0"/>
        <v>68.400000000000006</v>
      </c>
      <c r="G10" s="73" t="s">
        <v>560</v>
      </c>
      <c r="H10" s="22">
        <v>12</v>
      </c>
      <c r="I10" s="73"/>
      <c r="L10" s="73"/>
      <c r="O10" s="73"/>
      <c r="Q10" s="73"/>
      <c r="S10" s="73"/>
      <c r="U10" s="73"/>
      <c r="W10" s="73"/>
      <c r="Y10" s="73"/>
      <c r="AA10" s="73"/>
      <c r="AC10" s="73"/>
      <c r="AE10" s="73"/>
      <c r="AG10" s="73"/>
      <c r="AI10" s="73"/>
      <c r="AK10" s="73"/>
      <c r="AM10" s="73"/>
      <c r="AO10" s="73"/>
      <c r="AQ10" s="73"/>
      <c r="AS10" s="73"/>
      <c r="AU10" s="73"/>
      <c r="AW10" s="73"/>
      <c r="AY10" s="73"/>
      <c r="BA10" s="73"/>
      <c r="BC10" s="73"/>
      <c r="BE10" s="73"/>
      <c r="BI10" s="77">
        <f>COUNT(H10,J10,M10,P10,R10,T10,V10,X10,Z10,#REF!,AT10,AB10,AD10,AF10,AH10,AJ10,AL10,AV10,#REF!,AN10,AX10,AP10,AZ10,BB10,BD10,BF10,AR10)</f>
        <v>1</v>
      </c>
    </row>
    <row r="11" spans="1:61" x14ac:dyDescent="0.2">
      <c r="B11" s="73">
        <v>80</v>
      </c>
      <c r="C11" s="43">
        <v>43897</v>
      </c>
      <c r="D11" s="42" t="s">
        <v>295</v>
      </c>
      <c r="E11" s="79">
        <v>147.6</v>
      </c>
      <c r="F11" s="76">
        <f t="shared" si="0"/>
        <v>93.6</v>
      </c>
      <c r="G11" s="73" t="s">
        <v>560</v>
      </c>
      <c r="H11" s="22">
        <v>6</v>
      </c>
      <c r="I11" s="73" t="s">
        <v>560</v>
      </c>
      <c r="J11" s="55">
        <v>6</v>
      </c>
      <c r="K11" s="79">
        <v>54</v>
      </c>
      <c r="L11" s="73"/>
      <c r="O11" s="73" t="s">
        <v>627</v>
      </c>
      <c r="P11" s="22">
        <v>3</v>
      </c>
      <c r="Q11" s="73" t="s">
        <v>633</v>
      </c>
      <c r="R11" s="55">
        <v>3</v>
      </c>
      <c r="S11" s="73"/>
      <c r="U11" s="73" t="s">
        <v>660</v>
      </c>
      <c r="V11" s="22">
        <v>3</v>
      </c>
      <c r="W11" s="73" t="s">
        <v>660</v>
      </c>
      <c r="X11" s="55">
        <v>3</v>
      </c>
      <c r="Y11" s="73"/>
      <c r="AA11" s="73"/>
      <c r="AC11" s="73"/>
      <c r="AE11" s="73"/>
      <c r="AG11" s="73"/>
      <c r="AI11" s="73"/>
      <c r="AK11" s="73"/>
      <c r="AM11" s="73"/>
      <c r="AO11" s="73"/>
      <c r="AQ11" s="73"/>
      <c r="AS11" s="73"/>
      <c r="AU11" s="73"/>
      <c r="AW11" s="73"/>
      <c r="AY11" s="73"/>
      <c r="BA11" s="73"/>
      <c r="BC11" s="73"/>
      <c r="BE11" s="73"/>
      <c r="BI11" s="77">
        <f>COUNT(H11,J11,M11,P11,R11,T11,V11,X11,Z11,#REF!,AT11,AB11,AD11,AF11,AH11,AJ11,AL11,AV11,#REF!,AN11,AX11,AP11,AZ11,BB11,BD11,BF11,AR11)</f>
        <v>6</v>
      </c>
    </row>
    <row r="12" spans="1:61" x14ac:dyDescent="0.2">
      <c r="A12" s="785" t="s">
        <v>728</v>
      </c>
      <c r="B12" s="73">
        <v>88</v>
      </c>
      <c r="C12" s="43">
        <v>43901</v>
      </c>
      <c r="D12" s="42" t="s">
        <v>138</v>
      </c>
      <c r="E12" s="79">
        <v>93.56</v>
      </c>
      <c r="F12" s="76">
        <f t="shared" si="0"/>
        <v>93.56</v>
      </c>
      <c r="G12" s="73"/>
      <c r="I12" s="73"/>
      <c r="L12" s="73"/>
      <c r="O12" s="73"/>
      <c r="Q12" s="430" t="s">
        <v>488</v>
      </c>
      <c r="R12" s="55">
        <v>3</v>
      </c>
      <c r="S12" s="73"/>
      <c r="U12" s="73"/>
      <c r="W12" s="73"/>
      <c r="Y12" s="73"/>
      <c r="AA12" s="73"/>
      <c r="AC12" s="73" t="s">
        <v>632</v>
      </c>
      <c r="AD12" s="138">
        <v>3</v>
      </c>
      <c r="AE12" s="73"/>
      <c r="AG12" s="73" t="s">
        <v>587</v>
      </c>
      <c r="AH12" s="233">
        <v>3</v>
      </c>
      <c r="AI12" s="73"/>
      <c r="AK12" s="73"/>
      <c r="AM12" s="73" t="s">
        <v>464</v>
      </c>
      <c r="AN12" s="22">
        <v>6</v>
      </c>
      <c r="AO12" s="73"/>
      <c r="AQ12" s="73"/>
      <c r="AS12" s="73"/>
      <c r="AU12" s="73"/>
      <c r="AW12" s="73"/>
      <c r="AY12" s="73"/>
      <c r="BA12" s="73"/>
      <c r="BC12" s="73"/>
      <c r="BE12" s="73"/>
      <c r="BI12" s="77">
        <f>COUNT(H12,J12,M12,P12,R12,T12,V12,X12,Z12,#REF!,AT12,AB12,AD12,AF12,AH12,AJ12,AL12,AV12,#REF!,AN12,AX12,AP12,AZ12,BB12,BD12,BF12,AR12)</f>
        <v>4</v>
      </c>
    </row>
    <row r="13" spans="1:61" x14ac:dyDescent="0.2">
      <c r="B13" s="73">
        <v>97</v>
      </c>
      <c r="C13" s="43">
        <v>43910</v>
      </c>
      <c r="D13" s="42" t="s">
        <v>568</v>
      </c>
      <c r="E13" s="79">
        <v>84</v>
      </c>
      <c r="F13" s="76">
        <f t="shared" si="0"/>
        <v>84</v>
      </c>
      <c r="G13" s="73" t="s">
        <v>560</v>
      </c>
      <c r="H13" s="22">
        <v>6</v>
      </c>
      <c r="I13" s="73"/>
      <c r="L13" s="73"/>
      <c r="O13" s="73" t="s">
        <v>627</v>
      </c>
      <c r="P13" s="22">
        <v>6</v>
      </c>
      <c r="Q13" s="73"/>
      <c r="S13" s="73"/>
      <c r="U13" s="73" t="s">
        <v>660</v>
      </c>
      <c r="V13" s="22">
        <v>6</v>
      </c>
      <c r="W13" s="73"/>
      <c r="Y13" s="73"/>
      <c r="AA13" s="73"/>
      <c r="AC13" s="73"/>
      <c r="AE13" s="73"/>
      <c r="AG13" s="73"/>
      <c r="AI13" s="73"/>
      <c r="AK13" s="73"/>
      <c r="AM13" s="73"/>
      <c r="AO13" s="73"/>
      <c r="AQ13" s="73"/>
      <c r="AS13" s="73"/>
      <c r="AU13" s="73"/>
      <c r="AW13" s="73"/>
      <c r="AY13" s="73"/>
      <c r="BA13" s="73"/>
      <c r="BC13" s="73"/>
      <c r="BE13" s="73"/>
      <c r="BI13" s="77">
        <f>COUNT(H13,J13,M13,P13,R13,T13,V13,X13,Z13,#REF!,AT13,AB13,AD13,AF13,AH13,AJ13,AL13,AV13,#REF!,AN13,AX13,AP13,AZ13,BB13,BD13,BF13,AR13)</f>
        <v>3</v>
      </c>
    </row>
    <row r="14" spans="1:61" x14ac:dyDescent="0.2">
      <c r="A14" s="785" t="s">
        <v>728</v>
      </c>
      <c r="B14" s="73">
        <v>109</v>
      </c>
      <c r="C14" s="43">
        <v>43917</v>
      </c>
      <c r="D14" s="42" t="s">
        <v>146</v>
      </c>
      <c r="E14" s="79">
        <v>310.8</v>
      </c>
      <c r="F14" s="76">
        <f t="shared" si="0"/>
        <v>258.42</v>
      </c>
      <c r="G14" s="73" t="s">
        <v>560</v>
      </c>
      <c r="H14" s="22">
        <v>6</v>
      </c>
      <c r="I14" s="73" t="s">
        <v>560</v>
      </c>
      <c r="J14" s="55">
        <v>6</v>
      </c>
      <c r="K14" s="79">
        <v>52.38</v>
      </c>
      <c r="L14" s="73"/>
      <c r="O14" s="73" t="s">
        <v>627</v>
      </c>
      <c r="P14" s="22">
        <v>9</v>
      </c>
      <c r="Q14" s="73" t="s">
        <v>488</v>
      </c>
      <c r="R14" s="55">
        <v>6</v>
      </c>
      <c r="S14" s="73"/>
      <c r="U14" s="73" t="s">
        <v>660</v>
      </c>
      <c r="V14" s="22">
        <v>6</v>
      </c>
      <c r="W14" s="73" t="s">
        <v>660</v>
      </c>
      <c r="X14" s="55">
        <v>6</v>
      </c>
      <c r="Y14" s="73"/>
      <c r="AA14" s="73"/>
      <c r="AC14" s="73" t="s">
        <v>632</v>
      </c>
      <c r="AD14" s="138">
        <v>6</v>
      </c>
      <c r="AE14" s="73"/>
      <c r="AG14" s="73" t="s">
        <v>587</v>
      </c>
      <c r="AH14" s="233">
        <v>6</v>
      </c>
      <c r="AI14" s="73"/>
      <c r="AK14" s="73"/>
      <c r="AM14" s="73" t="s">
        <v>464</v>
      </c>
      <c r="AN14" s="22">
        <v>3</v>
      </c>
      <c r="AO14" s="73"/>
      <c r="AQ14" s="73"/>
      <c r="AS14" s="73"/>
      <c r="AU14" s="73"/>
      <c r="AW14" s="73"/>
      <c r="AY14" s="73"/>
      <c r="BA14" s="73"/>
      <c r="BC14" s="73"/>
      <c r="BE14" s="73"/>
      <c r="BI14" s="77">
        <f>COUNT(H14,J14,M14,P14,R14,T14,V14,X14,Z14,#REF!,AT14,AB14,AD14,AF14,AH14,AJ14,AL14,AV14,#REF!,AN14,AX14,AP14,AZ14,BB14,BD14,BF14,AR14)</f>
        <v>9</v>
      </c>
    </row>
    <row r="15" spans="1:61" x14ac:dyDescent="0.2">
      <c r="A15" s="785" t="s">
        <v>728</v>
      </c>
      <c r="B15" s="73" t="s">
        <v>748</v>
      </c>
      <c r="C15" s="43">
        <v>43920</v>
      </c>
      <c r="D15" s="175" t="s">
        <v>114</v>
      </c>
      <c r="E15" s="79">
        <v>203.7</v>
      </c>
      <c r="F15" s="76">
        <f t="shared" si="0"/>
        <v>149.69999999999999</v>
      </c>
      <c r="G15" s="73"/>
      <c r="I15" s="73" t="s">
        <v>560</v>
      </c>
      <c r="J15" s="55">
        <v>6</v>
      </c>
      <c r="K15" s="791">
        <v>54</v>
      </c>
      <c r="L15" s="73"/>
      <c r="O15" s="73"/>
      <c r="Q15" s="73" t="s">
        <v>488</v>
      </c>
      <c r="R15" s="55">
        <v>6</v>
      </c>
      <c r="S15" s="73"/>
      <c r="U15" s="73"/>
      <c r="W15" s="73" t="s">
        <v>660</v>
      </c>
      <c r="X15" s="55">
        <v>9</v>
      </c>
      <c r="Y15" s="73"/>
      <c r="AA15" s="73"/>
      <c r="AC15" s="73"/>
      <c r="AE15" s="73"/>
      <c r="AG15" s="73" t="s">
        <v>364</v>
      </c>
      <c r="AH15" s="233">
        <v>2</v>
      </c>
      <c r="AI15" s="73"/>
      <c r="AK15" s="73"/>
      <c r="AM15" s="73" t="s">
        <v>464</v>
      </c>
      <c r="AN15" s="22">
        <v>6</v>
      </c>
      <c r="AO15" s="73"/>
      <c r="AQ15" s="73"/>
      <c r="AS15" s="73"/>
      <c r="AU15" s="73"/>
      <c r="AW15" s="73"/>
      <c r="AY15" s="73"/>
      <c r="BA15" s="73"/>
      <c r="BC15" s="73"/>
      <c r="BE15" s="73"/>
      <c r="BI15" s="77">
        <f>COUNT(H15,J15,M15,P15,R15,T15,V15,X15,Z15,#REF!,AT15,AB15,AD15,AF15,AH15,AJ15,AL15,AV15,#REF!,AN15,AX15,AP15,AZ15,BB15,BD15,BF15,AR15)</f>
        <v>5</v>
      </c>
    </row>
    <row r="16" spans="1:61" x14ac:dyDescent="0.2">
      <c r="A16" s="785" t="s">
        <v>728</v>
      </c>
      <c r="B16" s="73" t="s">
        <v>747</v>
      </c>
      <c r="C16" s="43">
        <v>43920</v>
      </c>
      <c r="D16" s="175" t="s">
        <v>114</v>
      </c>
      <c r="E16" s="79">
        <v>7.8</v>
      </c>
      <c r="F16" s="76">
        <f t="shared" si="0"/>
        <v>7.8</v>
      </c>
      <c r="G16" s="73"/>
      <c r="I16" s="73"/>
      <c r="L16" s="73"/>
      <c r="O16" s="73"/>
      <c r="Q16" s="73"/>
      <c r="S16" s="73"/>
      <c r="U16" s="73"/>
      <c r="W16" s="73"/>
      <c r="Y16" s="73"/>
      <c r="AA16" s="73"/>
      <c r="AC16" s="73"/>
      <c r="AE16" s="73"/>
      <c r="AG16" s="73" t="s">
        <v>587</v>
      </c>
      <c r="AH16" s="233">
        <v>1</v>
      </c>
      <c r="AI16" s="73"/>
      <c r="AK16" s="73"/>
      <c r="AM16" s="73"/>
      <c r="AO16" s="73"/>
      <c r="AQ16" s="73"/>
      <c r="AS16" s="73"/>
      <c r="AU16" s="73"/>
      <c r="AW16" s="73"/>
      <c r="AY16" s="73"/>
      <c r="BA16" s="73"/>
      <c r="BC16" s="73"/>
      <c r="BE16" s="73"/>
      <c r="BI16" s="77">
        <f>COUNT(H16,J16,M16,P16,R16,T16,V16,X16,Z16,#REF!,AT16,AB16,AD16,AF16,AH16,AJ16,AL16,AV16,#REF!,AN16,AX16,AP16,AZ16,BB16,BD16,BF16,AR16)</f>
        <v>1</v>
      </c>
    </row>
    <row r="17" spans="1:61" x14ac:dyDescent="0.2">
      <c r="A17" s="787"/>
      <c r="B17" s="73">
        <v>114</v>
      </c>
      <c r="C17" s="43">
        <v>43920</v>
      </c>
      <c r="D17" s="42" t="s">
        <v>122</v>
      </c>
      <c r="E17" s="79">
        <v>206.5</v>
      </c>
      <c r="F17" s="76">
        <f t="shared" si="0"/>
        <v>206.5</v>
      </c>
      <c r="G17" s="73" t="s">
        <v>560</v>
      </c>
      <c r="H17" s="22">
        <v>12</v>
      </c>
      <c r="I17" s="73"/>
      <c r="L17" s="73"/>
      <c r="O17" s="73" t="s">
        <v>627</v>
      </c>
      <c r="P17" s="22">
        <v>6</v>
      </c>
      <c r="Q17" s="73" t="s">
        <v>488</v>
      </c>
      <c r="R17" s="55">
        <v>4</v>
      </c>
      <c r="S17" s="73"/>
      <c r="U17" s="73" t="s">
        <v>660</v>
      </c>
      <c r="V17" s="22">
        <v>2</v>
      </c>
      <c r="W17" s="73" t="s">
        <v>660</v>
      </c>
      <c r="X17" s="55">
        <v>2</v>
      </c>
      <c r="Y17" s="73"/>
      <c r="AA17" s="73"/>
      <c r="AC17" s="73"/>
      <c r="AE17" s="73"/>
      <c r="AG17" s="73"/>
      <c r="AI17" s="73"/>
      <c r="AK17" s="73"/>
      <c r="AM17" s="73" t="s">
        <v>464</v>
      </c>
      <c r="AN17" s="22">
        <v>6</v>
      </c>
      <c r="AO17" s="73" t="s">
        <v>210</v>
      </c>
      <c r="AP17" s="22">
        <v>3</v>
      </c>
      <c r="AQ17" s="73"/>
      <c r="AS17" s="73"/>
      <c r="AU17" s="73"/>
      <c r="AW17" s="73"/>
      <c r="AY17" s="73"/>
      <c r="BA17" s="73"/>
      <c r="BC17" s="73"/>
      <c r="BE17" s="73"/>
      <c r="BI17" s="77">
        <f>COUNT(H17,J17,M17,P17,R17,T17,V17,X17,Z17,#REF!,AT17,AB17,AD17,AF17,AH17,AJ17,AL17,AV17,#REF!,AN17,AX17,AP17,AZ17,BB17,BD17,BF17,AR17)</f>
        <v>7</v>
      </c>
    </row>
    <row r="18" spans="1:61" x14ac:dyDescent="0.2">
      <c r="B18" s="73">
        <v>115</v>
      </c>
      <c r="C18" s="43">
        <v>43924</v>
      </c>
      <c r="D18" s="42" t="s">
        <v>288</v>
      </c>
      <c r="E18" s="79">
        <v>384</v>
      </c>
      <c r="F18" s="76">
        <f t="shared" si="0"/>
        <v>222</v>
      </c>
      <c r="G18" s="73" t="s">
        <v>560</v>
      </c>
      <c r="H18" s="22">
        <v>6</v>
      </c>
      <c r="I18" s="73" t="s">
        <v>763</v>
      </c>
      <c r="J18" s="55">
        <v>18</v>
      </c>
      <c r="K18" s="79">
        <v>162</v>
      </c>
      <c r="L18" s="73"/>
      <c r="O18" s="73" t="s">
        <v>627</v>
      </c>
      <c r="P18" s="22">
        <v>6</v>
      </c>
      <c r="Q18" s="73" t="s">
        <v>488</v>
      </c>
      <c r="R18" s="55">
        <v>12</v>
      </c>
      <c r="S18" s="73"/>
      <c r="U18" s="73" t="s">
        <v>660</v>
      </c>
      <c r="V18" s="22">
        <v>6</v>
      </c>
      <c r="W18" s="73" t="s">
        <v>660</v>
      </c>
      <c r="X18" s="55">
        <v>12</v>
      </c>
      <c r="Y18" s="73"/>
      <c r="AA18" s="73"/>
      <c r="AC18" s="73"/>
      <c r="AE18" s="73"/>
      <c r="AG18" s="73"/>
      <c r="AI18" s="73"/>
      <c r="AK18" s="73"/>
      <c r="AM18" s="73"/>
      <c r="AO18" s="73"/>
      <c r="AQ18" s="73"/>
      <c r="AS18" s="73"/>
      <c r="AU18" s="73"/>
      <c r="AW18" s="73"/>
      <c r="AY18" s="73"/>
      <c r="BA18" s="73"/>
      <c r="BC18" s="73"/>
      <c r="BE18" s="73"/>
      <c r="BI18" s="77">
        <f>COUNT(H18,J18,M18,P18,R18,T18,V18,X18,Z18,#REF!,AT18,AB18,AD18,AF18,AH18,AJ18,AL18,AV18,#REF!,AN18,AX18,AP18,AZ18,BB18,BD18,BF18,AR18)</f>
        <v>6</v>
      </c>
    </row>
    <row r="19" spans="1:61" x14ac:dyDescent="0.2">
      <c r="B19" s="73">
        <v>128</v>
      </c>
      <c r="C19" s="43">
        <v>43930</v>
      </c>
      <c r="D19" s="42" t="s">
        <v>295</v>
      </c>
      <c r="E19" s="79">
        <v>172.7</v>
      </c>
      <c r="F19" s="76">
        <f t="shared" si="0"/>
        <v>118.69999999999999</v>
      </c>
      <c r="G19" s="73"/>
      <c r="I19" s="73" t="s">
        <v>763</v>
      </c>
      <c r="J19" s="55">
        <v>6</v>
      </c>
      <c r="K19" s="79">
        <v>54</v>
      </c>
      <c r="L19" s="73"/>
      <c r="O19" s="73" t="s">
        <v>627</v>
      </c>
      <c r="P19" s="22">
        <v>6</v>
      </c>
      <c r="Q19" s="73" t="s">
        <v>488</v>
      </c>
      <c r="R19" s="55">
        <v>5</v>
      </c>
      <c r="S19" s="73"/>
      <c r="U19" s="73"/>
      <c r="W19" s="73" t="s">
        <v>660</v>
      </c>
      <c r="X19" s="55">
        <v>6</v>
      </c>
      <c r="Y19" s="73"/>
      <c r="AA19" s="73"/>
      <c r="AC19" s="73" t="s">
        <v>632</v>
      </c>
      <c r="AD19" s="138">
        <v>2</v>
      </c>
      <c r="AE19" s="73"/>
      <c r="AG19" s="73"/>
      <c r="AI19" s="73"/>
      <c r="AK19" s="73"/>
      <c r="AM19" s="73" t="s">
        <v>464</v>
      </c>
      <c r="AN19" s="22">
        <v>3</v>
      </c>
      <c r="AO19" s="73"/>
      <c r="AQ19" s="73"/>
      <c r="AS19" s="73"/>
      <c r="AU19" s="73"/>
      <c r="AW19" s="73"/>
      <c r="AY19" s="73"/>
      <c r="BA19" s="73"/>
      <c r="BC19" s="73"/>
      <c r="BE19" s="73"/>
      <c r="BI19" s="77">
        <f>COUNT(H19,J19,M19,P19,R19,T19,V19,X19,Z19,#REF!,AT19,AB19,AD19,AF19,AH19,AJ19,AL19,AV19,#REF!,AN19,AX19,AP19,AZ19,BB19,BD19,BF19,AR19)</f>
        <v>6</v>
      </c>
    </row>
    <row r="20" spans="1:61" x14ac:dyDescent="0.2">
      <c r="B20" s="73">
        <v>136</v>
      </c>
      <c r="C20" s="43">
        <v>43936</v>
      </c>
      <c r="D20" s="42" t="s">
        <v>568</v>
      </c>
      <c r="E20" s="79">
        <v>148.05000000000001</v>
      </c>
      <c r="F20" s="76">
        <f t="shared" si="0"/>
        <v>94.050000000000011</v>
      </c>
      <c r="G20" s="73"/>
      <c r="I20" s="73" t="s">
        <v>763</v>
      </c>
      <c r="J20" s="55">
        <v>6</v>
      </c>
      <c r="K20" s="79">
        <v>54</v>
      </c>
      <c r="L20" s="73"/>
      <c r="O20" s="73" t="s">
        <v>627</v>
      </c>
      <c r="P20" s="22">
        <v>6</v>
      </c>
      <c r="Q20" s="73"/>
      <c r="S20" s="73"/>
      <c r="U20" s="73"/>
      <c r="W20" s="73" t="s">
        <v>660</v>
      </c>
      <c r="X20" s="22">
        <v>3</v>
      </c>
      <c r="Y20" s="73"/>
      <c r="AA20" s="73"/>
      <c r="AC20" s="73" t="s">
        <v>632</v>
      </c>
      <c r="AD20" s="138">
        <v>3</v>
      </c>
      <c r="AE20" s="73"/>
      <c r="AG20" s="73"/>
      <c r="AI20" s="73"/>
      <c r="AK20" s="73"/>
      <c r="AM20" s="73" t="s">
        <v>464</v>
      </c>
      <c r="AN20" s="22">
        <v>3</v>
      </c>
      <c r="AO20" s="73"/>
      <c r="AQ20" s="73" t="s">
        <v>210</v>
      </c>
      <c r="AR20" s="22">
        <v>2</v>
      </c>
      <c r="AS20" s="73"/>
      <c r="AU20" s="73"/>
      <c r="AW20" s="73"/>
      <c r="AY20" s="73"/>
      <c r="BA20" s="73"/>
      <c r="BC20" s="73"/>
      <c r="BE20" s="73"/>
      <c r="BI20" s="77">
        <f>COUNT(H20,J20,M20,P20,R20,T20,V20,X20,Z20,#REF!,AT20,AB20,AD20,AF20,AH20,AJ20,AL20,AV20,#REF!,AN20,AX20,AP20,AZ20,BB20,BD20,BF20,AR20)</f>
        <v>6</v>
      </c>
    </row>
    <row r="21" spans="1:61" x14ac:dyDescent="0.2">
      <c r="B21" s="73">
        <v>149</v>
      </c>
      <c r="C21" s="43">
        <v>43943</v>
      </c>
      <c r="D21" s="42" t="s">
        <v>138</v>
      </c>
      <c r="E21" s="79">
        <v>97.49</v>
      </c>
      <c r="F21" s="76">
        <f t="shared" si="0"/>
        <v>71.3</v>
      </c>
      <c r="G21" s="73"/>
      <c r="I21" s="73" t="s">
        <v>763</v>
      </c>
      <c r="J21" s="55">
        <v>3</v>
      </c>
      <c r="K21" s="79">
        <v>26.19</v>
      </c>
      <c r="L21" s="73"/>
      <c r="O21" s="73"/>
      <c r="Q21" s="73" t="s">
        <v>488</v>
      </c>
      <c r="R21" s="55">
        <v>3</v>
      </c>
      <c r="S21" s="73"/>
      <c r="U21" s="73"/>
      <c r="W21" s="73" t="s">
        <v>660</v>
      </c>
      <c r="X21" s="55">
        <v>3</v>
      </c>
      <c r="Y21" s="73"/>
      <c r="AA21" s="73"/>
      <c r="AC21" s="73"/>
      <c r="AE21" s="73"/>
      <c r="AG21" s="73"/>
      <c r="AI21" s="73"/>
      <c r="AK21" s="73"/>
      <c r="AM21" s="73" t="s">
        <v>464</v>
      </c>
      <c r="AN21" s="22">
        <v>6</v>
      </c>
      <c r="AO21" s="73"/>
      <c r="AQ21" s="73"/>
      <c r="AS21" s="73"/>
      <c r="AU21" s="73"/>
      <c r="AW21" s="73"/>
      <c r="AY21" s="73"/>
      <c r="BA21" s="73"/>
      <c r="BC21" s="73"/>
      <c r="BE21" s="73"/>
      <c r="BI21" s="77">
        <f>COUNT(H21,J21,M21,P21,R21,T21,V21,X21,Z21,#REF!,AT21,AB21,AD21,AF21,AH21,AJ21,AL21,AV21,#REF!,AN21,AX21,AP21,AZ21,BB21,BD21,BF21,AR21)</f>
        <v>4</v>
      </c>
    </row>
    <row r="22" spans="1:61" x14ac:dyDescent="0.2">
      <c r="B22" s="73">
        <v>163</v>
      </c>
      <c r="C22" s="43">
        <v>43949</v>
      </c>
      <c r="D22" s="42" t="s">
        <v>144</v>
      </c>
      <c r="E22" s="79">
        <v>54</v>
      </c>
      <c r="F22" s="76">
        <f t="shared" si="0"/>
        <v>27</v>
      </c>
      <c r="G22" s="73"/>
      <c r="I22" s="73" t="s">
        <v>763</v>
      </c>
      <c r="J22" s="55">
        <v>3</v>
      </c>
      <c r="K22" s="79">
        <v>27</v>
      </c>
      <c r="L22" s="73"/>
      <c r="O22" s="73"/>
      <c r="Q22" s="73"/>
      <c r="S22" s="73"/>
      <c r="U22" s="73"/>
      <c r="W22" s="73" t="s">
        <v>660</v>
      </c>
      <c r="X22" s="55">
        <v>2</v>
      </c>
      <c r="Y22" s="73"/>
      <c r="AA22" s="73"/>
      <c r="AC22" s="73"/>
      <c r="AE22" s="73"/>
      <c r="AG22" s="73"/>
      <c r="AI22" s="73"/>
      <c r="AK22" s="73"/>
      <c r="AM22" s="73"/>
      <c r="AO22" s="73"/>
      <c r="AQ22" s="73" t="s">
        <v>210</v>
      </c>
      <c r="AR22" s="22">
        <v>2</v>
      </c>
      <c r="AS22" s="73"/>
      <c r="AU22" s="73"/>
      <c r="AW22" s="73"/>
      <c r="AY22" s="73"/>
      <c r="BA22" s="73"/>
      <c r="BC22" s="73"/>
      <c r="BE22" s="73"/>
      <c r="BI22" s="77">
        <f>COUNT(H22,J22,M22,P22,R22,T22,V22,X22,Z22,#REF!,AT22,AB22,AD22,AF22,AH22,AJ22,AL22,AV22,#REF!,AN22,AX22,AP22,AZ22,BB22,BD22,BF22,AR22)</f>
        <v>3</v>
      </c>
    </row>
    <row r="23" spans="1:61" x14ac:dyDescent="0.2">
      <c r="A23" s="787"/>
      <c r="B23" s="73">
        <v>164</v>
      </c>
      <c r="C23" s="43">
        <v>43956</v>
      </c>
      <c r="D23" s="42" t="s">
        <v>141</v>
      </c>
      <c r="E23" s="79">
        <v>54</v>
      </c>
      <c r="F23" s="76">
        <f t="shared" si="0"/>
        <v>0</v>
      </c>
      <c r="G23" s="73"/>
      <c r="I23" s="73" t="s">
        <v>763</v>
      </c>
      <c r="J23" s="55">
        <v>6</v>
      </c>
      <c r="K23" s="79">
        <v>54</v>
      </c>
      <c r="L23" s="73"/>
      <c r="O23" s="73"/>
      <c r="Q23" s="73"/>
      <c r="S23" s="73"/>
      <c r="U23" s="73"/>
      <c r="W23" s="73"/>
      <c r="Y23" s="73"/>
      <c r="AA23" s="73"/>
      <c r="AC23" s="73"/>
      <c r="AE23" s="73"/>
      <c r="AG23" s="73"/>
      <c r="AI23" s="73"/>
      <c r="AK23" s="73"/>
      <c r="AM23" s="73"/>
      <c r="AO23" s="73"/>
      <c r="AQ23" s="73"/>
      <c r="AS23" s="73"/>
      <c r="AU23" s="73"/>
      <c r="AW23" s="73"/>
      <c r="AY23" s="73"/>
      <c r="BA23" s="73"/>
      <c r="BC23" s="73"/>
      <c r="BE23" s="73"/>
      <c r="BI23" s="77">
        <f>COUNT(H23,J23,M23,P23,R23,T23,V23,X23,Z23,#REF!,AT23,AB23,AD23,AF23,AH23,AJ23,AL23,AV23,#REF!,AN23,AX23,AP23,AZ23,BB23,BD23,BF23,AR23)</f>
        <v>1</v>
      </c>
    </row>
    <row r="24" spans="1:61" x14ac:dyDescent="0.2">
      <c r="A24" s="787"/>
      <c r="B24" s="73">
        <v>165</v>
      </c>
      <c r="C24" s="43">
        <v>43956</v>
      </c>
      <c r="D24" s="42" t="s">
        <v>129</v>
      </c>
      <c r="E24" s="79">
        <v>153</v>
      </c>
      <c r="F24" s="76">
        <f t="shared" si="0"/>
        <v>45</v>
      </c>
      <c r="G24" s="73"/>
      <c r="I24" s="73" t="s">
        <v>763</v>
      </c>
      <c r="J24" s="55">
        <v>12</v>
      </c>
      <c r="K24" s="79">
        <v>108</v>
      </c>
      <c r="L24" s="73"/>
      <c r="O24" s="73"/>
      <c r="Q24" s="73"/>
      <c r="S24" s="73"/>
      <c r="T24" s="455"/>
      <c r="U24" s="73"/>
      <c r="W24" s="73"/>
      <c r="Y24" s="73"/>
      <c r="AA24" s="73"/>
      <c r="AC24" s="73"/>
      <c r="AE24" s="73"/>
      <c r="AG24" s="73"/>
      <c r="AI24" s="73"/>
      <c r="AK24" s="73"/>
      <c r="AM24" s="73"/>
      <c r="AO24" s="73"/>
      <c r="AQ24" s="73" t="s">
        <v>210</v>
      </c>
      <c r="AR24" s="22">
        <v>6</v>
      </c>
      <c r="AS24" s="73"/>
      <c r="AU24" s="73"/>
      <c r="AW24" s="73"/>
      <c r="AY24" s="73"/>
      <c r="BA24" s="73"/>
      <c r="BC24" s="73"/>
      <c r="BE24" s="73"/>
      <c r="BI24" s="77">
        <f>COUNT(H24,J24,M24,P24,R24,T24,V24,X24,Z24,#REF!,AT24,AB24,AD24,AF24,AH24,AJ24,AL24,AV24,#REF!,AN24,AX24,AP24,AZ24,BB24,BD24,BF24,AR24)</f>
        <v>2</v>
      </c>
    </row>
    <row r="25" spans="1:61" x14ac:dyDescent="0.2">
      <c r="B25" s="73">
        <v>171</v>
      </c>
      <c r="C25" s="43">
        <v>43959</v>
      </c>
      <c r="D25" s="42" t="s">
        <v>122</v>
      </c>
      <c r="E25" s="79">
        <v>135</v>
      </c>
      <c r="F25" s="76">
        <f t="shared" si="0"/>
        <v>81</v>
      </c>
      <c r="G25" s="73"/>
      <c r="I25" s="73" t="s">
        <v>763</v>
      </c>
      <c r="J25" s="55">
        <v>6</v>
      </c>
      <c r="K25" s="79">
        <v>54</v>
      </c>
      <c r="L25" s="73"/>
      <c r="O25" s="73" t="s">
        <v>627</v>
      </c>
      <c r="P25" s="22">
        <v>12</v>
      </c>
      <c r="Q25" s="73" t="s">
        <v>488</v>
      </c>
      <c r="R25" s="55">
        <v>6</v>
      </c>
      <c r="S25" s="73"/>
      <c r="U25" s="73"/>
      <c r="W25" s="430"/>
      <c r="Y25" s="73"/>
      <c r="AA25" s="73"/>
      <c r="AC25" s="73"/>
      <c r="AE25" s="73"/>
      <c r="AG25" s="73"/>
      <c r="AI25" s="73"/>
      <c r="AK25" s="73"/>
      <c r="AM25" s="73"/>
      <c r="AO25" s="73"/>
      <c r="AQ25" s="73"/>
      <c r="AS25" s="73"/>
      <c r="AU25" s="73"/>
      <c r="AW25" s="73"/>
      <c r="AY25" s="73"/>
      <c r="BA25" s="73"/>
      <c r="BC25" s="73"/>
      <c r="BE25" s="73"/>
      <c r="BI25" s="77">
        <f>COUNT(H25,J25,M25,P25,R25,T25,V25,X25,Z25,#REF!,AT25,AB25,AD25,AF25,AH25,AJ25,AL25,AV25,#REF!,AN25,AX25,AP25,AZ25,BB25,BD25,BF25,AR25)</f>
        <v>3</v>
      </c>
    </row>
    <row r="26" spans="1:61" x14ac:dyDescent="0.2">
      <c r="A26" s="787"/>
      <c r="B26" s="73">
        <v>172</v>
      </c>
      <c r="C26" s="43">
        <v>43963</v>
      </c>
      <c r="D26" s="42" t="s">
        <v>114</v>
      </c>
      <c r="E26" s="79">
        <v>118.29</v>
      </c>
      <c r="F26" s="76">
        <f t="shared" si="0"/>
        <v>71.73</v>
      </c>
      <c r="G26" s="73"/>
      <c r="I26" s="381" t="s">
        <v>729</v>
      </c>
      <c r="J26" s="55">
        <v>6</v>
      </c>
      <c r="K26" s="79">
        <v>46.56</v>
      </c>
      <c r="L26" s="73"/>
      <c r="O26" s="73"/>
      <c r="Q26" s="73" t="s">
        <v>488</v>
      </c>
      <c r="R26" s="55">
        <v>6</v>
      </c>
      <c r="S26" s="73"/>
      <c r="U26" s="73"/>
      <c r="W26" s="73"/>
      <c r="Y26" s="73"/>
      <c r="AA26" s="73"/>
      <c r="AC26" s="73" t="s">
        <v>632</v>
      </c>
      <c r="AD26" s="138">
        <v>3</v>
      </c>
      <c r="AE26" s="73"/>
      <c r="AG26" s="73" t="s">
        <v>587</v>
      </c>
      <c r="AH26" s="233">
        <v>3</v>
      </c>
      <c r="AI26" s="73"/>
      <c r="AK26" s="73"/>
      <c r="AM26" s="73"/>
      <c r="AO26" s="73"/>
      <c r="AQ26" s="73"/>
      <c r="AS26" s="73"/>
      <c r="AU26" s="73"/>
      <c r="AW26" s="73"/>
      <c r="AY26" s="73"/>
      <c r="BA26" s="73"/>
      <c r="BC26" s="73"/>
      <c r="BE26" s="73"/>
      <c r="BI26" s="77">
        <f>COUNT(H26,J26,M26,P26,R26,T26,V26,X26,Z26,#REF!,AT26,AB26,AD26,AF26,AH26,AJ26,AL26,AV26,#REF!,AN26,AX26,AP26,AZ26,BB26,BD26,BF26,AR26)</f>
        <v>4</v>
      </c>
    </row>
    <row r="27" spans="1:61" x14ac:dyDescent="0.2">
      <c r="A27" s="787"/>
      <c r="B27" s="73">
        <v>189</v>
      </c>
      <c r="C27" s="43">
        <v>43971</v>
      </c>
      <c r="D27" s="42" t="s">
        <v>538</v>
      </c>
      <c r="E27" s="79">
        <v>69.3</v>
      </c>
      <c r="F27" s="76">
        <f t="shared" si="0"/>
        <v>69.3</v>
      </c>
      <c r="G27" s="73"/>
      <c r="I27" s="73"/>
      <c r="L27" s="73"/>
      <c r="O27" s="73" t="s">
        <v>812</v>
      </c>
      <c r="P27" s="22">
        <v>6</v>
      </c>
      <c r="Q27" s="73"/>
      <c r="S27" s="73"/>
      <c r="U27" s="73" t="s">
        <v>813</v>
      </c>
      <c r="V27" s="22">
        <v>6</v>
      </c>
      <c r="W27" s="73"/>
      <c r="Y27" s="73"/>
      <c r="AA27" s="73"/>
      <c r="AC27" s="73"/>
      <c r="AE27" s="73"/>
      <c r="AG27" s="73"/>
      <c r="AI27" s="73"/>
      <c r="AK27" s="73"/>
      <c r="AM27" s="73" t="s">
        <v>464</v>
      </c>
      <c r="AN27" s="22">
        <v>3</v>
      </c>
      <c r="AO27" s="73"/>
      <c r="AQ27" s="73"/>
      <c r="AS27" s="73"/>
      <c r="AU27" s="73"/>
      <c r="AW27" s="73"/>
      <c r="AY27" s="73"/>
      <c r="BA27" s="73"/>
      <c r="BC27" s="73"/>
      <c r="BE27" s="73"/>
      <c r="BI27" s="77">
        <f>COUNT(H27,J27,M27,P27,R27,T27,V27,X27,Z27,#REF!,AT27,AB27,AD27,AF27,AH27,AJ27,AL27,AV27,#REF!,AN27,AX27,AP27,AZ27,BB27,BD27,BF27,AR27)</f>
        <v>3</v>
      </c>
    </row>
    <row r="28" spans="1:61" x14ac:dyDescent="0.2">
      <c r="A28" s="787"/>
      <c r="B28" s="73">
        <v>190</v>
      </c>
      <c r="C28" s="43">
        <v>43976</v>
      </c>
      <c r="D28" s="42" t="s">
        <v>814</v>
      </c>
      <c r="E28" s="79">
        <v>120</v>
      </c>
      <c r="F28" s="76">
        <f t="shared" si="0"/>
        <v>120</v>
      </c>
      <c r="G28" s="73"/>
      <c r="I28" s="73"/>
      <c r="L28" s="73"/>
      <c r="O28" s="73"/>
      <c r="Q28" s="73"/>
      <c r="S28" s="73"/>
      <c r="U28" s="73"/>
      <c r="W28" s="73"/>
      <c r="Y28" s="73" t="s">
        <v>813</v>
      </c>
      <c r="Z28" s="55">
        <v>12</v>
      </c>
      <c r="AA28" s="73"/>
      <c r="AC28" s="73"/>
      <c r="AE28" s="73"/>
      <c r="AG28" s="73"/>
      <c r="AI28" s="73"/>
      <c r="AK28" s="73"/>
      <c r="AM28" s="73"/>
      <c r="AO28" s="73"/>
      <c r="AQ28" s="73"/>
      <c r="AS28" s="73"/>
      <c r="AU28" s="73"/>
      <c r="AW28" s="73"/>
      <c r="AY28" s="73"/>
      <c r="BA28" s="73"/>
      <c r="BC28" s="73"/>
      <c r="BE28" s="73"/>
      <c r="BI28" s="77">
        <f>COUNT(H28,J28,M28,P28,R28,T28,V28,X28,Z28,#REF!,AT28,AB28,AD28,AF28,AH28,AJ28,AL28,AV28,#REF!,AN28,AX28,AP28,AZ28,BB28,BD28,BF28,AR28)</f>
        <v>1</v>
      </c>
    </row>
    <row r="29" spans="1:61" x14ac:dyDescent="0.2">
      <c r="A29" s="787"/>
      <c r="B29" s="73">
        <v>191</v>
      </c>
      <c r="C29" s="43">
        <v>43976</v>
      </c>
      <c r="D29" s="42" t="s">
        <v>114</v>
      </c>
      <c r="E29" s="79">
        <v>192.06</v>
      </c>
      <c r="F29" s="76">
        <f t="shared" si="0"/>
        <v>98.94</v>
      </c>
      <c r="G29" s="73"/>
      <c r="I29" s="73" t="s">
        <v>729</v>
      </c>
      <c r="J29" s="55">
        <v>12</v>
      </c>
      <c r="K29" s="79">
        <v>93.12</v>
      </c>
      <c r="L29" s="73"/>
      <c r="O29" s="73"/>
      <c r="Q29" s="73" t="s">
        <v>812</v>
      </c>
      <c r="R29" s="55">
        <v>12</v>
      </c>
      <c r="S29" s="73"/>
      <c r="U29" s="73"/>
      <c r="W29" s="73" t="s">
        <v>813</v>
      </c>
      <c r="X29" s="55">
        <v>6</v>
      </c>
      <c r="Y29" s="73"/>
      <c r="AA29" s="73"/>
      <c r="AC29" s="73"/>
      <c r="AE29" s="73"/>
      <c r="AG29" s="73"/>
      <c r="AI29" s="73"/>
      <c r="AK29" s="73"/>
      <c r="AM29" s="73"/>
      <c r="AO29" s="73"/>
      <c r="AQ29" s="73"/>
      <c r="AS29" s="73"/>
      <c r="AU29" s="73"/>
      <c r="AW29" s="73"/>
      <c r="AY29" s="73"/>
      <c r="BA29" s="73"/>
      <c r="BC29" s="73"/>
      <c r="BE29" s="73"/>
      <c r="BI29" s="77">
        <f>COUNT(H29,J29,M29,P29,R29,T29,V29,X29,Z29,#REF!,AT29,AB29,AD29,AF29,AH29,AJ29,AL29,AV29,#REF!,AN29,AX29,AP29,AZ29,BB29,BD29,BF29,AR29)</f>
        <v>3</v>
      </c>
    </row>
    <row r="30" spans="1:61" x14ac:dyDescent="0.2">
      <c r="A30" s="787"/>
      <c r="B30" s="73">
        <v>198</v>
      </c>
      <c r="C30" s="43">
        <v>43987</v>
      </c>
      <c r="D30" s="42" t="s">
        <v>151</v>
      </c>
      <c r="E30" s="79">
        <v>123.6</v>
      </c>
      <c r="F30" s="76">
        <f t="shared" si="0"/>
        <v>123.6</v>
      </c>
      <c r="G30" s="73"/>
      <c r="I30" s="73"/>
      <c r="L30" s="73"/>
      <c r="O30" s="73"/>
      <c r="Q30" s="73"/>
      <c r="S30" s="73"/>
      <c r="U30" s="73" t="s">
        <v>813</v>
      </c>
      <c r="V30" s="22">
        <v>12</v>
      </c>
      <c r="W30" s="73" t="s">
        <v>813</v>
      </c>
      <c r="X30" s="55">
        <v>12</v>
      </c>
      <c r="Y30" s="73"/>
      <c r="AA30" s="73"/>
      <c r="AC30" s="73"/>
      <c r="AE30" s="73"/>
      <c r="AG30" s="73"/>
      <c r="AI30" s="73"/>
      <c r="AK30" s="73"/>
      <c r="AM30" s="73"/>
      <c r="AO30" s="73"/>
      <c r="AQ30" s="73"/>
      <c r="AS30" s="73"/>
      <c r="AU30" s="73"/>
      <c r="AW30" s="73"/>
      <c r="AY30" s="73"/>
      <c r="BA30" s="73"/>
      <c r="BC30" s="73"/>
      <c r="BE30" s="73"/>
      <c r="BI30" s="77">
        <f>COUNT(H30,J30,M30,P30,R30,T30,V30,X30,Z30,#REF!,AT30,AB30,AD30,AF30,AH30,AJ30,AL30,AV30,#REF!,AN30,AX30,AP30,AZ30,BB30,BD30,BF30,AR30)</f>
        <v>2</v>
      </c>
    </row>
    <row r="31" spans="1:61" x14ac:dyDescent="0.2">
      <c r="A31" s="787"/>
      <c r="B31" s="355">
        <v>199</v>
      </c>
      <c r="C31" s="43">
        <v>43991</v>
      </c>
      <c r="D31" s="431" t="s">
        <v>114</v>
      </c>
      <c r="E31" s="79">
        <v>276.45</v>
      </c>
      <c r="F31" s="76">
        <f t="shared" si="0"/>
        <v>136.76999999999998</v>
      </c>
      <c r="G31" s="73"/>
      <c r="I31" s="73" t="s">
        <v>729</v>
      </c>
      <c r="J31" s="55">
        <v>18</v>
      </c>
      <c r="K31" s="79">
        <v>139.68</v>
      </c>
      <c r="L31" s="73"/>
      <c r="O31" s="73"/>
      <c r="Q31" s="73" t="s">
        <v>812</v>
      </c>
      <c r="R31" s="55">
        <v>12</v>
      </c>
      <c r="S31" s="73"/>
      <c r="U31" s="73"/>
      <c r="W31" s="73" t="s">
        <v>813</v>
      </c>
      <c r="X31" s="55">
        <v>6</v>
      </c>
      <c r="Y31" s="73"/>
      <c r="AA31" s="73"/>
      <c r="AC31" s="73"/>
      <c r="AE31" s="73"/>
      <c r="AG31" s="73"/>
      <c r="AI31" s="73"/>
      <c r="AK31" s="73"/>
      <c r="AM31" s="73" t="s">
        <v>464</v>
      </c>
      <c r="AN31" s="22">
        <v>6</v>
      </c>
      <c r="AO31" s="73"/>
      <c r="AQ31" s="73"/>
      <c r="AS31" s="73"/>
      <c r="AU31" s="73"/>
      <c r="AW31" s="73"/>
      <c r="AY31" s="73"/>
      <c r="BA31" s="73"/>
      <c r="BC31" s="73"/>
      <c r="BE31" s="73"/>
      <c r="BI31" s="77">
        <f>COUNT(H31,J31,M31,P31,R31,T31,V31,X31,Z31,#REF!,AT31,AB31,AD31,AF31,AH31,AJ31,AL31,AV31,#REF!,AN31,AX31,AP31,AZ31,BB31,BD31,BF31,AR31)</f>
        <v>4</v>
      </c>
    </row>
    <row r="32" spans="1:61" x14ac:dyDescent="0.2">
      <c r="A32" s="787"/>
      <c r="B32" s="430">
        <v>200</v>
      </c>
      <c r="C32" s="43">
        <v>43991</v>
      </c>
      <c r="D32" s="431" t="s">
        <v>138</v>
      </c>
      <c r="E32" s="79">
        <v>61.84</v>
      </c>
      <c r="F32" s="76">
        <f t="shared" si="0"/>
        <v>61.84</v>
      </c>
      <c r="G32" s="73"/>
      <c r="I32" s="73"/>
      <c r="L32" s="73"/>
      <c r="O32" s="73"/>
      <c r="Q32" s="73" t="s">
        <v>812</v>
      </c>
      <c r="R32" s="55">
        <v>3</v>
      </c>
      <c r="S32" s="73"/>
      <c r="U32" s="73"/>
      <c r="W32" s="73" t="s">
        <v>813</v>
      </c>
      <c r="X32" s="55">
        <v>3</v>
      </c>
      <c r="Y32" s="73"/>
      <c r="AA32" s="73"/>
      <c r="AC32" s="73" t="s">
        <v>632</v>
      </c>
      <c r="AD32" s="138">
        <v>1</v>
      </c>
      <c r="AE32" s="73"/>
      <c r="AG32" s="73" t="s">
        <v>587</v>
      </c>
      <c r="AH32" s="233">
        <v>3</v>
      </c>
      <c r="AI32" s="73"/>
      <c r="AK32" s="73"/>
      <c r="AM32" s="73"/>
      <c r="AO32" s="73"/>
      <c r="AQ32" s="73"/>
      <c r="AS32" s="73"/>
      <c r="AU32" s="73"/>
      <c r="AW32" s="73"/>
      <c r="AY32" s="73"/>
      <c r="BA32" s="73"/>
      <c r="BC32" s="73"/>
      <c r="BE32" s="73"/>
      <c r="BI32" s="77">
        <f>COUNT(H32,J32,M32,P32,R32,T32,V32,X32,Z32,#REF!,AT32,AB32,AD32,AF32,AH32,AJ32,AL32,AV32,#REF!,AN32,AX32,AP32,AZ32,BB32,BD32,BF32,AR32)</f>
        <v>4</v>
      </c>
    </row>
    <row r="33" spans="1:61" x14ac:dyDescent="0.2">
      <c r="A33" s="787"/>
      <c r="B33" s="73">
        <v>217</v>
      </c>
      <c r="C33" s="43">
        <v>44001</v>
      </c>
      <c r="D33" s="42" t="s">
        <v>288</v>
      </c>
      <c r="E33" s="79">
        <v>96</v>
      </c>
      <c r="F33" s="76">
        <f t="shared" si="0"/>
        <v>0</v>
      </c>
      <c r="G33" s="73"/>
      <c r="I33" s="73" t="s">
        <v>781</v>
      </c>
      <c r="J33" s="55">
        <v>12</v>
      </c>
      <c r="K33" s="79">
        <v>96</v>
      </c>
      <c r="L33" s="73"/>
      <c r="O33" s="73"/>
      <c r="Q33" s="73"/>
      <c r="S33" s="73"/>
      <c r="U33" s="73"/>
      <c r="W33" s="73"/>
      <c r="Y33" s="73"/>
      <c r="AA33" s="73"/>
      <c r="AC33" s="73"/>
      <c r="AE33" s="73"/>
      <c r="AG33" s="73"/>
      <c r="AI33" s="73"/>
      <c r="AK33" s="73"/>
      <c r="AM33" s="430"/>
      <c r="AO33" s="73"/>
      <c r="AQ33" s="73"/>
      <c r="AS33" s="73"/>
      <c r="AU33" s="73"/>
      <c r="AW33" s="73"/>
      <c r="AY33" s="73"/>
      <c r="BA33" s="73"/>
      <c r="BC33" s="73"/>
      <c r="BE33" s="73"/>
      <c r="BI33" s="77">
        <f>COUNT(H33,J33,M33,P33,R33,T33,V33,X33,Z33,#REF!,AT33,AB33,AD33,AF33,AH33,AJ33,AL33,AV33,#REF!,AN33,AX33,AP33,AZ33,BB33,BD33,BF33,AR33)</f>
        <v>1</v>
      </c>
    </row>
    <row r="34" spans="1:61" x14ac:dyDescent="0.2">
      <c r="A34" s="787"/>
      <c r="B34" s="73">
        <v>218</v>
      </c>
      <c r="C34" s="43">
        <v>44001</v>
      </c>
      <c r="D34" s="42" t="s">
        <v>295</v>
      </c>
      <c r="E34" s="79">
        <v>186.3</v>
      </c>
      <c r="F34" s="76">
        <f t="shared" si="0"/>
        <v>138.30000000000001</v>
      </c>
      <c r="G34" s="73"/>
      <c r="I34" s="73" t="s">
        <v>781</v>
      </c>
      <c r="J34" s="55">
        <v>6</v>
      </c>
      <c r="K34" s="79">
        <v>48</v>
      </c>
      <c r="L34" s="73"/>
      <c r="O34" s="73" t="s">
        <v>812</v>
      </c>
      <c r="P34" s="22">
        <v>6</v>
      </c>
      <c r="Q34" s="73" t="s">
        <v>812</v>
      </c>
      <c r="R34" s="55">
        <v>6</v>
      </c>
      <c r="S34" s="73"/>
      <c r="U34" s="73" t="s">
        <v>813</v>
      </c>
      <c r="V34" s="22">
        <v>6</v>
      </c>
      <c r="W34" s="73" t="s">
        <v>813</v>
      </c>
      <c r="X34" s="55">
        <v>6</v>
      </c>
      <c r="Y34" s="73"/>
      <c r="Z34" s="456"/>
      <c r="AA34" s="73"/>
      <c r="AC34" s="73"/>
      <c r="AE34" s="73"/>
      <c r="AG34" s="73"/>
      <c r="AI34" s="73"/>
      <c r="AK34" s="73"/>
      <c r="AM34" s="73" t="s">
        <v>464</v>
      </c>
      <c r="AN34" s="22">
        <v>3</v>
      </c>
      <c r="AO34" s="73"/>
      <c r="AQ34" s="73"/>
      <c r="AS34" s="73"/>
      <c r="AU34" s="73"/>
      <c r="AW34" s="73"/>
      <c r="AY34" s="73"/>
      <c r="BA34" s="73"/>
      <c r="BC34" s="73"/>
      <c r="BE34" s="73"/>
      <c r="BI34" s="77">
        <f>COUNT(H34,J34,M34,P34,R34,T34,V34,X34,Z34,#REF!,AT34,AB34,AD34,AF34,AH34,AJ34,AL34,AV34,#REF!,AN34,AX34,AP34,AZ34,BB34,BD34,BF34,AR34)</f>
        <v>6</v>
      </c>
    </row>
    <row r="35" spans="1:61" x14ac:dyDescent="0.2">
      <c r="A35" s="787"/>
      <c r="B35" s="73" t="s">
        <v>842</v>
      </c>
      <c r="C35" s="43">
        <v>44009</v>
      </c>
      <c r="D35" s="42" t="s">
        <v>838</v>
      </c>
      <c r="E35" s="79">
        <v>90.46</v>
      </c>
      <c r="F35" s="76">
        <f t="shared" si="0"/>
        <v>83.71</v>
      </c>
      <c r="G35" s="73"/>
      <c r="I35" s="73"/>
      <c r="L35" s="73"/>
      <c r="O35" s="73"/>
      <c r="Q35" s="73" t="s">
        <v>488</v>
      </c>
      <c r="R35" s="55">
        <v>3</v>
      </c>
      <c r="S35" s="73"/>
      <c r="U35" s="73" t="s">
        <v>660</v>
      </c>
      <c r="V35" s="22">
        <v>6</v>
      </c>
      <c r="W35" s="73" t="s">
        <v>813</v>
      </c>
      <c r="X35" s="55">
        <v>5</v>
      </c>
      <c r="Y35" s="73"/>
      <c r="AA35" s="73"/>
      <c r="AC35" s="73"/>
      <c r="AE35" s="73"/>
      <c r="AG35" s="73" t="s">
        <v>587</v>
      </c>
      <c r="AH35" s="233">
        <v>1</v>
      </c>
      <c r="AI35" s="73"/>
      <c r="AK35" s="73"/>
      <c r="AM35" s="73" t="s">
        <v>464</v>
      </c>
      <c r="AN35" s="22">
        <v>2</v>
      </c>
      <c r="AO35" s="73"/>
      <c r="AQ35" s="73" t="s">
        <v>210</v>
      </c>
      <c r="AR35" s="22">
        <v>1</v>
      </c>
      <c r="AS35" s="73"/>
      <c r="AU35" s="73"/>
      <c r="AW35" s="73"/>
      <c r="AY35" s="73"/>
      <c r="BA35" s="73"/>
      <c r="BC35" s="73"/>
      <c r="BE35" s="73" t="s">
        <v>218</v>
      </c>
      <c r="BF35" s="22">
        <v>1</v>
      </c>
      <c r="BG35" s="79">
        <v>6.75</v>
      </c>
      <c r="BI35" s="77">
        <f>COUNT(H35,J35,M35,P35,R35,T35,V35,X35,Z35,#REF!,AT35,AB35,AD35,AF35,AH35,AJ35,AL35,AV35,#REF!,AN35,AX35,AP35,AZ35,BB35,BD35,BF35,AR35)</f>
        <v>7</v>
      </c>
    </row>
    <row r="36" spans="1:61" x14ac:dyDescent="0.2">
      <c r="A36" s="787"/>
      <c r="B36" s="73" t="s">
        <v>841</v>
      </c>
      <c r="C36" s="43">
        <v>44009</v>
      </c>
      <c r="D36" s="42" t="s">
        <v>838</v>
      </c>
      <c r="E36" s="79">
        <v>90.46</v>
      </c>
      <c r="F36" s="76">
        <f t="shared" si="0"/>
        <v>90.46</v>
      </c>
      <c r="G36" s="73"/>
      <c r="I36" s="73"/>
      <c r="L36" s="73"/>
      <c r="O36" s="73"/>
      <c r="Q36" s="73" t="s">
        <v>812</v>
      </c>
      <c r="R36" s="55">
        <v>2</v>
      </c>
      <c r="S36" s="73"/>
      <c r="U36" s="73"/>
      <c r="W36" s="73"/>
      <c r="Y36" s="73"/>
      <c r="AA36" s="73"/>
      <c r="AC36" s="73"/>
      <c r="AE36" s="73"/>
      <c r="AG36" s="73"/>
      <c r="AI36" s="73"/>
      <c r="AK36" s="73"/>
      <c r="AM36" s="73"/>
      <c r="AO36" s="73"/>
      <c r="AQ36" s="73"/>
      <c r="AS36" s="73"/>
      <c r="AU36" s="73"/>
      <c r="AW36" s="73"/>
      <c r="AY36" s="73"/>
      <c r="BA36" s="73"/>
      <c r="BC36" s="73"/>
      <c r="BE36" s="73"/>
      <c r="BI36" s="77">
        <f>COUNT(H36,J36,M36,P36,R36,T36,V36,X36,Z36,#REF!,AT36,AB36,AD36,AF36,AH36,AJ36,AL36,AV36,#REF!,AN36,AX36,AP36,AZ36,BB36,BD36,BF36,AR36)</f>
        <v>1</v>
      </c>
    </row>
    <row r="37" spans="1:61" x14ac:dyDescent="0.2">
      <c r="A37" s="787"/>
      <c r="B37" s="73">
        <v>264</v>
      </c>
      <c r="C37" s="43">
        <v>44048</v>
      </c>
      <c r="D37" s="42" t="s">
        <v>647</v>
      </c>
      <c r="E37" s="79">
        <v>124.8</v>
      </c>
      <c r="F37" s="76">
        <f t="shared" si="0"/>
        <v>124.8</v>
      </c>
      <c r="G37" s="73"/>
      <c r="I37" s="73"/>
      <c r="L37" s="73"/>
      <c r="O37" s="73" t="s">
        <v>812</v>
      </c>
      <c r="P37" s="22">
        <v>6</v>
      </c>
      <c r="Q37" s="73"/>
      <c r="S37" s="73"/>
      <c r="U37" s="73" t="s">
        <v>813</v>
      </c>
      <c r="V37" s="22">
        <v>6</v>
      </c>
      <c r="W37" s="73" t="s">
        <v>813</v>
      </c>
      <c r="X37" s="55">
        <v>6</v>
      </c>
      <c r="Y37" s="73"/>
      <c r="AA37" s="73"/>
      <c r="AC37" s="73"/>
      <c r="AE37" s="73"/>
      <c r="AG37" s="73"/>
      <c r="AI37" s="73"/>
      <c r="AK37" s="73"/>
      <c r="AM37" s="73" t="s">
        <v>857</v>
      </c>
      <c r="AN37" s="22">
        <v>6</v>
      </c>
      <c r="AO37" s="73"/>
      <c r="AQ37" s="73"/>
      <c r="AS37" s="73"/>
      <c r="AU37" s="73"/>
      <c r="AW37" s="73"/>
      <c r="AY37" s="73"/>
      <c r="BA37" s="73"/>
      <c r="BC37" s="73"/>
      <c r="BE37" s="73"/>
      <c r="BI37" s="77">
        <f>COUNT(H37,J37,M37,P37,R37,T37,V37,X37,Z37,#REF!,AT37,AB37,AD37,AF37,AH37,AJ37,AL37,AV37,#REF!,AN37,AX37,AP37,AZ37,BB37,BD37,BF37,AR37)</f>
        <v>4</v>
      </c>
    </row>
    <row r="38" spans="1:61" x14ac:dyDescent="0.2">
      <c r="A38" s="787"/>
      <c r="B38" s="73">
        <v>265</v>
      </c>
      <c r="C38" s="43">
        <v>44051</v>
      </c>
      <c r="D38" s="42" t="s">
        <v>122</v>
      </c>
      <c r="E38" s="79">
        <v>39</v>
      </c>
      <c r="F38" s="76">
        <f t="shared" si="0"/>
        <v>39</v>
      </c>
      <c r="G38" s="73"/>
      <c r="I38" s="73"/>
      <c r="L38" s="73"/>
      <c r="O38" s="73"/>
      <c r="Q38" s="73"/>
      <c r="S38" s="73"/>
      <c r="U38" s="73"/>
      <c r="W38" s="73"/>
      <c r="Y38" s="73"/>
      <c r="AA38" s="73"/>
      <c r="AC38" s="73"/>
      <c r="AE38" s="73"/>
      <c r="AG38" s="73"/>
      <c r="AI38" s="73"/>
      <c r="AK38" s="73"/>
      <c r="AM38" s="73" t="s">
        <v>857</v>
      </c>
      <c r="AN38" s="22">
        <v>6</v>
      </c>
      <c r="AO38" s="73"/>
      <c r="AQ38" s="73"/>
      <c r="AS38" s="73"/>
      <c r="AU38" s="73"/>
      <c r="AW38" s="73"/>
      <c r="AY38" s="73"/>
      <c r="BA38" s="73"/>
      <c r="BC38" s="73"/>
      <c r="BE38" s="73"/>
      <c r="BI38" s="77">
        <f>COUNT(H38,J38,M38,P38,R38,T38,V38,X38,Z38,#REF!,AT38,AB38,AD38,AF38,AH38,AJ38,AL38,AV38,#REF!,AN38,AX38,AP38,AZ38,BB38,BD38,BF38,AR38)</f>
        <v>1</v>
      </c>
    </row>
    <row r="39" spans="1:61" x14ac:dyDescent="0.2">
      <c r="A39" s="787"/>
      <c r="B39" s="73">
        <v>266</v>
      </c>
      <c r="C39" s="43">
        <v>44051</v>
      </c>
      <c r="D39" s="42" t="s">
        <v>417</v>
      </c>
      <c r="E39" s="79">
        <v>78</v>
      </c>
      <c r="F39" s="76">
        <f t="shared" si="0"/>
        <v>78</v>
      </c>
      <c r="G39" s="73"/>
      <c r="I39" s="73"/>
      <c r="L39" s="73"/>
      <c r="O39" s="73"/>
      <c r="Q39" s="73"/>
      <c r="S39" s="73"/>
      <c r="U39" s="73"/>
      <c r="W39" s="73"/>
      <c r="Y39" s="73"/>
      <c r="AA39" s="73"/>
      <c r="AC39" s="73"/>
      <c r="AE39" s="73"/>
      <c r="AG39" s="73"/>
      <c r="AI39" s="73"/>
      <c r="AK39" s="73"/>
      <c r="AM39" s="73" t="s">
        <v>857</v>
      </c>
      <c r="AN39" s="22">
        <v>12</v>
      </c>
      <c r="AO39" s="73"/>
      <c r="AQ39" s="73"/>
      <c r="AS39" s="73"/>
      <c r="AU39" s="73"/>
      <c r="AW39" s="73"/>
      <c r="AY39" s="73"/>
      <c r="BA39" s="73"/>
      <c r="BC39" s="73"/>
      <c r="BE39" s="73"/>
      <c r="BI39" s="77">
        <f>COUNT(H39,J39,M39,P39,R39,T39,V39,X39,Z39,#REF!,AT39,AB39,AD39,AF39,AH39,AJ39,AL39,AV39,#REF!,AN39,AX39,AP39,AZ39,BB39,BD39,BF39,AR39)</f>
        <v>1</v>
      </c>
    </row>
    <row r="40" spans="1:61" x14ac:dyDescent="0.2">
      <c r="A40" s="787"/>
      <c r="B40" s="73">
        <v>267</v>
      </c>
      <c r="C40" s="43">
        <v>44069</v>
      </c>
      <c r="D40" s="42" t="s">
        <v>129</v>
      </c>
      <c r="E40" s="79">
        <v>201.72</v>
      </c>
      <c r="F40" s="76">
        <f t="shared" si="0"/>
        <v>201.72</v>
      </c>
      <c r="G40" s="73"/>
      <c r="I40" s="73"/>
      <c r="L40" s="73"/>
      <c r="O40" s="73" t="s">
        <v>812</v>
      </c>
      <c r="P40" s="22">
        <v>6</v>
      </c>
      <c r="Q40" s="73" t="s">
        <v>812</v>
      </c>
      <c r="R40" s="55">
        <v>6</v>
      </c>
      <c r="S40" s="73"/>
      <c r="U40" s="73" t="s">
        <v>813</v>
      </c>
      <c r="V40" s="22">
        <v>6</v>
      </c>
      <c r="W40" s="73" t="s">
        <v>813</v>
      </c>
      <c r="X40" s="55">
        <v>5</v>
      </c>
      <c r="Y40" s="73"/>
      <c r="AA40" s="73"/>
      <c r="AC40" s="73"/>
      <c r="AE40" s="73"/>
      <c r="AG40" s="73"/>
      <c r="AI40" s="73"/>
      <c r="AK40" s="73"/>
      <c r="AM40" s="73" t="s">
        <v>857</v>
      </c>
      <c r="AN40" s="22">
        <v>12</v>
      </c>
      <c r="AO40" s="73"/>
      <c r="AQ40" s="73"/>
      <c r="AS40" s="73"/>
      <c r="AU40" s="73"/>
      <c r="AW40" s="73"/>
      <c r="AY40" s="73"/>
      <c r="BA40" s="73"/>
      <c r="BC40" s="73"/>
      <c r="BE40" s="73"/>
      <c r="BI40" s="77">
        <f>COUNT(H40,J40,M40,P40,R40,T40,V40,X40,Z40,#REF!,AT40,AB40,AD40,AF40,AH40,AJ40,AL40,AV40,#REF!,AN40,AX40,AP40,AZ40,BB40,BD40,BF40,AR40)</f>
        <v>5</v>
      </c>
    </row>
    <row r="41" spans="1:61" x14ac:dyDescent="0.2">
      <c r="A41" s="787"/>
      <c r="B41" s="73">
        <v>269</v>
      </c>
      <c r="C41" s="43">
        <v>44072</v>
      </c>
      <c r="D41" s="42" t="s">
        <v>568</v>
      </c>
      <c r="E41" s="79">
        <v>64.8</v>
      </c>
      <c r="F41" s="76">
        <f t="shared" si="0"/>
        <v>64.8</v>
      </c>
      <c r="G41" s="73"/>
      <c r="I41" s="73"/>
      <c r="L41" s="73"/>
      <c r="O41" s="73"/>
      <c r="Q41" s="73"/>
      <c r="S41" s="73"/>
      <c r="U41" s="73" t="s">
        <v>813</v>
      </c>
      <c r="V41" s="22">
        <v>6</v>
      </c>
      <c r="W41" s="73"/>
      <c r="Y41" s="73"/>
      <c r="AA41" s="73"/>
      <c r="AC41" s="73"/>
      <c r="AE41" s="73"/>
      <c r="AG41" s="73"/>
      <c r="AI41" s="73"/>
      <c r="AK41" s="73"/>
      <c r="AM41" s="73" t="s">
        <v>857</v>
      </c>
      <c r="AN41" s="22">
        <v>6</v>
      </c>
      <c r="AO41" s="73"/>
      <c r="AQ41" s="73"/>
      <c r="AS41" s="73"/>
      <c r="AU41" s="73"/>
      <c r="AW41" s="73"/>
      <c r="AY41" s="73"/>
      <c r="BA41" s="73"/>
      <c r="BC41" s="73"/>
      <c r="BE41" s="73"/>
      <c r="BI41" s="77">
        <f>COUNT(H41,J41,M41,P41,R41,T41,V41,X41,Z41,#REF!,AT41,AB41,AD41,AF41,AH41,AJ41,AL41,AV41,#REF!,AN41,AX41,AP41,AZ41,BB41,BD41,BF41,AR41)</f>
        <v>2</v>
      </c>
    </row>
    <row r="42" spans="1:61" x14ac:dyDescent="0.2">
      <c r="A42" s="787"/>
      <c r="B42" s="73">
        <v>270</v>
      </c>
      <c r="C42" s="43">
        <v>44072</v>
      </c>
      <c r="D42" s="42" t="s">
        <v>144</v>
      </c>
      <c r="E42" s="79">
        <v>88.8</v>
      </c>
      <c r="F42" s="76">
        <f t="shared" si="0"/>
        <v>88.8</v>
      </c>
      <c r="G42" s="73"/>
      <c r="I42" s="73"/>
      <c r="L42" s="73"/>
      <c r="O42" s="73" t="s">
        <v>812</v>
      </c>
      <c r="P42" s="22">
        <v>6</v>
      </c>
      <c r="Q42" s="73"/>
      <c r="S42" s="73"/>
      <c r="U42" s="73" t="s">
        <v>813</v>
      </c>
      <c r="V42" s="22">
        <v>6</v>
      </c>
      <c r="W42" s="73"/>
      <c r="Y42" s="73"/>
      <c r="AA42" s="73"/>
      <c r="AC42" s="73"/>
      <c r="AE42" s="73"/>
      <c r="AG42" s="73"/>
      <c r="AI42" s="73"/>
      <c r="AK42" s="73"/>
      <c r="AM42" s="73" t="s">
        <v>857</v>
      </c>
      <c r="AN42" s="22">
        <v>6</v>
      </c>
      <c r="AO42" s="73"/>
      <c r="AQ42" s="73"/>
      <c r="AS42" s="73"/>
      <c r="AU42" s="73"/>
      <c r="AW42" s="73"/>
      <c r="AY42" s="73"/>
      <c r="BA42" s="73"/>
      <c r="BC42" s="73"/>
      <c r="BE42" s="73"/>
      <c r="BI42" s="77">
        <f>COUNT(H42,J42,M42,P42,R42,T42,V42,X42,Z42,#REF!,AT42,AB42,AD42,AF42,AH42,AJ42,AL42,AV42,#REF!,AN42,AX42,AP42,AZ42,BB42,BD42,BF42,AR42)</f>
        <v>3</v>
      </c>
    </row>
    <row r="43" spans="1:61" x14ac:dyDescent="0.2">
      <c r="A43" s="787"/>
      <c r="B43" s="73">
        <v>271</v>
      </c>
      <c r="C43" s="43">
        <v>44072</v>
      </c>
      <c r="D43" s="42" t="s">
        <v>866</v>
      </c>
      <c r="E43" s="79">
        <v>78</v>
      </c>
      <c r="F43" s="76">
        <f t="shared" si="0"/>
        <v>78</v>
      </c>
      <c r="G43" s="73"/>
      <c r="I43" s="73"/>
      <c r="L43" s="73"/>
      <c r="O43" s="73"/>
      <c r="Q43" s="73"/>
      <c r="S43" s="73"/>
      <c r="U43" s="73"/>
      <c r="W43" s="73"/>
      <c r="Y43" s="73"/>
      <c r="AA43" s="73"/>
      <c r="AC43" s="73"/>
      <c r="AE43" s="73"/>
      <c r="AG43" s="73"/>
      <c r="AI43" s="73"/>
      <c r="AK43" s="73"/>
      <c r="AM43" s="73" t="s">
        <v>857</v>
      </c>
      <c r="AN43" s="22">
        <v>12</v>
      </c>
      <c r="AO43" s="73"/>
      <c r="AQ43" s="73"/>
      <c r="AS43" s="73"/>
      <c r="AU43" s="73"/>
      <c r="AW43" s="73"/>
      <c r="AY43" s="73"/>
      <c r="BA43" s="73"/>
      <c r="BC43" s="73"/>
      <c r="BE43" s="73"/>
      <c r="BI43" s="77">
        <f>COUNT(H43,J43,M43,P43,R43,T43,V43,X43,Z43,#REF!,AT43,AB43,AD43,AF43,AH43,AJ43,AL43,AV43,#REF!,AN43,AX43,AP43,AZ43,BB43,BD43,BF43,AR43)</f>
        <v>1</v>
      </c>
    </row>
    <row r="44" spans="1:61" x14ac:dyDescent="0.2">
      <c r="A44" s="787"/>
      <c r="B44" s="73">
        <v>272</v>
      </c>
      <c r="C44" s="43">
        <v>44072</v>
      </c>
      <c r="D44" s="42" t="s">
        <v>350</v>
      </c>
      <c r="E44" s="79">
        <v>78</v>
      </c>
      <c r="F44" s="76">
        <f t="shared" si="0"/>
        <v>78</v>
      </c>
      <c r="G44" s="73"/>
      <c r="I44" s="73"/>
      <c r="L44" s="73"/>
      <c r="O44" s="73"/>
      <c r="Q44" s="73"/>
      <c r="S44" s="73"/>
      <c r="U44" s="73"/>
      <c r="W44" s="73"/>
      <c r="Y44" s="73"/>
      <c r="AA44" s="73"/>
      <c r="AC44" s="73"/>
      <c r="AE44" s="73"/>
      <c r="AG44" s="73"/>
      <c r="AI44" s="73"/>
      <c r="AK44" s="73"/>
      <c r="AM44" s="73" t="s">
        <v>857</v>
      </c>
      <c r="AN44" s="22">
        <v>12</v>
      </c>
      <c r="AO44" s="73"/>
      <c r="AQ44" s="73"/>
      <c r="AS44" s="73"/>
      <c r="AU44" s="73"/>
      <c r="AW44" s="73"/>
      <c r="AY44" s="73"/>
      <c r="BA44" s="73"/>
      <c r="BC44" s="73"/>
      <c r="BE44" s="73"/>
      <c r="BI44" s="77">
        <f>COUNT(H44,J44,M44,P44,R44,T44,V44,X44,Z44,#REF!,AT44,AB44,AD44,AF44,AH44,AJ44,AL44,AV44,#REF!,AN44,AX44,AP44,AZ44,BB44,BD44,BF44,AR44)</f>
        <v>1</v>
      </c>
    </row>
    <row r="45" spans="1:61" x14ac:dyDescent="0.2">
      <c r="A45" s="787"/>
      <c r="B45" s="73">
        <v>273</v>
      </c>
      <c r="C45" s="43">
        <v>44072</v>
      </c>
      <c r="D45" s="42" t="s">
        <v>869</v>
      </c>
      <c r="E45" s="79">
        <v>78</v>
      </c>
      <c r="F45" s="76">
        <f t="shared" si="0"/>
        <v>78</v>
      </c>
      <c r="G45" s="73"/>
      <c r="I45" s="73"/>
      <c r="L45" s="73"/>
      <c r="O45" s="73"/>
      <c r="Q45" s="73"/>
      <c r="S45" s="73"/>
      <c r="U45" s="73"/>
      <c r="W45" s="73"/>
      <c r="Y45" s="73"/>
      <c r="AA45" s="73"/>
      <c r="AC45" s="73"/>
      <c r="AE45" s="73"/>
      <c r="AG45" s="73"/>
      <c r="AI45" s="73"/>
      <c r="AK45" s="73"/>
      <c r="AM45" s="73" t="s">
        <v>857</v>
      </c>
      <c r="AN45" s="22">
        <v>12</v>
      </c>
      <c r="AO45" s="73"/>
      <c r="AQ45" s="73"/>
      <c r="AS45" s="73"/>
      <c r="AU45" s="73"/>
      <c r="AW45" s="73"/>
      <c r="AY45" s="73"/>
      <c r="BA45" s="73"/>
      <c r="BC45" s="73"/>
      <c r="BE45" s="73"/>
      <c r="BI45" s="77">
        <f>COUNT(H45,J45,M45,P45,R45,T45,V45,X45,Z45,#REF!,AT45,AB45,AD45,AF45,AH45,AJ45,AL45,AV45,#REF!,AN45,AX45,AP45,AZ45,BB45,BD45,BF45,AR45)</f>
        <v>1</v>
      </c>
    </row>
    <row r="46" spans="1:61" x14ac:dyDescent="0.2">
      <c r="A46" s="787"/>
      <c r="B46" s="73">
        <v>274</v>
      </c>
      <c r="C46" s="43">
        <v>44072</v>
      </c>
      <c r="D46" s="42" t="s">
        <v>872</v>
      </c>
      <c r="E46" s="79">
        <v>138.19999999999999</v>
      </c>
      <c r="F46" s="76">
        <f t="shared" si="0"/>
        <v>120.19999999999999</v>
      </c>
      <c r="G46" s="73"/>
      <c r="I46" s="73"/>
      <c r="L46" s="73"/>
      <c r="O46" s="73"/>
      <c r="Q46" s="73" t="s">
        <v>812</v>
      </c>
      <c r="R46" s="55">
        <v>6</v>
      </c>
      <c r="S46" s="73"/>
      <c r="T46" s="55"/>
      <c r="U46" s="73"/>
      <c r="W46" s="73" t="s">
        <v>813</v>
      </c>
      <c r="X46" s="55">
        <v>5</v>
      </c>
      <c r="Y46" s="73"/>
      <c r="Z46" s="55"/>
      <c r="AA46" s="73"/>
      <c r="AC46" s="73"/>
      <c r="AE46" s="73"/>
      <c r="AG46" s="73" t="s">
        <v>587</v>
      </c>
      <c r="AH46" s="233">
        <v>4</v>
      </c>
      <c r="AI46" s="73"/>
      <c r="AK46" s="73"/>
      <c r="AM46" s="73" t="s">
        <v>857</v>
      </c>
      <c r="AN46" s="22">
        <v>4</v>
      </c>
      <c r="AO46" s="73"/>
      <c r="AQ46" s="73"/>
      <c r="AS46" s="73"/>
      <c r="AU46" s="73"/>
      <c r="AW46" s="73"/>
      <c r="AY46" s="73"/>
      <c r="BA46" s="73"/>
      <c r="BC46" s="73"/>
      <c r="BE46" s="73" t="s">
        <v>218</v>
      </c>
      <c r="BF46" s="22">
        <v>2</v>
      </c>
      <c r="BG46" s="79">
        <v>18</v>
      </c>
      <c r="BI46" s="77">
        <f>COUNT(H46,J46,M46,P46,R46,T46,V46,X46,Z46,#REF!,AT46,AB46,AD46,AF46,AH46,AJ46,AL46,AV46,#REF!,AN46,AX46,AP46,AZ46,BB46,BD46,BF46,AR46)</f>
        <v>5</v>
      </c>
    </row>
    <row r="47" spans="1:61" x14ac:dyDescent="0.2">
      <c r="A47" s="787"/>
      <c r="B47" s="73">
        <v>275</v>
      </c>
      <c r="C47" s="43">
        <v>44074</v>
      </c>
      <c r="D47" s="42" t="s">
        <v>300</v>
      </c>
      <c r="E47" s="79">
        <v>66</v>
      </c>
      <c r="F47" s="76">
        <f t="shared" si="0"/>
        <v>66</v>
      </c>
      <c r="G47" s="73"/>
      <c r="I47" s="73"/>
      <c r="L47" s="73"/>
      <c r="O47" s="73"/>
      <c r="Q47" s="73" t="s">
        <v>796</v>
      </c>
      <c r="R47" s="55">
        <v>12</v>
      </c>
      <c r="S47" s="73"/>
      <c r="U47" s="73"/>
      <c r="W47" s="73"/>
      <c r="Y47" s="73"/>
      <c r="AA47" s="73"/>
      <c r="AC47" s="73"/>
      <c r="AE47" s="73"/>
      <c r="AG47" s="73"/>
      <c r="AI47" s="73"/>
      <c r="AK47" s="73"/>
      <c r="AM47" s="73"/>
      <c r="AO47" s="73"/>
      <c r="AQ47" s="73"/>
      <c r="AS47" s="73"/>
      <c r="AU47" s="73"/>
      <c r="AW47" s="73"/>
      <c r="AY47" s="73"/>
      <c r="BA47" s="73"/>
      <c r="BC47" s="73"/>
      <c r="BE47" s="73"/>
      <c r="BI47" s="77">
        <f>COUNT(H47,J47,M47,P47,R47,T47,V47,X47,Z47,#REF!,AT47,AB47,AD47,AF47,AH47,AJ47,AL47,AV47,#REF!,AN47,AX47,AP47,AZ47,BB47,BD47,BF47,AR47)</f>
        <v>1</v>
      </c>
    </row>
    <row r="48" spans="1:61" x14ac:dyDescent="0.2">
      <c r="A48" s="787"/>
      <c r="B48" s="73">
        <v>292</v>
      </c>
      <c r="C48" s="43">
        <v>44075</v>
      </c>
      <c r="D48" s="42" t="s">
        <v>880</v>
      </c>
      <c r="E48" s="79">
        <v>78</v>
      </c>
      <c r="F48" s="76">
        <f t="shared" si="0"/>
        <v>78</v>
      </c>
      <c r="G48" s="73"/>
      <c r="I48" s="73"/>
      <c r="L48" s="73"/>
      <c r="O48" s="73"/>
      <c r="Q48" s="73"/>
      <c r="S48" s="73"/>
      <c r="U48" s="73"/>
      <c r="W48" s="73"/>
      <c r="Y48" s="73"/>
      <c r="AA48" s="73"/>
      <c r="AC48" s="73"/>
      <c r="AE48" s="73"/>
      <c r="AG48" s="73"/>
      <c r="AI48" s="73"/>
      <c r="AK48" s="73"/>
      <c r="AM48" s="73" t="s">
        <v>857</v>
      </c>
      <c r="AN48" s="22">
        <v>12</v>
      </c>
      <c r="AO48" s="73"/>
      <c r="AQ48" s="73"/>
      <c r="AS48" s="73"/>
      <c r="AU48" s="73"/>
      <c r="AW48" s="73"/>
      <c r="AY48" s="73"/>
      <c r="BA48" s="73"/>
      <c r="BC48" s="73"/>
      <c r="BE48" s="73"/>
      <c r="BI48" s="77">
        <f>COUNT(H48,J48,M48,P48,R48,T48,V48,X48,Z48,#REF!,AT48,AB48,AD48,AF48,AH48,AJ48,AL48,AV48,#REF!,AN48,AX48,AP48,AZ48,BB48,BD48,BF48,AR48)</f>
        <v>1</v>
      </c>
    </row>
    <row r="49" spans="1:61" x14ac:dyDescent="0.2">
      <c r="A49" s="787"/>
      <c r="B49" s="73">
        <v>293</v>
      </c>
      <c r="C49" s="43">
        <v>44077</v>
      </c>
      <c r="D49" s="42" t="s">
        <v>295</v>
      </c>
      <c r="E49" s="79">
        <v>88.2</v>
      </c>
      <c r="F49" s="76">
        <f t="shared" si="0"/>
        <v>34.200000000000003</v>
      </c>
      <c r="G49" s="73" t="s">
        <v>883</v>
      </c>
      <c r="H49" s="22">
        <v>6</v>
      </c>
      <c r="I49" s="73" t="s">
        <v>883</v>
      </c>
      <c r="J49" s="55">
        <v>6</v>
      </c>
      <c r="K49" s="79">
        <v>54</v>
      </c>
      <c r="L49" s="73"/>
      <c r="O49" s="73"/>
      <c r="Q49" s="73"/>
      <c r="S49" s="73"/>
      <c r="U49" s="73"/>
      <c r="W49" s="73"/>
      <c r="Y49" s="73"/>
      <c r="AA49" s="73"/>
      <c r="AC49" s="73"/>
      <c r="AE49" s="73"/>
      <c r="AG49" s="73"/>
      <c r="AI49" s="73"/>
      <c r="AK49" s="73"/>
      <c r="AM49" s="73"/>
      <c r="AO49" s="73"/>
      <c r="AQ49" s="73"/>
      <c r="AS49" s="73"/>
      <c r="AU49" s="73"/>
      <c r="AW49" s="73"/>
      <c r="AY49" s="73"/>
      <c r="BA49" s="73"/>
      <c r="BC49" s="73"/>
      <c r="BE49" s="73"/>
      <c r="BI49" s="77">
        <f>COUNT(H49,J49,M49,P49,R49,T49,V49,X49,Z49,#REF!,AT49,AB49,AD49,AF49,AH49,AJ49,AL49,AV49,#REF!,AN49,AX49,AP49,AZ49,BB49,BD49,BF49,AR49)</f>
        <v>2</v>
      </c>
    </row>
    <row r="50" spans="1:61" x14ac:dyDescent="0.2">
      <c r="A50" s="787"/>
      <c r="B50" s="73">
        <v>294</v>
      </c>
      <c r="C50" s="43">
        <v>44077</v>
      </c>
      <c r="D50" s="42" t="s">
        <v>129</v>
      </c>
      <c r="E50" s="79">
        <v>176.4</v>
      </c>
      <c r="F50" s="76">
        <f t="shared" si="0"/>
        <v>68.400000000000006</v>
      </c>
      <c r="G50" s="73" t="s">
        <v>883</v>
      </c>
      <c r="H50" s="22">
        <v>12</v>
      </c>
      <c r="I50" s="73" t="s">
        <v>883</v>
      </c>
      <c r="J50" s="55">
        <v>12</v>
      </c>
      <c r="K50" s="79">
        <v>108</v>
      </c>
      <c r="L50" s="73"/>
      <c r="O50" s="73"/>
      <c r="Q50" s="73"/>
      <c r="S50" s="73"/>
      <c r="U50" s="73"/>
      <c r="W50" s="73"/>
      <c r="Y50" s="73"/>
      <c r="AA50" s="73"/>
      <c r="AC50" s="73"/>
      <c r="AE50" s="73"/>
      <c r="AG50" s="73"/>
      <c r="AI50" s="73"/>
      <c r="AK50" s="73"/>
      <c r="AM50" s="73"/>
      <c r="AO50" s="73"/>
      <c r="AQ50" s="73"/>
      <c r="AS50" s="73"/>
      <c r="AU50" s="73"/>
      <c r="AW50" s="73"/>
      <c r="AY50" s="73"/>
      <c r="BA50" s="73"/>
      <c r="BC50" s="73"/>
      <c r="BE50" s="73"/>
      <c r="BI50" s="77">
        <f>COUNT(H50,J50,M50,P50,R50,T50,V50,X50,Z50,#REF!,AT50,AB50,AD50,AF50,AH50,AJ50,AL50,AV50,#REF!,AN50,AX50,AP50,AZ50,BB50,BD50,BF50,AR50)</f>
        <v>2</v>
      </c>
    </row>
    <row r="51" spans="1:61" x14ac:dyDescent="0.2">
      <c r="A51" s="787"/>
      <c r="B51" s="73">
        <v>295</v>
      </c>
      <c r="C51" s="43">
        <v>44077</v>
      </c>
      <c r="D51" s="42" t="s">
        <v>114</v>
      </c>
      <c r="E51" s="79">
        <v>165.29</v>
      </c>
      <c r="F51" s="76">
        <f t="shared" si="0"/>
        <v>60.529999999999987</v>
      </c>
      <c r="G51" s="73"/>
      <c r="I51" s="73" t="s">
        <v>883</v>
      </c>
      <c r="J51" s="55">
        <v>12</v>
      </c>
      <c r="K51" s="79">
        <v>104.76</v>
      </c>
      <c r="L51" s="73"/>
      <c r="O51" s="73"/>
      <c r="Q51" s="73"/>
      <c r="S51" s="73"/>
      <c r="U51" s="73"/>
      <c r="W51" s="73"/>
      <c r="Y51" s="73"/>
      <c r="AA51" s="73"/>
      <c r="AC51" s="73"/>
      <c r="AE51" s="73"/>
      <c r="AG51" s="73" t="s">
        <v>587</v>
      </c>
      <c r="AH51" s="233">
        <v>3</v>
      </c>
      <c r="AI51" s="73"/>
      <c r="AK51" s="73"/>
      <c r="AM51" s="73" t="s">
        <v>857</v>
      </c>
      <c r="AN51" s="22">
        <v>6</v>
      </c>
      <c r="AO51" s="73"/>
      <c r="AQ51" s="73"/>
      <c r="AS51" s="73"/>
      <c r="AU51" s="73"/>
      <c r="AW51" s="73"/>
      <c r="AY51" s="73"/>
      <c r="BA51" s="73"/>
      <c r="BC51" s="73"/>
      <c r="BE51" s="73"/>
      <c r="BI51" s="77">
        <f>COUNT(H51,J51,M51,P51,R51,T51,V51,X51,Z51,#REF!,AT51,AB51,AD51,AF51,AH51,AJ51,AL51,AV51,#REF!,AN51,AX51,AP51,AZ51,BB51,BD51,BF51,AR51)</f>
        <v>3</v>
      </c>
    </row>
    <row r="52" spans="1:61" x14ac:dyDescent="0.2">
      <c r="A52" s="787"/>
      <c r="B52" s="73">
        <v>300</v>
      </c>
      <c r="C52" s="43">
        <v>44079</v>
      </c>
      <c r="D52" s="42" t="s">
        <v>288</v>
      </c>
      <c r="E52" s="79">
        <v>108</v>
      </c>
      <c r="F52" s="76">
        <f t="shared" si="0"/>
        <v>0</v>
      </c>
      <c r="G52" s="73"/>
      <c r="I52" s="73" t="s">
        <v>883</v>
      </c>
      <c r="J52" s="55">
        <v>12</v>
      </c>
      <c r="K52" s="79">
        <v>108</v>
      </c>
      <c r="L52" s="73"/>
      <c r="O52" s="73"/>
      <c r="Q52" s="73"/>
      <c r="S52" s="73"/>
      <c r="U52" s="73"/>
      <c r="W52" s="73"/>
      <c r="Y52" s="73"/>
      <c r="AA52" s="73"/>
      <c r="AC52" s="73"/>
      <c r="AE52" s="73"/>
      <c r="AG52" s="73"/>
      <c r="AI52" s="73"/>
      <c r="AK52" s="73"/>
      <c r="AM52" s="73"/>
      <c r="AO52" s="73"/>
      <c r="AQ52" s="73"/>
      <c r="AS52" s="73"/>
      <c r="AU52" s="73"/>
      <c r="AW52" s="73"/>
      <c r="AY52" s="73"/>
      <c r="BA52" s="73"/>
      <c r="BC52" s="73"/>
      <c r="BE52" s="73"/>
      <c r="BI52" s="77">
        <f>COUNT(H52,J52,M52,P52,R52,T52,V52,X52,Z52,#REF!,AT52,AB52,AD52,AF52,AH52,AJ52,AL52,AV52,#REF!,AN52,AX52,AP52,AZ52,BB52,BD52,BF52,AR52)</f>
        <v>1</v>
      </c>
    </row>
    <row r="53" spans="1:61" x14ac:dyDescent="0.2">
      <c r="A53" s="787"/>
      <c r="B53" s="73">
        <v>301</v>
      </c>
      <c r="C53" s="43">
        <v>44079</v>
      </c>
      <c r="D53" s="42" t="s">
        <v>114</v>
      </c>
      <c r="E53" s="79">
        <v>84.39</v>
      </c>
      <c r="F53" s="76">
        <f t="shared" si="0"/>
        <v>32.01</v>
      </c>
      <c r="G53" s="73"/>
      <c r="I53" s="73" t="s">
        <v>883</v>
      </c>
      <c r="J53" s="55">
        <v>6</v>
      </c>
      <c r="K53" s="79">
        <v>52.38</v>
      </c>
      <c r="L53" s="73"/>
      <c r="O53" s="73"/>
      <c r="Q53" s="73" t="s">
        <v>812</v>
      </c>
      <c r="R53" s="55">
        <v>6</v>
      </c>
      <c r="S53" s="73"/>
      <c r="U53" s="73"/>
      <c r="W53" s="73"/>
      <c r="Y53" s="73"/>
      <c r="AA53" s="73"/>
      <c r="AC53" s="73"/>
      <c r="AE53" s="73"/>
      <c r="AG53" s="73"/>
      <c r="AI53" s="73"/>
      <c r="AK53" s="73"/>
      <c r="AM53" s="73"/>
      <c r="AO53" s="73"/>
      <c r="AQ53" s="73"/>
      <c r="AS53" s="73"/>
      <c r="AU53" s="73"/>
      <c r="AW53" s="73"/>
      <c r="AY53" s="73"/>
      <c r="BA53" s="73"/>
      <c r="BC53" s="73"/>
      <c r="BE53" s="73"/>
      <c r="BI53" s="77">
        <f>COUNT(H53,J53,M53,P53,R53,T53,V53,X53,Z53,#REF!,AT53,AB53,AD53,AF53,AH53,AJ53,AL53,AV53,#REF!,AN53,AX53,AP53,AZ53,BB53,BD53,BF53,AR53)</f>
        <v>2</v>
      </c>
    </row>
    <row r="54" spans="1:61" x14ac:dyDescent="0.2">
      <c r="A54" s="787"/>
      <c r="B54" s="73" t="s">
        <v>885</v>
      </c>
      <c r="C54" s="43">
        <v>44079</v>
      </c>
      <c r="D54" s="42" t="s">
        <v>141</v>
      </c>
      <c r="E54" s="79">
        <v>184.2</v>
      </c>
      <c r="F54" s="76">
        <f t="shared" si="0"/>
        <v>130.19999999999999</v>
      </c>
      <c r="G54" s="73" t="s">
        <v>883</v>
      </c>
      <c r="H54" s="22">
        <v>6</v>
      </c>
      <c r="I54" s="73" t="s">
        <v>883</v>
      </c>
      <c r="J54" s="55">
        <v>6</v>
      </c>
      <c r="K54" s="79">
        <v>54</v>
      </c>
      <c r="L54" s="73"/>
      <c r="O54" s="73" t="s">
        <v>812</v>
      </c>
      <c r="P54" s="22">
        <v>6</v>
      </c>
      <c r="Q54" s="73" t="s">
        <v>812</v>
      </c>
      <c r="R54" s="55">
        <v>1</v>
      </c>
      <c r="S54" s="73"/>
      <c r="U54" s="73"/>
      <c r="W54" s="73"/>
      <c r="Y54" s="73"/>
      <c r="AA54" s="73"/>
      <c r="AC54" s="73"/>
      <c r="AE54" s="73"/>
      <c r="AG54" s="73"/>
      <c r="AI54" s="73"/>
      <c r="AK54" s="73"/>
      <c r="AM54" s="73" t="s">
        <v>857</v>
      </c>
      <c r="AN54" s="22">
        <v>6</v>
      </c>
      <c r="AO54" s="73"/>
      <c r="AQ54" s="73"/>
      <c r="AS54" s="73"/>
      <c r="AU54" s="73"/>
      <c r="AW54" s="73"/>
      <c r="AY54" s="73"/>
      <c r="BA54" s="73"/>
      <c r="BC54" s="73"/>
      <c r="BE54" s="73"/>
      <c r="BI54" s="77">
        <f>COUNT(H54,J54,M54,P54,R54,T54,V54,X54,Z54,#REF!,AT54,AB54,AD54,AF54,AH54,AJ54,AL54,AV54,#REF!,AN54,AX54,AP54,AZ54,BB54,BD54,BF54,AR54)</f>
        <v>5</v>
      </c>
    </row>
    <row r="55" spans="1:61" x14ac:dyDescent="0.2">
      <c r="A55" s="787"/>
      <c r="B55" s="73" t="s">
        <v>886</v>
      </c>
      <c r="C55" s="43">
        <v>44079</v>
      </c>
      <c r="D55" s="42" t="s">
        <v>141</v>
      </c>
      <c r="E55" s="79">
        <v>184.2</v>
      </c>
      <c r="F55" s="76">
        <f t="shared" si="0"/>
        <v>184.2</v>
      </c>
      <c r="G55" s="73"/>
      <c r="I55" s="73"/>
      <c r="L55" s="73"/>
      <c r="O55" s="73"/>
      <c r="Q55" s="73" t="s">
        <v>887</v>
      </c>
      <c r="R55" s="55">
        <v>5</v>
      </c>
      <c r="S55" s="73"/>
      <c r="U55" s="73"/>
      <c r="W55" s="73"/>
      <c r="Y55" s="73"/>
      <c r="AA55" s="73"/>
      <c r="AC55" s="73"/>
      <c r="AE55" s="73"/>
      <c r="AG55" s="73"/>
      <c r="AI55" s="73"/>
      <c r="AK55" s="73"/>
      <c r="AM55" s="73"/>
      <c r="AO55" s="73"/>
      <c r="AQ55" s="73"/>
      <c r="AS55" s="73"/>
      <c r="AU55" s="73"/>
      <c r="AW55" s="73"/>
      <c r="AY55" s="73"/>
      <c r="BA55" s="73"/>
      <c r="BC55" s="73"/>
      <c r="BE55" s="73"/>
      <c r="BI55" s="77">
        <f>COUNT(H55,J55,M55,P55,R55,T55,V55,X55,Z55,#REF!,AT55,AB55,AD55,AF55,AH55,AJ55,AL55,AV55,#REF!,AN55,AX55,AP55,AZ55,BB55,BD55,BF55,AR55)</f>
        <v>1</v>
      </c>
    </row>
    <row r="56" spans="1:61" x14ac:dyDescent="0.2">
      <c r="A56" s="787"/>
      <c r="B56" s="73">
        <v>311</v>
      </c>
      <c r="C56" s="43">
        <v>44086</v>
      </c>
      <c r="D56" s="42" t="s">
        <v>122</v>
      </c>
      <c r="E56" s="79">
        <v>88.2</v>
      </c>
      <c r="F56" s="76">
        <f t="shared" si="0"/>
        <v>34.200000000000003</v>
      </c>
      <c r="G56" s="73" t="s">
        <v>883</v>
      </c>
      <c r="H56" s="22">
        <v>6</v>
      </c>
      <c r="I56" s="73" t="s">
        <v>883</v>
      </c>
      <c r="J56" s="55">
        <v>6</v>
      </c>
      <c r="K56" s="79">
        <v>54</v>
      </c>
      <c r="L56" s="73"/>
      <c r="O56" s="73"/>
      <c r="Q56" s="73"/>
      <c r="S56" s="73"/>
      <c r="U56" s="73"/>
      <c r="W56" s="73"/>
      <c r="Y56" s="73"/>
      <c r="AA56" s="73"/>
      <c r="AC56" s="73"/>
      <c r="AE56" s="73"/>
      <c r="AG56" s="73"/>
      <c r="AI56" s="73"/>
      <c r="AK56" s="73"/>
      <c r="AM56" s="73"/>
      <c r="AO56" s="73"/>
      <c r="AQ56" s="73"/>
      <c r="AS56" s="73"/>
      <c r="AU56" s="73"/>
      <c r="AW56" s="73"/>
      <c r="AY56" s="73"/>
      <c r="BA56" s="73"/>
      <c r="BC56" s="73"/>
      <c r="BE56" s="73"/>
      <c r="BI56" s="77">
        <f>COUNT(H56,J56,M56,P56,R56,T56,V56,X56,Z56,#REF!,AT56,AB56,AD56,AF56,AH56,AJ56,AL56,AV56,#REF!,AN56,AX56,AP56,AZ56,BB56,BD56,BF56,AR56)</f>
        <v>2</v>
      </c>
    </row>
    <row r="57" spans="1:61" x14ac:dyDescent="0.2">
      <c r="A57" s="787"/>
      <c r="B57" s="73">
        <v>312</v>
      </c>
      <c r="C57" s="43">
        <v>44090</v>
      </c>
      <c r="D57" s="42" t="s">
        <v>300</v>
      </c>
      <c r="E57" s="79">
        <v>66</v>
      </c>
      <c r="F57" s="76">
        <f t="shared" si="0"/>
        <v>66</v>
      </c>
      <c r="G57" s="73"/>
      <c r="I57" s="73"/>
      <c r="L57" s="73"/>
      <c r="O57" s="73"/>
      <c r="Q57" s="73" t="s">
        <v>861</v>
      </c>
      <c r="R57" s="55">
        <v>12</v>
      </c>
      <c r="S57" s="73"/>
      <c r="U57" s="73"/>
      <c r="W57" s="73"/>
      <c r="Y57" s="73"/>
      <c r="AA57" s="73"/>
      <c r="AC57" s="73"/>
      <c r="AE57" s="73"/>
      <c r="AG57" s="73"/>
      <c r="AI57" s="73"/>
      <c r="AK57" s="73"/>
      <c r="AM57" s="73"/>
      <c r="AO57" s="73"/>
      <c r="AQ57" s="73"/>
      <c r="AS57" s="73"/>
      <c r="AU57" s="73"/>
      <c r="AW57" s="73"/>
      <c r="AY57" s="73"/>
      <c r="BA57" s="73"/>
      <c r="BC57" s="73"/>
      <c r="BE57" s="73"/>
      <c r="BI57" s="77">
        <f>COUNT(H57,J57,M57,P57,R57,T57,V57,X57,Z57,#REF!,AT57,AB57,AD57,AF57,AH57,AJ57,AL57,AV57,#REF!,AN57,AX57,AP57,AZ57,BB57,BD57,BF57,AR57)</f>
        <v>1</v>
      </c>
    </row>
    <row r="58" spans="1:61" x14ac:dyDescent="0.2">
      <c r="A58" s="787"/>
      <c r="B58" s="73">
        <v>338</v>
      </c>
      <c r="C58" s="43">
        <v>44109</v>
      </c>
      <c r="D58" s="42" t="s">
        <v>838</v>
      </c>
      <c r="E58" s="79">
        <v>90</v>
      </c>
      <c r="F58" s="76">
        <f t="shared" si="0"/>
        <v>90</v>
      </c>
      <c r="G58" s="73"/>
      <c r="I58" s="73"/>
      <c r="L58" s="73"/>
      <c r="O58" s="73" t="s">
        <v>812</v>
      </c>
      <c r="P58" s="22">
        <v>12</v>
      </c>
      <c r="Q58" s="73"/>
      <c r="S58" s="73"/>
      <c r="U58" s="73"/>
      <c r="W58" s="73" t="s">
        <v>813</v>
      </c>
      <c r="X58" s="55">
        <v>12</v>
      </c>
      <c r="Y58" s="73"/>
      <c r="AA58" s="73"/>
      <c r="AC58" s="73"/>
      <c r="AE58" s="73"/>
      <c r="AG58" s="73"/>
      <c r="AI58" s="73"/>
      <c r="AK58" s="73"/>
      <c r="AM58" s="73"/>
      <c r="AO58" s="73"/>
      <c r="AQ58" s="73"/>
      <c r="AS58" s="73"/>
      <c r="AU58" s="73"/>
      <c r="AW58" s="73"/>
      <c r="AY58" s="73"/>
      <c r="BA58" s="73"/>
      <c r="BC58" s="73"/>
      <c r="BE58" s="73"/>
      <c r="BI58" s="77">
        <f>COUNT(H58,J58,M58,P58,R58,T58,V58,X58,Z58,#REF!,AT58,AB58,AD58,AF58,AH58,AJ58,AL58,AV58,#REF!,AN58,AX58,AP58,AZ58,BB58,BD58,BF58,AR58)</f>
        <v>2</v>
      </c>
    </row>
    <row r="59" spans="1:61" x14ac:dyDescent="0.2">
      <c r="A59" s="787"/>
      <c r="B59" s="73">
        <v>346</v>
      </c>
      <c r="C59" s="43">
        <v>44117</v>
      </c>
      <c r="D59" s="42" t="s">
        <v>417</v>
      </c>
      <c r="E59" s="79">
        <v>78</v>
      </c>
      <c r="F59" s="76">
        <f t="shared" si="0"/>
        <v>78</v>
      </c>
      <c r="G59" s="73"/>
      <c r="I59" s="73"/>
      <c r="L59" s="73"/>
      <c r="O59" s="73"/>
      <c r="Q59" s="73"/>
      <c r="S59" s="73"/>
      <c r="U59" s="73"/>
      <c r="W59" s="73"/>
      <c r="Y59" s="73"/>
      <c r="AA59" s="73"/>
      <c r="AC59" s="73"/>
      <c r="AE59" s="73"/>
      <c r="AG59" s="73"/>
      <c r="AI59" s="73"/>
      <c r="AK59" s="73"/>
      <c r="AM59" s="73" t="s">
        <v>857</v>
      </c>
      <c r="AN59" s="22">
        <v>12</v>
      </c>
      <c r="AO59" s="73"/>
      <c r="AQ59" s="73"/>
      <c r="AS59" s="73"/>
      <c r="AU59" s="73"/>
      <c r="AW59" s="73"/>
      <c r="AY59" s="73"/>
      <c r="BA59" s="73"/>
      <c r="BC59" s="73"/>
      <c r="BE59" s="73"/>
      <c r="BI59" s="77">
        <f>COUNT(H59,J59,M59,P59,R59,T59,V59,X59,Z59,#REF!,AT59,AB59,AD59,AF59,AH59,AJ59,AL59,AV59,#REF!,AN59,AX59,AP59,AZ59,BB59,BD59,BF59,AR59)</f>
        <v>1</v>
      </c>
    </row>
    <row r="60" spans="1:61" x14ac:dyDescent="0.2">
      <c r="A60" s="787"/>
      <c r="B60" s="73">
        <v>357</v>
      </c>
      <c r="C60" s="43">
        <v>44126</v>
      </c>
      <c r="D60" s="42" t="s">
        <v>295</v>
      </c>
      <c r="E60" s="79">
        <v>133.80000000000001</v>
      </c>
      <c r="F60" s="76">
        <f t="shared" si="0"/>
        <v>133.80000000000001</v>
      </c>
      <c r="G60" s="73"/>
      <c r="I60" s="73"/>
      <c r="L60" s="73"/>
      <c r="O60" s="73"/>
      <c r="Q60" s="73"/>
      <c r="S60" s="73"/>
      <c r="U60" s="73" t="s">
        <v>813</v>
      </c>
      <c r="V60" s="22">
        <v>6</v>
      </c>
      <c r="W60" s="73" t="s">
        <v>917</v>
      </c>
      <c r="X60" s="55">
        <v>6</v>
      </c>
      <c r="Y60" s="73" t="s">
        <v>917</v>
      </c>
      <c r="Z60" s="55">
        <v>6</v>
      </c>
      <c r="AA60" s="73"/>
      <c r="AC60" s="73"/>
      <c r="AE60" s="73"/>
      <c r="AG60" s="73"/>
      <c r="AI60" s="73"/>
      <c r="AK60" s="73"/>
      <c r="AM60" s="73"/>
      <c r="AO60" s="73"/>
      <c r="AQ60" s="73"/>
      <c r="AS60" s="73"/>
      <c r="AU60" s="73"/>
      <c r="AW60" s="73"/>
      <c r="AY60" s="73"/>
      <c r="BA60" s="73"/>
      <c r="BC60" s="73"/>
      <c r="BE60" s="73"/>
      <c r="BI60" s="77">
        <f>COUNT(H60,J60,M60,P60,R60,T60,V60,X60,Z60,#REF!,AT60,AB60,AD60,AF60,AH60,AJ60,AL60,AV60,#REF!,AN60,AX60,AP60,AZ60,BB60,BD60,BF60,AR60)</f>
        <v>3</v>
      </c>
    </row>
    <row r="61" spans="1:61" x14ac:dyDescent="0.2">
      <c r="A61" s="787"/>
      <c r="B61" s="73">
        <v>358</v>
      </c>
      <c r="C61" s="43">
        <v>44126</v>
      </c>
      <c r="D61" s="42" t="s">
        <v>138</v>
      </c>
      <c r="E61" s="79">
        <v>82.36</v>
      </c>
      <c r="F61" s="76">
        <f t="shared" si="0"/>
        <v>56.17</v>
      </c>
      <c r="G61" s="73"/>
      <c r="I61" s="73" t="s">
        <v>883</v>
      </c>
      <c r="J61" s="55">
        <v>3</v>
      </c>
      <c r="K61" s="79">
        <v>26.19</v>
      </c>
      <c r="L61" s="73"/>
      <c r="O61" s="73"/>
      <c r="Q61" s="73" t="s">
        <v>887</v>
      </c>
      <c r="R61" s="55">
        <v>3</v>
      </c>
      <c r="S61" s="73"/>
      <c r="U61" s="73"/>
      <c r="W61" s="73" t="s">
        <v>917</v>
      </c>
      <c r="X61" s="55">
        <v>3</v>
      </c>
      <c r="Y61" s="73"/>
      <c r="Z61" s="55"/>
      <c r="AA61" s="73"/>
      <c r="AC61" s="73"/>
      <c r="AE61" s="73"/>
      <c r="AG61" s="73" t="s">
        <v>587</v>
      </c>
      <c r="AH61" s="233">
        <v>3</v>
      </c>
      <c r="AI61" s="73"/>
      <c r="AK61" s="73"/>
      <c r="AM61" s="73"/>
      <c r="AO61" s="73"/>
      <c r="AQ61" s="73"/>
      <c r="AS61" s="73"/>
      <c r="AU61" s="73"/>
      <c r="AW61" s="73"/>
      <c r="AY61" s="73"/>
      <c r="BA61" s="73"/>
      <c r="BC61" s="73"/>
      <c r="BE61" s="73"/>
      <c r="BI61" s="77">
        <f>COUNT(H61,J61,M61,P61,R61,T61,V61,X61,Z61,#REF!,AT61,AB61,AD61,AF61,AH61,AJ61,AL61,AV61,#REF!,AN61,AX61,AP61,AZ61,BB61,BD61,BF61,AR61)</f>
        <v>4</v>
      </c>
    </row>
    <row r="62" spans="1:61" x14ac:dyDescent="0.2">
      <c r="A62" s="787"/>
      <c r="B62" s="73">
        <v>359</v>
      </c>
      <c r="C62" s="43">
        <v>44126</v>
      </c>
      <c r="D62" s="42" t="s">
        <v>568</v>
      </c>
      <c r="E62" s="79">
        <v>121.2</v>
      </c>
      <c r="F62" s="76">
        <f t="shared" si="0"/>
        <v>67.2</v>
      </c>
      <c r="G62" s="73" t="s">
        <v>883</v>
      </c>
      <c r="H62" s="22">
        <v>6</v>
      </c>
      <c r="I62" s="73" t="s">
        <v>883</v>
      </c>
      <c r="J62" s="55">
        <v>6</v>
      </c>
      <c r="K62" s="79">
        <v>54</v>
      </c>
      <c r="L62" s="73"/>
      <c r="O62" s="73"/>
      <c r="Q62" s="73" t="s">
        <v>887</v>
      </c>
      <c r="R62" s="55">
        <v>6</v>
      </c>
      <c r="S62" s="73"/>
      <c r="U62" s="73"/>
      <c r="W62" s="73"/>
      <c r="Y62" s="73"/>
      <c r="Z62" s="55"/>
      <c r="AA62" s="73"/>
      <c r="AC62" s="73"/>
      <c r="AE62" s="73"/>
      <c r="AG62" s="73"/>
      <c r="AI62" s="73"/>
      <c r="AK62" s="73"/>
      <c r="AM62" s="73"/>
      <c r="AO62" s="73"/>
      <c r="AQ62" s="73"/>
      <c r="AS62" s="73"/>
      <c r="AU62" s="73"/>
      <c r="AW62" s="73"/>
      <c r="AY62" s="73"/>
      <c r="BA62" s="73"/>
      <c r="BC62" s="73"/>
      <c r="BE62" s="73"/>
      <c r="BI62" s="77">
        <f>COUNT(H62,J62,M62,P62,R62,T62,V62,X62,Z62,#REF!,AT62,AB62,AD62,AF62,AH62,AJ62,AL62,AV62,#REF!,AN62,AX62,AP62,AZ62,BB62,BD62,BF62,AR62)</f>
        <v>3</v>
      </c>
    </row>
    <row r="63" spans="1:61" x14ac:dyDescent="0.2">
      <c r="A63" s="787"/>
      <c r="B63" s="73">
        <v>360</v>
      </c>
      <c r="C63" s="43">
        <v>44126</v>
      </c>
      <c r="D63" s="42" t="s">
        <v>647</v>
      </c>
      <c r="E63" s="79">
        <v>88.2</v>
      </c>
      <c r="F63" s="76">
        <f t="shared" si="0"/>
        <v>34.200000000000003</v>
      </c>
      <c r="G63" s="73" t="s">
        <v>883</v>
      </c>
      <c r="H63" s="22">
        <v>6</v>
      </c>
      <c r="I63" s="73" t="s">
        <v>883</v>
      </c>
      <c r="J63" s="55">
        <v>6</v>
      </c>
      <c r="K63" s="79">
        <v>54</v>
      </c>
      <c r="L63" s="73"/>
      <c r="O63" s="73"/>
      <c r="Q63" s="73"/>
      <c r="S63" s="73"/>
      <c r="U63" s="73"/>
      <c r="W63" s="73"/>
      <c r="Y63" s="73"/>
      <c r="Z63" s="55"/>
      <c r="AA63" s="73"/>
      <c r="AC63" s="73"/>
      <c r="AE63" s="73"/>
      <c r="AG63" s="73"/>
      <c r="AI63" s="73"/>
      <c r="AK63" s="73"/>
      <c r="AM63" s="73"/>
      <c r="AO63" s="73"/>
      <c r="AQ63" s="73"/>
      <c r="AS63" s="73"/>
      <c r="AU63" s="73"/>
      <c r="AW63" s="73"/>
      <c r="AY63" s="73"/>
      <c r="BA63" s="73"/>
      <c r="BC63" s="73"/>
      <c r="BE63" s="73"/>
      <c r="BI63" s="77">
        <f>COUNT(H63,J63,M63,P63,R63,T63,V63,X63,Z63,#REF!,AT63,AB63,AD63,AF63,AH63,AJ63,AL63,AV63,#REF!,AN63,AX63,AP63,AZ63,BB63,BD63,BF63,AR63)</f>
        <v>2</v>
      </c>
    </row>
    <row r="64" spans="1:61" x14ac:dyDescent="0.2">
      <c r="A64" s="787"/>
      <c r="B64" s="73">
        <v>378</v>
      </c>
      <c r="C64" s="43">
        <v>44137</v>
      </c>
      <c r="D64" s="42" t="s">
        <v>300</v>
      </c>
      <c r="E64" s="79">
        <v>66</v>
      </c>
      <c r="F64" s="76">
        <f t="shared" si="0"/>
        <v>66</v>
      </c>
      <c r="G64" s="73"/>
      <c r="I64" s="73"/>
      <c r="L64" s="73"/>
      <c r="O64" s="73"/>
      <c r="Q64" s="73" t="s">
        <v>861</v>
      </c>
      <c r="R64" s="55">
        <v>12</v>
      </c>
      <c r="S64" s="73"/>
      <c r="U64" s="73"/>
      <c r="W64" s="73"/>
      <c r="Y64" s="98"/>
      <c r="Z64" s="55"/>
      <c r="AA64" s="73"/>
      <c r="AC64" s="73"/>
      <c r="AE64" s="73"/>
      <c r="AG64" s="73"/>
      <c r="AI64" s="73"/>
      <c r="AK64" s="73"/>
      <c r="AM64" s="73"/>
      <c r="AO64" s="73"/>
      <c r="AQ64" s="73"/>
      <c r="AS64" s="73"/>
      <c r="AU64" s="73"/>
      <c r="AW64" s="73"/>
      <c r="AY64" s="73"/>
      <c r="BA64" s="73"/>
      <c r="BC64" s="73"/>
      <c r="BE64" s="73"/>
      <c r="BI64" s="77">
        <f>COUNT(H64,J64,M64,P64,R64,T64,V64,X64,Z64,#REF!,AT64,AB64,AD64,AF64,AH64,AJ64,AL64,AV64,#REF!,AN64,AX64,AP64,AZ64,BB64,BD64,BF64,AR64)</f>
        <v>1</v>
      </c>
    </row>
    <row r="65" spans="1:61" x14ac:dyDescent="0.2">
      <c r="A65" s="787"/>
      <c r="B65" s="98">
        <v>381</v>
      </c>
      <c r="C65" s="174">
        <v>44140</v>
      </c>
      <c r="D65" s="175" t="s">
        <v>141</v>
      </c>
      <c r="E65" s="79">
        <v>90</v>
      </c>
      <c r="F65" s="76">
        <f t="shared" si="0"/>
        <v>36</v>
      </c>
      <c r="G65" s="73"/>
      <c r="I65" s="73" t="s">
        <v>883</v>
      </c>
      <c r="J65" s="55">
        <v>6</v>
      </c>
      <c r="K65" s="79">
        <v>54</v>
      </c>
      <c r="L65" s="73"/>
      <c r="O65" s="73"/>
      <c r="Q65" s="73"/>
      <c r="S65" s="73"/>
      <c r="U65" s="73"/>
      <c r="W65" s="73" t="s">
        <v>917</v>
      </c>
      <c r="X65" s="55">
        <v>6</v>
      </c>
      <c r="Y65" s="73"/>
      <c r="Z65" s="55"/>
      <c r="AA65" s="73"/>
      <c r="AC65" s="73"/>
      <c r="AE65" s="73"/>
      <c r="AG65" s="73"/>
      <c r="AI65" s="73"/>
      <c r="AK65" s="73"/>
      <c r="AM65" s="73"/>
      <c r="AO65" s="73"/>
      <c r="AQ65" s="73"/>
      <c r="AS65" s="73"/>
      <c r="AU65" s="73"/>
      <c r="AW65" s="73"/>
      <c r="AY65" s="73"/>
      <c r="BA65" s="73"/>
      <c r="BC65" s="73"/>
      <c r="BE65" s="73"/>
      <c r="BI65" s="77">
        <f>COUNT(H65,J65,M65,P65,R65,T65,V65,X65,Z65,#REF!,AT65,AB65,AD65,AF65,AH65,AJ65,AL65,AV65,#REF!,AN65,AX65,AP65,AZ65,BB65,BD65,BF65,AR65)</f>
        <v>2</v>
      </c>
    </row>
    <row r="66" spans="1:61" x14ac:dyDescent="0.2">
      <c r="A66" s="787"/>
      <c r="B66" s="73">
        <v>382</v>
      </c>
      <c r="C66" s="43">
        <v>44140</v>
      </c>
      <c r="D66" s="42" t="s">
        <v>122</v>
      </c>
      <c r="E66" s="79">
        <v>230.4</v>
      </c>
      <c r="F66" s="76">
        <f t="shared" si="0"/>
        <v>176.4</v>
      </c>
      <c r="G66" s="73" t="s">
        <v>883</v>
      </c>
      <c r="H66" s="22">
        <v>12</v>
      </c>
      <c r="I66" s="73" t="s">
        <v>883</v>
      </c>
      <c r="J66" s="55">
        <v>6</v>
      </c>
      <c r="K66" s="79">
        <v>54</v>
      </c>
      <c r="L66" s="73"/>
      <c r="O66" s="73"/>
      <c r="Q66" s="73" t="s">
        <v>887</v>
      </c>
      <c r="R66" s="55">
        <v>6</v>
      </c>
      <c r="S66" s="73"/>
      <c r="U66" s="73" t="s">
        <v>813</v>
      </c>
      <c r="V66" s="22">
        <v>6</v>
      </c>
      <c r="W66" s="73" t="s">
        <v>917</v>
      </c>
      <c r="X66" s="55">
        <v>3</v>
      </c>
      <c r="Y66" s="73"/>
      <c r="Z66" s="55"/>
      <c r="AA66" s="73"/>
      <c r="AC66" s="73"/>
      <c r="AE66" s="73"/>
      <c r="AG66" s="73" t="s">
        <v>587</v>
      </c>
      <c r="AH66" s="233">
        <v>4</v>
      </c>
      <c r="AI66" s="73"/>
      <c r="AK66" s="73"/>
      <c r="AM66" s="73"/>
      <c r="AO66" s="73"/>
      <c r="AQ66" s="73"/>
      <c r="AS66" s="73"/>
      <c r="AU66" s="73"/>
      <c r="AW66" s="73"/>
      <c r="AY66" s="73"/>
      <c r="BA66" s="73"/>
      <c r="BC66" s="73"/>
      <c r="BE66" s="73"/>
      <c r="BI66" s="77">
        <f>COUNT(H66,J66,M66,P66,R66,T66,V66,X66,Z66,#REF!,AT66,AB66,AD66,AF66,AH66,AJ66,AL66,AV66,#REF!,AN66,AX66,AP66,AZ66,BB66,BD66,BF66,AR66)</f>
        <v>6</v>
      </c>
    </row>
    <row r="67" spans="1:61" x14ac:dyDescent="0.2">
      <c r="A67" s="787"/>
      <c r="B67" s="73">
        <v>383</v>
      </c>
      <c r="C67" s="43">
        <v>44140</v>
      </c>
      <c r="D67" s="42" t="s">
        <v>332</v>
      </c>
      <c r="E67" s="79">
        <v>234</v>
      </c>
      <c r="F67" s="76">
        <f t="shared" si="0"/>
        <v>234</v>
      </c>
      <c r="G67" s="73"/>
      <c r="I67" s="73"/>
      <c r="L67" s="73"/>
      <c r="O67" s="73"/>
      <c r="Q67" s="73"/>
      <c r="S67" s="73"/>
      <c r="U67" s="73"/>
      <c r="W67" s="73"/>
      <c r="Y67" s="73"/>
      <c r="Z67" s="55"/>
      <c r="AA67" s="73"/>
      <c r="AC67" s="73"/>
      <c r="AE67" s="73"/>
      <c r="AG67" s="73"/>
      <c r="AI67" s="73"/>
      <c r="AK67" s="73"/>
      <c r="AM67" s="73" t="s">
        <v>857</v>
      </c>
      <c r="AN67" s="22">
        <v>36</v>
      </c>
      <c r="AO67" s="73"/>
      <c r="AQ67" s="73"/>
      <c r="AS67" s="73"/>
      <c r="AU67" s="73"/>
      <c r="AW67" s="73"/>
      <c r="AY67" s="73"/>
      <c r="BA67" s="73"/>
      <c r="BC67" s="73"/>
      <c r="BE67" s="73"/>
      <c r="BI67" s="77">
        <f>COUNT(H67,J67,M67,P67,R67,T67,V67,X67,Z67,#REF!,AT67,AB67,AD67,AF67,AH67,AJ67,AL67,AV67,#REF!,AN67,AX67,AP67,AZ67,BB67,BD67,BF67,AR67)</f>
        <v>1</v>
      </c>
    </row>
    <row r="68" spans="1:61" x14ac:dyDescent="0.2">
      <c r="A68" s="788"/>
      <c r="B68" s="73">
        <v>393</v>
      </c>
      <c r="C68" s="43">
        <v>44147</v>
      </c>
      <c r="D68" s="42" t="s">
        <v>151</v>
      </c>
      <c r="E68" s="79">
        <v>123.6</v>
      </c>
      <c r="F68" s="76">
        <f t="shared" si="0"/>
        <v>123.6</v>
      </c>
      <c r="G68" s="73"/>
      <c r="I68" s="73"/>
      <c r="L68" s="73"/>
      <c r="O68" s="73"/>
      <c r="Q68" s="73"/>
      <c r="S68" s="73"/>
      <c r="U68" s="73" t="s">
        <v>917</v>
      </c>
      <c r="V68" s="22">
        <v>12</v>
      </c>
      <c r="W68" s="73" t="s">
        <v>917</v>
      </c>
      <c r="X68" s="55">
        <v>12</v>
      </c>
      <c r="Y68" s="73"/>
      <c r="Z68" s="55"/>
      <c r="AA68" s="73"/>
      <c r="AC68" s="73"/>
      <c r="AE68" s="73"/>
      <c r="AG68" s="73"/>
      <c r="AI68" s="73"/>
      <c r="AK68" s="73"/>
      <c r="AM68" s="73"/>
      <c r="AO68" s="73"/>
      <c r="AQ68" s="73"/>
      <c r="AS68" s="73"/>
      <c r="AU68" s="73"/>
      <c r="AW68" s="73"/>
      <c r="AY68" s="73"/>
      <c r="BA68" s="73"/>
      <c r="BC68" s="73"/>
      <c r="BE68" s="73"/>
      <c r="BI68" s="77">
        <f>COUNT(H68,J68,M68,P68,R68,T68,V68,X68,Z68,#REF!,AT68,AB68,AD68,AF68,AH68,AJ68,AL68,AV68,#REF!,AN68,AX68,AP68,AZ68,BB68,BD68,BF68,AR68)</f>
        <v>2</v>
      </c>
    </row>
    <row r="69" spans="1:61" x14ac:dyDescent="0.2">
      <c r="A69" s="787"/>
      <c r="B69" s="73">
        <v>401</v>
      </c>
      <c r="C69" s="43">
        <v>44151</v>
      </c>
      <c r="D69" s="42" t="s">
        <v>568</v>
      </c>
      <c r="E69" s="79">
        <v>61.8</v>
      </c>
      <c r="F69" s="76">
        <f t="shared" si="0"/>
        <v>61.8</v>
      </c>
      <c r="G69" s="73"/>
      <c r="I69" s="73"/>
      <c r="L69" s="73"/>
      <c r="O69" s="73"/>
      <c r="Q69" s="73"/>
      <c r="S69" s="73"/>
      <c r="U69" s="73" t="s">
        <v>917</v>
      </c>
      <c r="V69" s="22">
        <v>6</v>
      </c>
      <c r="W69" s="73" t="s">
        <v>917</v>
      </c>
      <c r="X69" s="55">
        <v>6</v>
      </c>
      <c r="Y69" s="73"/>
      <c r="AA69" s="73"/>
      <c r="AC69" s="73"/>
      <c r="AE69" s="73"/>
      <c r="AG69" s="73"/>
      <c r="AI69" s="73"/>
      <c r="AK69" s="73"/>
      <c r="AM69" s="73"/>
      <c r="AO69" s="73"/>
      <c r="AQ69" s="73"/>
      <c r="AS69" s="73"/>
      <c r="AU69" s="73"/>
      <c r="AW69" s="73"/>
      <c r="AY69" s="73"/>
      <c r="BA69" s="73"/>
      <c r="BC69" s="73"/>
      <c r="BE69" s="73"/>
      <c r="BI69" s="77">
        <f>COUNT(H69,J69,M69,P69,R69,T69,V69,X69,Z69,#REF!,AT69,AB69,AD69,AF69,AH69,AJ69,AL69,AV69,#REF!,AN69,AX69,AP69,AZ69,BB69,BD69,BF69,AR69)</f>
        <v>2</v>
      </c>
    </row>
    <row r="70" spans="1:61" x14ac:dyDescent="0.2">
      <c r="A70" s="787"/>
      <c r="B70" s="73">
        <v>402</v>
      </c>
      <c r="C70" s="43">
        <v>44154</v>
      </c>
      <c r="D70" s="42" t="s">
        <v>114</v>
      </c>
      <c r="E70" s="79">
        <v>159.18</v>
      </c>
      <c r="F70" s="76">
        <f t="shared" ref="F70:F133" si="1">E70-K70-N70-BG70</f>
        <v>106.80000000000001</v>
      </c>
      <c r="G70" s="73"/>
      <c r="I70" s="73" t="s">
        <v>883</v>
      </c>
      <c r="J70" s="55">
        <v>6</v>
      </c>
      <c r="K70" s="79">
        <v>52.38</v>
      </c>
      <c r="L70" s="73"/>
      <c r="O70" s="73"/>
      <c r="Q70" s="73"/>
      <c r="S70" s="73"/>
      <c r="U70" s="73"/>
      <c r="W70" s="73" t="s">
        <v>917</v>
      </c>
      <c r="X70" s="55">
        <v>6</v>
      </c>
      <c r="Y70" s="73"/>
      <c r="AA70" s="73"/>
      <c r="AC70" s="73" t="s">
        <v>946</v>
      </c>
      <c r="AD70" s="138">
        <v>6</v>
      </c>
      <c r="AE70" s="73"/>
      <c r="AG70" s="73"/>
      <c r="AI70" s="73"/>
      <c r="AK70" s="73"/>
      <c r="AM70" s="73" t="s">
        <v>857</v>
      </c>
      <c r="AN70" s="22">
        <v>6</v>
      </c>
      <c r="AO70" s="73"/>
      <c r="AQ70" s="73"/>
      <c r="AS70" s="73"/>
      <c r="AU70" s="73"/>
      <c r="AW70" s="73"/>
      <c r="AY70" s="73"/>
      <c r="BA70" s="73"/>
      <c r="BC70" s="73"/>
      <c r="BE70" s="73"/>
      <c r="BI70" s="77">
        <f>COUNT(H70,J70,M70,P70,R70,T70,V70,X70,Z70,#REF!,AT70,AB70,AD70,AF70,AH70,AJ70,AL70,AV70,#REF!,AN70,AX70,AP70,AZ70,BB70,BD70,BF70,AR70)</f>
        <v>4</v>
      </c>
    </row>
    <row r="71" spans="1:61" x14ac:dyDescent="0.2">
      <c r="A71" s="787"/>
      <c r="B71" s="73">
        <v>412</v>
      </c>
      <c r="C71" s="43">
        <v>44155</v>
      </c>
      <c r="D71" s="42" t="s">
        <v>122</v>
      </c>
      <c r="E71" s="79">
        <v>60.9</v>
      </c>
      <c r="F71" s="76">
        <f t="shared" si="1"/>
        <v>60.9</v>
      </c>
      <c r="G71" s="73"/>
      <c r="I71" s="73"/>
      <c r="L71" s="73"/>
      <c r="O71" s="73"/>
      <c r="Q71" s="73"/>
      <c r="S71" s="73"/>
      <c r="U71" s="73" t="s">
        <v>917</v>
      </c>
      <c r="V71" s="22">
        <v>6</v>
      </c>
      <c r="W71" s="73"/>
      <c r="Y71" s="73"/>
      <c r="AA71" s="73"/>
      <c r="AC71" s="73" t="s">
        <v>946</v>
      </c>
      <c r="AD71" s="138">
        <v>6</v>
      </c>
      <c r="AE71" s="73"/>
      <c r="AG71" s="73"/>
      <c r="AI71" s="73"/>
      <c r="AK71" s="73"/>
      <c r="AM71" s="73"/>
      <c r="AO71" s="73"/>
      <c r="AQ71" s="73"/>
      <c r="AS71" s="73"/>
      <c r="AU71" s="73"/>
      <c r="AW71" s="73"/>
      <c r="AY71" s="73"/>
      <c r="BA71" s="73"/>
      <c r="BC71" s="73"/>
      <c r="BE71" s="98"/>
      <c r="BI71" s="77">
        <f>COUNT(H71,J71,M71,P71,R71,T71,V71,X71,Z71,#REF!,AT71,AB71,AD71,AF71,AH71,AJ71,AL71,AV71,#REF!,AN71,AX71,AP71,AZ71,BB71,BD71,BF71,AR71)</f>
        <v>2</v>
      </c>
    </row>
    <row r="72" spans="1:61" x14ac:dyDescent="0.2">
      <c r="A72" s="787"/>
      <c r="B72" s="73">
        <v>424</v>
      </c>
      <c r="C72" s="43">
        <v>44162</v>
      </c>
      <c r="D72" s="42" t="s">
        <v>138</v>
      </c>
      <c r="E72" s="79">
        <v>77.22</v>
      </c>
      <c r="F72" s="76">
        <f t="shared" si="1"/>
        <v>77.22</v>
      </c>
      <c r="G72" s="73"/>
      <c r="I72" s="73"/>
      <c r="L72" s="73"/>
      <c r="O72" s="73"/>
      <c r="Q72" s="73" t="s">
        <v>887</v>
      </c>
      <c r="R72" s="55">
        <v>1</v>
      </c>
      <c r="S72" s="73"/>
      <c r="U72" s="73"/>
      <c r="W72" s="73"/>
      <c r="Y72" s="73"/>
      <c r="AA72" s="73"/>
      <c r="AC72" s="73" t="s">
        <v>946</v>
      </c>
      <c r="AD72" s="138">
        <v>6</v>
      </c>
      <c r="AE72" s="73"/>
      <c r="AG72" s="73"/>
      <c r="AI72" s="73"/>
      <c r="AK72" s="73"/>
      <c r="AM72" s="73" t="s">
        <v>857</v>
      </c>
      <c r="AN72" s="22">
        <v>6</v>
      </c>
      <c r="AO72" s="73"/>
      <c r="AQ72" s="73"/>
      <c r="AS72" s="73"/>
      <c r="AU72" s="73"/>
      <c r="AW72" s="73"/>
      <c r="AY72" s="73"/>
      <c r="BA72" s="73"/>
      <c r="BC72" s="73"/>
      <c r="BE72" s="73"/>
      <c r="BI72" s="77">
        <f>COUNT(H72,J72,M72,P72,R72,T72,V72,X72,Z72,#REF!,AT72,AB72,AD72,AF72,AH72,AJ72,AL72,AV72,#REF!,AN72,AX72,AP72,AZ72,BB72,BD72,BF72,AR72)</f>
        <v>3</v>
      </c>
    </row>
    <row r="73" spans="1:61" x14ac:dyDescent="0.2">
      <c r="A73" s="787"/>
      <c r="B73" s="73">
        <v>439</v>
      </c>
      <c r="C73" s="43">
        <v>44174</v>
      </c>
      <c r="D73" s="42" t="s">
        <v>138</v>
      </c>
      <c r="E73" s="79">
        <v>84.39</v>
      </c>
      <c r="F73" s="76">
        <f t="shared" si="1"/>
        <v>32.01</v>
      </c>
      <c r="G73" s="73"/>
      <c r="I73" s="73" t="s">
        <v>988</v>
      </c>
      <c r="J73" s="55">
        <v>6</v>
      </c>
      <c r="K73" s="79">
        <v>52.38</v>
      </c>
      <c r="L73" s="73"/>
      <c r="O73" s="73"/>
      <c r="Q73" s="73" t="s">
        <v>996</v>
      </c>
      <c r="R73" s="55">
        <v>6</v>
      </c>
      <c r="S73" s="73"/>
      <c r="U73" s="73"/>
      <c r="W73" s="73"/>
      <c r="Y73" s="73"/>
      <c r="Z73" s="55"/>
      <c r="AA73" s="73"/>
      <c r="AC73" s="73"/>
      <c r="AE73" s="73"/>
      <c r="AG73" s="73"/>
      <c r="AI73" s="73"/>
      <c r="AK73" s="73"/>
      <c r="AM73" s="73"/>
      <c r="AO73" s="73"/>
      <c r="AQ73" s="73"/>
      <c r="AS73" s="73"/>
      <c r="AU73" s="73"/>
      <c r="AW73" s="73"/>
      <c r="AY73" s="73"/>
      <c r="BA73" s="73"/>
      <c r="BC73" s="73"/>
      <c r="BE73" s="73"/>
      <c r="BI73" s="77">
        <f>COUNT(H73,J73,M73,P73,R73,T73,V73,X73,Z73,#REF!,AT73,AB73,AD73,AF73,AH73,AJ73,AL73,AV73,#REF!,AN73,AX73,AP73,AZ73,BB73,BD73,BF73,AR73)</f>
        <v>2</v>
      </c>
    </row>
    <row r="74" spans="1:61" x14ac:dyDescent="0.2">
      <c r="A74" s="787"/>
      <c r="B74" s="73"/>
      <c r="D74" s="42"/>
      <c r="F74" s="76">
        <f t="shared" si="1"/>
        <v>0</v>
      </c>
      <c r="G74" s="73"/>
      <c r="I74" s="73"/>
      <c r="L74" s="73"/>
      <c r="O74" s="73"/>
      <c r="Q74" s="73"/>
      <c r="S74" s="73"/>
      <c r="U74" s="98"/>
      <c r="W74" s="73"/>
      <c r="Y74" s="73"/>
      <c r="AA74" s="73"/>
      <c r="AC74" s="73"/>
      <c r="AE74" s="73"/>
      <c r="AG74" s="73"/>
      <c r="AI74" s="73"/>
      <c r="AK74" s="73"/>
      <c r="AM74" s="73"/>
      <c r="AO74" s="73"/>
      <c r="AQ74" s="73"/>
      <c r="AS74" s="73"/>
      <c r="AU74" s="73"/>
      <c r="AW74" s="73"/>
      <c r="AY74" s="73"/>
      <c r="BA74" s="73"/>
      <c r="BC74" s="73"/>
      <c r="BE74" s="73"/>
      <c r="BI74" s="77">
        <f>COUNT(H74,J74,M74,P74,R74,T74,V74,X74,Z74,#REF!,AT74,AB74,AD74,AF74,AH74,AJ74,AL74,AV74,#REF!,AN74,AX74,AP74,AZ74,BB74,BD74,BF74,AR74)</f>
        <v>0</v>
      </c>
    </row>
    <row r="75" spans="1:61" x14ac:dyDescent="0.2">
      <c r="A75" s="787"/>
      <c r="B75" s="73"/>
      <c r="D75" s="42"/>
      <c r="F75" s="76">
        <f t="shared" si="1"/>
        <v>0</v>
      </c>
      <c r="G75" s="73"/>
      <c r="I75" s="73"/>
      <c r="L75" s="73"/>
      <c r="O75" s="73"/>
      <c r="Q75" s="73"/>
      <c r="S75" s="73"/>
      <c r="U75" s="73"/>
      <c r="W75" s="73"/>
      <c r="Y75" s="73"/>
      <c r="AA75" s="73"/>
      <c r="AC75" s="73"/>
      <c r="AE75" s="73"/>
      <c r="AG75" s="73"/>
      <c r="AI75" s="73"/>
      <c r="AK75" s="73"/>
      <c r="AM75" s="73"/>
      <c r="AO75" s="73"/>
      <c r="AQ75" s="73"/>
      <c r="AS75" s="73"/>
      <c r="AU75" s="73"/>
      <c r="AW75" s="73"/>
      <c r="AY75" s="73"/>
      <c r="BA75" s="73"/>
      <c r="BC75" s="73"/>
      <c r="BE75" s="73"/>
      <c r="BI75" s="77">
        <f>COUNT(H75,J75,M75,P75,R75,T75,V75,X75,Z75,#REF!,AT75,AB75,AD75,AF75,AH75,AJ75,AL75,AV75,#REF!,AN75,AX75,AP75,AZ75,BB75,BD75,BF75,AR75)</f>
        <v>0</v>
      </c>
    </row>
    <row r="76" spans="1:61" x14ac:dyDescent="0.2">
      <c r="A76" s="787"/>
      <c r="B76" s="73"/>
      <c r="D76" s="42"/>
      <c r="F76" s="76">
        <f t="shared" si="1"/>
        <v>0</v>
      </c>
      <c r="G76" s="73"/>
      <c r="I76" s="73"/>
      <c r="L76" s="73"/>
      <c r="O76" s="73"/>
      <c r="Q76" s="73"/>
      <c r="S76" s="73"/>
      <c r="U76" s="73"/>
      <c r="W76" s="73"/>
      <c r="Y76" s="73"/>
      <c r="AA76" s="73"/>
      <c r="AC76" s="73"/>
      <c r="AE76" s="73"/>
      <c r="AG76" s="73"/>
      <c r="AI76" s="73"/>
      <c r="AK76" s="73"/>
      <c r="AM76" s="73"/>
      <c r="AO76" s="73"/>
      <c r="AQ76" s="73"/>
      <c r="AS76" s="73"/>
      <c r="AU76" s="73"/>
      <c r="AW76" s="73"/>
      <c r="AY76" s="73"/>
      <c r="BA76" s="73"/>
      <c r="BC76" s="73"/>
      <c r="BE76" s="73"/>
      <c r="BI76" s="77">
        <f>COUNT(H76,J76,M76,P76,R76,T76,V76,X76,Z76,#REF!,AT76,AB76,AD76,AF76,AH76,AJ76,AL76,AV76,#REF!,AN76,AX76,AP76,AZ76,BB76,BD76,BF76,AR76)</f>
        <v>0</v>
      </c>
    </row>
    <row r="77" spans="1:61" x14ac:dyDescent="0.2">
      <c r="A77" s="787"/>
      <c r="B77" s="73"/>
      <c r="D77" s="42"/>
      <c r="F77" s="76">
        <f t="shared" si="1"/>
        <v>0</v>
      </c>
      <c r="G77" s="73"/>
      <c r="I77" s="73"/>
      <c r="L77" s="73"/>
      <c r="O77" s="73"/>
      <c r="Q77" s="73"/>
      <c r="S77" s="73"/>
      <c r="U77" s="73"/>
      <c r="W77" s="73"/>
      <c r="Y77" s="73"/>
      <c r="AA77" s="73"/>
      <c r="AC77" s="73"/>
      <c r="AE77" s="73"/>
      <c r="AG77" s="73"/>
      <c r="AI77" s="73"/>
      <c r="AK77" s="73"/>
      <c r="AM77" s="73"/>
      <c r="AO77" s="73"/>
      <c r="AQ77" s="73"/>
      <c r="AS77" s="73"/>
      <c r="AU77" s="73"/>
      <c r="AW77" s="73"/>
      <c r="AY77" s="73"/>
      <c r="BA77" s="73"/>
      <c r="BC77" s="73"/>
      <c r="BE77" s="73"/>
      <c r="BI77" s="77">
        <f>COUNT(H77,J77,M77,P77,R77,T77,V77,X77,Z77,#REF!,AT77,AB77,AD77,AF77,AH77,AJ77,AL77,AV77,#REF!,AN77,AX77,AP77,AZ77,BB77,BD77,BF77,AR77)</f>
        <v>0</v>
      </c>
    </row>
    <row r="78" spans="1:61" x14ac:dyDescent="0.2">
      <c r="A78" s="787"/>
      <c r="B78" s="73"/>
      <c r="D78" s="42"/>
      <c r="F78" s="76">
        <f t="shared" si="1"/>
        <v>0</v>
      </c>
      <c r="G78" s="73"/>
      <c r="I78" s="73"/>
      <c r="L78" s="73"/>
      <c r="O78" s="73"/>
      <c r="Q78" s="73"/>
      <c r="S78" s="73"/>
      <c r="W78" s="73"/>
      <c r="X78" s="22"/>
      <c r="Y78" s="73"/>
      <c r="AA78" s="73"/>
      <c r="AC78" s="73"/>
      <c r="AE78" s="73"/>
      <c r="AG78" s="73"/>
      <c r="AI78" s="73"/>
      <c r="AK78" s="73"/>
      <c r="AM78" s="73"/>
      <c r="AO78" s="73"/>
      <c r="AQ78" s="73"/>
      <c r="AS78" s="73"/>
      <c r="AU78" s="73"/>
      <c r="AW78" s="73"/>
      <c r="AY78" s="73"/>
      <c r="BA78" s="73"/>
      <c r="BC78" s="73"/>
      <c r="BE78" s="73"/>
      <c r="BI78" s="77">
        <f>COUNT(H78,J78,M78,P78,R78,T78,V78,X78,Z78,#REF!,AT78,AB78,AD78,AF78,AH78,AJ78,AL78,AV78,#REF!,AN78,AX78,AP78,AZ78,BB78,BD78,BF78,AR78)</f>
        <v>0</v>
      </c>
    </row>
    <row r="79" spans="1:61" x14ac:dyDescent="0.2">
      <c r="A79" s="787"/>
      <c r="B79" s="73"/>
      <c r="D79" s="42"/>
      <c r="F79" s="76">
        <f t="shared" si="1"/>
        <v>0</v>
      </c>
      <c r="G79" s="73"/>
      <c r="I79" s="73"/>
      <c r="L79" s="73"/>
      <c r="O79" s="73"/>
      <c r="Q79" s="73"/>
      <c r="S79" s="73"/>
      <c r="U79" s="73"/>
      <c r="W79" s="73"/>
      <c r="Y79" s="73"/>
      <c r="AA79" s="73"/>
      <c r="AC79" s="73"/>
      <c r="AE79" s="73"/>
      <c r="AG79" s="73"/>
      <c r="AI79" s="73"/>
      <c r="AK79" s="73"/>
      <c r="AM79" s="73"/>
      <c r="AO79" s="73"/>
      <c r="AQ79" s="73"/>
      <c r="AS79" s="73"/>
      <c r="AU79" s="73"/>
      <c r="AW79" s="73"/>
      <c r="AY79" s="73"/>
      <c r="BA79" s="73"/>
      <c r="BC79" s="73"/>
      <c r="BE79" s="73"/>
      <c r="BI79" s="77">
        <f>COUNT(H79,J79,M79,P79,R79,T79,V79,X79,Z79,#REF!,AT79,AB79,AD79,AF79,AH79,AJ79,AL79,AV79,#REF!,AN79,AX79,AP79,AZ79,BB79,BD79,BF79,AR79)</f>
        <v>0</v>
      </c>
    </row>
    <row r="80" spans="1:61" x14ac:dyDescent="0.2">
      <c r="A80" s="787"/>
      <c r="B80" s="73"/>
      <c r="D80" s="42"/>
      <c r="F80" s="76">
        <f t="shared" si="1"/>
        <v>0</v>
      </c>
      <c r="G80" s="73"/>
      <c r="I80" s="73"/>
      <c r="L80" s="73"/>
      <c r="O80" s="73"/>
      <c r="Q80" s="73"/>
      <c r="S80" s="73"/>
      <c r="U80" s="73"/>
      <c r="W80" s="73"/>
      <c r="Y80" s="73"/>
      <c r="AA80" s="73"/>
      <c r="AC80" s="73"/>
      <c r="AE80" s="73"/>
      <c r="AG80" s="73"/>
      <c r="AI80" s="73"/>
      <c r="AK80" s="73"/>
      <c r="AM80" s="73"/>
      <c r="AO80" s="73"/>
      <c r="AQ80" s="73"/>
      <c r="AS80" s="73"/>
      <c r="AU80" s="73"/>
      <c r="AW80" s="73"/>
      <c r="AY80" s="73"/>
      <c r="BA80" s="73"/>
      <c r="BC80" s="73"/>
      <c r="BE80" s="73"/>
      <c r="BI80" s="77">
        <f>COUNT(H80,J80,M80,P80,R80,T80,V80,X80,Z80,#REF!,AT80,AB80,AD80,AF80,AH80,AJ80,AL80,AV80,#REF!,AN80,AX80,AP80,AZ80,BB80,BD80,BF80,AR80)</f>
        <v>0</v>
      </c>
    </row>
    <row r="81" spans="1:1021" x14ac:dyDescent="0.2">
      <c r="A81" s="787"/>
      <c r="B81" s="73"/>
      <c r="D81" s="42"/>
      <c r="F81" s="76">
        <f t="shared" si="1"/>
        <v>0</v>
      </c>
      <c r="G81" s="73"/>
      <c r="I81" s="73"/>
      <c r="L81" s="73"/>
      <c r="O81" s="73"/>
      <c r="Q81" s="73"/>
      <c r="S81" s="73"/>
      <c r="U81" s="73"/>
      <c r="W81" s="73"/>
      <c r="Y81" s="73"/>
      <c r="AA81" s="73"/>
      <c r="AC81" s="73"/>
      <c r="AE81" s="73"/>
      <c r="AG81" s="73"/>
      <c r="AI81" s="73"/>
      <c r="AK81" s="73"/>
      <c r="AM81" s="73"/>
      <c r="AO81" s="73"/>
      <c r="AQ81" s="73"/>
      <c r="AS81" s="73"/>
      <c r="AU81" s="73"/>
      <c r="AW81" s="73"/>
      <c r="AY81" s="73"/>
      <c r="BA81" s="73"/>
      <c r="BC81" s="73"/>
      <c r="BE81" s="73"/>
      <c r="BI81" s="77">
        <f>COUNT(H81,J81,M81,P81,R81,T81,V81,X81,Z81,#REF!,AT81,AB81,AD81,AF81,AH81,AJ81,AL81,AV81,#REF!,AN81,AX81,AP81,AZ81,BB81,BD81,BF81,AR81)</f>
        <v>0</v>
      </c>
    </row>
    <row r="82" spans="1:1021" x14ac:dyDescent="0.2">
      <c r="A82" s="788"/>
      <c r="B82" s="73"/>
      <c r="D82" s="42"/>
      <c r="F82" s="76">
        <f t="shared" si="1"/>
        <v>0</v>
      </c>
      <c r="G82" s="73"/>
      <c r="I82" s="73"/>
      <c r="L82" s="73"/>
      <c r="O82" s="73"/>
      <c r="Q82" s="73"/>
      <c r="S82" s="73"/>
      <c r="U82" s="73"/>
      <c r="W82" s="73"/>
      <c r="Y82" s="73"/>
      <c r="AA82" s="73"/>
      <c r="AC82" s="73"/>
      <c r="AE82" s="73"/>
      <c r="AG82" s="73"/>
      <c r="AI82" s="73"/>
      <c r="AK82" s="73"/>
      <c r="AM82" s="73"/>
      <c r="AO82" s="73"/>
      <c r="AQ82" s="73"/>
      <c r="AS82" s="73"/>
      <c r="AU82" s="73"/>
      <c r="AW82" s="73"/>
      <c r="AY82" s="73"/>
      <c r="BA82" s="73"/>
      <c r="BC82" s="73"/>
      <c r="BE82" s="73"/>
      <c r="BI82" s="77">
        <f>COUNT(H82,J82,M82,P82,R82,T82,V82,X82,Z82,#REF!,AT82,AB82,AD82,AF82,AH82,AJ82,AL82,AV82,#REF!,AN82,AX82,AP82,AZ82,BB82,BD82,BF82,AR82)</f>
        <v>0</v>
      </c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  <c r="HH82" s="25"/>
      <c r="HI82" s="25"/>
      <c r="HJ82" s="25"/>
      <c r="HK82" s="25"/>
      <c r="HL82" s="25"/>
      <c r="HM82" s="25"/>
      <c r="HN82" s="25"/>
      <c r="HO82" s="25"/>
      <c r="HP82" s="25"/>
      <c r="HQ82" s="25"/>
      <c r="HR82" s="25"/>
      <c r="HS82" s="25"/>
      <c r="HT82" s="25"/>
      <c r="HU82" s="25"/>
      <c r="HV82" s="25"/>
      <c r="HW82" s="25"/>
      <c r="HX82" s="25"/>
      <c r="HY82" s="25"/>
      <c r="HZ82" s="25"/>
      <c r="IA82" s="25"/>
      <c r="IB82" s="25"/>
      <c r="IC82" s="25"/>
      <c r="ID82" s="25"/>
      <c r="IE82" s="25"/>
      <c r="IF82" s="25"/>
      <c r="IG82" s="25"/>
      <c r="IH82" s="25"/>
      <c r="II82" s="25"/>
      <c r="IJ82" s="25"/>
      <c r="IK82" s="25"/>
      <c r="IL82" s="25"/>
      <c r="IM82" s="25"/>
      <c r="IN82" s="25"/>
      <c r="IO82" s="25"/>
      <c r="IP82" s="25"/>
      <c r="IQ82" s="25"/>
      <c r="IR82" s="25"/>
      <c r="IS82" s="25"/>
      <c r="IT82" s="25"/>
      <c r="IU82" s="25"/>
      <c r="IV82" s="25"/>
      <c r="IW82" s="25"/>
      <c r="IX82" s="25"/>
      <c r="IY82" s="25"/>
      <c r="IZ82" s="25"/>
      <c r="JA82" s="25"/>
      <c r="JB82" s="25"/>
      <c r="JC82" s="25"/>
      <c r="JD82" s="25"/>
      <c r="JE82" s="25"/>
      <c r="JF82" s="25"/>
      <c r="JG82" s="25"/>
      <c r="JH82" s="25"/>
      <c r="JI82" s="25"/>
      <c r="JJ82" s="25"/>
      <c r="JK82" s="25"/>
      <c r="JL82" s="25"/>
      <c r="JM82" s="25"/>
      <c r="JN82" s="25"/>
      <c r="JO82" s="25"/>
      <c r="JP82" s="25"/>
      <c r="JQ82" s="25"/>
      <c r="JR82" s="25"/>
      <c r="JS82" s="25"/>
      <c r="JT82" s="25"/>
      <c r="JU82" s="25"/>
      <c r="JV82" s="25"/>
      <c r="JW82" s="25"/>
      <c r="JX82" s="25"/>
      <c r="JY82" s="25"/>
      <c r="JZ82" s="25"/>
      <c r="KA82" s="25"/>
      <c r="KB82" s="25"/>
      <c r="KC82" s="25"/>
      <c r="KD82" s="25"/>
      <c r="KE82" s="25"/>
      <c r="KF82" s="25"/>
      <c r="KG82" s="25"/>
      <c r="KH82" s="25"/>
      <c r="KI82" s="25"/>
      <c r="KJ82" s="25"/>
      <c r="KK82" s="25"/>
      <c r="KL82" s="25"/>
      <c r="KM82" s="25"/>
      <c r="KN82" s="25"/>
      <c r="KO82" s="25"/>
      <c r="KP82" s="25"/>
      <c r="KQ82" s="25"/>
      <c r="KR82" s="25"/>
      <c r="KS82" s="25"/>
      <c r="KT82" s="25"/>
      <c r="KU82" s="25"/>
      <c r="KV82" s="25"/>
      <c r="KW82" s="25"/>
      <c r="KX82" s="25"/>
      <c r="KY82" s="25"/>
      <c r="KZ82" s="25"/>
      <c r="LA82" s="25"/>
      <c r="LB82" s="25"/>
      <c r="LC82" s="25"/>
      <c r="LD82" s="25"/>
      <c r="LE82" s="25"/>
      <c r="LF82" s="25"/>
      <c r="LG82" s="25"/>
      <c r="LH82" s="25"/>
      <c r="LI82" s="25"/>
      <c r="LJ82" s="25"/>
      <c r="LK82" s="25"/>
      <c r="LL82" s="25"/>
      <c r="LM82" s="25"/>
      <c r="LN82" s="25"/>
      <c r="LO82" s="25"/>
      <c r="LP82" s="25"/>
      <c r="LQ82" s="25"/>
      <c r="LR82" s="25"/>
      <c r="LS82" s="25"/>
      <c r="LT82" s="25"/>
      <c r="LU82" s="25"/>
      <c r="LV82" s="25"/>
      <c r="LW82" s="25"/>
      <c r="LX82" s="25"/>
      <c r="LY82" s="25"/>
      <c r="LZ82" s="25"/>
      <c r="MA82" s="25"/>
      <c r="MB82" s="25"/>
      <c r="MC82" s="25"/>
      <c r="MD82" s="25"/>
      <c r="ME82" s="25"/>
      <c r="MF82" s="25"/>
      <c r="MG82" s="25"/>
      <c r="MH82" s="25"/>
      <c r="MI82" s="25"/>
      <c r="MJ82" s="25"/>
      <c r="MK82" s="25"/>
      <c r="ML82" s="25"/>
      <c r="MM82" s="25"/>
      <c r="MN82" s="25"/>
      <c r="MO82" s="25"/>
      <c r="MP82" s="25"/>
      <c r="MQ82" s="25"/>
      <c r="MR82" s="25"/>
      <c r="MS82" s="25"/>
      <c r="MT82" s="25"/>
      <c r="MU82" s="25"/>
      <c r="MV82" s="25"/>
      <c r="MW82" s="25"/>
      <c r="MX82" s="25"/>
      <c r="MY82" s="25"/>
      <c r="MZ82" s="25"/>
      <c r="NA82" s="25"/>
      <c r="NB82" s="25"/>
      <c r="NC82" s="25"/>
      <c r="ND82" s="25"/>
      <c r="NE82" s="25"/>
      <c r="NF82" s="25"/>
      <c r="NG82" s="25"/>
      <c r="NH82" s="25"/>
      <c r="NI82" s="25"/>
      <c r="NJ82" s="25"/>
      <c r="NK82" s="25"/>
      <c r="NL82" s="25"/>
      <c r="NM82" s="25"/>
      <c r="NN82" s="25"/>
      <c r="NO82" s="25"/>
      <c r="NP82" s="25"/>
      <c r="NQ82" s="25"/>
      <c r="NR82" s="25"/>
      <c r="NS82" s="25"/>
      <c r="NT82" s="25"/>
      <c r="NU82" s="25"/>
      <c r="NV82" s="25"/>
      <c r="NW82" s="25"/>
      <c r="NX82" s="25"/>
      <c r="NY82" s="25"/>
      <c r="NZ82" s="25"/>
      <c r="OA82" s="25"/>
      <c r="OB82" s="25"/>
      <c r="OC82" s="25"/>
      <c r="OD82" s="25"/>
      <c r="OE82" s="25"/>
      <c r="OF82" s="25"/>
      <c r="OG82" s="25"/>
      <c r="OH82" s="25"/>
      <c r="OI82" s="25"/>
      <c r="OJ82" s="25"/>
      <c r="OK82" s="25"/>
      <c r="OL82" s="25"/>
      <c r="OM82" s="25"/>
      <c r="ON82" s="25"/>
      <c r="OO82" s="25"/>
      <c r="OP82" s="25"/>
      <c r="OQ82" s="25"/>
      <c r="OR82" s="25"/>
      <c r="OS82" s="25"/>
      <c r="OT82" s="25"/>
      <c r="OU82" s="25"/>
      <c r="OV82" s="25"/>
      <c r="OW82" s="25"/>
      <c r="OX82" s="25"/>
      <c r="OY82" s="25"/>
      <c r="OZ82" s="25"/>
      <c r="PA82" s="25"/>
      <c r="PB82" s="25"/>
      <c r="PC82" s="25"/>
      <c r="PD82" s="25"/>
      <c r="PE82" s="25"/>
      <c r="PF82" s="25"/>
      <c r="PG82" s="25"/>
      <c r="PH82" s="25"/>
      <c r="PI82" s="25"/>
      <c r="PJ82" s="25"/>
      <c r="PK82" s="25"/>
      <c r="PL82" s="25"/>
      <c r="PM82" s="25"/>
      <c r="PN82" s="25"/>
      <c r="PO82" s="25"/>
      <c r="PP82" s="25"/>
      <c r="PQ82" s="25"/>
      <c r="PR82" s="25"/>
      <c r="PS82" s="25"/>
      <c r="PT82" s="25"/>
      <c r="PU82" s="25"/>
      <c r="PV82" s="25"/>
      <c r="PW82" s="25"/>
      <c r="PX82" s="25"/>
      <c r="PY82" s="25"/>
      <c r="PZ82" s="25"/>
      <c r="QA82" s="25"/>
      <c r="QB82" s="25"/>
      <c r="QC82" s="25"/>
      <c r="QD82" s="25"/>
      <c r="QE82" s="25"/>
      <c r="QF82" s="25"/>
      <c r="QG82" s="25"/>
      <c r="QH82" s="25"/>
      <c r="QI82" s="25"/>
      <c r="QJ82" s="25"/>
      <c r="QK82" s="25"/>
      <c r="QL82" s="25"/>
      <c r="QM82" s="25"/>
      <c r="QN82" s="25"/>
      <c r="QO82" s="25"/>
      <c r="QP82" s="25"/>
      <c r="QQ82" s="25"/>
      <c r="QR82" s="25"/>
      <c r="QS82" s="25"/>
      <c r="QT82" s="25"/>
      <c r="QU82" s="25"/>
      <c r="QV82" s="25"/>
      <c r="QW82" s="25"/>
      <c r="QX82" s="25"/>
      <c r="QY82" s="25"/>
      <c r="QZ82" s="25"/>
      <c r="RA82" s="25"/>
      <c r="RB82" s="25"/>
      <c r="RC82" s="25"/>
      <c r="RD82" s="25"/>
      <c r="RE82" s="25"/>
      <c r="RF82" s="25"/>
      <c r="RG82" s="25"/>
      <c r="RH82" s="25"/>
      <c r="RI82" s="25"/>
      <c r="RJ82" s="25"/>
      <c r="RK82" s="25"/>
      <c r="RL82" s="25"/>
      <c r="RM82" s="25"/>
      <c r="RN82" s="25"/>
      <c r="RO82" s="25"/>
      <c r="RP82" s="25"/>
      <c r="RQ82" s="25"/>
      <c r="RR82" s="25"/>
      <c r="RS82" s="25"/>
      <c r="RT82" s="25"/>
      <c r="RU82" s="25"/>
      <c r="RV82" s="25"/>
      <c r="RW82" s="25"/>
      <c r="RX82" s="25"/>
      <c r="RY82" s="25"/>
      <c r="RZ82" s="25"/>
      <c r="SA82" s="25"/>
      <c r="SB82" s="25"/>
      <c r="SC82" s="25"/>
      <c r="SD82" s="25"/>
      <c r="SE82" s="25"/>
      <c r="SF82" s="25"/>
      <c r="SG82" s="25"/>
      <c r="SH82" s="25"/>
      <c r="SI82" s="25"/>
      <c r="SJ82" s="25"/>
      <c r="SK82" s="25"/>
      <c r="SL82" s="25"/>
      <c r="SM82" s="25"/>
      <c r="SN82" s="25"/>
      <c r="SO82" s="25"/>
      <c r="SP82" s="25"/>
      <c r="SQ82" s="25"/>
      <c r="SR82" s="25"/>
      <c r="SS82" s="25"/>
      <c r="ST82" s="25"/>
      <c r="SU82" s="25"/>
      <c r="SV82" s="25"/>
      <c r="SW82" s="25"/>
      <c r="SX82" s="25"/>
      <c r="SY82" s="25"/>
      <c r="SZ82" s="25"/>
      <c r="TA82" s="25"/>
      <c r="TB82" s="25"/>
      <c r="TC82" s="25"/>
      <c r="TD82" s="25"/>
      <c r="TE82" s="25"/>
      <c r="TF82" s="25"/>
      <c r="TG82" s="25"/>
      <c r="TH82" s="25"/>
      <c r="TI82" s="25"/>
      <c r="TJ82" s="25"/>
      <c r="TK82" s="25"/>
      <c r="TL82" s="25"/>
      <c r="TM82" s="25"/>
      <c r="TN82" s="25"/>
      <c r="TO82" s="25"/>
      <c r="TP82" s="25"/>
      <c r="TQ82" s="25"/>
      <c r="TR82" s="25"/>
      <c r="TS82" s="25"/>
      <c r="TT82" s="25"/>
      <c r="TU82" s="25"/>
      <c r="TV82" s="25"/>
      <c r="TW82" s="25"/>
      <c r="TX82" s="25"/>
      <c r="TY82" s="25"/>
      <c r="TZ82" s="25"/>
      <c r="UA82" s="25"/>
      <c r="UB82" s="25"/>
      <c r="UC82" s="25"/>
      <c r="UD82" s="25"/>
      <c r="UE82" s="25"/>
      <c r="UF82" s="25"/>
      <c r="UG82" s="25"/>
      <c r="UH82" s="25"/>
      <c r="UI82" s="25"/>
      <c r="UJ82" s="25"/>
      <c r="UK82" s="25"/>
      <c r="UL82" s="25"/>
      <c r="UM82" s="25"/>
      <c r="UN82" s="25"/>
      <c r="UO82" s="25"/>
      <c r="UP82" s="25"/>
      <c r="UQ82" s="25"/>
      <c r="UR82" s="25"/>
      <c r="US82" s="25"/>
      <c r="UT82" s="25"/>
      <c r="UU82" s="25"/>
      <c r="UV82" s="25"/>
      <c r="UW82" s="25"/>
      <c r="UX82" s="25"/>
      <c r="UY82" s="25"/>
      <c r="UZ82" s="25"/>
      <c r="VA82" s="25"/>
      <c r="VB82" s="25"/>
      <c r="VC82" s="25"/>
      <c r="VD82" s="25"/>
      <c r="VE82" s="25"/>
      <c r="VF82" s="25"/>
      <c r="VG82" s="25"/>
      <c r="VH82" s="25"/>
      <c r="VI82" s="25"/>
      <c r="VJ82" s="25"/>
      <c r="VK82" s="25"/>
      <c r="VL82" s="25"/>
      <c r="VM82" s="25"/>
      <c r="VN82" s="25"/>
      <c r="VO82" s="25"/>
      <c r="VP82" s="25"/>
      <c r="VQ82" s="25"/>
      <c r="VR82" s="25"/>
      <c r="VS82" s="25"/>
      <c r="VT82" s="25"/>
      <c r="VU82" s="25"/>
      <c r="VV82" s="25"/>
      <c r="VW82" s="25"/>
      <c r="VX82" s="25"/>
      <c r="VY82" s="25"/>
      <c r="VZ82" s="25"/>
      <c r="WA82" s="25"/>
      <c r="WB82" s="25"/>
      <c r="WC82" s="25"/>
      <c r="WD82" s="25"/>
      <c r="WE82" s="25"/>
      <c r="WF82" s="25"/>
      <c r="WG82" s="25"/>
      <c r="WH82" s="25"/>
      <c r="WI82" s="25"/>
      <c r="WJ82" s="25"/>
      <c r="WK82" s="25"/>
      <c r="WL82" s="25"/>
      <c r="WM82" s="25"/>
      <c r="WN82" s="25"/>
      <c r="WO82" s="25"/>
      <c r="WP82" s="25"/>
      <c r="WQ82" s="25"/>
      <c r="WR82" s="25"/>
      <c r="WS82" s="25"/>
      <c r="WT82" s="25"/>
      <c r="WU82" s="25"/>
      <c r="WV82" s="25"/>
      <c r="WW82" s="25"/>
      <c r="WX82" s="25"/>
      <c r="WY82" s="25"/>
      <c r="WZ82" s="25"/>
      <c r="XA82" s="25"/>
      <c r="XB82" s="25"/>
      <c r="XC82" s="25"/>
      <c r="XD82" s="25"/>
      <c r="XE82" s="25"/>
      <c r="XF82" s="25"/>
      <c r="XG82" s="25"/>
      <c r="XH82" s="25"/>
      <c r="XI82" s="25"/>
      <c r="XJ82" s="25"/>
      <c r="XK82" s="25"/>
      <c r="XL82" s="25"/>
      <c r="XM82" s="25"/>
      <c r="XN82" s="25"/>
      <c r="XO82" s="25"/>
      <c r="XP82" s="25"/>
      <c r="XQ82" s="25"/>
      <c r="XR82" s="25"/>
      <c r="XS82" s="25"/>
      <c r="XT82" s="25"/>
      <c r="XU82" s="25"/>
      <c r="XV82" s="25"/>
      <c r="XW82" s="25"/>
      <c r="XX82" s="25"/>
      <c r="XY82" s="25"/>
      <c r="XZ82" s="25"/>
      <c r="YA82" s="25"/>
      <c r="YB82" s="25"/>
      <c r="YC82" s="25"/>
      <c r="YD82" s="25"/>
      <c r="YE82" s="25"/>
      <c r="YF82" s="25"/>
      <c r="YG82" s="25"/>
      <c r="YH82" s="25"/>
      <c r="YI82" s="25"/>
      <c r="YJ82" s="25"/>
      <c r="YK82" s="25"/>
      <c r="YL82" s="25"/>
      <c r="YM82" s="25"/>
      <c r="YN82" s="25"/>
      <c r="YO82" s="25"/>
      <c r="YP82" s="25"/>
      <c r="YQ82" s="25"/>
      <c r="YR82" s="25"/>
      <c r="YS82" s="25"/>
      <c r="YT82" s="25"/>
      <c r="YU82" s="25"/>
      <c r="YV82" s="25"/>
      <c r="YW82" s="25"/>
      <c r="YX82" s="25"/>
      <c r="YY82" s="25"/>
      <c r="YZ82" s="25"/>
      <c r="ZA82" s="25"/>
      <c r="ZB82" s="25"/>
      <c r="ZC82" s="25"/>
      <c r="ZD82" s="25"/>
      <c r="ZE82" s="25"/>
      <c r="ZF82" s="25"/>
      <c r="ZG82" s="25"/>
      <c r="ZH82" s="25"/>
      <c r="ZI82" s="25"/>
      <c r="ZJ82" s="25"/>
      <c r="ZK82" s="25"/>
      <c r="ZL82" s="25"/>
      <c r="ZM82" s="25"/>
      <c r="ZN82" s="25"/>
      <c r="ZO82" s="25"/>
      <c r="ZP82" s="25"/>
      <c r="ZQ82" s="25"/>
      <c r="ZR82" s="25"/>
      <c r="ZS82" s="25"/>
      <c r="ZT82" s="25"/>
      <c r="ZU82" s="25"/>
      <c r="ZV82" s="25"/>
      <c r="ZW82" s="25"/>
      <c r="ZX82" s="25"/>
      <c r="ZY82" s="25"/>
      <c r="ZZ82" s="25"/>
      <c r="AAA82" s="25"/>
      <c r="AAB82" s="25"/>
      <c r="AAC82" s="25"/>
      <c r="AAD82" s="25"/>
      <c r="AAE82" s="25"/>
      <c r="AAF82" s="25"/>
      <c r="AAG82" s="25"/>
      <c r="AAH82" s="25"/>
      <c r="AAI82" s="25"/>
      <c r="AAJ82" s="25"/>
      <c r="AAK82" s="25"/>
      <c r="AAL82" s="25"/>
      <c r="AAM82" s="25"/>
      <c r="AAN82" s="25"/>
      <c r="AAO82" s="25"/>
      <c r="AAP82" s="25"/>
      <c r="AAQ82" s="25"/>
      <c r="AAR82" s="25"/>
      <c r="AAS82" s="25"/>
      <c r="AAT82" s="25"/>
      <c r="AAU82" s="25"/>
      <c r="AAV82" s="25"/>
      <c r="AAW82" s="25"/>
      <c r="AAX82" s="25"/>
      <c r="AAY82" s="25"/>
      <c r="AAZ82" s="25"/>
      <c r="ABA82" s="25"/>
      <c r="ABB82" s="25"/>
      <c r="ABC82" s="25"/>
      <c r="ABD82" s="25"/>
      <c r="ABE82" s="25"/>
      <c r="ABF82" s="25"/>
      <c r="ABG82" s="25"/>
      <c r="ABH82" s="25"/>
      <c r="ABI82" s="25"/>
      <c r="ABJ82" s="25"/>
      <c r="ABK82" s="25"/>
      <c r="ABL82" s="25"/>
      <c r="ABM82" s="25"/>
      <c r="ABN82" s="25"/>
      <c r="ABO82" s="25"/>
      <c r="ABP82" s="25"/>
      <c r="ABQ82" s="25"/>
      <c r="ABR82" s="25"/>
      <c r="ABS82" s="25"/>
      <c r="ABT82" s="25"/>
      <c r="ABU82" s="25"/>
      <c r="ABV82" s="25"/>
      <c r="ABW82" s="25"/>
      <c r="ABX82" s="25"/>
      <c r="ABY82" s="25"/>
      <c r="ABZ82" s="25"/>
      <c r="ACA82" s="25"/>
      <c r="ACB82" s="25"/>
      <c r="ACC82" s="25"/>
      <c r="ACD82" s="25"/>
      <c r="ACE82" s="25"/>
      <c r="ACF82" s="25"/>
      <c r="ACG82" s="25"/>
      <c r="ACH82" s="25"/>
      <c r="ACI82" s="25"/>
      <c r="ACJ82" s="25"/>
      <c r="ACK82" s="25"/>
      <c r="ACL82" s="25"/>
      <c r="ACM82" s="25"/>
      <c r="ACN82" s="25"/>
      <c r="ACO82" s="25"/>
      <c r="ACP82" s="25"/>
      <c r="ACQ82" s="25"/>
      <c r="ACR82" s="25"/>
      <c r="ACS82" s="25"/>
      <c r="ACT82" s="25"/>
      <c r="ACU82" s="25"/>
      <c r="ACV82" s="25"/>
      <c r="ACW82" s="25"/>
      <c r="ACX82" s="25"/>
      <c r="ACY82" s="25"/>
      <c r="ACZ82" s="25"/>
      <c r="ADA82" s="25"/>
      <c r="ADB82" s="25"/>
      <c r="ADC82" s="25"/>
      <c r="ADD82" s="25"/>
      <c r="ADE82" s="25"/>
      <c r="ADF82" s="25"/>
      <c r="ADG82" s="25"/>
      <c r="ADH82" s="25"/>
      <c r="ADI82" s="25"/>
      <c r="ADJ82" s="25"/>
      <c r="ADK82" s="25"/>
      <c r="ADL82" s="25"/>
      <c r="ADM82" s="25"/>
      <c r="ADN82" s="25"/>
      <c r="ADO82" s="25"/>
      <c r="ADP82" s="25"/>
      <c r="ADQ82" s="25"/>
      <c r="ADR82" s="25"/>
      <c r="ADS82" s="25"/>
      <c r="ADT82" s="25"/>
      <c r="ADU82" s="25"/>
      <c r="ADV82" s="25"/>
      <c r="ADW82" s="25"/>
      <c r="ADX82" s="25"/>
      <c r="ADY82" s="25"/>
      <c r="ADZ82" s="25"/>
      <c r="AEA82" s="25"/>
      <c r="AEB82" s="25"/>
      <c r="AEC82" s="25"/>
      <c r="AED82" s="25"/>
      <c r="AEE82" s="25"/>
      <c r="AEF82" s="25"/>
      <c r="AEG82" s="25"/>
      <c r="AEH82" s="25"/>
      <c r="AEI82" s="25"/>
      <c r="AEJ82" s="25"/>
      <c r="AEK82" s="25"/>
      <c r="AEL82" s="25"/>
      <c r="AEM82" s="25"/>
      <c r="AEN82" s="25"/>
      <c r="AEO82" s="25"/>
      <c r="AEP82" s="25"/>
      <c r="AEQ82" s="25"/>
      <c r="AER82" s="25"/>
      <c r="AES82" s="25"/>
      <c r="AET82" s="25"/>
      <c r="AEU82" s="25"/>
      <c r="AEV82" s="25"/>
      <c r="AEW82" s="25"/>
      <c r="AEX82" s="25"/>
      <c r="AEY82" s="25"/>
      <c r="AEZ82" s="25"/>
      <c r="AFA82" s="25"/>
      <c r="AFB82" s="25"/>
      <c r="AFC82" s="25"/>
      <c r="AFD82" s="25"/>
      <c r="AFE82" s="25"/>
      <c r="AFF82" s="25"/>
      <c r="AFG82" s="25"/>
      <c r="AFH82" s="25"/>
      <c r="AFI82" s="25"/>
      <c r="AFJ82" s="25"/>
      <c r="AFK82" s="25"/>
      <c r="AFL82" s="25"/>
      <c r="AFM82" s="25"/>
      <c r="AFN82" s="25"/>
      <c r="AFO82" s="25"/>
      <c r="AFP82" s="25"/>
      <c r="AFQ82" s="25"/>
      <c r="AFR82" s="25"/>
      <c r="AFS82" s="25"/>
      <c r="AFT82" s="25"/>
      <c r="AFU82" s="25"/>
      <c r="AFV82" s="25"/>
      <c r="AFW82" s="25"/>
      <c r="AFX82" s="25"/>
      <c r="AFY82" s="25"/>
      <c r="AFZ82" s="25"/>
      <c r="AGA82" s="25"/>
      <c r="AGB82" s="25"/>
      <c r="AGC82" s="25"/>
      <c r="AGD82" s="25"/>
      <c r="AGE82" s="25"/>
      <c r="AGF82" s="25"/>
      <c r="AGG82" s="25"/>
      <c r="AGH82" s="25"/>
      <c r="AGI82" s="25"/>
      <c r="AGJ82" s="25"/>
      <c r="AGK82" s="25"/>
      <c r="AGL82" s="25"/>
      <c r="AGM82" s="25"/>
      <c r="AGN82" s="25"/>
      <c r="AGO82" s="25"/>
      <c r="AGP82" s="25"/>
      <c r="AGQ82" s="25"/>
      <c r="AGR82" s="25"/>
      <c r="AGS82" s="25"/>
      <c r="AGT82" s="25"/>
      <c r="AGU82" s="25"/>
      <c r="AGV82" s="25"/>
      <c r="AGW82" s="25"/>
      <c r="AGX82" s="25"/>
      <c r="AGY82" s="25"/>
      <c r="AGZ82" s="25"/>
      <c r="AHA82" s="25"/>
      <c r="AHB82" s="25"/>
      <c r="AHC82" s="25"/>
      <c r="AHD82" s="25"/>
      <c r="AHE82" s="25"/>
      <c r="AHF82" s="25"/>
      <c r="AHG82" s="25"/>
      <c r="AHH82" s="25"/>
      <c r="AHI82" s="25"/>
      <c r="AHJ82" s="25"/>
      <c r="AHK82" s="25"/>
      <c r="AHL82" s="25"/>
      <c r="AHM82" s="25"/>
      <c r="AHN82" s="25"/>
      <c r="AHO82" s="25"/>
      <c r="AHP82" s="25"/>
      <c r="AHQ82" s="25"/>
      <c r="AHR82" s="25"/>
      <c r="AHS82" s="25"/>
      <c r="AHT82" s="25"/>
      <c r="AHU82" s="25"/>
      <c r="AHV82" s="25"/>
      <c r="AHW82" s="25"/>
      <c r="AHX82" s="25"/>
      <c r="AHY82" s="25"/>
      <c r="AHZ82" s="25"/>
      <c r="AIA82" s="25"/>
      <c r="AIB82" s="25"/>
      <c r="AIC82" s="25"/>
      <c r="AID82" s="25"/>
      <c r="AIE82" s="25"/>
      <c r="AIF82" s="25"/>
      <c r="AIG82" s="25"/>
      <c r="AIH82" s="25"/>
      <c r="AII82" s="25"/>
      <c r="AIJ82" s="25"/>
      <c r="AIK82" s="25"/>
      <c r="AIL82" s="25"/>
      <c r="AIM82" s="25"/>
      <c r="AIN82" s="25"/>
      <c r="AIO82" s="25"/>
      <c r="AIP82" s="25"/>
      <c r="AIQ82" s="25"/>
      <c r="AIR82" s="25"/>
      <c r="AIS82" s="25"/>
      <c r="AIT82" s="25"/>
      <c r="AIU82" s="25"/>
      <c r="AIV82" s="25"/>
      <c r="AIW82" s="25"/>
      <c r="AIX82" s="25"/>
      <c r="AIY82" s="25"/>
      <c r="AIZ82" s="25"/>
      <c r="AJA82" s="25"/>
      <c r="AJB82" s="25"/>
      <c r="AJC82" s="25"/>
      <c r="AJD82" s="25"/>
      <c r="AJE82" s="25"/>
      <c r="AJF82" s="25"/>
      <c r="AJG82" s="25"/>
      <c r="AJH82" s="25"/>
      <c r="AJI82" s="25"/>
      <c r="AJJ82" s="25"/>
      <c r="AJK82" s="25"/>
      <c r="AJL82" s="25"/>
      <c r="AJM82" s="25"/>
      <c r="AJN82" s="25"/>
      <c r="AJO82" s="25"/>
      <c r="AJP82" s="25"/>
      <c r="AJQ82" s="25"/>
      <c r="AJR82" s="25"/>
      <c r="AJS82" s="25"/>
      <c r="AJT82" s="25"/>
      <c r="AJU82" s="25"/>
      <c r="AJV82" s="25"/>
      <c r="AJW82" s="25"/>
      <c r="AJX82" s="25"/>
      <c r="AJY82" s="25"/>
      <c r="AJZ82" s="25"/>
      <c r="AKA82" s="25"/>
      <c r="AKB82" s="25"/>
      <c r="AKC82" s="25"/>
      <c r="AKD82" s="25"/>
      <c r="AKE82" s="25"/>
      <c r="AKF82" s="25"/>
      <c r="AKG82" s="25"/>
      <c r="AKH82" s="25"/>
      <c r="AKI82" s="25"/>
      <c r="AKJ82" s="25"/>
      <c r="AKK82" s="25"/>
      <c r="AKL82" s="25"/>
      <c r="AKM82" s="25"/>
      <c r="AKN82" s="25"/>
      <c r="AKO82" s="25"/>
      <c r="AKP82" s="25"/>
      <c r="AKQ82" s="25"/>
      <c r="AKR82" s="25"/>
      <c r="AKS82" s="25"/>
      <c r="AKT82" s="25"/>
      <c r="AKU82" s="25"/>
      <c r="AKV82" s="25"/>
      <c r="AKW82" s="25"/>
      <c r="AKX82" s="25"/>
      <c r="AKY82" s="25"/>
      <c r="AKZ82" s="25"/>
      <c r="ALA82" s="25"/>
      <c r="ALB82" s="25"/>
      <c r="ALC82" s="25"/>
      <c r="ALD82" s="25"/>
      <c r="ALE82" s="25"/>
      <c r="ALF82" s="25"/>
      <c r="ALG82" s="25"/>
      <c r="ALH82" s="25"/>
      <c r="ALI82" s="25"/>
      <c r="ALJ82" s="25"/>
      <c r="ALK82" s="25"/>
      <c r="ALL82" s="25"/>
      <c r="ALM82" s="25"/>
      <c r="ALN82" s="25"/>
      <c r="ALO82" s="25"/>
      <c r="ALP82" s="25"/>
      <c r="ALQ82" s="25"/>
      <c r="ALR82" s="25"/>
      <c r="ALS82" s="25"/>
      <c r="ALT82" s="25"/>
      <c r="ALU82" s="25"/>
      <c r="ALV82" s="25"/>
      <c r="ALW82" s="25"/>
      <c r="ALX82" s="25"/>
      <c r="ALY82" s="25"/>
      <c r="ALZ82" s="25"/>
      <c r="AMA82" s="25"/>
      <c r="AMB82" s="25"/>
      <c r="AMC82" s="25"/>
      <c r="AMD82" s="25"/>
      <c r="AME82" s="25"/>
      <c r="AMF82" s="25"/>
      <c r="AMG82" s="25"/>
    </row>
    <row r="83" spans="1:1021" x14ac:dyDescent="0.2">
      <c r="A83" s="787"/>
      <c r="B83" s="73"/>
      <c r="D83" s="42"/>
      <c r="F83" s="76">
        <f t="shared" si="1"/>
        <v>0</v>
      </c>
      <c r="G83" s="73"/>
      <c r="I83" s="73"/>
      <c r="L83" s="73"/>
      <c r="O83" s="73"/>
      <c r="Q83" s="73"/>
      <c r="S83" s="73"/>
      <c r="U83" s="73"/>
      <c r="W83" s="73"/>
      <c r="Y83" s="73"/>
      <c r="AA83" s="73"/>
      <c r="AC83" s="73"/>
      <c r="AE83" s="73"/>
      <c r="AG83" s="73"/>
      <c r="AI83" s="73"/>
      <c r="AK83" s="73"/>
      <c r="AM83" s="73"/>
      <c r="AO83" s="73"/>
      <c r="AQ83" s="73"/>
      <c r="AS83" s="73"/>
      <c r="AU83" s="73"/>
      <c r="AW83" s="73"/>
      <c r="AY83" s="73"/>
      <c r="BA83" s="73"/>
      <c r="BC83" s="73"/>
      <c r="BE83" s="73"/>
      <c r="BI83" s="77">
        <f>COUNT(H83,J83,M83,P83,R83,T83,V83,X83,Z83,#REF!,AT83,AB83,AD83,AF83,AH83,AJ83,AL83,AV83,#REF!,AN83,AX83,AP83,AZ83,BB83,BD83,BF83,AR83)</f>
        <v>0</v>
      </c>
    </row>
    <row r="84" spans="1:1021" x14ac:dyDescent="0.2">
      <c r="A84" s="787"/>
      <c r="B84" s="73"/>
      <c r="D84" s="42"/>
      <c r="F84" s="76">
        <f t="shared" si="1"/>
        <v>0</v>
      </c>
      <c r="G84" s="73"/>
      <c r="I84" s="73"/>
      <c r="L84" s="73"/>
      <c r="O84" s="73"/>
      <c r="Q84" s="73"/>
      <c r="S84" s="73"/>
      <c r="U84" s="73"/>
      <c r="W84" s="73"/>
      <c r="Y84" s="73"/>
      <c r="AA84" s="73"/>
      <c r="AC84" s="73"/>
      <c r="AE84" s="73"/>
      <c r="AG84" s="73"/>
      <c r="AI84" s="73"/>
      <c r="AK84" s="73"/>
      <c r="AM84" s="73"/>
      <c r="AQ84" s="73"/>
      <c r="AS84" s="73"/>
      <c r="AU84" s="73"/>
      <c r="AW84" s="73"/>
      <c r="AY84" s="73"/>
      <c r="BA84" s="73"/>
      <c r="BC84" s="73"/>
      <c r="BE84" s="73"/>
      <c r="BI84" s="77">
        <f>COUNT(H84,J84,M84,P84,R84,T84,V84,X84,Z84,#REF!,AT84,AB84,AD84,AF84,AH84,AJ84,AL84,AV84,#REF!,AN84,AX84,AP84,AZ84,BB84,BD84,BF84,AR84)</f>
        <v>0</v>
      </c>
    </row>
    <row r="85" spans="1:1021" x14ac:dyDescent="0.2">
      <c r="A85" s="787"/>
      <c r="B85" s="73"/>
      <c r="D85" s="42"/>
      <c r="F85" s="76">
        <f t="shared" si="1"/>
        <v>0</v>
      </c>
      <c r="G85" s="73"/>
      <c r="I85" s="73"/>
      <c r="L85" s="73"/>
      <c r="O85" s="73"/>
      <c r="Q85" s="73"/>
      <c r="S85" s="73"/>
      <c r="U85" s="73"/>
      <c r="W85" s="73"/>
      <c r="Y85" s="73"/>
      <c r="AA85" s="73"/>
      <c r="AC85" s="73"/>
      <c r="AE85" s="73"/>
      <c r="AG85" s="73"/>
      <c r="AI85" s="73"/>
      <c r="AK85" s="73"/>
      <c r="AM85" s="73"/>
      <c r="AO85" s="73"/>
      <c r="AQ85" s="73"/>
      <c r="AS85" s="73"/>
      <c r="AU85" s="73"/>
      <c r="AW85" s="73"/>
      <c r="AY85" s="73"/>
      <c r="BA85" s="73"/>
      <c r="BC85" s="73"/>
      <c r="BE85" s="73"/>
      <c r="BI85" s="77">
        <f>COUNT(H85,J85,M85,P85,R85,T85,V85,X85,Z85,#REF!,AT85,AB85,AD85,AF85,AH85,AJ85,AL85,AV85,#REF!,AN85,AX85,AP85,AZ85,BB85,BD85,BF85,AR85)</f>
        <v>0</v>
      </c>
    </row>
    <row r="86" spans="1:1021" x14ac:dyDescent="0.2">
      <c r="A86" s="787"/>
      <c r="B86" s="73"/>
      <c r="D86" s="42"/>
      <c r="F86" s="76">
        <f t="shared" si="1"/>
        <v>0</v>
      </c>
      <c r="G86" s="73"/>
      <c r="I86" s="73"/>
      <c r="L86" s="73"/>
      <c r="O86" s="73"/>
      <c r="Q86" s="73"/>
      <c r="S86" s="73"/>
      <c r="U86" s="73"/>
      <c r="W86" s="73"/>
      <c r="Y86" s="73"/>
      <c r="AA86" s="73"/>
      <c r="AC86" s="73"/>
      <c r="AE86" s="73"/>
      <c r="AG86" s="73"/>
      <c r="AI86" s="73"/>
      <c r="AK86" s="73"/>
      <c r="AM86" s="73"/>
      <c r="AO86" s="73"/>
      <c r="AQ86" s="73"/>
      <c r="AS86" s="73"/>
      <c r="AU86" s="73"/>
      <c r="AW86" s="73"/>
      <c r="AY86" s="73"/>
      <c r="BA86" s="73"/>
      <c r="BC86" s="73"/>
      <c r="BE86" s="73"/>
      <c r="BI86" s="77">
        <f>COUNT(H86,J86,M86,P86,R86,T86,V86,X86,Z86,#REF!,AT86,AB86,AD86,AF86,AH86,AJ86,AL86,AV86,#REF!,AN86,AX86,AP86,AZ86,BB86,BD86,BF86,AR86)</f>
        <v>0</v>
      </c>
    </row>
    <row r="87" spans="1:1021" x14ac:dyDescent="0.2">
      <c r="A87" s="787"/>
      <c r="B87" s="73"/>
      <c r="D87" s="42"/>
      <c r="F87" s="76">
        <f t="shared" si="1"/>
        <v>0</v>
      </c>
      <c r="G87" s="73"/>
      <c r="I87" s="73"/>
      <c r="L87" s="73"/>
      <c r="O87" s="73"/>
      <c r="Q87" s="73"/>
      <c r="S87" s="73"/>
      <c r="U87" s="73"/>
      <c r="W87" s="73"/>
      <c r="Y87" s="73"/>
      <c r="AA87" s="73"/>
      <c r="AC87" s="73"/>
      <c r="AE87" s="73"/>
      <c r="AG87" s="73"/>
      <c r="AI87" s="73"/>
      <c r="AK87" s="73"/>
      <c r="AM87" s="73"/>
      <c r="AO87" s="73"/>
      <c r="AQ87" s="73"/>
      <c r="AS87" s="73"/>
      <c r="AU87" s="73"/>
      <c r="AW87" s="73"/>
      <c r="AY87" s="73"/>
      <c r="BA87" s="73"/>
      <c r="BC87" s="73"/>
      <c r="BE87" s="73"/>
      <c r="BI87" s="77">
        <f>COUNT(H87,J87,M87,P87,R87,T87,V87,X87,Z87,#REF!,AT87,AB87,AD87,AF87,AH87,AJ87,AL87,AV87,#REF!,AN87,AX87,AP87,AZ87,BB87,BD87,BF87,AR87)</f>
        <v>0</v>
      </c>
    </row>
    <row r="88" spans="1:1021" x14ac:dyDescent="0.2">
      <c r="A88" s="787"/>
      <c r="B88" s="73"/>
      <c r="D88" s="42"/>
      <c r="F88" s="76">
        <f t="shared" si="1"/>
        <v>0</v>
      </c>
      <c r="G88" s="73"/>
      <c r="I88" s="73"/>
      <c r="L88" s="73"/>
      <c r="O88" s="73"/>
      <c r="Q88" s="73"/>
      <c r="S88" s="73"/>
      <c r="U88" s="73"/>
      <c r="W88" s="73"/>
      <c r="Y88" s="73"/>
      <c r="AA88" s="73"/>
      <c r="AC88" s="73"/>
      <c r="AE88" s="73"/>
      <c r="AG88" s="73"/>
      <c r="AI88" s="73"/>
      <c r="AK88" s="73"/>
      <c r="AM88" s="73"/>
      <c r="AO88" s="73"/>
      <c r="AQ88" s="73"/>
      <c r="AS88" s="73"/>
      <c r="AU88" s="73"/>
      <c r="AW88" s="73"/>
      <c r="AY88" s="73"/>
      <c r="BA88" s="73"/>
      <c r="BC88" s="73"/>
      <c r="BE88" s="73"/>
      <c r="BI88" s="77">
        <f>COUNT(H88,J88,M88,P88,R88,T88,V88,X88,Z88,#REF!,AT88,AB88,AD88,AF88,AH88,AJ88,AL88,AV88,#REF!,AN88,AX88,AP88,AZ88,BB88,BD88,BF88,AR88)</f>
        <v>0</v>
      </c>
    </row>
    <row r="89" spans="1:1021" x14ac:dyDescent="0.2">
      <c r="B89" s="73"/>
      <c r="D89" s="42"/>
      <c r="F89" s="76">
        <f t="shared" si="1"/>
        <v>0</v>
      </c>
      <c r="G89" s="73"/>
      <c r="I89" s="73"/>
      <c r="L89" s="73"/>
      <c r="O89" s="73"/>
      <c r="Q89" s="73"/>
      <c r="S89" s="73"/>
      <c r="U89" s="73"/>
      <c r="W89" s="73"/>
      <c r="Y89" s="73"/>
      <c r="AA89" s="73"/>
      <c r="AC89" s="73"/>
      <c r="AE89" s="73"/>
      <c r="AG89" s="73"/>
      <c r="AI89" s="73"/>
      <c r="AK89" s="73"/>
      <c r="AM89" s="73"/>
      <c r="AO89" s="73"/>
      <c r="AQ89" s="73"/>
      <c r="AS89" s="73"/>
      <c r="AU89" s="73"/>
      <c r="AW89" s="73"/>
      <c r="AY89" s="73"/>
      <c r="BA89" s="73"/>
      <c r="BC89" s="73"/>
      <c r="BE89" s="73"/>
      <c r="BI89" s="77">
        <f>COUNT(H89,J89,M89,P89,R89,T89,V89,X89,Z89,#REF!,AT89,AB89,AD89,AF89,AH89,AJ89,AL89,AV89,#REF!,AN89,AX89,AP89,AZ89,BB89,BD89,BF89,AR89)</f>
        <v>0</v>
      </c>
    </row>
    <row r="90" spans="1:1021" x14ac:dyDescent="0.2">
      <c r="B90" s="73"/>
      <c r="D90" s="42"/>
      <c r="F90" s="76">
        <f t="shared" si="1"/>
        <v>0</v>
      </c>
      <c r="G90" s="73"/>
      <c r="I90" s="73"/>
      <c r="L90" s="73"/>
      <c r="O90" s="73"/>
      <c r="Q90" s="73"/>
      <c r="S90" s="73"/>
      <c r="U90" s="73"/>
      <c r="W90" s="73"/>
      <c r="Y90" s="73"/>
      <c r="AA90" s="73"/>
      <c r="AC90" s="73"/>
      <c r="AE90" s="73"/>
      <c r="AG90" s="73"/>
      <c r="AI90" s="73"/>
      <c r="AK90" s="73"/>
      <c r="AM90" s="73"/>
      <c r="AO90" s="73"/>
      <c r="AQ90" s="73"/>
      <c r="AS90" s="73"/>
      <c r="AU90" s="73"/>
      <c r="AW90" s="73"/>
      <c r="AY90" s="73"/>
      <c r="BA90" s="73"/>
      <c r="BC90" s="73"/>
      <c r="BE90" s="73"/>
      <c r="BI90" s="77">
        <f>COUNT(H90,J90,M90,P90,R90,T90,V90,X90,Z90,#REF!,AT90,AB90,AD90,AF90,AH90,AJ90,AL90,AV90,#REF!,AN90,AX90,AP90,AZ90,BB90,BD90,BF90,AR90)</f>
        <v>0</v>
      </c>
    </row>
    <row r="91" spans="1:1021" x14ac:dyDescent="0.2">
      <c r="B91" s="73"/>
      <c r="D91" s="42"/>
      <c r="F91" s="76">
        <f t="shared" si="1"/>
        <v>0</v>
      </c>
      <c r="G91" s="73"/>
      <c r="I91" s="73"/>
      <c r="L91" s="73"/>
      <c r="O91" s="73"/>
      <c r="Q91" s="73"/>
      <c r="S91" s="73"/>
      <c r="U91" s="73"/>
      <c r="W91" s="73"/>
      <c r="Y91" s="73"/>
      <c r="AA91" s="73"/>
      <c r="AC91" s="73"/>
      <c r="AE91" s="73"/>
      <c r="AG91" s="73"/>
      <c r="AI91" s="73"/>
      <c r="AK91" s="73"/>
      <c r="AM91" s="73"/>
      <c r="AO91" s="73"/>
      <c r="AQ91" s="73"/>
      <c r="AS91" s="73"/>
      <c r="AU91" s="73"/>
      <c r="AW91" s="73"/>
      <c r="AY91" s="73"/>
      <c r="BA91" s="73"/>
      <c r="BC91" s="73"/>
      <c r="BE91" s="73"/>
      <c r="BI91" s="77">
        <f>COUNT(H91,J91,M91,P91,R91,T91,V91,X91,Z91,#REF!,AT91,AB91,AD91,AF91,AH91,AJ91,AL91,AV91,#REF!,AN91,AX91,AP91,AZ91,BB91,BD91,BF91,AR91)</f>
        <v>0</v>
      </c>
    </row>
    <row r="92" spans="1:1021" x14ac:dyDescent="0.2">
      <c r="B92" s="73"/>
      <c r="D92" s="42"/>
      <c r="F92" s="76">
        <f t="shared" si="1"/>
        <v>0</v>
      </c>
      <c r="G92" s="73"/>
      <c r="I92" s="73"/>
      <c r="L92" s="73"/>
      <c r="O92" s="73"/>
      <c r="Q92" s="73"/>
      <c r="S92" s="73"/>
      <c r="U92" s="73"/>
      <c r="W92" s="73"/>
      <c r="Y92" s="73"/>
      <c r="AA92" s="73"/>
      <c r="AC92" s="73"/>
      <c r="AE92" s="73"/>
      <c r="AG92" s="73"/>
      <c r="AI92" s="73"/>
      <c r="AK92" s="73"/>
      <c r="AM92" s="73"/>
      <c r="AO92" s="73"/>
      <c r="AQ92" s="73"/>
      <c r="AS92" s="73"/>
      <c r="AU92" s="73"/>
      <c r="AW92" s="73"/>
      <c r="AY92" s="73"/>
      <c r="BA92" s="73"/>
      <c r="BC92" s="73"/>
      <c r="BE92" s="73"/>
      <c r="BI92" s="77">
        <f>COUNT(H92,J92,M92,P92,R92,T92,V92,X92,Z92,#REF!,AT92,AB92,AD92,AF92,AH92,AJ92,AL92,AV92,#REF!,AN92,AX92,AP92,AZ92,BB92,BD92,BF92,AR92)</f>
        <v>0</v>
      </c>
    </row>
    <row r="93" spans="1:1021" x14ac:dyDescent="0.2">
      <c r="B93" s="73"/>
      <c r="D93" s="42"/>
      <c r="F93" s="76">
        <f t="shared" si="1"/>
        <v>0</v>
      </c>
      <c r="G93" s="73"/>
      <c r="I93" s="73"/>
      <c r="L93" s="73"/>
      <c r="O93" s="73"/>
      <c r="Q93" s="73"/>
      <c r="S93" s="73"/>
      <c r="U93" s="73"/>
      <c r="W93" s="73"/>
      <c r="Y93" s="73"/>
      <c r="AA93" s="73"/>
      <c r="AC93" s="73"/>
      <c r="AE93" s="73"/>
      <c r="AG93" s="73"/>
      <c r="AI93" s="73"/>
      <c r="AK93" s="73"/>
      <c r="AM93" s="73"/>
      <c r="AO93" s="73"/>
      <c r="AQ93" s="73"/>
      <c r="AS93" s="73"/>
      <c r="AU93" s="73"/>
      <c r="AW93" s="73"/>
      <c r="AY93" s="73"/>
      <c r="BA93" s="73"/>
      <c r="BC93" s="73"/>
      <c r="BE93" s="73"/>
      <c r="BI93" s="77">
        <f>COUNT(H93,J93,M93,P93,R93,T93,V93,X93,Z93,#REF!,AT93,AB93,AD93,AF93,AH93,AJ93,AL93,AV93,#REF!,AN93,AX93,AP93,AZ93,BB93,BD93,BF93,AR93)</f>
        <v>0</v>
      </c>
    </row>
    <row r="94" spans="1:1021" x14ac:dyDescent="0.2">
      <c r="B94" s="73"/>
      <c r="D94" s="42"/>
      <c r="F94" s="76">
        <f t="shared" si="1"/>
        <v>0</v>
      </c>
      <c r="G94" s="73"/>
      <c r="I94" s="73"/>
      <c r="L94" s="73"/>
      <c r="O94" s="73"/>
      <c r="Q94" s="73"/>
      <c r="S94" s="73"/>
      <c r="U94" s="73"/>
      <c r="W94" s="73"/>
      <c r="Y94" s="73"/>
      <c r="AA94" s="73"/>
      <c r="AC94" s="73"/>
      <c r="AE94" s="73"/>
      <c r="AG94" s="73"/>
      <c r="AI94" s="73"/>
      <c r="AK94" s="73"/>
      <c r="AM94" s="73"/>
      <c r="AO94" s="73"/>
      <c r="AQ94" s="73"/>
      <c r="AS94" s="73"/>
      <c r="AU94" s="73"/>
      <c r="AW94" s="73"/>
      <c r="AY94" s="73"/>
      <c r="BA94" s="73"/>
      <c r="BC94" s="73"/>
      <c r="BE94" s="73"/>
      <c r="BI94" s="77">
        <f>COUNT(H94,J94,M94,P94,R94,T94,V94,X94,Z94,#REF!,AT94,AB94,AD94,AF94,AH94,AJ94,AL94,AV94,#REF!,AN94,AX94,AP94,AZ94,BB94,BD94,BF94,AR94)</f>
        <v>0</v>
      </c>
    </row>
    <row r="95" spans="1:1021" x14ac:dyDescent="0.2">
      <c r="B95" s="73"/>
      <c r="D95" s="42"/>
      <c r="F95" s="76">
        <f t="shared" si="1"/>
        <v>0</v>
      </c>
      <c r="G95" s="73"/>
      <c r="I95" s="73"/>
      <c r="L95" s="73"/>
      <c r="O95" s="73"/>
      <c r="Q95" s="73"/>
      <c r="S95" s="73"/>
      <c r="U95" s="73"/>
      <c r="W95" s="73"/>
      <c r="Y95" s="73"/>
      <c r="AA95" s="73"/>
      <c r="AC95" s="73"/>
      <c r="AE95" s="73"/>
      <c r="AG95" s="73"/>
      <c r="AI95" s="73"/>
      <c r="AK95" s="73"/>
      <c r="AM95" s="73"/>
      <c r="AO95" s="73"/>
      <c r="AQ95" s="73"/>
      <c r="AS95" s="73"/>
      <c r="AU95" s="73"/>
      <c r="AW95" s="73"/>
      <c r="AY95" s="73"/>
      <c r="BA95" s="73"/>
      <c r="BC95" s="73"/>
      <c r="BE95" s="73"/>
      <c r="BI95" s="77">
        <f>COUNT(H95,J95,M95,P95,R95,T95,V95,X95,Z95,#REF!,AT95,AB95,AD95,AF95,AH95,AJ95,AL95,AV95,#REF!,AN95,AX95,AP95,AZ95,BB95,BD95,BF95,AR95)</f>
        <v>0</v>
      </c>
    </row>
    <row r="96" spans="1:1021" x14ac:dyDescent="0.2">
      <c r="B96" s="73"/>
      <c r="D96" s="42"/>
      <c r="F96" s="76">
        <f t="shared" si="1"/>
        <v>0</v>
      </c>
      <c r="G96" s="73"/>
      <c r="I96" s="73"/>
      <c r="L96" s="73"/>
      <c r="O96" s="73"/>
      <c r="Q96" s="73"/>
      <c r="S96" s="73"/>
      <c r="U96" s="73"/>
      <c r="W96" s="73"/>
      <c r="Y96" s="73"/>
      <c r="AA96" s="73"/>
      <c r="AC96" s="73"/>
      <c r="AE96" s="73"/>
      <c r="AG96" s="73"/>
      <c r="AI96" s="73"/>
      <c r="AK96" s="73"/>
      <c r="AM96" s="73"/>
      <c r="AO96" s="73"/>
      <c r="AQ96" s="73"/>
      <c r="AS96" s="73"/>
      <c r="AU96" s="73"/>
      <c r="AW96" s="73"/>
      <c r="AY96" s="73"/>
      <c r="BA96" s="73"/>
      <c r="BC96" s="73"/>
      <c r="BE96" s="73"/>
      <c r="BI96" s="77">
        <f>COUNT(H96,J96,M96,P96,R96,T96,V96,X96,Z96,#REF!,AT96,AB96,AD96,AF96,AH96,AJ96,AL96,AV96,#REF!,AN96,AX96,AP96,AZ96,BB96,BD96,BF96,AR96)</f>
        <v>0</v>
      </c>
    </row>
    <row r="97" spans="2:61" x14ac:dyDescent="0.2">
      <c r="B97" s="73"/>
      <c r="D97" s="42"/>
      <c r="F97" s="76">
        <f t="shared" si="1"/>
        <v>0</v>
      </c>
      <c r="G97" s="73"/>
      <c r="I97" s="73"/>
      <c r="L97" s="73"/>
      <c r="O97" s="73"/>
      <c r="Q97" s="73"/>
      <c r="S97" s="73"/>
      <c r="U97" s="73"/>
      <c r="W97" s="73"/>
      <c r="Y97" s="73"/>
      <c r="AA97" s="73"/>
      <c r="AC97" s="73"/>
      <c r="AE97" s="73"/>
      <c r="AG97" s="73"/>
      <c r="AI97" s="73"/>
      <c r="AK97" s="73"/>
      <c r="AM97" s="73"/>
      <c r="AO97" s="73"/>
      <c r="AQ97" s="73"/>
      <c r="AS97" s="73"/>
      <c r="AU97" s="73"/>
      <c r="AW97" s="73"/>
      <c r="AY97" s="73"/>
      <c r="BA97" s="73"/>
      <c r="BC97" s="73"/>
      <c r="BE97" s="73"/>
      <c r="BI97" s="77">
        <f>COUNT(H97,J97,M97,P97,R97,T97,V97,X97,Z97,#REF!,AT97,AB97,AD97,AF97,AH97,AJ97,AL97,AV97,#REF!,AN97,AX97,AP97,AZ97,BB97,BD97,BF97,AR97)</f>
        <v>0</v>
      </c>
    </row>
    <row r="98" spans="2:61" x14ac:dyDescent="0.2">
      <c r="B98" s="73"/>
      <c r="D98" s="42"/>
      <c r="F98" s="76">
        <f t="shared" si="1"/>
        <v>0</v>
      </c>
      <c r="G98" s="73"/>
      <c r="I98" s="73"/>
      <c r="L98" s="73"/>
      <c r="O98" s="73"/>
      <c r="Q98" s="73"/>
      <c r="S98" s="73"/>
      <c r="U98" s="73"/>
      <c r="W98" s="73"/>
      <c r="Y98" s="73"/>
      <c r="AA98" s="73"/>
      <c r="AC98" s="73"/>
      <c r="AE98" s="73"/>
      <c r="AG98" s="73"/>
      <c r="AI98" s="73"/>
      <c r="AK98" s="73"/>
      <c r="AM98" s="73"/>
      <c r="AO98" s="73"/>
      <c r="AQ98" s="73"/>
      <c r="AS98" s="73"/>
      <c r="AU98" s="73"/>
      <c r="AW98" s="73"/>
      <c r="AY98" s="73"/>
      <c r="BA98" s="73"/>
      <c r="BC98" s="73"/>
      <c r="BE98" s="73"/>
      <c r="BI98" s="77">
        <f>COUNT(H98,J98,M98,P98,R98,T98,V98,X98,Z98,#REF!,AT98,AB98,AD98,AF98,AH98,AJ98,AL98,AV98,#REF!,AN98,AX98,AP98,AZ98,BB98,BD98,BF98,AR98)</f>
        <v>0</v>
      </c>
    </row>
    <row r="99" spans="2:61" x14ac:dyDescent="0.2">
      <c r="B99" s="73"/>
      <c r="D99" s="42"/>
      <c r="F99" s="76">
        <f t="shared" si="1"/>
        <v>0</v>
      </c>
      <c r="G99" s="73"/>
      <c r="I99" s="73"/>
      <c r="L99" s="73"/>
      <c r="O99" s="73"/>
      <c r="Q99" s="73"/>
      <c r="S99" s="73"/>
      <c r="U99" s="73"/>
      <c r="W99" s="73"/>
      <c r="Y99" s="73"/>
      <c r="AA99" s="73"/>
      <c r="AC99" s="73"/>
      <c r="AE99" s="73"/>
      <c r="AG99" s="73"/>
      <c r="AI99" s="73"/>
      <c r="AK99" s="73"/>
      <c r="AM99" s="73"/>
      <c r="AO99" s="73"/>
      <c r="AQ99" s="73"/>
      <c r="AS99" s="73"/>
      <c r="AU99" s="73"/>
      <c r="AW99" s="73"/>
      <c r="AY99" s="73"/>
      <c r="BA99" s="73"/>
      <c r="BC99" s="73"/>
      <c r="BE99" s="73"/>
      <c r="BI99" s="77">
        <f>COUNT(H99,J99,M99,P99,R99,T99,V99,X99,Z99,#REF!,AT99,AB99,AD99,AF99,AH99,AJ99,AL99,AV99,#REF!,AN99,AX99,AP99,AZ99,BB99,BD99,BF99,AR99)</f>
        <v>0</v>
      </c>
    </row>
    <row r="100" spans="2:61" x14ac:dyDescent="0.2">
      <c r="B100" s="73"/>
      <c r="D100" s="42"/>
      <c r="F100" s="76">
        <f t="shared" si="1"/>
        <v>0</v>
      </c>
      <c r="G100" s="73"/>
      <c r="I100" s="73"/>
      <c r="L100" s="73"/>
      <c r="O100" s="73"/>
      <c r="Q100" s="73"/>
      <c r="S100" s="73"/>
      <c r="U100" s="73"/>
      <c r="W100" s="73"/>
      <c r="Y100" s="73"/>
      <c r="AA100" s="73"/>
      <c r="AC100" s="73"/>
      <c r="AE100" s="73"/>
      <c r="AG100" s="73"/>
      <c r="AI100" s="73"/>
      <c r="AK100" s="73"/>
      <c r="AM100" s="73"/>
      <c r="AO100" s="73"/>
      <c r="AQ100" s="73"/>
      <c r="AS100" s="73"/>
      <c r="AU100" s="73"/>
      <c r="AW100" s="73"/>
      <c r="AY100" s="73"/>
      <c r="BA100" s="73"/>
      <c r="BC100" s="73"/>
      <c r="BE100" s="73"/>
      <c r="BI100" s="77">
        <f>COUNT(H100,J100,M100,P100,R100,T100,V100,X100,Z100,#REF!,AT100,AB100,AD100,AF100,AH100,AJ100,AL100,AV100,#REF!,AN100,AX100,AP100,AZ100,BB100,BD100,BF100,AR100)</f>
        <v>0</v>
      </c>
    </row>
    <row r="101" spans="2:61" x14ac:dyDescent="0.2">
      <c r="B101" s="73"/>
      <c r="D101" s="42"/>
      <c r="F101" s="76">
        <f t="shared" si="1"/>
        <v>0</v>
      </c>
      <c r="G101" s="73"/>
      <c r="I101" s="73"/>
      <c r="L101" s="73"/>
      <c r="O101" s="73"/>
      <c r="Q101" s="73"/>
      <c r="S101" s="73"/>
      <c r="U101" s="73"/>
      <c r="W101" s="73"/>
      <c r="Y101" s="73"/>
      <c r="AA101" s="73"/>
      <c r="AC101" s="73"/>
      <c r="AE101" s="73"/>
      <c r="AG101" s="73"/>
      <c r="AI101" s="73"/>
      <c r="AK101" s="73"/>
      <c r="AM101" s="73"/>
      <c r="AO101" s="73"/>
      <c r="AQ101" s="73"/>
      <c r="AS101" s="73"/>
      <c r="AU101" s="73"/>
      <c r="AW101" s="73"/>
      <c r="AY101" s="73"/>
      <c r="BA101" s="73"/>
      <c r="BC101" s="73"/>
      <c r="BE101" s="73"/>
      <c r="BI101" s="77">
        <f>COUNT(H101,J101,M101,P101,R101,T101,V101,X101,Z101,#REF!,AT101,AB101,AD101,AF101,AH101,AJ101,AL101,AV101,#REF!,AN101,AX101,AP101,AZ101,BB101,BD101,BF101,AR101)</f>
        <v>0</v>
      </c>
    </row>
    <row r="102" spans="2:61" x14ac:dyDescent="0.2">
      <c r="B102" s="73"/>
      <c r="D102" s="42"/>
      <c r="F102" s="76">
        <f t="shared" si="1"/>
        <v>0</v>
      </c>
      <c r="G102" s="73"/>
      <c r="I102" s="73"/>
      <c r="L102" s="73"/>
      <c r="O102" s="73"/>
      <c r="Q102" s="73"/>
      <c r="S102" s="73"/>
      <c r="U102" s="73"/>
      <c r="W102" s="73"/>
      <c r="Y102" s="73"/>
      <c r="AA102" s="73"/>
      <c r="AC102" s="73"/>
      <c r="AE102" s="73"/>
      <c r="AG102" s="73"/>
      <c r="AI102" s="73"/>
      <c r="AK102" s="73"/>
      <c r="AM102" s="73"/>
      <c r="AO102" s="73"/>
      <c r="AQ102" s="73"/>
      <c r="AS102" s="73"/>
      <c r="AU102" s="73"/>
      <c r="AW102" s="73"/>
      <c r="AY102" s="73"/>
      <c r="BA102" s="73"/>
      <c r="BC102" s="73"/>
      <c r="BE102" s="73"/>
      <c r="BI102" s="77">
        <f>COUNT(H102,J102,M102,P102,R102,T102,V102,X102,Z102,#REF!,AT102,AB102,AD102,AF102,AH102,AJ102,AL102,AV102,#REF!,AN102,AX102,AP102,AZ102,BB102,BD102,BF102,AR102)</f>
        <v>0</v>
      </c>
    </row>
    <row r="103" spans="2:61" x14ac:dyDescent="0.2">
      <c r="B103" s="73"/>
      <c r="D103" s="42"/>
      <c r="F103" s="76">
        <f t="shared" si="1"/>
        <v>0</v>
      </c>
      <c r="G103" s="73"/>
      <c r="I103" s="73"/>
      <c r="L103" s="73"/>
      <c r="O103" s="73"/>
      <c r="Q103" s="73"/>
      <c r="S103" s="73"/>
      <c r="U103" s="73"/>
      <c r="W103" s="73"/>
      <c r="Y103" s="73"/>
      <c r="AA103" s="73"/>
      <c r="AC103" s="73"/>
      <c r="AE103" s="73"/>
      <c r="AG103" s="73"/>
      <c r="AI103" s="73"/>
      <c r="AK103" s="73"/>
      <c r="AM103" s="73"/>
      <c r="AO103" s="73"/>
      <c r="AQ103" s="73"/>
      <c r="AS103" s="73"/>
      <c r="AU103" s="73"/>
      <c r="AW103" s="73"/>
      <c r="AY103" s="73"/>
      <c r="BA103" s="73"/>
      <c r="BC103" s="73"/>
      <c r="BE103" s="73"/>
      <c r="BI103" s="77">
        <f>COUNT(H103,J103,M103,P103,R103,T103,V103,X103,Z103,#REF!,AT103,AB103,AD103,AF103,AH103,AJ103,AL103,AV103,#REF!,AN103,AX103,AP103,AZ103,BB103,BD103,BF103,AR103)</f>
        <v>0</v>
      </c>
    </row>
    <row r="104" spans="2:61" x14ac:dyDescent="0.2">
      <c r="B104" s="73"/>
      <c r="D104" s="42"/>
      <c r="F104" s="76">
        <f t="shared" si="1"/>
        <v>0</v>
      </c>
      <c r="G104" s="73"/>
      <c r="I104" s="73"/>
      <c r="L104" s="73"/>
      <c r="O104" s="73"/>
      <c r="Q104" s="73"/>
      <c r="S104" s="73"/>
      <c r="U104" s="73"/>
      <c r="W104" s="73"/>
      <c r="Y104" s="73"/>
      <c r="AA104" s="73"/>
      <c r="AC104" s="73"/>
      <c r="AE104" s="73"/>
      <c r="AG104" s="73"/>
      <c r="AI104" s="73"/>
      <c r="AK104" s="73"/>
      <c r="AM104" s="73"/>
      <c r="AO104" s="73"/>
      <c r="AQ104" s="73"/>
      <c r="AS104" s="73"/>
      <c r="AU104" s="73"/>
      <c r="AW104" s="73"/>
      <c r="AY104" s="73"/>
      <c r="BA104" s="73"/>
      <c r="BC104" s="73"/>
      <c r="BE104" s="73"/>
      <c r="BI104" s="77">
        <f>COUNT(H104,J104,M104,P104,R104,T104,V104,X104,Z104,#REF!,AT104,AB104,AD104,AF104,AH104,AJ104,AL104,AV104,#REF!,AN104,AX104,AP104,AZ104,BB104,BD104,BF104,AR104)</f>
        <v>0</v>
      </c>
    </row>
    <row r="105" spans="2:61" x14ac:dyDescent="0.2">
      <c r="B105" s="73"/>
      <c r="D105" s="42"/>
      <c r="F105" s="76">
        <f t="shared" si="1"/>
        <v>0</v>
      </c>
      <c r="G105" s="73"/>
      <c r="I105" s="73"/>
      <c r="L105" s="73"/>
      <c r="O105" s="73"/>
      <c r="Q105" s="73"/>
      <c r="S105" s="73"/>
      <c r="U105" s="73"/>
      <c r="W105" s="73"/>
      <c r="Y105" s="73"/>
      <c r="AA105" s="73"/>
      <c r="AC105" s="73"/>
      <c r="AE105" s="73"/>
      <c r="AG105" s="73"/>
      <c r="AI105" s="73"/>
      <c r="AK105" s="73"/>
      <c r="AM105" s="73"/>
      <c r="AO105" s="73"/>
      <c r="AQ105" s="73"/>
      <c r="AS105" s="73"/>
      <c r="AU105" s="73"/>
      <c r="AW105" s="73"/>
      <c r="AY105" s="73"/>
      <c r="BA105" s="73"/>
      <c r="BC105" s="73"/>
      <c r="BE105" s="73"/>
      <c r="BI105" s="77">
        <f>COUNT(H105,J105,M105,P105,R105,T105,V105,X105,Z105,#REF!,AT105,AB105,AD105,AF105,AH105,AJ105,AL105,AV105,#REF!,AN105,AX105,AP105,AZ105,BB105,BD105,BF105,AR105)</f>
        <v>0</v>
      </c>
    </row>
    <row r="106" spans="2:61" x14ac:dyDescent="0.2">
      <c r="B106" s="73"/>
      <c r="D106" s="42"/>
      <c r="F106" s="76">
        <f t="shared" si="1"/>
        <v>0</v>
      </c>
      <c r="G106" s="73"/>
      <c r="I106" s="73"/>
      <c r="L106" s="73"/>
      <c r="O106" s="73"/>
      <c r="Q106" s="73"/>
      <c r="S106" s="73"/>
      <c r="U106" s="73"/>
      <c r="W106" s="73"/>
      <c r="Y106" s="73"/>
      <c r="AA106" s="73"/>
      <c r="AC106" s="73"/>
      <c r="AE106" s="73"/>
      <c r="AG106" s="73"/>
      <c r="AI106" s="73"/>
      <c r="AK106" s="73"/>
      <c r="AM106" s="73"/>
      <c r="AO106" s="73"/>
      <c r="AQ106" s="73"/>
      <c r="AS106" s="73"/>
      <c r="AU106" s="73"/>
      <c r="AW106" s="73"/>
      <c r="AY106" s="73"/>
      <c r="BA106" s="73"/>
      <c r="BC106" s="73"/>
      <c r="BE106" s="73"/>
      <c r="BI106" s="77">
        <f>COUNT(H106,J106,M106,P106,R106,T106,V106,X106,Z106,#REF!,AT106,AB106,AD106,AF106,AH106,AJ106,AL106,AV106,#REF!,AN106,AX106,AP106,AZ106,BB106,BD106,BF106,AR106)</f>
        <v>0</v>
      </c>
    </row>
    <row r="107" spans="2:61" x14ac:dyDescent="0.2">
      <c r="B107" s="73"/>
      <c r="D107" s="42"/>
      <c r="F107" s="76">
        <f t="shared" si="1"/>
        <v>0</v>
      </c>
      <c r="G107" s="73"/>
      <c r="I107" s="73"/>
      <c r="L107" s="73"/>
      <c r="O107" s="73"/>
      <c r="Q107" s="73"/>
      <c r="S107" s="73"/>
      <c r="U107" s="73"/>
      <c r="W107" s="73"/>
      <c r="Y107" s="73"/>
      <c r="AA107" s="73"/>
      <c r="AC107" s="73"/>
      <c r="AE107" s="73"/>
      <c r="AG107" s="73"/>
      <c r="AI107" s="73"/>
      <c r="AK107" s="73"/>
      <c r="AM107" s="73"/>
      <c r="AO107" s="73"/>
      <c r="AQ107" s="73"/>
      <c r="AS107" s="73"/>
      <c r="AU107" s="73"/>
      <c r="AW107" s="73"/>
      <c r="AY107" s="73"/>
      <c r="BA107" s="73"/>
      <c r="BC107" s="73"/>
      <c r="BE107" s="73"/>
      <c r="BI107" s="77">
        <f>COUNT(H107,J107,M107,P107,R107,T107,V107,X107,Z107,#REF!,AT107,AB107,AD107,AF107,AH107,AJ107,AL107,AV107,#REF!,AN107,AX107,AP107,AZ107,BB107,BD107,BF107,AR107)</f>
        <v>0</v>
      </c>
    </row>
    <row r="108" spans="2:61" x14ac:dyDescent="0.2">
      <c r="B108" s="73"/>
      <c r="D108" s="42"/>
      <c r="F108" s="76">
        <f t="shared" si="1"/>
        <v>0</v>
      </c>
      <c r="G108" s="73"/>
      <c r="I108" s="73"/>
      <c r="L108" s="73"/>
      <c r="O108" s="73"/>
      <c r="Q108" s="73"/>
      <c r="S108" s="73"/>
      <c r="U108" s="73"/>
      <c r="W108" s="73"/>
      <c r="Y108" s="73"/>
      <c r="AA108" s="73"/>
      <c r="AC108" s="73"/>
      <c r="AE108" s="73"/>
      <c r="AG108" s="73"/>
      <c r="AI108" s="73"/>
      <c r="AK108" s="73"/>
      <c r="AM108" s="73"/>
      <c r="AO108" s="73"/>
      <c r="AQ108" s="73"/>
      <c r="AS108" s="73"/>
      <c r="AU108" s="73"/>
      <c r="AW108" s="73"/>
      <c r="AY108" s="73"/>
      <c r="BA108" s="73"/>
      <c r="BC108" s="73"/>
      <c r="BE108" s="73"/>
      <c r="BI108" s="77">
        <f>COUNT(H108,J108,M108,P108,R108,T108,V108,X108,Z108,#REF!,AT108,AB108,AD108,AF108,AH108,AJ108,AL108,AV108,#REF!,AN108,AX108,AP108,AZ108,BB108,BD108,BF108,AR108)</f>
        <v>0</v>
      </c>
    </row>
    <row r="109" spans="2:61" x14ac:dyDescent="0.2">
      <c r="B109" s="73"/>
      <c r="D109" s="42"/>
      <c r="F109" s="76">
        <f t="shared" si="1"/>
        <v>0</v>
      </c>
      <c r="G109" s="73"/>
      <c r="I109" s="73"/>
      <c r="L109" s="73"/>
      <c r="O109" s="73"/>
      <c r="Q109" s="73"/>
      <c r="S109" s="73"/>
      <c r="U109" s="73"/>
      <c r="W109" s="73"/>
      <c r="Y109" s="73"/>
      <c r="AA109" s="73"/>
      <c r="AC109" s="73"/>
      <c r="AE109" s="73"/>
      <c r="AG109" s="73"/>
      <c r="AI109" s="73"/>
      <c r="AK109" s="73"/>
      <c r="AM109" s="73"/>
      <c r="AO109" s="73"/>
      <c r="AQ109" s="73"/>
      <c r="AS109" s="73"/>
      <c r="AU109" s="73"/>
      <c r="AW109" s="73"/>
      <c r="AY109" s="73"/>
      <c r="BA109" s="73"/>
      <c r="BC109" s="73"/>
      <c r="BE109" s="73"/>
      <c r="BI109" s="77">
        <f>COUNT(H109,J109,M109,P109,R109,T109,V109,X109,Z109,#REF!,AT109,AB109,AD109,AF109,AH109,AJ109,AL109,AV109,#REF!,AN109,AX109,AP109,AZ109,BB109,BD109,BF109,AR109)</f>
        <v>0</v>
      </c>
    </row>
    <row r="110" spans="2:61" x14ac:dyDescent="0.2">
      <c r="B110" s="73"/>
      <c r="D110" s="42"/>
      <c r="F110" s="76">
        <f t="shared" si="1"/>
        <v>0</v>
      </c>
      <c r="G110" s="73"/>
      <c r="I110" s="73"/>
      <c r="L110" s="73"/>
      <c r="O110" s="73"/>
      <c r="Q110" s="73"/>
      <c r="S110" s="73"/>
      <c r="U110" s="73"/>
      <c r="W110" s="73"/>
      <c r="Y110" s="73"/>
      <c r="AA110" s="73"/>
      <c r="AC110" s="73"/>
      <c r="AE110" s="73"/>
      <c r="AG110" s="73"/>
      <c r="AI110" s="73"/>
      <c r="AK110" s="73"/>
      <c r="AM110" s="73"/>
      <c r="AO110" s="73"/>
      <c r="AQ110" s="73"/>
      <c r="AS110" s="73"/>
      <c r="AU110" s="73"/>
      <c r="AW110" s="73"/>
      <c r="AY110" s="73"/>
      <c r="BA110" s="73"/>
      <c r="BC110" s="73"/>
      <c r="BE110" s="73"/>
      <c r="BI110" s="77">
        <f>COUNT(H110,J110,M110,P110,R110,T110,V110,X110,Z110,#REF!,AT110,AB110,AD110,AF110,AH110,AJ110,AL110,AV110,#REF!,AN110,AX110,AP110,AZ110,BB110,BD110,BF110,AR110)</f>
        <v>0</v>
      </c>
    </row>
    <row r="111" spans="2:61" x14ac:dyDescent="0.2">
      <c r="B111" s="73"/>
      <c r="D111" s="42"/>
      <c r="F111" s="76">
        <f t="shared" si="1"/>
        <v>0</v>
      </c>
      <c r="G111" s="73"/>
      <c r="I111" s="73"/>
      <c r="L111" s="73"/>
      <c r="O111" s="73"/>
      <c r="Q111" s="73"/>
      <c r="S111" s="73"/>
      <c r="U111" s="73"/>
      <c r="W111" s="73"/>
      <c r="Y111" s="73"/>
      <c r="AA111" s="73"/>
      <c r="AC111" s="73"/>
      <c r="AE111" s="73"/>
      <c r="AG111" s="73"/>
      <c r="AI111" s="73"/>
      <c r="AK111" s="73"/>
      <c r="AM111" s="73"/>
      <c r="AO111" s="73"/>
      <c r="AQ111" s="73"/>
      <c r="AS111" s="73"/>
      <c r="AU111" s="73"/>
      <c r="AW111" s="73"/>
      <c r="AY111" s="73"/>
      <c r="BA111" s="73"/>
      <c r="BC111" s="73"/>
      <c r="BE111" s="73"/>
      <c r="BI111" s="77">
        <f>COUNT(H111,J111,M111,P111,R111,T111,V111,X111,Z111,#REF!,AT111,AB111,AD111,AF111,AH111,AJ111,AL111,AV111,#REF!,AN111,AX111,AP111,AZ111,BB111,BD111,BF111,AR111)</f>
        <v>0</v>
      </c>
    </row>
    <row r="112" spans="2:61" x14ac:dyDescent="0.2">
      <c r="B112" s="73"/>
      <c r="D112" s="42"/>
      <c r="F112" s="76">
        <f t="shared" si="1"/>
        <v>0</v>
      </c>
      <c r="G112" s="73"/>
      <c r="I112" s="73"/>
      <c r="L112" s="73"/>
      <c r="O112" s="73"/>
      <c r="Q112" s="73"/>
      <c r="S112" s="73"/>
      <c r="U112" s="73"/>
      <c r="W112" s="73"/>
      <c r="Y112" s="73"/>
      <c r="AA112" s="73"/>
      <c r="AC112" s="73"/>
      <c r="AE112" s="73"/>
      <c r="AG112" s="73"/>
      <c r="AI112" s="73"/>
      <c r="AK112" s="73"/>
      <c r="AM112" s="73"/>
      <c r="AO112" s="73"/>
      <c r="AQ112" s="73"/>
      <c r="AS112" s="73"/>
      <c r="AU112" s="73"/>
      <c r="AW112" s="73"/>
      <c r="AY112" s="73"/>
      <c r="BA112" s="73"/>
      <c r="BC112" s="73"/>
      <c r="BE112" s="73"/>
      <c r="BI112" s="77">
        <f>COUNT(H112,J112,M112,P112,R112,T112,V112,X112,Z112,#REF!,AT112,AB112,AD112,AF112,AH112,AJ112,AL112,AV112,#REF!,AN112,AX112,AP112,AZ112,BB112,BD112,BF112,AR112)</f>
        <v>0</v>
      </c>
    </row>
    <row r="113" spans="2:61" x14ac:dyDescent="0.2">
      <c r="B113" s="73"/>
      <c r="D113" s="42"/>
      <c r="F113" s="76">
        <f t="shared" si="1"/>
        <v>0</v>
      </c>
      <c r="G113" s="73"/>
      <c r="I113" s="73"/>
      <c r="L113" s="73"/>
      <c r="O113" s="73"/>
      <c r="Q113" s="73"/>
      <c r="S113" s="73"/>
      <c r="U113" s="73"/>
      <c r="W113" s="73"/>
      <c r="Y113" s="73"/>
      <c r="AA113" s="73"/>
      <c r="AC113" s="73"/>
      <c r="AE113" s="73"/>
      <c r="AG113" s="73"/>
      <c r="AI113" s="73"/>
      <c r="AK113" s="73"/>
      <c r="AM113" s="73"/>
      <c r="AO113" s="73"/>
      <c r="AQ113" s="73"/>
      <c r="AS113" s="73"/>
      <c r="AU113" s="73"/>
      <c r="AW113" s="73"/>
      <c r="AY113" s="73"/>
      <c r="BA113" s="73"/>
      <c r="BC113" s="73"/>
      <c r="BE113" s="73"/>
      <c r="BI113" s="77">
        <f>COUNT(H113,J113,M113,P113,R113,T113,V113,X113,Z113,#REF!,AT113,AB113,AD113,AF113,AH113,AJ113,AL113,AV113,#REF!,AN113,AX113,AP113,AZ113,BB113,BD113,BF113,AR113)</f>
        <v>0</v>
      </c>
    </row>
    <row r="114" spans="2:61" x14ac:dyDescent="0.2">
      <c r="B114" s="73"/>
      <c r="D114" s="42"/>
      <c r="F114" s="76">
        <f t="shared" si="1"/>
        <v>0</v>
      </c>
      <c r="G114" s="73"/>
      <c r="I114" s="73"/>
      <c r="L114" s="73"/>
      <c r="O114" s="73"/>
      <c r="Q114" s="73"/>
      <c r="S114" s="73"/>
      <c r="U114" s="73"/>
      <c r="W114" s="73"/>
      <c r="Y114" s="73"/>
      <c r="AA114" s="73"/>
      <c r="AC114" s="73"/>
      <c r="AE114" s="73"/>
      <c r="AG114" s="73"/>
      <c r="AI114" s="73"/>
      <c r="AK114" s="73"/>
      <c r="AM114" s="73"/>
      <c r="AO114" s="73"/>
      <c r="AQ114" s="73"/>
      <c r="AS114" s="73"/>
      <c r="AU114" s="73"/>
      <c r="AW114" s="73"/>
      <c r="AY114" s="73"/>
      <c r="BA114" s="73"/>
      <c r="BC114" s="73"/>
      <c r="BE114" s="73"/>
      <c r="BI114" s="77">
        <f>COUNT(H114,J114,M114,P114,R114,T114,V114,X114,Z114,#REF!,AT114,AB114,AD114,AF114,AH114,AJ114,AL114,AV114,#REF!,AN114,AX114,AP114,AZ114,BB114,BD114,BF114,AR114)</f>
        <v>0</v>
      </c>
    </row>
    <row r="115" spans="2:61" x14ac:dyDescent="0.2">
      <c r="B115" s="73"/>
      <c r="D115" s="42"/>
      <c r="F115" s="76">
        <f t="shared" si="1"/>
        <v>0</v>
      </c>
      <c r="G115" s="73"/>
      <c r="I115" s="73"/>
      <c r="L115" s="73"/>
      <c r="O115" s="73"/>
      <c r="Q115" s="73"/>
      <c r="S115" s="73"/>
      <c r="U115" s="73"/>
      <c r="W115" s="73"/>
      <c r="Y115" s="73"/>
      <c r="AA115" s="73"/>
      <c r="AC115" s="73"/>
      <c r="AE115" s="73"/>
      <c r="AG115" s="73"/>
      <c r="AI115" s="73"/>
      <c r="AK115" s="73"/>
      <c r="AM115" s="73"/>
      <c r="AO115" s="73"/>
      <c r="AQ115" s="73"/>
      <c r="AS115" s="73"/>
      <c r="AU115" s="73"/>
      <c r="AW115" s="73"/>
      <c r="AY115" s="73"/>
      <c r="BA115" s="73"/>
      <c r="BC115" s="73"/>
      <c r="BE115" s="73"/>
      <c r="BI115" s="77">
        <f>COUNT(H115,J115,M115,P115,R115,T115,V115,X115,Z115,#REF!,AT115,AB115,AD115,AF115,AH115,AJ115,AL115,AV115,#REF!,AN115,AX115,AP115,AZ115,BB115,BD115,BF115,AR115)</f>
        <v>0</v>
      </c>
    </row>
    <row r="116" spans="2:61" x14ac:dyDescent="0.2">
      <c r="B116" s="73"/>
      <c r="D116" s="42"/>
      <c r="F116" s="76">
        <f t="shared" si="1"/>
        <v>0</v>
      </c>
      <c r="G116" s="73"/>
      <c r="I116" s="73"/>
      <c r="L116" s="73"/>
      <c r="O116" s="73"/>
      <c r="Q116" s="73"/>
      <c r="S116" s="73"/>
      <c r="U116" s="73"/>
      <c r="W116" s="73"/>
      <c r="Y116" s="73"/>
      <c r="AA116" s="73"/>
      <c r="AC116" s="73"/>
      <c r="AE116" s="73"/>
      <c r="AG116" s="73"/>
      <c r="AI116" s="73"/>
      <c r="AK116" s="73"/>
      <c r="AM116" s="73"/>
      <c r="AO116" s="73"/>
      <c r="AQ116" s="73"/>
      <c r="AS116" s="73"/>
      <c r="AU116" s="73"/>
      <c r="AW116" s="73"/>
      <c r="AY116" s="73"/>
      <c r="BA116" s="73"/>
      <c r="BC116" s="73"/>
      <c r="BE116" s="73"/>
      <c r="BI116" s="77">
        <f>COUNT(H116,J116,M116,P116,R116,T116,V116,X116,Z116,#REF!,AT116,AB116,AD116,AF116,AH116,AJ116,AL116,AV116,#REF!,AN116,AX116,AP116,AZ116,BB116,BD116,BF116,AR116)</f>
        <v>0</v>
      </c>
    </row>
    <row r="117" spans="2:61" x14ac:dyDescent="0.2">
      <c r="B117" s="73"/>
      <c r="D117" s="42"/>
      <c r="F117" s="76">
        <f t="shared" si="1"/>
        <v>0</v>
      </c>
      <c r="G117" s="73"/>
      <c r="I117" s="73"/>
      <c r="L117" s="73"/>
      <c r="O117" s="73"/>
      <c r="Q117" s="73"/>
      <c r="S117" s="73"/>
      <c r="U117" s="73"/>
      <c r="W117" s="73"/>
      <c r="Y117" s="73"/>
      <c r="AA117" s="73"/>
      <c r="AC117" s="73"/>
      <c r="AE117" s="73"/>
      <c r="AG117" s="73"/>
      <c r="AI117" s="73"/>
      <c r="AK117" s="73"/>
      <c r="AM117" s="73"/>
      <c r="AO117" s="73"/>
      <c r="AQ117" s="73"/>
      <c r="AS117" s="73"/>
      <c r="AU117" s="73"/>
      <c r="AW117" s="73"/>
      <c r="AY117" s="73"/>
      <c r="BA117" s="73"/>
      <c r="BC117" s="73"/>
      <c r="BE117" s="73"/>
      <c r="BI117" s="77">
        <f>COUNT(H117,J117,M117,P117,R117,T117,V117,X117,Z117,#REF!,AT117,AB117,AD117,AF117,AH117,AJ117,AL117,AV117,#REF!,AN117,AX117,AP117,AZ117,BB117,BD117,BF117,AR117)</f>
        <v>0</v>
      </c>
    </row>
    <row r="118" spans="2:61" x14ac:dyDescent="0.2">
      <c r="B118" s="73"/>
      <c r="D118" s="42"/>
      <c r="F118" s="76">
        <f t="shared" si="1"/>
        <v>0</v>
      </c>
      <c r="G118" s="73"/>
      <c r="I118" s="73"/>
      <c r="L118" s="73"/>
      <c r="O118" s="73"/>
      <c r="Q118" s="73"/>
      <c r="S118" s="73"/>
      <c r="U118" s="73"/>
      <c r="W118" s="73"/>
      <c r="Y118" s="73"/>
      <c r="AA118" s="73"/>
      <c r="AC118" s="73"/>
      <c r="AE118" s="73"/>
      <c r="AG118" s="73"/>
      <c r="AI118" s="73"/>
      <c r="AK118" s="73"/>
      <c r="AM118" s="73"/>
      <c r="AO118" s="73"/>
      <c r="AQ118" s="73"/>
      <c r="AS118" s="73"/>
      <c r="AU118" s="73"/>
      <c r="AW118" s="73"/>
      <c r="AY118" s="73"/>
      <c r="BA118" s="73"/>
      <c r="BC118" s="73"/>
      <c r="BE118" s="73"/>
      <c r="BI118" s="77">
        <f>COUNT(H118,J118,M118,P118,R118,T118,V118,X118,Z118,#REF!,AT118,AB118,AD118,AF118,AH118,AJ118,AL118,AV118,#REF!,AN118,AX118,AP118,AZ118,BB118,BD118,BF118,AR118)</f>
        <v>0</v>
      </c>
    </row>
    <row r="119" spans="2:61" x14ac:dyDescent="0.2">
      <c r="B119" s="73"/>
      <c r="D119" s="42"/>
      <c r="F119" s="76">
        <f t="shared" si="1"/>
        <v>0</v>
      </c>
      <c r="G119" s="73"/>
      <c r="I119" s="73"/>
      <c r="L119" s="73"/>
      <c r="O119" s="73"/>
      <c r="Q119" s="73"/>
      <c r="S119" s="73"/>
      <c r="U119" s="73"/>
      <c r="W119" s="73"/>
      <c r="Y119" s="73"/>
      <c r="AA119" s="73"/>
      <c r="AC119" s="73"/>
      <c r="AE119" s="73"/>
      <c r="AG119" s="73"/>
      <c r="AI119" s="73"/>
      <c r="AK119" s="73"/>
      <c r="AM119" s="73"/>
      <c r="AO119" s="73"/>
      <c r="AQ119" s="73"/>
      <c r="AS119" s="73"/>
      <c r="AU119" s="73"/>
      <c r="AW119" s="73"/>
      <c r="AY119" s="73"/>
      <c r="BA119" s="73"/>
      <c r="BC119" s="73"/>
      <c r="BE119" s="73"/>
      <c r="BI119" s="77">
        <f>COUNT(H119,J119,M119,P119,R119,T119,V119,X119,Z119,#REF!,AT119,AB119,AD119,AF119,AH119,AJ119,AL119,AV119,#REF!,AN119,AX119,AP119,AZ119,BB119,BD119,BF119,AR119)</f>
        <v>0</v>
      </c>
    </row>
    <row r="120" spans="2:61" x14ac:dyDescent="0.2">
      <c r="B120" s="73"/>
      <c r="D120" s="42"/>
      <c r="F120" s="76">
        <f t="shared" si="1"/>
        <v>0</v>
      </c>
      <c r="G120" s="73"/>
      <c r="I120" s="73"/>
      <c r="L120" s="73"/>
      <c r="O120" s="73"/>
      <c r="Q120" s="73"/>
      <c r="S120" s="73"/>
      <c r="U120" s="73"/>
      <c r="W120" s="73"/>
      <c r="Y120" s="73"/>
      <c r="AA120" s="73"/>
      <c r="AC120" s="73"/>
      <c r="AE120" s="73"/>
      <c r="AG120" s="73"/>
      <c r="AI120" s="73"/>
      <c r="AK120" s="73"/>
      <c r="AM120" s="73"/>
      <c r="AO120" s="73"/>
      <c r="AQ120" s="73"/>
      <c r="AS120" s="73"/>
      <c r="AU120" s="73"/>
      <c r="AW120" s="73"/>
      <c r="AY120" s="73"/>
      <c r="BA120" s="73"/>
      <c r="BC120" s="73"/>
      <c r="BE120" s="73"/>
      <c r="BI120" s="77">
        <f>COUNT(H120,J120,M120,P120,R120,T120,V120,X120,Z120,#REF!,AT120,AB120,AD120,AF120,AH120,AJ120,AL120,AV120,#REF!,AN120,AX120,AP120,AZ120,BB120,BD120,BF120,AR120)</f>
        <v>0</v>
      </c>
    </row>
    <row r="121" spans="2:61" x14ac:dyDescent="0.2">
      <c r="B121" s="73"/>
      <c r="D121" s="42"/>
      <c r="F121" s="76">
        <f t="shared" si="1"/>
        <v>0</v>
      </c>
      <c r="G121" s="73"/>
      <c r="I121" s="73"/>
      <c r="L121" s="73"/>
      <c r="O121" s="73"/>
      <c r="Q121" s="73"/>
      <c r="S121" s="73"/>
      <c r="U121" s="73"/>
      <c r="W121" s="73"/>
      <c r="Y121" s="73"/>
      <c r="AA121" s="73"/>
      <c r="AC121" s="73"/>
      <c r="AE121" s="73"/>
      <c r="AG121" s="73"/>
      <c r="AI121" s="73"/>
      <c r="AK121" s="73"/>
      <c r="AM121" s="73"/>
      <c r="AO121" s="73"/>
      <c r="AQ121" s="73"/>
      <c r="AS121" s="73"/>
      <c r="AU121" s="73"/>
      <c r="AW121" s="73"/>
      <c r="AY121" s="73"/>
      <c r="BA121" s="73"/>
      <c r="BC121" s="73"/>
      <c r="BE121" s="73"/>
      <c r="BI121" s="77">
        <f>COUNT(H121,J121,M121,P121,R121,T121,V121,X121,Z121,#REF!,AT121,AB121,AD121,AF121,AH121,AJ121,AL121,AV121,#REF!,AN121,AX121,AP121,AZ121,BB121,BD121,BF121,AR121)</f>
        <v>0</v>
      </c>
    </row>
    <row r="122" spans="2:61" x14ac:dyDescent="0.2">
      <c r="B122" s="73"/>
      <c r="D122" s="42"/>
      <c r="F122" s="76">
        <f t="shared" si="1"/>
        <v>0</v>
      </c>
      <c r="G122" s="73"/>
      <c r="I122" s="73"/>
      <c r="L122" s="73"/>
      <c r="O122" s="73"/>
      <c r="Q122" s="73"/>
      <c r="S122" s="73"/>
      <c r="U122" s="73"/>
      <c r="W122" s="73"/>
      <c r="Y122" s="73"/>
      <c r="AA122" s="73"/>
      <c r="AC122" s="73"/>
      <c r="AE122" s="73"/>
      <c r="AG122" s="73"/>
      <c r="AI122" s="73"/>
      <c r="AK122" s="73"/>
      <c r="AM122" s="73"/>
      <c r="AO122" s="73"/>
      <c r="AQ122" s="73"/>
      <c r="AS122" s="73"/>
      <c r="AU122" s="73"/>
      <c r="AW122" s="73"/>
      <c r="AY122" s="73"/>
      <c r="BA122" s="73"/>
      <c r="BC122" s="73"/>
      <c r="BE122" s="73"/>
      <c r="BI122" s="77">
        <f>COUNT(H122,J122,M122,P122,R122,T122,V122,X122,Z122,#REF!,AT122,AB122,AD122,AF122,AH122,AJ122,AL122,AV122,#REF!,AN122,AX122,AP122,AZ122,BB122,BD122,BF122,AR122)</f>
        <v>0</v>
      </c>
    </row>
    <row r="123" spans="2:61" x14ac:dyDescent="0.2">
      <c r="B123" s="73"/>
      <c r="D123" s="42"/>
      <c r="F123" s="76">
        <f t="shared" si="1"/>
        <v>0</v>
      </c>
      <c r="G123" s="73"/>
      <c r="I123" s="73"/>
      <c r="L123" s="73"/>
      <c r="O123" s="73"/>
      <c r="Q123" s="73"/>
      <c r="S123" s="73"/>
      <c r="U123" s="73"/>
      <c r="W123" s="73"/>
      <c r="Y123" s="73"/>
      <c r="AA123" s="73"/>
      <c r="AC123" s="73"/>
      <c r="AE123" s="73"/>
      <c r="AG123" s="73"/>
      <c r="AI123" s="73"/>
      <c r="AK123" s="73"/>
      <c r="AM123" s="73"/>
      <c r="AO123" s="73"/>
      <c r="AQ123" s="73"/>
      <c r="AS123" s="73"/>
      <c r="AU123" s="73"/>
      <c r="AW123" s="73"/>
      <c r="AY123" s="73"/>
      <c r="BA123" s="73"/>
      <c r="BC123" s="73"/>
      <c r="BE123" s="73"/>
      <c r="BI123" s="77">
        <f>COUNT(H123,J123,M123,P123,R123,T123,V123,X123,Z123,#REF!,AT123,AB123,AD123,AF123,AH123,AJ123,AL123,AV123,#REF!,AN123,AX123,AP123,AZ123,BB123,BD123,BF123,AR123)</f>
        <v>0</v>
      </c>
    </row>
    <row r="124" spans="2:61" x14ac:dyDescent="0.2">
      <c r="B124" s="73"/>
      <c r="D124" s="42"/>
      <c r="F124" s="76">
        <f t="shared" si="1"/>
        <v>0</v>
      </c>
      <c r="G124" s="73"/>
      <c r="I124" s="73"/>
      <c r="L124" s="73"/>
      <c r="O124" s="73"/>
      <c r="Q124" s="73"/>
      <c r="S124" s="73"/>
      <c r="U124" s="73"/>
      <c r="W124" s="73"/>
      <c r="Y124" s="73"/>
      <c r="AA124" s="73"/>
      <c r="AC124" s="73"/>
      <c r="AE124" s="73"/>
      <c r="AG124" s="73"/>
      <c r="AI124" s="73"/>
      <c r="AK124" s="73"/>
      <c r="AM124" s="73"/>
      <c r="AO124" s="73"/>
      <c r="AQ124" s="73"/>
      <c r="AS124" s="73"/>
      <c r="AU124" s="73"/>
      <c r="AW124" s="73"/>
      <c r="AY124" s="73"/>
      <c r="BA124" s="73"/>
      <c r="BC124" s="73"/>
      <c r="BE124" s="73"/>
      <c r="BI124" s="77">
        <f>COUNT(H124,J124,M124,P124,R124,T124,V124,X124,Z124,#REF!,AT124,AB124,AD124,AF124,AH124,AJ124,AL124,AV124,#REF!,AN124,AX124,AP124,AZ124,BB124,BD124,BF124,AR124)</f>
        <v>0</v>
      </c>
    </row>
    <row r="125" spans="2:61" x14ac:dyDescent="0.2">
      <c r="B125" s="73"/>
      <c r="D125" s="42"/>
      <c r="F125" s="76">
        <f t="shared" si="1"/>
        <v>0</v>
      </c>
      <c r="G125" s="73"/>
      <c r="I125" s="73"/>
      <c r="L125" s="73"/>
      <c r="O125" s="73"/>
      <c r="Q125" s="73"/>
      <c r="S125" s="73"/>
      <c r="U125" s="73"/>
      <c r="W125" s="73"/>
      <c r="Y125" s="73"/>
      <c r="AA125" s="73"/>
      <c r="AC125" s="73"/>
      <c r="AE125" s="73"/>
      <c r="AG125" s="73"/>
      <c r="AI125" s="73"/>
      <c r="AK125" s="73"/>
      <c r="AM125" s="73"/>
      <c r="AO125" s="73"/>
      <c r="AQ125" s="73"/>
      <c r="AS125" s="73"/>
      <c r="AU125" s="73"/>
      <c r="AW125" s="73"/>
      <c r="AY125" s="73"/>
      <c r="BA125" s="73"/>
      <c r="BC125" s="73"/>
      <c r="BE125" s="73"/>
      <c r="BI125" s="77">
        <f>COUNT(H125,J125,M125,P125,R125,T125,V125,X125,Z125,#REF!,AT125,AB125,AD125,AF125,AH125,AJ125,AL125,AV125,#REF!,AN125,AX125,AP125,AZ125,BB125,BD125,BF125,AR125)</f>
        <v>0</v>
      </c>
    </row>
    <row r="126" spans="2:61" x14ac:dyDescent="0.2">
      <c r="B126" s="73"/>
      <c r="D126" s="42"/>
      <c r="F126" s="76">
        <f t="shared" si="1"/>
        <v>0</v>
      </c>
      <c r="G126" s="73"/>
      <c r="I126" s="73"/>
      <c r="L126" s="73"/>
      <c r="O126" s="73"/>
      <c r="Q126" s="73"/>
      <c r="S126" s="73"/>
      <c r="U126" s="73"/>
      <c r="W126" s="73"/>
      <c r="Y126" s="73"/>
      <c r="AA126" s="73"/>
      <c r="AC126" s="73"/>
      <c r="AE126" s="73"/>
      <c r="AG126" s="73"/>
      <c r="AI126" s="73"/>
      <c r="AK126" s="73"/>
      <c r="AM126" s="73"/>
      <c r="AO126" s="73"/>
      <c r="AQ126" s="73"/>
      <c r="AS126" s="73"/>
      <c r="AU126" s="73"/>
      <c r="AW126" s="73"/>
      <c r="AY126" s="73"/>
      <c r="BA126" s="73"/>
      <c r="BC126" s="73"/>
      <c r="BE126" s="73"/>
      <c r="BI126" s="77">
        <f>COUNT(H126,J126,M126,P126,R126,T126,V126,X126,Z126,#REF!,AT126,AB126,AD126,AF126,AH126,AJ126,AL126,AV126,#REF!,AN126,AX126,AP126,AZ126,BB126,BD126,BF126,AR126)</f>
        <v>0</v>
      </c>
    </row>
    <row r="127" spans="2:61" x14ac:dyDescent="0.2">
      <c r="B127" s="73"/>
      <c r="D127" s="42"/>
      <c r="F127" s="76">
        <f t="shared" si="1"/>
        <v>0</v>
      </c>
      <c r="G127" s="73"/>
      <c r="I127" s="73"/>
      <c r="L127" s="73"/>
      <c r="O127" s="73"/>
      <c r="Q127" s="73"/>
      <c r="S127" s="73"/>
      <c r="U127" s="73"/>
      <c r="W127" s="73"/>
      <c r="Y127" s="73"/>
      <c r="AA127" s="73"/>
      <c r="AC127" s="73"/>
      <c r="AE127" s="73"/>
      <c r="AG127" s="73"/>
      <c r="AI127" s="73"/>
      <c r="AK127" s="73"/>
      <c r="AM127" s="73"/>
      <c r="AO127" s="73"/>
      <c r="AQ127" s="73"/>
      <c r="AS127" s="73"/>
      <c r="AU127" s="73"/>
      <c r="AW127" s="73"/>
      <c r="AY127" s="73"/>
      <c r="BA127" s="73"/>
      <c r="BC127" s="73"/>
      <c r="BE127" s="73"/>
      <c r="BI127" s="77">
        <f>COUNT(H127,J127,M127,P127,R127,T127,V127,X127,Z127,#REF!,AT127,AB127,AD127,AF127,AH127,AJ127,AL127,AV127,#REF!,AN127,AX127,AP127,AZ127,BB127,BD127,BF127,AR127)</f>
        <v>0</v>
      </c>
    </row>
    <row r="128" spans="2:61" x14ac:dyDescent="0.2">
      <c r="B128" s="73"/>
      <c r="D128" s="42"/>
      <c r="F128" s="76">
        <f t="shared" si="1"/>
        <v>0</v>
      </c>
      <c r="G128" s="73"/>
      <c r="I128" s="73"/>
      <c r="L128" s="73"/>
      <c r="O128" s="73"/>
      <c r="Q128" s="73"/>
      <c r="S128" s="73"/>
      <c r="U128" s="73"/>
      <c r="W128" s="73"/>
      <c r="Y128" s="73"/>
      <c r="AA128" s="73"/>
      <c r="AC128" s="73"/>
      <c r="AE128" s="73"/>
      <c r="AG128" s="73"/>
      <c r="AI128" s="73"/>
      <c r="AK128" s="73"/>
      <c r="AM128" s="73"/>
      <c r="AO128" s="73"/>
      <c r="AQ128" s="73"/>
      <c r="AS128" s="73"/>
      <c r="AU128" s="73"/>
      <c r="AW128" s="73"/>
      <c r="AY128" s="73"/>
      <c r="BA128" s="73"/>
      <c r="BC128" s="73"/>
      <c r="BE128" s="73"/>
      <c r="BI128" s="77">
        <f>COUNT(H128,J128,M128,P128,R128,T128,V128,X128,Z128,#REF!,AT128,AB128,AD128,AF128,AH128,AJ128,AL128,AV128,#REF!,AN128,AX128,AP128,AZ128,BB128,BD128,BF128,AR128)</f>
        <v>0</v>
      </c>
    </row>
    <row r="129" spans="2:61" x14ac:dyDescent="0.2">
      <c r="B129" s="73"/>
      <c r="D129" s="42"/>
      <c r="F129" s="76">
        <f t="shared" si="1"/>
        <v>0</v>
      </c>
      <c r="G129" s="73"/>
      <c r="I129" s="73"/>
      <c r="L129" s="73"/>
      <c r="O129" s="73"/>
      <c r="Q129" s="73"/>
      <c r="S129" s="73"/>
      <c r="U129" s="73"/>
      <c r="W129" s="73"/>
      <c r="Y129" s="73"/>
      <c r="AA129" s="73"/>
      <c r="AC129" s="73"/>
      <c r="AE129" s="73"/>
      <c r="AG129" s="73"/>
      <c r="AI129" s="73"/>
      <c r="AK129" s="73"/>
      <c r="AM129" s="73"/>
      <c r="AO129" s="73"/>
      <c r="AQ129" s="73"/>
      <c r="AS129" s="73"/>
      <c r="AU129" s="73"/>
      <c r="AW129" s="73"/>
      <c r="AY129" s="73"/>
      <c r="BA129" s="73"/>
      <c r="BC129" s="73"/>
      <c r="BE129" s="73"/>
      <c r="BI129" s="77">
        <f>COUNT(H129,J129,M129,P129,R129,T129,V129,X129,Z129,#REF!,AT129,AB129,AD129,AF129,AH129,AJ129,AL129,AV129,#REF!,AN129,AX129,AP129,AZ129,BB129,BD129,BF129,AR129)</f>
        <v>0</v>
      </c>
    </row>
    <row r="130" spans="2:61" x14ac:dyDescent="0.2">
      <c r="B130" s="73"/>
      <c r="D130" s="42"/>
      <c r="F130" s="76">
        <f t="shared" si="1"/>
        <v>0</v>
      </c>
      <c r="G130" s="73"/>
      <c r="I130" s="73"/>
      <c r="L130" s="73"/>
      <c r="O130" s="73"/>
      <c r="Q130" s="73"/>
      <c r="S130" s="73"/>
      <c r="U130" s="73"/>
      <c r="W130" s="73"/>
      <c r="Y130" s="73"/>
      <c r="AA130" s="73"/>
      <c r="AC130" s="73"/>
      <c r="AE130" s="73"/>
      <c r="AG130" s="73"/>
      <c r="AI130" s="73"/>
      <c r="AK130" s="73"/>
      <c r="AM130" s="73"/>
      <c r="AO130" s="73"/>
      <c r="AQ130" s="73"/>
      <c r="AS130" s="73"/>
      <c r="AU130" s="73"/>
      <c r="AW130" s="73"/>
      <c r="AY130" s="73"/>
      <c r="BA130" s="73"/>
      <c r="BC130" s="73"/>
      <c r="BE130" s="73"/>
      <c r="BI130" s="77">
        <f>COUNT(H130,J130,M130,P130,R130,T130,V130,X130,Z130,#REF!,AT130,AB130,AD130,AF130,AH130,AJ130,AL130,AV130,#REF!,AN130,AX130,AP130,AZ130,BB130,BD130,BF130,AR130)</f>
        <v>0</v>
      </c>
    </row>
    <row r="131" spans="2:61" x14ac:dyDescent="0.2">
      <c r="B131" s="73"/>
      <c r="D131" s="42"/>
      <c r="F131" s="76">
        <f t="shared" si="1"/>
        <v>0</v>
      </c>
      <c r="G131" s="73"/>
      <c r="I131" s="73"/>
      <c r="L131" s="73"/>
      <c r="O131" s="73"/>
      <c r="Q131" s="73"/>
      <c r="S131" s="73"/>
      <c r="U131" s="73"/>
      <c r="W131" s="73"/>
      <c r="Y131" s="73"/>
      <c r="AA131" s="73"/>
      <c r="AC131" s="73"/>
      <c r="AE131" s="73"/>
      <c r="AG131" s="73"/>
      <c r="AI131" s="73"/>
      <c r="AK131" s="73"/>
      <c r="AM131" s="73"/>
      <c r="AO131" s="73"/>
      <c r="AQ131" s="73"/>
      <c r="AS131" s="73"/>
      <c r="AU131" s="73"/>
      <c r="AW131" s="73"/>
      <c r="AY131" s="73"/>
      <c r="BA131" s="73"/>
      <c r="BC131" s="73"/>
      <c r="BE131" s="73"/>
      <c r="BI131" s="77">
        <f>COUNT(H131,J131,M131,P131,R131,T131,V131,X131,Z131,#REF!,AT131,AB131,AD131,AF131,AH131,AJ131,AL131,AV131,#REF!,AN131,AX131,AP131,AZ131,BB131,BD131,BF131,AR131)</f>
        <v>0</v>
      </c>
    </row>
    <row r="132" spans="2:61" x14ac:dyDescent="0.2">
      <c r="B132" s="73"/>
      <c r="D132" s="42"/>
      <c r="F132" s="76">
        <f t="shared" si="1"/>
        <v>0</v>
      </c>
      <c r="G132" s="73"/>
      <c r="I132" s="73"/>
      <c r="L132" s="73"/>
      <c r="O132" s="73"/>
      <c r="Q132" s="73"/>
      <c r="S132" s="73"/>
      <c r="U132" s="73"/>
      <c r="W132" s="73"/>
      <c r="Y132" s="73"/>
      <c r="AA132" s="73"/>
      <c r="AC132" s="73"/>
      <c r="AE132" s="73"/>
      <c r="AG132" s="73"/>
      <c r="AI132" s="73"/>
      <c r="AK132" s="73"/>
      <c r="AM132" s="73"/>
      <c r="AO132" s="73"/>
      <c r="AQ132" s="73"/>
      <c r="AS132" s="73"/>
      <c r="AU132" s="73"/>
      <c r="AW132" s="73"/>
      <c r="AY132" s="73"/>
      <c r="BA132" s="73"/>
      <c r="BC132" s="73"/>
      <c r="BE132" s="73"/>
      <c r="BI132" s="77">
        <f>COUNT(H132,J132,M132,P132,R132,T132,V132,X132,Z132,#REF!,AT132,AB132,AD132,AF132,AH132,AJ132,AL132,AV132,#REF!,AN132,AX132,AP132,AZ132,BB132,BD132,BF132,AR132)</f>
        <v>0</v>
      </c>
    </row>
    <row r="133" spans="2:61" x14ac:dyDescent="0.2">
      <c r="B133" s="73"/>
      <c r="D133" s="42"/>
      <c r="F133" s="76">
        <f t="shared" si="1"/>
        <v>0</v>
      </c>
      <c r="G133" s="73"/>
      <c r="I133" s="73"/>
      <c r="L133" s="73"/>
      <c r="O133" s="73"/>
      <c r="Q133" s="73"/>
      <c r="S133" s="73"/>
      <c r="U133" s="73"/>
      <c r="W133" s="73"/>
      <c r="Y133" s="73"/>
      <c r="AA133" s="73"/>
      <c r="AC133" s="73"/>
      <c r="AE133" s="73"/>
      <c r="AG133" s="73"/>
      <c r="AI133" s="73"/>
      <c r="AK133" s="73"/>
      <c r="AM133" s="73"/>
      <c r="AO133" s="73"/>
      <c r="AQ133" s="73"/>
      <c r="AS133" s="73"/>
      <c r="AU133" s="73"/>
      <c r="AW133" s="73"/>
      <c r="AY133" s="73"/>
      <c r="BA133" s="73"/>
      <c r="BC133" s="73"/>
      <c r="BE133" s="73"/>
      <c r="BI133" s="77">
        <f>COUNT(H133,J133,M133,P133,R133,T133,V133,X133,Z133,#REF!,AT133,AB133,AD133,AF133,AH133,AJ133,AL133,AV133,#REF!,AN133,AX133,AP133,AZ133,BB133,BD133,BF133,AR133)</f>
        <v>0</v>
      </c>
    </row>
    <row r="134" spans="2:61" x14ac:dyDescent="0.2">
      <c r="B134" s="73"/>
      <c r="D134" s="42"/>
      <c r="F134" s="76">
        <f t="shared" ref="F134:F197" si="2">E134-K134-N134-BG134</f>
        <v>0</v>
      </c>
      <c r="G134" s="73"/>
      <c r="I134" s="73"/>
      <c r="L134" s="73"/>
      <c r="O134" s="73"/>
      <c r="Q134" s="73"/>
      <c r="S134" s="73"/>
      <c r="U134" s="73"/>
      <c r="W134" s="73"/>
      <c r="Y134" s="73"/>
      <c r="AA134" s="73"/>
      <c r="AC134" s="73"/>
      <c r="AE134" s="73"/>
      <c r="AG134" s="73"/>
      <c r="AI134" s="73"/>
      <c r="AK134" s="73"/>
      <c r="AM134" s="73"/>
      <c r="AO134" s="73"/>
      <c r="AQ134" s="73"/>
      <c r="AS134" s="73"/>
      <c r="AU134" s="73"/>
      <c r="AW134" s="73"/>
      <c r="AY134" s="73"/>
      <c r="BA134" s="73"/>
      <c r="BC134" s="73"/>
      <c r="BE134" s="73"/>
      <c r="BI134" s="77">
        <f>COUNT(H134,J134,M134,P134,R134,T134,V134,X134,Z134,#REF!,AT134,AB134,AD134,AF134,AH134,AJ134,AL134,AV134,#REF!,AN134,AX134,AP134,AZ134,BB134,BD134,BF134,AR134)</f>
        <v>0</v>
      </c>
    </row>
    <row r="135" spans="2:61" x14ac:dyDescent="0.2">
      <c r="B135" s="73"/>
      <c r="D135" s="42"/>
      <c r="F135" s="76">
        <f t="shared" si="2"/>
        <v>0</v>
      </c>
      <c r="G135" s="73"/>
      <c r="I135" s="73"/>
      <c r="L135" s="73"/>
      <c r="O135" s="73"/>
      <c r="Q135" s="73"/>
      <c r="S135" s="73"/>
      <c r="U135" s="73"/>
      <c r="W135" s="73"/>
      <c r="Y135" s="73"/>
      <c r="AA135" s="73"/>
      <c r="AC135" s="73"/>
      <c r="AE135" s="73"/>
      <c r="AG135" s="73"/>
      <c r="AI135" s="73"/>
      <c r="AK135" s="73"/>
      <c r="AM135" s="73"/>
      <c r="AO135" s="73"/>
      <c r="AQ135" s="73"/>
      <c r="AS135" s="73"/>
      <c r="AU135" s="73"/>
      <c r="AW135" s="73"/>
      <c r="AY135" s="73"/>
      <c r="BA135" s="73"/>
      <c r="BC135" s="73"/>
      <c r="BE135" s="73"/>
      <c r="BI135" s="77">
        <f>COUNT(H135,J135,M135,P135,R135,T135,V135,X135,Z135,#REF!,AT135,AB135,AD135,AF135,AH135,AJ135,AL135,AV135,#REF!,AN135,AX135,AP135,AZ135,BB135,BD135,BF135,AR135)</f>
        <v>0</v>
      </c>
    </row>
    <row r="136" spans="2:61" x14ac:dyDescent="0.2">
      <c r="B136" s="73"/>
      <c r="D136" s="42"/>
      <c r="F136" s="76">
        <f t="shared" si="2"/>
        <v>0</v>
      </c>
      <c r="G136" s="73"/>
      <c r="I136" s="73"/>
      <c r="L136" s="73"/>
      <c r="O136" s="73"/>
      <c r="Q136" s="73"/>
      <c r="S136" s="73"/>
      <c r="U136" s="73"/>
      <c r="W136" s="73"/>
      <c r="Y136" s="73"/>
      <c r="AA136" s="73"/>
      <c r="AC136" s="73"/>
      <c r="AE136" s="73"/>
      <c r="AG136" s="73"/>
      <c r="AI136" s="73"/>
      <c r="AK136" s="73"/>
      <c r="AM136" s="73"/>
      <c r="AO136" s="73"/>
      <c r="AQ136" s="73"/>
      <c r="AS136" s="73"/>
      <c r="AU136" s="73"/>
      <c r="AW136" s="73"/>
      <c r="AY136" s="73"/>
      <c r="BA136" s="73"/>
      <c r="BC136" s="73"/>
      <c r="BE136" s="73"/>
      <c r="BI136" s="77">
        <f>COUNT(H136,J136,M136,P136,R136,T136,V136,X136,Z136,#REF!,AT136,AB136,AD136,AF136,AH136,AJ136,AL136,AV136,#REF!,AN136,AX136,AP136,AZ136,BB136,BD136,BF136,AR136)</f>
        <v>0</v>
      </c>
    </row>
    <row r="137" spans="2:61" x14ac:dyDescent="0.2">
      <c r="B137" s="73"/>
      <c r="D137" s="42"/>
      <c r="F137" s="76">
        <f t="shared" si="2"/>
        <v>0</v>
      </c>
      <c r="G137" s="73"/>
      <c r="I137" s="73"/>
      <c r="L137" s="73"/>
      <c r="O137" s="73"/>
      <c r="Q137" s="73"/>
      <c r="S137" s="73"/>
      <c r="U137" s="73"/>
      <c r="W137" s="73"/>
      <c r="Y137" s="73"/>
      <c r="AA137" s="73"/>
      <c r="AC137" s="73"/>
      <c r="AE137" s="73"/>
      <c r="AG137" s="73"/>
      <c r="AI137" s="73"/>
      <c r="AK137" s="73"/>
      <c r="AM137" s="73"/>
      <c r="AO137" s="73"/>
      <c r="AQ137" s="73"/>
      <c r="AS137" s="73"/>
      <c r="AU137" s="73"/>
      <c r="AW137" s="73"/>
      <c r="AY137" s="73"/>
      <c r="BA137" s="73"/>
      <c r="BC137" s="73"/>
      <c r="BE137" s="73"/>
      <c r="BI137" s="77">
        <f>COUNT(H137,J137,M137,P137,R137,T137,V137,X137,Z137,#REF!,AT137,AB137,AD137,AF137,AH137,AJ137,AL137,AV137,#REF!,AN137,AX137,AP137,AZ137,BB137,BD137,BF137,AR137)</f>
        <v>0</v>
      </c>
    </row>
    <row r="138" spans="2:61" x14ac:dyDescent="0.2">
      <c r="B138" s="73"/>
      <c r="D138" s="42"/>
      <c r="F138" s="76">
        <f t="shared" si="2"/>
        <v>0</v>
      </c>
      <c r="G138" s="73"/>
      <c r="I138" s="73"/>
      <c r="L138" s="73"/>
      <c r="O138" s="73"/>
      <c r="Q138" s="73"/>
      <c r="S138" s="73"/>
      <c r="U138" s="73"/>
      <c r="W138" s="73"/>
      <c r="Y138" s="73"/>
      <c r="AA138" s="73"/>
      <c r="AC138" s="73"/>
      <c r="AE138" s="73"/>
      <c r="AG138" s="73"/>
      <c r="AI138" s="73"/>
      <c r="AK138" s="73"/>
      <c r="AM138" s="73"/>
      <c r="AO138" s="73"/>
      <c r="AQ138" s="73"/>
      <c r="AS138" s="73"/>
      <c r="AU138" s="73"/>
      <c r="AW138" s="73"/>
      <c r="AY138" s="73"/>
      <c r="BA138" s="73"/>
      <c r="BC138" s="73"/>
      <c r="BE138" s="73"/>
      <c r="BI138" s="77">
        <f>COUNT(H138,J138,M138,P138,R138,T138,V138,X138,Z138,#REF!,AT138,AB138,AD138,AF138,AH138,AJ138,AL138,AV138,#REF!,AN138,AX138,AP138,AZ138,BB138,BD138,BF138,AR138)</f>
        <v>0</v>
      </c>
    </row>
    <row r="139" spans="2:61" x14ac:dyDescent="0.2">
      <c r="B139" s="73"/>
      <c r="D139" s="42"/>
      <c r="F139" s="76">
        <f t="shared" si="2"/>
        <v>0</v>
      </c>
      <c r="G139" s="73"/>
      <c r="I139" s="73"/>
      <c r="L139" s="73"/>
      <c r="O139" s="73"/>
      <c r="Q139" s="73"/>
      <c r="S139" s="73"/>
      <c r="U139" s="73"/>
      <c r="W139" s="73"/>
      <c r="Y139" s="73"/>
      <c r="AA139" s="73"/>
      <c r="AC139" s="73"/>
      <c r="AE139" s="73"/>
      <c r="AG139" s="73"/>
      <c r="AI139" s="73"/>
      <c r="AK139" s="73"/>
      <c r="AM139" s="73"/>
      <c r="AO139" s="73"/>
      <c r="AQ139" s="73"/>
      <c r="AS139" s="73"/>
      <c r="AU139" s="73"/>
      <c r="AW139" s="73"/>
      <c r="AY139" s="73"/>
      <c r="BA139" s="73"/>
      <c r="BC139" s="73"/>
      <c r="BE139" s="73"/>
      <c r="BI139" s="77">
        <f>COUNT(H139,J139,M139,P139,R139,T139,V139,X139,Z139,#REF!,AT139,AB139,AD139,AF139,AH139,AJ139,AL139,AV139,#REF!,AN139,AX139,AP139,AZ139,BB139,BD139,BF139,AR139)</f>
        <v>0</v>
      </c>
    </row>
    <row r="140" spans="2:61" x14ac:dyDescent="0.2">
      <c r="B140" s="73"/>
      <c r="D140" s="42"/>
      <c r="F140" s="76">
        <f t="shared" si="2"/>
        <v>0</v>
      </c>
      <c r="G140" s="73"/>
      <c r="I140" s="73"/>
      <c r="L140" s="73"/>
      <c r="O140" s="73"/>
      <c r="Q140" s="73"/>
      <c r="S140" s="73"/>
      <c r="U140" s="73"/>
      <c r="W140" s="73"/>
      <c r="Y140" s="73"/>
      <c r="AA140" s="73"/>
      <c r="AC140" s="73"/>
      <c r="AE140" s="73"/>
      <c r="AG140" s="73"/>
      <c r="AI140" s="73"/>
      <c r="AK140" s="73"/>
      <c r="AM140" s="73"/>
      <c r="AO140" s="73"/>
      <c r="AQ140" s="73"/>
      <c r="AS140" s="73"/>
      <c r="AU140" s="73"/>
      <c r="AW140" s="73"/>
      <c r="AY140" s="73"/>
      <c r="BA140" s="73"/>
      <c r="BC140" s="73"/>
      <c r="BE140" s="73"/>
      <c r="BI140" s="77">
        <f>COUNT(H140,J140,M140,P140,R140,T140,V140,X140,Z140,#REF!,AT140,AB140,AD140,AF140,AH140,AJ140,AL140,AV140,#REF!,AN140,AX140,AP140,AZ140,BB140,BD140,BF140,AR140)</f>
        <v>0</v>
      </c>
    </row>
    <row r="141" spans="2:61" x14ac:dyDescent="0.2">
      <c r="B141" s="73"/>
      <c r="D141" s="42"/>
      <c r="F141" s="76">
        <f t="shared" si="2"/>
        <v>0</v>
      </c>
      <c r="G141" s="73"/>
      <c r="I141" s="73"/>
      <c r="L141" s="73"/>
      <c r="O141" s="73"/>
      <c r="Q141" s="73"/>
      <c r="S141" s="73"/>
      <c r="U141" s="73"/>
      <c r="W141" s="73"/>
      <c r="Y141" s="73"/>
      <c r="AA141" s="73"/>
      <c r="AC141" s="73"/>
      <c r="AE141" s="73"/>
      <c r="AG141" s="73"/>
      <c r="AI141" s="73"/>
      <c r="AK141" s="73"/>
      <c r="AM141" s="73"/>
      <c r="AO141" s="73"/>
      <c r="AQ141" s="73"/>
      <c r="AS141" s="73"/>
      <c r="AU141" s="73"/>
      <c r="AW141" s="73"/>
      <c r="AY141" s="73"/>
      <c r="BA141" s="73"/>
      <c r="BC141" s="73"/>
      <c r="BE141" s="73"/>
      <c r="BI141" s="77">
        <f>COUNT(H141,J141,M141,P141,R141,T141,V141,X141,Z141,#REF!,AT141,AB141,AD141,AF141,AH141,AJ141,AL141,AV141,#REF!,AN141,AX141,AP141,AZ141,BB141,BD141,BF141,AR141)</f>
        <v>0</v>
      </c>
    </row>
    <row r="142" spans="2:61" x14ac:dyDescent="0.2">
      <c r="B142" s="73"/>
      <c r="D142" s="42"/>
      <c r="F142" s="76">
        <f t="shared" si="2"/>
        <v>0</v>
      </c>
      <c r="G142" s="73"/>
      <c r="I142" s="73"/>
      <c r="L142" s="73"/>
      <c r="O142" s="73"/>
      <c r="Q142" s="73"/>
      <c r="S142" s="73"/>
      <c r="U142" s="73"/>
      <c r="W142" s="73"/>
      <c r="Y142" s="73"/>
      <c r="AA142" s="73"/>
      <c r="AC142" s="73"/>
      <c r="AE142" s="73"/>
      <c r="AG142" s="73"/>
      <c r="AI142" s="73"/>
      <c r="AK142" s="73"/>
      <c r="AM142" s="73"/>
      <c r="AO142" s="73"/>
      <c r="AQ142" s="73"/>
      <c r="AS142" s="73"/>
      <c r="AU142" s="73"/>
      <c r="AW142" s="73"/>
      <c r="AY142" s="73"/>
      <c r="BA142" s="73"/>
      <c r="BC142" s="73"/>
      <c r="BE142" s="73"/>
      <c r="BI142" s="77">
        <f>COUNT(H142,J142,M142,P142,R142,T142,V142,X142,Z142,#REF!,AT142,AB142,AD142,AF142,AH142,AJ142,AL142,AV142,#REF!,AN142,AX142,AP142,AZ142,BB142,BD142,BF142,AR142)</f>
        <v>0</v>
      </c>
    </row>
    <row r="143" spans="2:61" x14ac:dyDescent="0.2">
      <c r="B143" s="73"/>
      <c r="D143" s="42"/>
      <c r="F143" s="76">
        <f t="shared" si="2"/>
        <v>0</v>
      </c>
      <c r="G143" s="73"/>
      <c r="I143" s="73"/>
      <c r="L143" s="73"/>
      <c r="O143" s="73"/>
      <c r="Q143" s="73"/>
      <c r="S143" s="73"/>
      <c r="U143" s="73"/>
      <c r="W143" s="73"/>
      <c r="Y143" s="73"/>
      <c r="AA143" s="73"/>
      <c r="AC143" s="73"/>
      <c r="AE143" s="73"/>
      <c r="AG143" s="73"/>
      <c r="AI143" s="73"/>
      <c r="AK143" s="73"/>
      <c r="AM143" s="73"/>
      <c r="AO143" s="73"/>
      <c r="AQ143" s="73"/>
      <c r="AS143" s="73"/>
      <c r="AU143" s="73"/>
      <c r="AW143" s="73"/>
      <c r="AY143" s="73"/>
      <c r="BA143" s="73"/>
      <c r="BC143" s="73"/>
      <c r="BE143" s="73"/>
      <c r="BI143" s="77">
        <f>COUNT(H143,J143,M143,P143,R143,T143,V143,X143,Z143,#REF!,AT143,AB143,AD143,AF143,AH143,AJ143,AL143,AV143,#REF!,AN143,AX143,AP143,AZ143,BB143,BD143,BF143,AR143)</f>
        <v>0</v>
      </c>
    </row>
    <row r="144" spans="2:61" x14ac:dyDescent="0.2">
      <c r="B144" s="73"/>
      <c r="D144" s="42"/>
      <c r="F144" s="76">
        <f t="shared" si="2"/>
        <v>0</v>
      </c>
      <c r="G144" s="73"/>
      <c r="I144" s="73"/>
      <c r="L144" s="73"/>
      <c r="O144" s="73"/>
      <c r="Q144" s="73"/>
      <c r="S144" s="73"/>
      <c r="U144" s="73"/>
      <c r="W144" s="73"/>
      <c r="Y144" s="73"/>
      <c r="AA144" s="73"/>
      <c r="AC144" s="73"/>
      <c r="AE144" s="73"/>
      <c r="AG144" s="73"/>
      <c r="AI144" s="73"/>
      <c r="AK144" s="73"/>
      <c r="AM144" s="73"/>
      <c r="AO144" s="73"/>
      <c r="AQ144" s="73"/>
      <c r="AS144" s="73"/>
      <c r="AU144" s="73"/>
      <c r="AW144" s="73"/>
      <c r="AY144" s="73"/>
      <c r="BA144" s="73"/>
      <c r="BC144" s="73"/>
      <c r="BE144" s="73"/>
      <c r="BI144" s="77">
        <f>COUNT(H144,J144,M144,P144,R144,T144,V144,X144,Z144,#REF!,AT144,AB144,AD144,AF144,AH144,AJ144,AL144,AV144,#REF!,AN144,AX144,AP144,AZ144,BB144,BD144,BF144,AR144)</f>
        <v>0</v>
      </c>
    </row>
    <row r="145" spans="2:61" x14ac:dyDescent="0.2">
      <c r="B145" s="73"/>
      <c r="D145" s="42"/>
      <c r="F145" s="76">
        <f t="shared" si="2"/>
        <v>0</v>
      </c>
      <c r="G145" s="73"/>
      <c r="I145" s="73"/>
      <c r="L145" s="73"/>
      <c r="O145" s="73"/>
      <c r="Q145" s="73"/>
      <c r="S145" s="73"/>
      <c r="U145" s="73"/>
      <c r="W145" s="73"/>
      <c r="Y145" s="73"/>
      <c r="AA145" s="73"/>
      <c r="AC145" s="73"/>
      <c r="AE145" s="73"/>
      <c r="AG145" s="73"/>
      <c r="AI145" s="73"/>
      <c r="AK145" s="73"/>
      <c r="AM145" s="73"/>
      <c r="AO145" s="73"/>
      <c r="AQ145" s="73"/>
      <c r="AS145" s="73"/>
      <c r="AU145" s="73"/>
      <c r="AW145" s="73"/>
      <c r="AY145" s="73"/>
      <c r="BA145" s="73"/>
      <c r="BC145" s="73"/>
      <c r="BE145" s="73"/>
      <c r="BI145" s="77">
        <f>COUNT(H145,J145,M145,P145,R145,T145,V145,X145,Z145,#REF!,AT145,AB145,AD145,AF145,AH145,AJ145,AL145,AV145,#REF!,AN145,AX145,AP145,AZ145,BB145,BD145,BF145,AR145)</f>
        <v>0</v>
      </c>
    </row>
    <row r="146" spans="2:61" x14ac:dyDescent="0.2">
      <c r="B146" s="73"/>
      <c r="D146" s="42"/>
      <c r="F146" s="76">
        <f t="shared" si="2"/>
        <v>0</v>
      </c>
      <c r="G146" s="73"/>
      <c r="I146" s="73"/>
      <c r="L146" s="73"/>
      <c r="O146" s="73"/>
      <c r="Q146" s="73"/>
      <c r="S146" s="73"/>
      <c r="U146" s="73"/>
      <c r="W146" s="73"/>
      <c r="Y146" s="73"/>
      <c r="AA146" s="73"/>
      <c r="AC146" s="73"/>
      <c r="AE146" s="73"/>
      <c r="AG146" s="73"/>
      <c r="AI146" s="73"/>
      <c r="AK146" s="73"/>
      <c r="AM146" s="73"/>
      <c r="AO146" s="73"/>
      <c r="AQ146" s="73"/>
      <c r="AS146" s="73"/>
      <c r="AU146" s="73"/>
      <c r="AW146" s="73"/>
      <c r="AY146" s="73"/>
      <c r="BA146" s="73"/>
      <c r="BC146" s="73"/>
      <c r="BE146" s="73"/>
      <c r="BI146" s="77">
        <f>COUNT(H146,J146,M146,P146,R146,T146,V146,X146,Z146,#REF!,AT146,AB146,AD146,AF146,AH146,AJ146,AL146,AV146,#REF!,AN146,AX146,AP146,AZ146,BB146,BD146,BF146,AR146)</f>
        <v>0</v>
      </c>
    </row>
    <row r="147" spans="2:61" x14ac:dyDescent="0.2">
      <c r="B147" s="73"/>
      <c r="D147" s="42"/>
      <c r="F147" s="76">
        <f t="shared" si="2"/>
        <v>0</v>
      </c>
      <c r="G147" s="73"/>
      <c r="I147" s="73"/>
      <c r="L147" s="73"/>
      <c r="O147" s="73"/>
      <c r="Q147" s="73"/>
      <c r="S147" s="73"/>
      <c r="U147" s="73"/>
      <c r="W147" s="73"/>
      <c r="Y147" s="73"/>
      <c r="AA147" s="73"/>
      <c r="AC147" s="73"/>
      <c r="AE147" s="73"/>
      <c r="AG147" s="73"/>
      <c r="AI147" s="73"/>
      <c r="AK147" s="73"/>
      <c r="AM147" s="73"/>
      <c r="AO147" s="73"/>
      <c r="AQ147" s="73"/>
      <c r="AS147" s="73"/>
      <c r="AU147" s="73"/>
      <c r="AW147" s="73"/>
      <c r="AY147" s="73"/>
      <c r="BA147" s="73"/>
      <c r="BC147" s="73"/>
      <c r="BE147" s="73"/>
      <c r="BI147" s="77">
        <f>COUNT(H147,J147,M147,P147,R147,T147,V147,X147,Z147,#REF!,AT147,AB147,AD147,AF147,AH147,AJ147,AL147,AV147,#REF!,AN147,AX147,AP147,AZ147,BB147,BD147,BF147,AR147)</f>
        <v>0</v>
      </c>
    </row>
    <row r="148" spans="2:61" x14ac:dyDescent="0.2">
      <c r="B148" s="73"/>
      <c r="D148" s="42"/>
      <c r="F148" s="76">
        <f t="shared" si="2"/>
        <v>0</v>
      </c>
      <c r="G148" s="73"/>
      <c r="I148" s="73"/>
      <c r="L148" s="73"/>
      <c r="O148" s="73"/>
      <c r="Q148" s="73"/>
      <c r="S148" s="73"/>
      <c r="U148" s="73"/>
      <c r="W148" s="73"/>
      <c r="Y148" s="73"/>
      <c r="AA148" s="73"/>
      <c r="AC148" s="73"/>
      <c r="AE148" s="73"/>
      <c r="AG148" s="73"/>
      <c r="AI148" s="73"/>
      <c r="AK148" s="73"/>
      <c r="AM148" s="73"/>
      <c r="AO148" s="73"/>
      <c r="AQ148" s="73"/>
      <c r="AS148" s="73"/>
      <c r="AU148" s="73"/>
      <c r="AW148" s="73"/>
      <c r="AY148" s="73"/>
      <c r="BA148" s="73"/>
      <c r="BC148" s="73"/>
      <c r="BE148" s="73"/>
      <c r="BI148" s="77">
        <f>COUNT(H148,J148,M148,P148,R148,T148,V148,X148,Z148,#REF!,AT148,AB148,AD148,AF148,AH148,AJ148,AL148,AV148,#REF!,AN148,AX148,AP148,AZ148,BB148,BD148,BF148,AR148)</f>
        <v>0</v>
      </c>
    </row>
    <row r="149" spans="2:61" x14ac:dyDescent="0.2">
      <c r="B149" s="73"/>
      <c r="D149" s="42"/>
      <c r="F149" s="76">
        <f t="shared" si="2"/>
        <v>0</v>
      </c>
      <c r="G149" s="73"/>
      <c r="I149" s="73"/>
      <c r="L149" s="73"/>
      <c r="O149" s="73"/>
      <c r="Q149" s="73"/>
      <c r="S149" s="73"/>
      <c r="U149" s="73"/>
      <c r="W149" s="73"/>
      <c r="Y149" s="73"/>
      <c r="AA149" s="73"/>
      <c r="AC149" s="73"/>
      <c r="AE149" s="73"/>
      <c r="AG149" s="73"/>
      <c r="AI149" s="73"/>
      <c r="AK149" s="73"/>
      <c r="AM149" s="73"/>
      <c r="AO149" s="73"/>
      <c r="AQ149" s="73"/>
      <c r="AS149" s="73"/>
      <c r="AU149" s="73"/>
      <c r="AW149" s="73"/>
      <c r="AY149" s="73"/>
      <c r="BA149" s="73"/>
      <c r="BC149" s="73"/>
      <c r="BE149" s="73"/>
      <c r="BI149" s="77">
        <f>COUNT(H149,J149,M149,P149,R149,T149,V149,X149,Z149,#REF!,AT149,AB149,AD149,AF149,AH149,AJ149,AL149,AV149,#REF!,AN149,AX149,AP149,AZ149,BB149,BD149,BF149,AR149)</f>
        <v>0</v>
      </c>
    </row>
    <row r="150" spans="2:61" x14ac:dyDescent="0.2">
      <c r="B150" s="73"/>
      <c r="D150" s="42"/>
      <c r="F150" s="76">
        <f t="shared" si="2"/>
        <v>0</v>
      </c>
      <c r="G150" s="73"/>
      <c r="I150" s="73"/>
      <c r="L150" s="73"/>
      <c r="O150" s="73"/>
      <c r="Q150" s="73"/>
      <c r="S150" s="73"/>
      <c r="U150" s="73"/>
      <c r="W150" s="73"/>
      <c r="Y150" s="73"/>
      <c r="AA150" s="73"/>
      <c r="AC150" s="73"/>
      <c r="AE150" s="73"/>
      <c r="AG150" s="73"/>
      <c r="AI150" s="73"/>
      <c r="AK150" s="73"/>
      <c r="AM150" s="73"/>
      <c r="AO150" s="73"/>
      <c r="AQ150" s="73"/>
      <c r="AS150" s="73"/>
      <c r="AU150" s="73"/>
      <c r="AW150" s="73"/>
      <c r="AY150" s="73"/>
      <c r="BA150" s="73"/>
      <c r="BC150" s="73"/>
      <c r="BE150" s="73"/>
      <c r="BI150" s="77">
        <f>COUNT(H150,J150,M150,P150,R150,T150,V150,X150,Z150,#REF!,AT150,AB150,AD150,AF150,AH150,AJ150,AL150,AV150,#REF!,AN150,AX150,AP150,AZ150,BB150,BD150,BF150,AR150)</f>
        <v>0</v>
      </c>
    </row>
    <row r="151" spans="2:61" x14ac:dyDescent="0.2">
      <c r="B151" s="73"/>
      <c r="D151" s="42"/>
      <c r="F151" s="76">
        <f t="shared" si="2"/>
        <v>0</v>
      </c>
      <c r="G151" s="73"/>
      <c r="I151" s="73"/>
      <c r="L151" s="73"/>
      <c r="O151" s="73"/>
      <c r="Q151" s="73"/>
      <c r="S151" s="73"/>
      <c r="U151" s="73"/>
      <c r="W151" s="73"/>
      <c r="Y151" s="73"/>
      <c r="AA151" s="73"/>
      <c r="AC151" s="73"/>
      <c r="AE151" s="73"/>
      <c r="AG151" s="73"/>
      <c r="AI151" s="73"/>
      <c r="AK151" s="73"/>
      <c r="AM151" s="73"/>
      <c r="AO151" s="73"/>
      <c r="AQ151" s="73"/>
      <c r="AS151" s="73"/>
      <c r="AU151" s="73"/>
      <c r="AW151" s="73"/>
      <c r="AY151" s="73"/>
      <c r="BA151" s="73"/>
      <c r="BC151" s="73"/>
      <c r="BE151" s="73"/>
      <c r="BI151" s="77">
        <f>COUNT(H151,J151,M151,P151,R151,T151,V151,X151,Z151,#REF!,AT151,AB151,AD151,AF151,AH151,AJ151,AL151,AV151,#REF!,AN151,AX151,AP151,AZ151,BB151,BD151,BF151,AR151)</f>
        <v>0</v>
      </c>
    </row>
    <row r="152" spans="2:61" x14ac:dyDescent="0.2">
      <c r="B152" s="73"/>
      <c r="D152" s="42"/>
      <c r="F152" s="76">
        <f t="shared" si="2"/>
        <v>0</v>
      </c>
      <c r="G152" s="73"/>
      <c r="I152" s="73"/>
      <c r="L152" s="73"/>
      <c r="O152" s="73"/>
      <c r="Q152" s="73"/>
      <c r="S152" s="73"/>
      <c r="U152" s="73"/>
      <c r="W152" s="73"/>
      <c r="Y152" s="73"/>
      <c r="AA152" s="73"/>
      <c r="AC152" s="73"/>
      <c r="AE152" s="73"/>
      <c r="AG152" s="73"/>
      <c r="AI152" s="73"/>
      <c r="AK152" s="73"/>
      <c r="AM152" s="73"/>
      <c r="AO152" s="73"/>
      <c r="AQ152" s="73"/>
      <c r="AS152" s="73"/>
      <c r="AU152" s="73"/>
      <c r="AW152" s="73"/>
      <c r="AY152" s="73"/>
      <c r="BA152" s="73"/>
      <c r="BC152" s="73"/>
      <c r="BE152" s="73"/>
      <c r="BI152" s="77">
        <f>COUNT(H152,J152,M152,P152,R152,T152,V152,X152,Z152,#REF!,AT152,AB152,AD152,AF152,AH152,AJ152,AL152,AV152,#REF!,AN152,AX152,AP152,AZ152,BB152,BD152,BF152,AR152)</f>
        <v>0</v>
      </c>
    </row>
    <row r="153" spans="2:61" x14ac:dyDescent="0.2">
      <c r="B153" s="73"/>
      <c r="D153" s="42"/>
      <c r="F153" s="76">
        <f t="shared" si="2"/>
        <v>0</v>
      </c>
      <c r="G153" s="73"/>
      <c r="I153" s="73"/>
      <c r="L153" s="73"/>
      <c r="O153" s="73"/>
      <c r="Q153" s="73"/>
      <c r="S153" s="73"/>
      <c r="U153" s="73"/>
      <c r="W153" s="73"/>
      <c r="Y153" s="73"/>
      <c r="AA153" s="73"/>
      <c r="AC153" s="73"/>
      <c r="AE153" s="73"/>
      <c r="AG153" s="73"/>
      <c r="AI153" s="73"/>
      <c r="AK153" s="73"/>
      <c r="AM153" s="73"/>
      <c r="AO153" s="73"/>
      <c r="AQ153" s="73"/>
      <c r="AS153" s="73"/>
      <c r="AU153" s="73"/>
      <c r="AW153" s="73"/>
      <c r="AY153" s="73"/>
      <c r="BA153" s="73"/>
      <c r="BC153" s="73"/>
      <c r="BE153" s="73"/>
      <c r="BI153" s="77">
        <f>COUNT(H153,J153,M153,P153,R153,T153,V153,X153,Z153,#REF!,AT153,AB153,AD153,AF153,AH153,AJ153,AL153,AV153,#REF!,AN153,AX153,AP153,AZ153,BB153,BD153,BF153,AR153)</f>
        <v>0</v>
      </c>
    </row>
    <row r="154" spans="2:61" x14ac:dyDescent="0.2">
      <c r="B154" s="73"/>
      <c r="D154" s="42"/>
      <c r="F154" s="76">
        <f t="shared" si="2"/>
        <v>0</v>
      </c>
      <c r="G154" s="73"/>
      <c r="I154" s="73"/>
      <c r="L154" s="73"/>
      <c r="O154" s="73"/>
      <c r="Q154" s="73"/>
      <c r="S154" s="73"/>
      <c r="U154" s="73"/>
      <c r="W154" s="73"/>
      <c r="Y154" s="73"/>
      <c r="AA154" s="73"/>
      <c r="AC154" s="73"/>
      <c r="AE154" s="73"/>
      <c r="AG154" s="73"/>
      <c r="AI154" s="73"/>
      <c r="AK154" s="73"/>
      <c r="AM154" s="73"/>
      <c r="AO154" s="73"/>
      <c r="AQ154" s="73"/>
      <c r="AS154" s="73"/>
      <c r="AU154" s="73"/>
      <c r="AW154" s="73"/>
      <c r="AY154" s="73"/>
      <c r="BA154" s="73"/>
      <c r="BC154" s="73"/>
      <c r="BE154" s="73"/>
      <c r="BI154" s="77">
        <f>COUNT(H154,J154,M154,P154,R154,T154,V154,X154,Z154,#REF!,AT154,AB154,AD154,AF154,AH154,AJ154,AL154,AV154,#REF!,AN154,AX154,AP154,AZ154,BB154,BD154,BF154,AR154)</f>
        <v>0</v>
      </c>
    </row>
    <row r="155" spans="2:61" x14ac:dyDescent="0.2">
      <c r="B155" s="73"/>
      <c r="D155" s="42"/>
      <c r="F155" s="76">
        <f t="shared" si="2"/>
        <v>0</v>
      </c>
      <c r="G155" s="73"/>
      <c r="I155" s="73"/>
      <c r="L155" s="73"/>
      <c r="O155" s="73"/>
      <c r="Q155" s="73"/>
      <c r="S155" s="73"/>
      <c r="U155" s="73"/>
      <c r="W155" s="73"/>
      <c r="Y155" s="73"/>
      <c r="AA155" s="73"/>
      <c r="AC155" s="73"/>
      <c r="AE155" s="73"/>
      <c r="AG155" s="73"/>
      <c r="AI155" s="73"/>
      <c r="AK155" s="73"/>
      <c r="AM155" s="73"/>
      <c r="AO155" s="73"/>
      <c r="AQ155" s="73"/>
      <c r="AS155" s="73"/>
      <c r="AU155" s="73"/>
      <c r="AW155" s="73"/>
      <c r="AY155" s="73"/>
      <c r="BA155" s="73"/>
      <c r="BC155" s="73"/>
      <c r="BE155" s="73"/>
      <c r="BI155" s="77">
        <f>COUNT(H155,J155,M155,P155,R155,T155,V155,X155,Z155,#REF!,AT155,AB155,AD155,AF155,AH155,AJ155,AL155,AV155,#REF!,AN155,AX155,AP155,AZ155,BB155,BD155,BF155,AR155)</f>
        <v>0</v>
      </c>
    </row>
    <row r="156" spans="2:61" x14ac:dyDescent="0.2">
      <c r="B156" s="73"/>
      <c r="D156" s="42"/>
      <c r="F156" s="76">
        <f t="shared" si="2"/>
        <v>0</v>
      </c>
      <c r="G156" s="73"/>
      <c r="I156" s="73"/>
      <c r="L156" s="73"/>
      <c r="O156" s="73"/>
      <c r="Q156" s="73"/>
      <c r="S156" s="73"/>
      <c r="U156" s="73"/>
      <c r="W156" s="73"/>
      <c r="Y156" s="73"/>
      <c r="AA156" s="73"/>
      <c r="AC156" s="73"/>
      <c r="AE156" s="73"/>
      <c r="AG156" s="73"/>
      <c r="AI156" s="73"/>
      <c r="AK156" s="73"/>
      <c r="AM156" s="73"/>
      <c r="AO156" s="73"/>
      <c r="AQ156" s="73"/>
      <c r="AS156" s="73"/>
      <c r="AU156" s="73"/>
      <c r="AW156" s="73"/>
      <c r="AY156" s="73"/>
      <c r="BA156" s="73"/>
      <c r="BC156" s="73"/>
      <c r="BE156" s="73"/>
      <c r="BI156" s="77">
        <f>COUNT(H156,J156,M156,P156,R156,T156,V156,X156,Z156,#REF!,AT156,AB156,AD156,AF156,AH156,AJ156,AL156,AV156,#REF!,AN156,AX156,AP156,AZ156,BB156,BD156,BF156,AR156)</f>
        <v>0</v>
      </c>
    </row>
    <row r="157" spans="2:61" x14ac:dyDescent="0.2">
      <c r="B157" s="73"/>
      <c r="D157" s="42"/>
      <c r="F157" s="76">
        <f t="shared" si="2"/>
        <v>0</v>
      </c>
      <c r="G157" s="73"/>
      <c r="I157" s="73"/>
      <c r="L157" s="73"/>
      <c r="O157" s="73"/>
      <c r="Q157" s="73"/>
      <c r="S157" s="73"/>
      <c r="U157" s="73"/>
      <c r="W157" s="73"/>
      <c r="Y157" s="73"/>
      <c r="AA157" s="73"/>
      <c r="AC157" s="73"/>
      <c r="AE157" s="73"/>
      <c r="AG157" s="73"/>
      <c r="AI157" s="73"/>
      <c r="AK157" s="73"/>
      <c r="AM157" s="73"/>
      <c r="AO157" s="73"/>
      <c r="AQ157" s="73"/>
      <c r="AS157" s="73"/>
      <c r="AU157" s="73"/>
      <c r="AW157" s="73"/>
      <c r="AY157" s="73"/>
      <c r="BA157" s="73"/>
      <c r="BC157" s="73"/>
      <c r="BE157" s="73"/>
      <c r="BI157" s="77">
        <f>COUNT(H157,J157,M157,P157,R157,T157,V157,X157,Z157,#REF!,AT157,AB157,AD157,AF157,AH157,AJ157,AL157,AV157,#REF!,AN157,AX157,AP157,AZ157,BB157,BD157,BF157,AR157)</f>
        <v>0</v>
      </c>
    </row>
    <row r="158" spans="2:61" x14ac:dyDescent="0.2">
      <c r="B158" s="73"/>
      <c r="D158" s="42"/>
      <c r="F158" s="76">
        <f t="shared" si="2"/>
        <v>0</v>
      </c>
      <c r="G158" s="73"/>
      <c r="I158" s="73"/>
      <c r="L158" s="73"/>
      <c r="O158" s="73"/>
      <c r="Q158" s="73"/>
      <c r="S158" s="73"/>
      <c r="U158" s="73"/>
      <c r="W158" s="73"/>
      <c r="Y158" s="73"/>
      <c r="AA158" s="73"/>
      <c r="AC158" s="73"/>
      <c r="AE158" s="73"/>
      <c r="AG158" s="73"/>
      <c r="AI158" s="73"/>
      <c r="AK158" s="73"/>
      <c r="AM158" s="73"/>
      <c r="AO158" s="73"/>
      <c r="AQ158" s="73"/>
      <c r="AS158" s="73"/>
      <c r="AU158" s="73"/>
      <c r="AW158" s="73"/>
      <c r="AY158" s="73"/>
      <c r="BA158" s="73"/>
      <c r="BC158" s="73"/>
      <c r="BE158" s="73"/>
      <c r="BI158" s="77">
        <f>COUNT(H158,J158,M158,P158,R158,T158,V158,X158,Z158,#REF!,AT158,AB158,AD158,AF158,AH158,AJ158,AL158,AV158,#REF!,AN158,AX158,AP158,AZ158,BB158,BD158,BF158,AR158)</f>
        <v>0</v>
      </c>
    </row>
    <row r="159" spans="2:61" x14ac:dyDescent="0.2">
      <c r="B159" s="73"/>
      <c r="D159" s="42"/>
      <c r="F159" s="76">
        <f t="shared" si="2"/>
        <v>0</v>
      </c>
      <c r="G159" s="73"/>
      <c r="I159" s="73"/>
      <c r="L159" s="73"/>
      <c r="O159" s="73"/>
      <c r="Q159" s="73"/>
      <c r="S159" s="73"/>
      <c r="U159" s="73"/>
      <c r="W159" s="73"/>
      <c r="Y159" s="73"/>
      <c r="AA159" s="73"/>
      <c r="AC159" s="73"/>
      <c r="AE159" s="73"/>
      <c r="AG159" s="73"/>
      <c r="AI159" s="73"/>
      <c r="AK159" s="73"/>
      <c r="AM159" s="73"/>
      <c r="AO159" s="73"/>
      <c r="AQ159" s="73"/>
      <c r="AS159" s="73"/>
      <c r="AU159" s="73"/>
      <c r="AW159" s="73"/>
      <c r="AY159" s="73"/>
      <c r="BA159" s="73"/>
      <c r="BC159" s="73"/>
      <c r="BE159" s="73"/>
      <c r="BI159" s="77">
        <f>COUNT(H159,J159,M159,P159,R159,T159,V159,X159,Z159,#REF!,AT159,AB159,AD159,AF159,AH159,AJ159,AL159,AV159,#REF!,AN159,AX159,AP159,AZ159,BB159,BD159,BF159,AR159)</f>
        <v>0</v>
      </c>
    </row>
    <row r="160" spans="2:61" x14ac:dyDescent="0.2">
      <c r="B160" s="73"/>
      <c r="D160" s="42"/>
      <c r="F160" s="76">
        <f t="shared" si="2"/>
        <v>0</v>
      </c>
      <c r="G160" s="73"/>
      <c r="I160" s="73"/>
      <c r="L160" s="73"/>
      <c r="O160" s="73"/>
      <c r="Q160" s="73"/>
      <c r="S160" s="73"/>
      <c r="U160" s="73"/>
      <c r="W160" s="73"/>
      <c r="Y160" s="73"/>
      <c r="AA160" s="73"/>
      <c r="AC160" s="73"/>
      <c r="AE160" s="73"/>
      <c r="AG160" s="73"/>
      <c r="AI160" s="73"/>
      <c r="AK160" s="73"/>
      <c r="AM160" s="73"/>
      <c r="AO160" s="73"/>
      <c r="AQ160" s="73"/>
      <c r="AS160" s="73"/>
      <c r="AU160" s="73"/>
      <c r="AW160" s="73"/>
      <c r="AY160" s="73"/>
      <c r="BA160" s="73"/>
      <c r="BC160" s="73"/>
      <c r="BE160" s="73"/>
      <c r="BI160" s="77">
        <f>COUNT(H160,J160,M160,P160,R160,T160,V160,X160,Z160,#REF!,AT160,AB160,AD160,AF160,AH160,AJ160,AL160,AV160,#REF!,AN160,AX160,AP160,AZ160,BB160,BD160,BF160,AR160)</f>
        <v>0</v>
      </c>
    </row>
    <row r="161" spans="2:61" x14ac:dyDescent="0.2">
      <c r="B161" s="73"/>
      <c r="D161" s="42"/>
      <c r="F161" s="76">
        <f t="shared" si="2"/>
        <v>0</v>
      </c>
      <c r="G161" s="73"/>
      <c r="I161" s="73"/>
      <c r="L161" s="73"/>
      <c r="O161" s="73"/>
      <c r="Q161" s="73"/>
      <c r="S161" s="73"/>
      <c r="U161" s="73"/>
      <c r="W161" s="73"/>
      <c r="Y161" s="73"/>
      <c r="AA161" s="73"/>
      <c r="AC161" s="73"/>
      <c r="AE161" s="73"/>
      <c r="AG161" s="73"/>
      <c r="AI161" s="73"/>
      <c r="AK161" s="73"/>
      <c r="AM161" s="73"/>
      <c r="AO161" s="73"/>
      <c r="AQ161" s="73"/>
      <c r="AS161" s="73"/>
      <c r="AU161" s="73"/>
      <c r="AW161" s="73"/>
      <c r="AY161" s="73"/>
      <c r="BA161" s="73"/>
      <c r="BC161" s="73"/>
      <c r="BE161" s="73"/>
      <c r="BI161" s="77">
        <f>COUNT(H161,J161,M161,P161,R161,T161,V161,X161,Z161,#REF!,AT161,AB161,AD161,AF161,AH161,AJ161,AL161,AV161,#REF!,AN161,AX161,AP161,AZ161,BB161,BD161,BF161,AR161)</f>
        <v>0</v>
      </c>
    </row>
    <row r="162" spans="2:61" x14ac:dyDescent="0.2">
      <c r="B162" s="73"/>
      <c r="D162" s="42"/>
      <c r="F162" s="76">
        <f t="shared" si="2"/>
        <v>0</v>
      </c>
      <c r="G162" s="73"/>
      <c r="I162" s="73"/>
      <c r="L162" s="73"/>
      <c r="O162" s="73"/>
      <c r="Q162" s="73"/>
      <c r="S162" s="73"/>
      <c r="U162" s="73"/>
      <c r="W162" s="73"/>
      <c r="Y162" s="73"/>
      <c r="AA162" s="73"/>
      <c r="AC162" s="73"/>
      <c r="AE162" s="73"/>
      <c r="AG162" s="73"/>
      <c r="AI162" s="73"/>
      <c r="AK162" s="73"/>
      <c r="AM162" s="73"/>
      <c r="AO162" s="73"/>
      <c r="AQ162" s="73"/>
      <c r="AS162" s="73"/>
      <c r="AU162" s="73"/>
      <c r="AW162" s="73"/>
      <c r="AY162" s="73"/>
      <c r="BA162" s="73"/>
      <c r="BC162" s="73"/>
      <c r="BE162" s="73"/>
      <c r="BI162" s="77">
        <f>COUNT(H162,J162,M162,P162,R162,T162,V162,X162,Z162,#REF!,AT162,AB162,AD162,AF162,AH162,AJ162,AL162,AV162,#REF!,AN162,AX162,AP162,AZ162,BB162,BD162,BF162,AR162)</f>
        <v>0</v>
      </c>
    </row>
    <row r="163" spans="2:61" x14ac:dyDescent="0.2">
      <c r="B163" s="73"/>
      <c r="D163" s="42"/>
      <c r="F163" s="76">
        <f t="shared" si="2"/>
        <v>0</v>
      </c>
      <c r="G163" s="73"/>
      <c r="I163" s="73"/>
      <c r="L163" s="73"/>
      <c r="O163" s="73"/>
      <c r="Q163" s="73"/>
      <c r="S163" s="73"/>
      <c r="U163" s="73"/>
      <c r="W163" s="73"/>
      <c r="Y163" s="73"/>
      <c r="AA163" s="73"/>
      <c r="AC163" s="73"/>
      <c r="AE163" s="73"/>
      <c r="AG163" s="73"/>
      <c r="AI163" s="73"/>
      <c r="AK163" s="73"/>
      <c r="AM163" s="73"/>
      <c r="AO163" s="73"/>
      <c r="AQ163" s="73"/>
      <c r="AS163" s="73"/>
      <c r="AU163" s="73"/>
      <c r="AW163" s="73"/>
      <c r="AY163" s="73"/>
      <c r="BA163" s="73"/>
      <c r="BC163" s="73"/>
      <c r="BE163" s="73"/>
      <c r="BI163" s="77">
        <f>COUNT(H163,J163,M163,P163,R163,T163,V163,X163,Z163,#REF!,AT163,AB163,AD163,AF163,AH163,AJ163,AL163,AV163,#REF!,AN163,AX163,AP163,AZ163,BB163,BD163,BF163,AR163)</f>
        <v>0</v>
      </c>
    </row>
    <row r="164" spans="2:61" x14ac:dyDescent="0.2">
      <c r="B164" s="73"/>
      <c r="D164" s="42"/>
      <c r="F164" s="76">
        <f t="shared" si="2"/>
        <v>0</v>
      </c>
      <c r="G164" s="73"/>
      <c r="I164" s="73"/>
      <c r="L164" s="73"/>
      <c r="O164" s="73"/>
      <c r="Q164" s="73"/>
      <c r="S164" s="73"/>
      <c r="U164" s="73"/>
      <c r="W164" s="73"/>
      <c r="Y164" s="73"/>
      <c r="AA164" s="73"/>
      <c r="AC164" s="73"/>
      <c r="AE164" s="73"/>
      <c r="AG164" s="73"/>
      <c r="AI164" s="73"/>
      <c r="AK164" s="73"/>
      <c r="AM164" s="73"/>
      <c r="AO164" s="73"/>
      <c r="AQ164" s="73"/>
      <c r="AS164" s="73"/>
      <c r="AU164" s="73"/>
      <c r="AW164" s="73"/>
      <c r="AY164" s="73"/>
      <c r="BA164" s="73"/>
      <c r="BC164" s="73"/>
      <c r="BE164" s="73"/>
      <c r="BI164" s="77">
        <f>COUNT(H164,J164,M164,P164,R164,T164,V164,X164,Z164,#REF!,AT164,AB164,AD164,AF164,AH164,AJ164,AL164,AV164,#REF!,AN164,AX164,AP164,AZ164,BB164,BD164,BF164,AR164)</f>
        <v>0</v>
      </c>
    </row>
    <row r="165" spans="2:61" x14ac:dyDescent="0.2">
      <c r="B165" s="73"/>
      <c r="D165" s="42"/>
      <c r="F165" s="76">
        <f t="shared" si="2"/>
        <v>0</v>
      </c>
      <c r="G165" s="73"/>
      <c r="I165" s="73"/>
      <c r="L165" s="73"/>
      <c r="O165" s="73"/>
      <c r="Q165" s="73"/>
      <c r="S165" s="73"/>
      <c r="U165" s="73"/>
      <c r="W165" s="73"/>
      <c r="Y165" s="73"/>
      <c r="AA165" s="73"/>
      <c r="AC165" s="73"/>
      <c r="AE165" s="73"/>
      <c r="AG165" s="73"/>
      <c r="AI165" s="73"/>
      <c r="AK165" s="73"/>
      <c r="AM165" s="73"/>
      <c r="AO165" s="73"/>
      <c r="AQ165" s="73"/>
      <c r="AS165" s="73"/>
      <c r="AU165" s="73"/>
      <c r="AW165" s="73"/>
      <c r="AY165" s="73"/>
      <c r="BA165" s="73"/>
      <c r="BC165" s="73"/>
      <c r="BE165" s="73"/>
      <c r="BI165" s="77">
        <f>COUNT(H165,J165,M165,P165,R165,T165,V165,X165,Z165,#REF!,AT165,AB165,AD165,AF165,AH165,AJ165,AL165,AV165,#REF!,AN165,AX165,AP165,AZ165,BB165,BD165,BF165,AR165)</f>
        <v>0</v>
      </c>
    </row>
    <row r="166" spans="2:61" x14ac:dyDescent="0.2">
      <c r="B166" s="73"/>
      <c r="D166" s="42"/>
      <c r="F166" s="76">
        <f t="shared" si="2"/>
        <v>0</v>
      </c>
      <c r="G166" s="73"/>
      <c r="I166" s="73"/>
      <c r="L166" s="73"/>
      <c r="O166" s="73"/>
      <c r="Q166" s="73"/>
      <c r="S166" s="73"/>
      <c r="U166" s="73"/>
      <c r="W166" s="73"/>
      <c r="Y166" s="73"/>
      <c r="AA166" s="73"/>
      <c r="AC166" s="73"/>
      <c r="AE166" s="73"/>
      <c r="AG166" s="73"/>
      <c r="AI166" s="73"/>
      <c r="AK166" s="73"/>
      <c r="AM166" s="73"/>
      <c r="AO166" s="73"/>
      <c r="AQ166" s="73"/>
      <c r="AS166" s="73"/>
      <c r="AU166" s="73"/>
      <c r="AW166" s="73"/>
      <c r="AY166" s="73"/>
      <c r="BA166" s="73"/>
      <c r="BC166" s="73"/>
      <c r="BE166" s="73"/>
      <c r="BI166" s="77">
        <f>COUNT(H166,J166,M166,P166,R166,T166,V166,X166,Z166,#REF!,AT166,AB166,AD166,AF166,AH166,AJ166,AL166,AV166,#REF!,AN166,AX166,AP166,AZ166,BB166,BD166,BF166,AR166)</f>
        <v>0</v>
      </c>
    </row>
    <row r="167" spans="2:61" x14ac:dyDescent="0.2">
      <c r="B167" s="73"/>
      <c r="D167" s="42"/>
      <c r="F167" s="76">
        <f t="shared" si="2"/>
        <v>0</v>
      </c>
      <c r="G167" s="73"/>
      <c r="I167" s="73"/>
      <c r="L167" s="73"/>
      <c r="O167" s="73"/>
      <c r="Q167" s="73"/>
      <c r="S167" s="73"/>
      <c r="U167" s="73"/>
      <c r="W167" s="73"/>
      <c r="Y167" s="73"/>
      <c r="AA167" s="73"/>
      <c r="AC167" s="73"/>
      <c r="AE167" s="73"/>
      <c r="AG167" s="73"/>
      <c r="AI167" s="73"/>
      <c r="AK167" s="73"/>
      <c r="AM167" s="73"/>
      <c r="AO167" s="73"/>
      <c r="AQ167" s="73"/>
      <c r="AS167" s="73"/>
      <c r="AU167" s="73"/>
      <c r="AW167" s="73"/>
      <c r="AY167" s="73"/>
      <c r="BA167" s="73"/>
      <c r="BC167" s="73"/>
      <c r="BE167" s="73"/>
      <c r="BI167" s="77">
        <f>COUNT(H167,J167,M167,P167,R167,T167,V167,X167,Z167,#REF!,AT167,AB167,AD167,AF167,AH167,AJ167,AL167,AV167,#REF!,AN167,AX167,AP167,AZ167,BB167,BD167,BF167,AR167)</f>
        <v>0</v>
      </c>
    </row>
    <row r="168" spans="2:61" x14ac:dyDescent="0.2">
      <c r="B168" s="73"/>
      <c r="D168" s="42"/>
      <c r="F168" s="76">
        <f t="shared" si="2"/>
        <v>0</v>
      </c>
      <c r="G168" s="73"/>
      <c r="I168" s="73"/>
      <c r="L168" s="73"/>
      <c r="O168" s="73"/>
      <c r="Q168" s="73"/>
      <c r="S168" s="73"/>
      <c r="U168" s="73"/>
      <c r="W168" s="73"/>
      <c r="Y168" s="73"/>
      <c r="AA168" s="73"/>
      <c r="AC168" s="73"/>
      <c r="AE168" s="73"/>
      <c r="AG168" s="73"/>
      <c r="AI168" s="73"/>
      <c r="AK168" s="73"/>
      <c r="AM168" s="73"/>
      <c r="AO168" s="73"/>
      <c r="AQ168" s="73"/>
      <c r="AS168" s="73"/>
      <c r="AU168" s="73"/>
      <c r="AW168" s="73"/>
      <c r="AY168" s="73"/>
      <c r="BA168" s="73"/>
      <c r="BC168" s="73"/>
      <c r="BE168" s="73"/>
      <c r="BI168" s="77">
        <f>COUNT(H168,J168,M168,P168,R168,T168,V168,X168,Z168,#REF!,AT168,AB168,AD168,AF168,AH168,AJ168,AL168,AV168,#REF!,AN168,AX168,AP168,AZ168,BB168,BD168,BF168,AR168)</f>
        <v>0</v>
      </c>
    </row>
    <row r="169" spans="2:61" x14ac:dyDescent="0.2">
      <c r="B169" s="73"/>
      <c r="D169" s="42"/>
      <c r="F169" s="76">
        <f t="shared" si="2"/>
        <v>0</v>
      </c>
      <c r="G169" s="73"/>
      <c r="I169" s="73"/>
      <c r="L169" s="73"/>
      <c r="O169" s="73"/>
      <c r="Q169" s="73"/>
      <c r="S169" s="73"/>
      <c r="U169" s="73"/>
      <c r="W169" s="73"/>
      <c r="Y169" s="73"/>
      <c r="AA169" s="73"/>
      <c r="AC169" s="73"/>
      <c r="AE169" s="73"/>
      <c r="AG169" s="73"/>
      <c r="AI169" s="73"/>
      <c r="AK169" s="73"/>
      <c r="AM169" s="73"/>
      <c r="AO169" s="73"/>
      <c r="AQ169" s="73"/>
      <c r="AS169" s="73"/>
      <c r="AU169" s="73"/>
      <c r="AW169" s="73"/>
      <c r="AY169" s="73"/>
      <c r="BA169" s="73"/>
      <c r="BC169" s="73"/>
      <c r="BE169" s="73"/>
      <c r="BI169" s="77">
        <f>COUNT(H169,J169,M169,P169,R169,T169,V169,X169,Z169,#REF!,AT169,AB169,AD169,AF169,AH169,AJ169,AL169,AV169,#REF!,AN169,AX169,AP169,AZ169,BB169,BD169,BF169,AR169)</f>
        <v>0</v>
      </c>
    </row>
    <row r="170" spans="2:61" x14ac:dyDescent="0.2">
      <c r="B170" s="73"/>
      <c r="D170" s="42"/>
      <c r="F170" s="76">
        <f t="shared" si="2"/>
        <v>0</v>
      </c>
      <c r="G170" s="73"/>
      <c r="I170" s="73"/>
      <c r="L170" s="73"/>
      <c r="O170" s="73"/>
      <c r="Q170" s="73"/>
      <c r="S170" s="73"/>
      <c r="U170" s="73"/>
      <c r="W170" s="73"/>
      <c r="Y170" s="73"/>
      <c r="AA170" s="73"/>
      <c r="AC170" s="73"/>
      <c r="AE170" s="73"/>
      <c r="AG170" s="73"/>
      <c r="AI170" s="73"/>
      <c r="AK170" s="73"/>
      <c r="AM170" s="73"/>
      <c r="AO170" s="73"/>
      <c r="AQ170" s="73"/>
      <c r="AS170" s="73"/>
      <c r="AU170" s="73"/>
      <c r="AW170" s="73"/>
      <c r="AY170" s="73"/>
      <c r="BA170" s="73"/>
      <c r="BC170" s="73"/>
      <c r="BE170" s="73"/>
      <c r="BI170" s="77">
        <f>COUNT(H170,J170,M170,P170,R170,T170,V170,X170,Z170,#REF!,AT170,AB170,AD170,AF170,AH170,AJ170,AL170,AV170,#REF!,AN170,AX170,AP170,AZ170,BB170,BD170,BF170,AR170)</f>
        <v>0</v>
      </c>
    </row>
    <row r="171" spans="2:61" x14ac:dyDescent="0.2">
      <c r="B171" s="73"/>
      <c r="D171" s="42"/>
      <c r="F171" s="76">
        <f t="shared" si="2"/>
        <v>0</v>
      </c>
      <c r="G171" s="73"/>
      <c r="I171" s="73"/>
      <c r="L171" s="73"/>
      <c r="O171" s="73"/>
      <c r="Q171" s="73"/>
      <c r="S171" s="73"/>
      <c r="U171" s="73"/>
      <c r="W171" s="73"/>
      <c r="Y171" s="73"/>
      <c r="AA171" s="73"/>
      <c r="AC171" s="73"/>
      <c r="AE171" s="73"/>
      <c r="AG171" s="73"/>
      <c r="AI171" s="73"/>
      <c r="AK171" s="73"/>
      <c r="AM171" s="73"/>
      <c r="AO171" s="73"/>
      <c r="AQ171" s="73"/>
      <c r="AS171" s="73"/>
      <c r="AU171" s="73"/>
      <c r="AW171" s="73"/>
      <c r="AY171" s="73"/>
      <c r="BA171" s="73"/>
      <c r="BC171" s="73"/>
      <c r="BE171" s="73"/>
      <c r="BI171" s="77">
        <f>COUNT(H171,J171,M171,P171,R171,T171,V171,X171,Z171,#REF!,AT171,AB171,AD171,AF171,AH171,AJ171,AL171,AV171,#REF!,AN171,AX171,AP171,AZ171,BB171,BD171,BF171,AR171)</f>
        <v>0</v>
      </c>
    </row>
    <row r="172" spans="2:61" x14ac:dyDescent="0.2">
      <c r="B172" s="73"/>
      <c r="D172" s="42"/>
      <c r="F172" s="76">
        <f t="shared" si="2"/>
        <v>0</v>
      </c>
      <c r="G172" s="73"/>
      <c r="I172" s="73"/>
      <c r="L172" s="73"/>
      <c r="O172" s="73"/>
      <c r="Q172" s="73"/>
      <c r="S172" s="73"/>
      <c r="U172" s="73"/>
      <c r="W172" s="73"/>
      <c r="Y172" s="73"/>
      <c r="AA172" s="73"/>
      <c r="AC172" s="73"/>
      <c r="AE172" s="73"/>
      <c r="AG172" s="73"/>
      <c r="AI172" s="73"/>
      <c r="AK172" s="73"/>
      <c r="AM172" s="73"/>
      <c r="AO172" s="73"/>
      <c r="AQ172" s="73"/>
      <c r="AS172" s="73"/>
      <c r="AU172" s="73"/>
      <c r="AW172" s="73"/>
      <c r="AY172" s="73"/>
      <c r="BA172" s="73"/>
      <c r="BC172" s="73"/>
      <c r="BE172" s="73"/>
      <c r="BI172" s="77">
        <f>COUNT(H172,J172,M172,P172,R172,T172,V172,X172,Z172,#REF!,AT172,AB172,AD172,AF172,AH172,AJ172,AL172,AV172,#REF!,AN172,AX172,AP172,AZ172,BB172,BD172,BF172,AR172)</f>
        <v>0</v>
      </c>
    </row>
    <row r="173" spans="2:61" x14ac:dyDescent="0.2">
      <c r="B173" s="73"/>
      <c r="D173" s="42"/>
      <c r="F173" s="76">
        <f t="shared" si="2"/>
        <v>0</v>
      </c>
      <c r="G173" s="73"/>
      <c r="I173" s="73"/>
      <c r="L173" s="73"/>
      <c r="O173" s="73"/>
      <c r="Q173" s="73"/>
      <c r="S173" s="73"/>
      <c r="U173" s="73"/>
      <c r="W173" s="73"/>
      <c r="Y173" s="73"/>
      <c r="AA173" s="73"/>
      <c r="AC173" s="73"/>
      <c r="AE173" s="73"/>
      <c r="AG173" s="73"/>
      <c r="AI173" s="73"/>
      <c r="AK173" s="73"/>
      <c r="AM173" s="73"/>
      <c r="AO173" s="73"/>
      <c r="AQ173" s="73"/>
      <c r="AS173" s="73"/>
      <c r="AU173" s="73"/>
      <c r="AW173" s="73"/>
      <c r="AY173" s="73"/>
      <c r="BA173" s="73"/>
      <c r="BC173" s="73"/>
      <c r="BE173" s="73"/>
      <c r="BI173" s="77">
        <f>COUNT(H173,J173,M173,P173,R173,T173,V173,X173,Z173,#REF!,AT173,AB173,AD173,AF173,AH173,AJ173,AL173,AV173,#REF!,AN173,AX173,AP173,AZ173,BB173,BD173,BF173,AR173)</f>
        <v>0</v>
      </c>
    </row>
    <row r="174" spans="2:61" x14ac:dyDescent="0.2">
      <c r="B174" s="73"/>
      <c r="D174" s="42"/>
      <c r="F174" s="76">
        <f t="shared" si="2"/>
        <v>0</v>
      </c>
      <c r="G174" s="73"/>
      <c r="I174" s="73"/>
      <c r="L174" s="73"/>
      <c r="O174" s="73"/>
      <c r="Q174" s="73"/>
      <c r="S174" s="73"/>
      <c r="U174" s="73"/>
      <c r="W174" s="73"/>
      <c r="Y174" s="73"/>
      <c r="AA174" s="73"/>
      <c r="AC174" s="73"/>
      <c r="AE174" s="73"/>
      <c r="AG174" s="73"/>
      <c r="AI174" s="73"/>
      <c r="AK174" s="73"/>
      <c r="AM174" s="73"/>
      <c r="AO174" s="73"/>
      <c r="AQ174" s="73"/>
      <c r="AS174" s="73"/>
      <c r="AU174" s="73"/>
      <c r="AW174" s="73"/>
      <c r="AY174" s="73"/>
      <c r="BA174" s="73"/>
      <c r="BC174" s="73"/>
      <c r="BE174" s="73"/>
      <c r="BI174" s="77">
        <f>COUNT(H174,J174,M174,P174,R174,T174,V174,X174,Z174,#REF!,AT174,AB174,AD174,AF174,AH174,AJ174,AL174,AV174,#REF!,AN174,AX174,AP174,AZ174,BB174,BD174,BF174,AR174)</f>
        <v>0</v>
      </c>
    </row>
    <row r="175" spans="2:61" x14ac:dyDescent="0.2">
      <c r="B175" s="73"/>
      <c r="D175" s="42"/>
      <c r="F175" s="76">
        <f t="shared" si="2"/>
        <v>0</v>
      </c>
      <c r="G175" s="73"/>
      <c r="I175" s="73"/>
      <c r="L175" s="73"/>
      <c r="O175" s="73"/>
      <c r="Q175" s="73"/>
      <c r="S175" s="73"/>
      <c r="U175" s="73"/>
      <c r="W175" s="73"/>
      <c r="Y175" s="73"/>
      <c r="AA175" s="73"/>
      <c r="AC175" s="73"/>
      <c r="AE175" s="73"/>
      <c r="AG175" s="73"/>
      <c r="AI175" s="73"/>
      <c r="AK175" s="73"/>
      <c r="AM175" s="73"/>
      <c r="AO175" s="73"/>
      <c r="AQ175" s="73"/>
      <c r="AS175" s="73"/>
      <c r="AU175" s="73"/>
      <c r="AW175" s="73"/>
      <c r="AY175" s="73"/>
      <c r="BA175" s="73"/>
      <c r="BC175" s="73"/>
      <c r="BE175" s="73"/>
      <c r="BI175" s="77">
        <f>COUNT(H175,J175,M175,P175,R175,T175,V175,X175,Z175,#REF!,AT175,AB175,AD175,AF175,AH175,AJ175,AL175,AV175,#REF!,AN175,AX175,AP175,AZ175,BB175,BD175,BF175,AR175)</f>
        <v>0</v>
      </c>
    </row>
    <row r="176" spans="2:61" x14ac:dyDescent="0.2">
      <c r="B176" s="73"/>
      <c r="D176" s="42"/>
      <c r="F176" s="76">
        <f t="shared" si="2"/>
        <v>0</v>
      </c>
      <c r="G176" s="73"/>
      <c r="I176" s="73"/>
      <c r="L176" s="73"/>
      <c r="O176" s="73"/>
      <c r="Q176" s="73"/>
      <c r="S176" s="73"/>
      <c r="U176" s="73"/>
      <c r="W176" s="73"/>
      <c r="Y176" s="73"/>
      <c r="AA176" s="73"/>
      <c r="AC176" s="73"/>
      <c r="AE176" s="73"/>
      <c r="AG176" s="73"/>
      <c r="AI176" s="73"/>
      <c r="AK176" s="73"/>
      <c r="AM176" s="73"/>
      <c r="AO176" s="73"/>
      <c r="AQ176" s="73"/>
      <c r="AS176" s="73"/>
      <c r="AU176" s="73"/>
      <c r="AW176" s="73"/>
      <c r="AY176" s="73"/>
      <c r="BA176" s="73"/>
      <c r="BC176" s="73"/>
      <c r="BE176" s="73"/>
      <c r="BI176" s="77">
        <f>COUNT(H176,J176,M176,P176,R176,T176,V176,X176,Z176,#REF!,AT176,AB176,AD176,AF176,AH176,AJ176,AL176,AV176,#REF!,AN176,AX176,AP176,AZ176,BB176,BD176,BF176,AR176)</f>
        <v>0</v>
      </c>
    </row>
    <row r="177" spans="2:61" x14ac:dyDescent="0.2">
      <c r="B177" s="73"/>
      <c r="D177" s="42"/>
      <c r="F177" s="76">
        <f t="shared" si="2"/>
        <v>0</v>
      </c>
      <c r="G177" s="73"/>
      <c r="I177" s="73"/>
      <c r="L177" s="73"/>
      <c r="O177" s="73"/>
      <c r="Q177" s="73"/>
      <c r="S177" s="73"/>
      <c r="U177" s="73"/>
      <c r="W177" s="73"/>
      <c r="Y177" s="73"/>
      <c r="AA177" s="73"/>
      <c r="AC177" s="73"/>
      <c r="AE177" s="73"/>
      <c r="AG177" s="73"/>
      <c r="AI177" s="73"/>
      <c r="AK177" s="73"/>
      <c r="AM177" s="73"/>
      <c r="AO177" s="73"/>
      <c r="AQ177" s="73"/>
      <c r="AS177" s="73"/>
      <c r="AU177" s="73"/>
      <c r="AW177" s="73"/>
      <c r="AY177" s="73"/>
      <c r="BA177" s="73"/>
      <c r="BC177" s="73"/>
      <c r="BE177" s="73"/>
      <c r="BI177" s="77">
        <f>COUNT(H177,J177,M177,P177,R177,T177,V177,X177,Z177,#REF!,AT177,AB177,AD177,AF177,AH177,AJ177,AL177,AV177,#REF!,AN177,AX177,AP177,AZ177,BB177,BD177,BF177,AR177)</f>
        <v>0</v>
      </c>
    </row>
    <row r="178" spans="2:61" x14ac:dyDescent="0.2">
      <c r="B178" s="73"/>
      <c r="D178" s="42"/>
      <c r="F178" s="76">
        <f t="shared" si="2"/>
        <v>0</v>
      </c>
      <c r="G178" s="73"/>
      <c r="I178" s="73"/>
      <c r="L178" s="73"/>
      <c r="O178" s="73"/>
      <c r="Q178" s="73"/>
      <c r="S178" s="73"/>
      <c r="U178" s="73"/>
      <c r="W178" s="73"/>
      <c r="Y178" s="73"/>
      <c r="AA178" s="73"/>
      <c r="AC178" s="73"/>
      <c r="AE178" s="73"/>
      <c r="AG178" s="73"/>
      <c r="AI178" s="73"/>
      <c r="AK178" s="73"/>
      <c r="AM178" s="73"/>
      <c r="AO178" s="73"/>
      <c r="AQ178" s="73"/>
      <c r="AS178" s="73"/>
      <c r="AU178" s="73"/>
      <c r="AW178" s="73"/>
      <c r="AY178" s="73"/>
      <c r="BA178" s="73"/>
      <c r="BC178" s="73"/>
      <c r="BE178" s="73"/>
      <c r="BI178" s="77">
        <f>COUNT(H178,J178,M178,P178,R178,T178,V178,X178,Z178,#REF!,AT178,AB178,AD178,AF178,AH178,AJ178,AL178,AV178,#REF!,AN178,AX178,AP178,AZ178,BB178,BD178,BF178,AR178)</f>
        <v>0</v>
      </c>
    </row>
    <row r="179" spans="2:61" x14ac:dyDescent="0.2">
      <c r="B179" s="73"/>
      <c r="D179" s="42"/>
      <c r="F179" s="76">
        <f t="shared" si="2"/>
        <v>0</v>
      </c>
      <c r="G179" s="73"/>
      <c r="I179" s="73"/>
      <c r="L179" s="73"/>
      <c r="O179" s="73"/>
      <c r="Q179" s="73"/>
      <c r="S179" s="73"/>
      <c r="U179" s="73"/>
      <c r="W179" s="73"/>
      <c r="Y179" s="73"/>
      <c r="AA179" s="73"/>
      <c r="AC179" s="73"/>
      <c r="AE179" s="73"/>
      <c r="AG179" s="73"/>
      <c r="AI179" s="73"/>
      <c r="AK179" s="73"/>
      <c r="AM179" s="73"/>
      <c r="AO179" s="73"/>
      <c r="AQ179" s="73"/>
      <c r="AS179" s="73"/>
      <c r="AU179" s="73"/>
      <c r="AW179" s="73"/>
      <c r="AY179" s="73"/>
      <c r="BA179" s="73"/>
      <c r="BC179" s="73"/>
      <c r="BE179" s="73"/>
      <c r="BI179" s="77">
        <f>COUNT(H179,J179,M179,P179,R179,T179,V179,X179,Z179,#REF!,AT179,AB179,AD179,AF179,AH179,AJ179,AL179,AV179,#REF!,AN179,AX179,AP179,AZ179,BB179,BD179,BF179,AR179)</f>
        <v>0</v>
      </c>
    </row>
    <row r="180" spans="2:61" x14ac:dyDescent="0.2">
      <c r="B180" s="73"/>
      <c r="D180" s="42"/>
      <c r="F180" s="76">
        <f t="shared" si="2"/>
        <v>0</v>
      </c>
      <c r="G180" s="73"/>
      <c r="I180" s="73"/>
      <c r="L180" s="73"/>
      <c r="O180" s="73"/>
      <c r="Q180" s="73"/>
      <c r="S180" s="73"/>
      <c r="U180" s="73"/>
      <c r="W180" s="73"/>
      <c r="Y180" s="73"/>
      <c r="AA180" s="73"/>
      <c r="AC180" s="73"/>
      <c r="AE180" s="73"/>
      <c r="AG180" s="73"/>
      <c r="AI180" s="73"/>
      <c r="AK180" s="73"/>
      <c r="AM180" s="73"/>
      <c r="AO180" s="73"/>
      <c r="AQ180" s="73"/>
      <c r="AS180" s="73"/>
      <c r="AU180" s="73"/>
      <c r="AW180" s="73"/>
      <c r="AY180" s="73"/>
      <c r="BA180" s="73"/>
      <c r="BC180" s="73"/>
      <c r="BE180" s="73"/>
      <c r="BI180" s="77">
        <f>COUNT(H180,J180,M180,P180,R180,T180,V180,X180,Z180,#REF!,AT180,AB180,AD180,AF180,AH180,AJ180,AL180,AV180,#REF!,AN180,AX180,AP180,AZ180,BB180,BD180,BF180,AR180)</f>
        <v>0</v>
      </c>
    </row>
    <row r="181" spans="2:61" x14ac:dyDescent="0.2">
      <c r="B181" s="73"/>
      <c r="F181" s="76">
        <f t="shared" si="2"/>
        <v>0</v>
      </c>
      <c r="G181" s="73"/>
      <c r="I181" s="73"/>
      <c r="L181" s="73"/>
      <c r="O181" s="73"/>
      <c r="Q181" s="73"/>
      <c r="S181" s="73"/>
      <c r="U181" s="73"/>
      <c r="W181" s="73"/>
      <c r="Y181" s="73"/>
      <c r="AA181" s="73"/>
      <c r="AC181" s="73"/>
      <c r="AE181" s="73"/>
      <c r="AG181" s="73"/>
      <c r="AI181" s="73"/>
      <c r="AK181" s="73"/>
      <c r="AM181" s="73"/>
      <c r="AO181" s="73"/>
      <c r="AQ181" s="73"/>
      <c r="AS181" s="73"/>
      <c r="AU181" s="73"/>
      <c r="AW181" s="73"/>
      <c r="AY181" s="73"/>
      <c r="BA181" s="73"/>
      <c r="BC181" s="73"/>
      <c r="BE181" s="73"/>
      <c r="BI181" s="77">
        <f>COUNT(H181,J181,M181,P181,R181,T181,V181,X181,Z181,#REF!,AT181,AB181,AD181,AF181,AH181,AJ181,AL181,AV181,#REF!,AN181,AX181,AP181,AZ181,BB181,BD181,BF181,AR181)</f>
        <v>0</v>
      </c>
    </row>
    <row r="182" spans="2:61" x14ac:dyDescent="0.2">
      <c r="B182" s="73"/>
      <c r="F182" s="76">
        <f t="shared" si="2"/>
        <v>0</v>
      </c>
      <c r="G182" s="73"/>
      <c r="I182" s="73"/>
      <c r="L182" s="73"/>
      <c r="O182" s="73"/>
      <c r="Q182" s="73"/>
      <c r="S182" s="73"/>
      <c r="U182" s="73"/>
      <c r="W182" s="73"/>
      <c r="Y182" s="73"/>
      <c r="AA182" s="73"/>
      <c r="AC182" s="73"/>
      <c r="AE182" s="73"/>
      <c r="AG182" s="73"/>
      <c r="AI182" s="73"/>
      <c r="AK182" s="73"/>
      <c r="AM182" s="73"/>
      <c r="AO182" s="73"/>
      <c r="AQ182" s="73"/>
      <c r="AS182" s="73"/>
      <c r="AU182" s="73"/>
      <c r="AW182" s="73"/>
      <c r="AY182" s="73"/>
      <c r="BA182" s="73"/>
      <c r="BC182" s="73"/>
      <c r="BE182" s="73"/>
      <c r="BI182" s="77">
        <f>COUNT(H182,J182,M182,P182,R182,T182,V182,X182,Z182,#REF!,AT182,AB182,AD182,AF182,AH182,AJ182,AL182,AV182,#REF!,AN182,AX182,AP182,AZ182,BB182,BD182,BF182,AR182)</f>
        <v>0</v>
      </c>
    </row>
    <row r="183" spans="2:61" x14ac:dyDescent="0.2">
      <c r="B183" s="73"/>
      <c r="F183" s="76">
        <f t="shared" si="2"/>
        <v>0</v>
      </c>
      <c r="G183" s="73"/>
      <c r="I183" s="73"/>
      <c r="L183" s="73"/>
      <c r="O183" s="73"/>
      <c r="Q183" s="73"/>
      <c r="S183" s="73"/>
      <c r="U183" s="73"/>
      <c r="W183" s="73"/>
      <c r="Y183" s="73"/>
      <c r="AA183" s="73"/>
      <c r="AC183" s="73"/>
      <c r="AE183" s="73"/>
      <c r="AG183" s="73"/>
      <c r="AI183" s="73"/>
      <c r="AK183" s="73"/>
      <c r="AM183" s="73"/>
      <c r="AO183" s="73"/>
      <c r="AQ183" s="73"/>
      <c r="AS183" s="73"/>
      <c r="AU183" s="73"/>
      <c r="AW183" s="73"/>
      <c r="AY183" s="73"/>
      <c r="BA183" s="73"/>
      <c r="BC183" s="73"/>
      <c r="BE183" s="73"/>
      <c r="BI183" s="77">
        <f>COUNT(H183,J183,M183,P183,R183,T183,V183,X183,Z183,#REF!,AT183,AB183,AD183,AF183,AH183,AJ183,AL183,AV183,#REF!,AN183,AX183,AP183,AZ183,BB183,BD183,BF183,AR183)</f>
        <v>0</v>
      </c>
    </row>
    <row r="184" spans="2:61" x14ac:dyDescent="0.2">
      <c r="B184" s="73"/>
      <c r="F184" s="76">
        <f t="shared" si="2"/>
        <v>0</v>
      </c>
      <c r="G184" s="73"/>
      <c r="I184" s="73"/>
      <c r="L184" s="73"/>
      <c r="O184" s="73"/>
      <c r="Q184" s="73"/>
      <c r="S184" s="73"/>
      <c r="U184" s="73"/>
      <c r="W184" s="73"/>
      <c r="Y184" s="73"/>
      <c r="AA184" s="73"/>
      <c r="AC184" s="73"/>
      <c r="AE184" s="73"/>
      <c r="AG184" s="73"/>
      <c r="AI184" s="73"/>
      <c r="AK184" s="73"/>
      <c r="AM184" s="73"/>
      <c r="AO184" s="73"/>
      <c r="AQ184" s="73"/>
      <c r="AS184" s="73"/>
      <c r="AU184" s="73"/>
      <c r="AW184" s="73"/>
      <c r="AY184" s="73"/>
      <c r="BA184" s="73"/>
      <c r="BC184" s="73"/>
      <c r="BE184" s="73"/>
      <c r="BI184" s="77">
        <f>COUNT(H184,J184,M184,P184,R184,T184,V184,X184,Z184,#REF!,AT184,AB184,AD184,AF184,AH184,AJ184,AL184,AV184,#REF!,AN184,AX184,AP184,AZ184,BB184,BD184,BF184,AR184)</f>
        <v>0</v>
      </c>
    </row>
    <row r="185" spans="2:61" x14ac:dyDescent="0.2">
      <c r="B185" s="73"/>
      <c r="F185" s="76">
        <f t="shared" si="2"/>
        <v>0</v>
      </c>
      <c r="G185" s="73"/>
      <c r="I185" s="73"/>
      <c r="L185" s="73"/>
      <c r="O185" s="73"/>
      <c r="Q185" s="73"/>
      <c r="S185" s="73"/>
      <c r="U185" s="73"/>
      <c r="W185" s="73"/>
      <c r="Y185" s="73"/>
      <c r="AA185" s="73"/>
      <c r="AC185" s="73"/>
      <c r="AE185" s="73"/>
      <c r="AG185" s="73"/>
      <c r="AI185" s="73"/>
      <c r="AK185" s="73"/>
      <c r="AM185" s="73"/>
      <c r="AO185" s="73"/>
      <c r="AQ185" s="73"/>
      <c r="AS185" s="73"/>
      <c r="AU185" s="73"/>
      <c r="AW185" s="73"/>
      <c r="AY185" s="73"/>
      <c r="BA185" s="73"/>
      <c r="BC185" s="73"/>
      <c r="BE185" s="73"/>
      <c r="BI185" s="77">
        <f>COUNT(H185,J185,M185,P185,R185,T185,V185,X185,Z185,#REF!,AT185,AB185,AD185,AF185,AH185,AJ185,AL185,AV185,#REF!,AN185,AX185,AP185,AZ185,BB185,BD185,BF185,AR185)</f>
        <v>0</v>
      </c>
    </row>
    <row r="186" spans="2:61" x14ac:dyDescent="0.2">
      <c r="B186" s="73"/>
      <c r="F186" s="76">
        <f t="shared" si="2"/>
        <v>0</v>
      </c>
      <c r="G186" s="73"/>
      <c r="I186" s="73"/>
      <c r="L186" s="73"/>
      <c r="O186" s="73"/>
      <c r="Q186" s="73"/>
      <c r="S186" s="73"/>
      <c r="U186" s="73"/>
      <c r="W186" s="73"/>
      <c r="Y186" s="73"/>
      <c r="AA186" s="73"/>
      <c r="AC186" s="73"/>
      <c r="AE186" s="73"/>
      <c r="AG186" s="73"/>
      <c r="AI186" s="73"/>
      <c r="AK186" s="73"/>
      <c r="AM186" s="73"/>
      <c r="AO186" s="73"/>
      <c r="AQ186" s="73"/>
      <c r="AS186" s="73"/>
      <c r="AU186" s="73"/>
      <c r="AW186" s="73"/>
      <c r="AY186" s="73"/>
      <c r="BA186" s="73"/>
      <c r="BC186" s="73"/>
      <c r="BE186" s="73"/>
      <c r="BI186" s="77">
        <f>COUNT(H186,J186,M186,P186,R186,T186,V186,X186,Z186,#REF!,AT186,AB186,AD186,AF186,AH186,AJ186,AL186,AV186,#REF!,AN186,AX186,AP186,AZ186,BB186,BD186,BF186,AR186)</f>
        <v>0</v>
      </c>
    </row>
    <row r="187" spans="2:61" x14ac:dyDescent="0.2">
      <c r="B187" s="73"/>
      <c r="F187" s="76">
        <f t="shared" si="2"/>
        <v>0</v>
      </c>
      <c r="G187" s="73"/>
      <c r="I187" s="73"/>
      <c r="L187" s="73"/>
      <c r="O187" s="73"/>
      <c r="Q187" s="73"/>
      <c r="S187" s="73"/>
      <c r="U187" s="73"/>
      <c r="W187" s="73"/>
      <c r="Y187" s="73"/>
      <c r="AA187" s="73"/>
      <c r="AC187" s="73"/>
      <c r="AE187" s="73"/>
      <c r="AG187" s="73"/>
      <c r="AI187" s="73"/>
      <c r="AK187" s="73"/>
      <c r="AM187" s="73"/>
      <c r="AO187" s="73"/>
      <c r="AQ187" s="73"/>
      <c r="AS187" s="73"/>
      <c r="AU187" s="73"/>
      <c r="AW187" s="73"/>
      <c r="AY187" s="73"/>
      <c r="BA187" s="73"/>
      <c r="BC187" s="73"/>
      <c r="BE187" s="73"/>
      <c r="BI187" s="77">
        <f>COUNT(H187,J187,M187,P187,R187,T187,V187,X187,Z187,#REF!,AT187,AB187,AD187,AF187,AH187,AJ187,AL187,AV187,#REF!,AN187,AX187,AP187,AZ187,BB187,BD187,BF187,AR187)</f>
        <v>0</v>
      </c>
    </row>
    <row r="188" spans="2:61" x14ac:dyDescent="0.2">
      <c r="B188" s="73"/>
      <c r="F188" s="76">
        <f t="shared" si="2"/>
        <v>0</v>
      </c>
      <c r="G188" s="73"/>
      <c r="I188" s="73"/>
      <c r="L188" s="73"/>
      <c r="O188" s="73"/>
      <c r="Q188" s="73"/>
      <c r="S188" s="73"/>
      <c r="U188" s="73"/>
      <c r="W188" s="73"/>
      <c r="Y188" s="73"/>
      <c r="AA188" s="73"/>
      <c r="AC188" s="73"/>
      <c r="AE188" s="73"/>
      <c r="AG188" s="73"/>
      <c r="AI188" s="73"/>
      <c r="AK188" s="73"/>
      <c r="AM188" s="73"/>
      <c r="AO188" s="73"/>
      <c r="AQ188" s="73"/>
      <c r="AS188" s="73"/>
      <c r="AU188" s="73"/>
      <c r="AW188" s="73"/>
      <c r="AY188" s="73"/>
      <c r="BA188" s="73"/>
      <c r="BC188" s="73"/>
      <c r="BE188" s="73"/>
      <c r="BI188" s="77">
        <f>COUNT(H188,J188,M188,P188,R188,T188,V188,X188,Z188,#REF!,AT188,AB188,AD188,AF188,AH188,AJ188,AL188,AV188,#REF!,AN188,AX188,AP188,AZ188,BB188,BD188,BF188,AR188)</f>
        <v>0</v>
      </c>
    </row>
    <row r="189" spans="2:61" x14ac:dyDescent="0.2">
      <c r="B189" s="73"/>
      <c r="F189" s="76">
        <f t="shared" si="2"/>
        <v>0</v>
      </c>
      <c r="G189" s="73"/>
      <c r="I189" s="73"/>
      <c r="L189" s="73"/>
      <c r="O189" s="73"/>
      <c r="Q189" s="73"/>
      <c r="S189" s="73"/>
      <c r="U189" s="73"/>
      <c r="W189" s="73"/>
      <c r="Y189" s="73"/>
      <c r="AA189" s="73"/>
      <c r="AC189" s="73"/>
      <c r="AE189" s="73"/>
      <c r="AG189" s="73"/>
      <c r="AI189" s="73"/>
      <c r="AK189" s="73"/>
      <c r="AM189" s="73"/>
      <c r="AO189" s="73"/>
      <c r="AQ189" s="73"/>
      <c r="AS189" s="73"/>
      <c r="AU189" s="73"/>
      <c r="AW189" s="73"/>
      <c r="AY189" s="73"/>
      <c r="BA189" s="73"/>
      <c r="BC189" s="73"/>
      <c r="BE189" s="73"/>
      <c r="BI189" s="77">
        <f>COUNT(H189,J189,M189,P189,R189,T189,V189,X189,Z189,#REF!,AT189,AB189,AD189,AF189,AH189,AJ189,AL189,AV189,#REF!,AN189,AX189,AP189,AZ189,BB189,BD189,BF189,AR189)</f>
        <v>0</v>
      </c>
    </row>
    <row r="190" spans="2:61" x14ac:dyDescent="0.2">
      <c r="B190" s="73"/>
      <c r="F190" s="76">
        <f t="shared" si="2"/>
        <v>0</v>
      </c>
      <c r="G190" s="73"/>
      <c r="I190" s="73"/>
      <c r="L190" s="73"/>
      <c r="O190" s="73"/>
      <c r="Q190" s="73"/>
      <c r="S190" s="73"/>
      <c r="U190" s="73"/>
      <c r="W190" s="73"/>
      <c r="Y190" s="73"/>
      <c r="AA190" s="73"/>
      <c r="AC190" s="73"/>
      <c r="AE190" s="73"/>
      <c r="AG190" s="73"/>
      <c r="AI190" s="73"/>
      <c r="AK190" s="73"/>
      <c r="AM190" s="73"/>
      <c r="AO190" s="73"/>
      <c r="AQ190" s="73"/>
      <c r="AS190" s="73"/>
      <c r="AU190" s="73"/>
      <c r="AW190" s="73"/>
      <c r="AY190" s="73"/>
      <c r="BA190" s="73"/>
      <c r="BC190" s="73"/>
      <c r="BE190" s="73"/>
      <c r="BI190" s="77">
        <f>COUNT(H190,J190,M190,P190,R190,T190,V190,X190,Z190,#REF!,AT190,AB190,AD190,AF190,AH190,AJ190,AL190,AV190,#REF!,AN190,AX190,AP190,AZ190,BB190,BD190,BF190,AR190)</f>
        <v>0</v>
      </c>
    </row>
    <row r="191" spans="2:61" x14ac:dyDescent="0.2">
      <c r="B191" s="73"/>
      <c r="F191" s="76">
        <f t="shared" si="2"/>
        <v>0</v>
      </c>
      <c r="G191" s="73"/>
      <c r="I191" s="73"/>
      <c r="L191" s="73"/>
      <c r="O191" s="73"/>
      <c r="Q191" s="73"/>
      <c r="S191" s="73"/>
      <c r="U191" s="73"/>
      <c r="W191" s="73"/>
      <c r="Y191" s="73"/>
      <c r="AA191" s="73"/>
      <c r="AC191" s="73"/>
      <c r="AE191" s="73"/>
      <c r="AG191" s="73"/>
      <c r="AI191" s="73"/>
      <c r="AK191" s="73"/>
      <c r="AM191" s="73"/>
      <c r="AO191" s="73"/>
      <c r="AQ191" s="73"/>
      <c r="AS191" s="73"/>
      <c r="AU191" s="73"/>
      <c r="AW191" s="73"/>
      <c r="AY191" s="73"/>
      <c r="BA191" s="73"/>
      <c r="BC191" s="73"/>
      <c r="BE191" s="73"/>
      <c r="BI191" s="77">
        <f>COUNT(H191,J191,M191,P191,R191,T191,V191,X191,Z191,#REF!,AT191,AB191,AD191,AF191,AH191,AJ191,AL191,AV191,#REF!,AN191,AX191,AP191,AZ191,BB191,BD191,BF191,AR191)</f>
        <v>0</v>
      </c>
    </row>
    <row r="192" spans="2:61" x14ac:dyDescent="0.2">
      <c r="B192" s="73"/>
      <c r="F192" s="76">
        <f t="shared" si="2"/>
        <v>0</v>
      </c>
      <c r="G192" s="73"/>
      <c r="I192" s="73"/>
      <c r="L192" s="73"/>
      <c r="O192" s="73"/>
      <c r="Q192" s="73"/>
      <c r="S192" s="73"/>
      <c r="U192" s="73"/>
      <c r="W192" s="73"/>
      <c r="Y192" s="73"/>
      <c r="AA192" s="73"/>
      <c r="AC192" s="73"/>
      <c r="AE192" s="73"/>
      <c r="AG192" s="73"/>
      <c r="AI192" s="73"/>
      <c r="AK192" s="73"/>
      <c r="AM192" s="73"/>
      <c r="AO192" s="73"/>
      <c r="AQ192" s="73"/>
      <c r="AS192" s="73"/>
      <c r="AU192" s="73"/>
      <c r="AW192" s="73"/>
      <c r="AY192" s="73"/>
      <c r="BA192" s="73"/>
      <c r="BC192" s="73"/>
      <c r="BE192" s="73"/>
      <c r="BI192" s="77">
        <f>COUNT(H192,J192,M192,P192,R192,T192,V192,X192,Z192,#REF!,AT192,AB192,AD192,AF192,AH192,AJ192,AL192,AV192,#REF!,AN192,AX192,AP192,AZ192,BB192,BD192,BF192,AR192)</f>
        <v>0</v>
      </c>
    </row>
    <row r="193" spans="2:61" x14ac:dyDescent="0.2">
      <c r="B193" s="73"/>
      <c r="F193" s="76">
        <f t="shared" si="2"/>
        <v>0</v>
      </c>
      <c r="G193" s="73"/>
      <c r="I193" s="73"/>
      <c r="L193" s="73"/>
      <c r="O193" s="73"/>
      <c r="Q193" s="73"/>
      <c r="S193" s="73"/>
      <c r="U193" s="73"/>
      <c r="W193" s="73"/>
      <c r="Y193" s="73"/>
      <c r="AA193" s="73"/>
      <c r="AC193" s="73"/>
      <c r="AE193" s="73"/>
      <c r="AG193" s="73"/>
      <c r="AI193" s="73"/>
      <c r="AK193" s="73"/>
      <c r="AM193" s="73"/>
      <c r="AO193" s="73"/>
      <c r="AQ193" s="73"/>
      <c r="AS193" s="73"/>
      <c r="AU193" s="73"/>
      <c r="AW193" s="73"/>
      <c r="AY193" s="73"/>
      <c r="BA193" s="73"/>
      <c r="BC193" s="73"/>
      <c r="BE193" s="73"/>
      <c r="BI193" s="77">
        <f>COUNT(H193,J193,M193,P193,R193,T193,V193,X193,Z193,#REF!,AT193,AB193,AD193,AF193,AH193,AJ193,AL193,AV193,#REF!,AN193,AX193,AP193,AZ193,BB193,BD193,BF193,AR193)</f>
        <v>0</v>
      </c>
    </row>
    <row r="194" spans="2:61" x14ac:dyDescent="0.2">
      <c r="B194" s="73"/>
      <c r="F194" s="76">
        <f t="shared" si="2"/>
        <v>0</v>
      </c>
      <c r="G194" s="73"/>
      <c r="I194" s="73"/>
      <c r="L194" s="73"/>
      <c r="O194" s="73"/>
      <c r="Q194" s="73"/>
      <c r="S194" s="73"/>
      <c r="U194" s="73"/>
      <c r="W194" s="73"/>
      <c r="Y194" s="73"/>
      <c r="AA194" s="73"/>
      <c r="AC194" s="73"/>
      <c r="AE194" s="73"/>
      <c r="AG194" s="73"/>
      <c r="AI194" s="73"/>
      <c r="AK194" s="73"/>
      <c r="AM194" s="73"/>
      <c r="AO194" s="73"/>
      <c r="AQ194" s="73"/>
      <c r="AS194" s="73"/>
      <c r="AU194" s="73"/>
      <c r="AW194" s="73"/>
      <c r="AY194" s="73"/>
      <c r="BA194" s="73"/>
      <c r="BC194" s="73"/>
      <c r="BE194" s="73"/>
      <c r="BI194" s="77">
        <f>COUNT(H194,J194,M194,P194,R194,T194,V194,X194,Z194,#REF!,AT194,AB194,AD194,AF194,AH194,AJ194,AL194,AV194,#REF!,AN194,AX194,AP194,AZ194,BB194,BD194,BF194,AR194)</f>
        <v>0</v>
      </c>
    </row>
    <row r="195" spans="2:61" x14ac:dyDescent="0.2">
      <c r="B195" s="73"/>
      <c r="F195" s="76">
        <f t="shared" si="2"/>
        <v>0</v>
      </c>
      <c r="G195" s="73"/>
      <c r="I195" s="73"/>
      <c r="L195" s="73"/>
      <c r="O195" s="73"/>
      <c r="Q195" s="73"/>
      <c r="S195" s="73"/>
      <c r="U195" s="73"/>
      <c r="W195" s="73"/>
      <c r="Y195" s="73"/>
      <c r="AA195" s="73"/>
      <c r="AC195" s="73"/>
      <c r="AE195" s="73"/>
      <c r="AG195" s="73"/>
      <c r="AI195" s="73"/>
      <c r="AK195" s="73"/>
      <c r="AM195" s="73"/>
      <c r="AO195" s="73"/>
      <c r="AQ195" s="73"/>
      <c r="AS195" s="73"/>
      <c r="AU195" s="73"/>
      <c r="AW195" s="73"/>
      <c r="AY195" s="73"/>
      <c r="BA195" s="73"/>
      <c r="BC195" s="73"/>
      <c r="BE195" s="73"/>
      <c r="BI195" s="77">
        <f>COUNT(H195,J195,M195,P195,R195,T195,V195,X195,Z195,#REF!,AT195,AB195,AD195,AF195,AH195,AJ195,AL195,AV195,#REF!,AN195,AX195,AP195,AZ195,BB195,BD195,BF195,AR195)</f>
        <v>0</v>
      </c>
    </row>
    <row r="196" spans="2:61" x14ac:dyDescent="0.2">
      <c r="B196" s="73"/>
      <c r="F196" s="76">
        <f t="shared" si="2"/>
        <v>0</v>
      </c>
      <c r="G196" s="73"/>
      <c r="I196" s="73"/>
      <c r="L196" s="73"/>
      <c r="O196" s="73"/>
      <c r="Q196" s="73"/>
      <c r="S196" s="73"/>
      <c r="U196" s="73"/>
      <c r="W196" s="73"/>
      <c r="Y196" s="73"/>
      <c r="AA196" s="73"/>
      <c r="AC196" s="73"/>
      <c r="AE196" s="73"/>
      <c r="AG196" s="73"/>
      <c r="AI196" s="73"/>
      <c r="AK196" s="73"/>
      <c r="AM196" s="73"/>
      <c r="AO196" s="73"/>
      <c r="AQ196" s="73"/>
      <c r="AS196" s="73"/>
      <c r="AU196" s="73"/>
      <c r="AW196" s="73"/>
      <c r="AY196" s="73"/>
      <c r="BA196" s="73"/>
      <c r="BC196" s="73"/>
      <c r="BE196" s="73"/>
      <c r="BI196" s="77">
        <f>COUNT(H196,J196,M196,P196,R196,T196,V196,X196,Z196,#REF!,AT196,AB196,AD196,AF196,AH196,AJ196,AL196,AV196,#REF!,AN196,AX196,AP196,AZ196,BB196,BD196,BF196,AR196)</f>
        <v>0</v>
      </c>
    </row>
    <row r="197" spans="2:61" x14ac:dyDescent="0.2">
      <c r="B197" s="73"/>
      <c r="F197" s="76">
        <f t="shared" si="2"/>
        <v>0</v>
      </c>
      <c r="G197" s="73"/>
      <c r="I197" s="73"/>
      <c r="L197" s="73"/>
      <c r="O197" s="73"/>
      <c r="Q197" s="73"/>
      <c r="S197" s="73"/>
      <c r="U197" s="73"/>
      <c r="W197" s="73"/>
      <c r="Y197" s="73"/>
      <c r="AA197" s="73"/>
      <c r="AC197" s="73"/>
      <c r="AE197" s="73"/>
      <c r="AG197" s="73"/>
      <c r="AI197" s="73"/>
      <c r="AK197" s="73"/>
      <c r="AM197" s="73"/>
      <c r="AO197" s="73"/>
      <c r="AQ197" s="73"/>
      <c r="AS197" s="73"/>
      <c r="AU197" s="73"/>
      <c r="AW197" s="73"/>
      <c r="AY197" s="73"/>
      <c r="BA197" s="73"/>
      <c r="BC197" s="73"/>
      <c r="BE197" s="73"/>
      <c r="BI197" s="77">
        <f>COUNT(H197,J197,M197,P197,R197,T197,V197,X197,Z197,#REF!,AT197,AB197,AD197,AF197,AH197,AJ197,AL197,AV197,#REF!,AN197,AX197,AP197,AZ197,BB197,BD197,BF197,AR197)</f>
        <v>0</v>
      </c>
    </row>
    <row r="198" spans="2:61" x14ac:dyDescent="0.2">
      <c r="B198" s="73"/>
      <c r="F198" s="76">
        <f t="shared" ref="F198:F261" si="3">E198-K198-N198-BG198</f>
        <v>0</v>
      </c>
      <c r="G198" s="73"/>
      <c r="I198" s="73"/>
      <c r="L198" s="73"/>
      <c r="O198" s="73"/>
      <c r="Q198" s="73"/>
      <c r="S198" s="73"/>
      <c r="U198" s="73"/>
      <c r="W198" s="73"/>
      <c r="Y198" s="73"/>
      <c r="AA198" s="73"/>
      <c r="AC198" s="73"/>
      <c r="AE198" s="73"/>
      <c r="AG198" s="73"/>
      <c r="AI198" s="73"/>
      <c r="AK198" s="73"/>
      <c r="AM198" s="73"/>
      <c r="AO198" s="73"/>
      <c r="AQ198" s="73"/>
      <c r="AS198" s="73"/>
      <c r="AU198" s="73"/>
      <c r="AW198" s="73"/>
      <c r="AY198" s="73"/>
      <c r="BA198" s="73"/>
      <c r="BC198" s="73"/>
      <c r="BE198" s="73"/>
      <c r="BI198" s="77">
        <f>COUNT(H198,J198,M198,P198,R198,T198,V198,X198,Z198,#REF!,AT198,AB198,AD198,AF198,AH198,AJ198,AL198,AV198,#REF!,AN198,AX198,AP198,AZ198,BB198,BD198,BF198,AR198)</f>
        <v>0</v>
      </c>
    </row>
    <row r="199" spans="2:61" x14ac:dyDescent="0.2">
      <c r="B199" s="73"/>
      <c r="F199" s="76">
        <f t="shared" si="3"/>
        <v>0</v>
      </c>
      <c r="G199" s="73"/>
      <c r="I199" s="73"/>
      <c r="L199" s="73"/>
      <c r="O199" s="73"/>
      <c r="Q199" s="73"/>
      <c r="S199" s="73"/>
      <c r="U199" s="73"/>
      <c r="W199" s="73"/>
      <c r="Y199" s="73"/>
      <c r="AA199" s="73"/>
      <c r="AC199" s="73"/>
      <c r="AE199" s="73"/>
      <c r="AG199" s="73"/>
      <c r="AI199" s="73"/>
      <c r="AK199" s="73"/>
      <c r="AM199" s="73"/>
      <c r="AO199" s="73"/>
      <c r="AQ199" s="73"/>
      <c r="AS199" s="73"/>
      <c r="AU199" s="73"/>
      <c r="AW199" s="73"/>
      <c r="AY199" s="73"/>
      <c r="BA199" s="73"/>
      <c r="BC199" s="73"/>
      <c r="BE199" s="73"/>
      <c r="BI199" s="77">
        <f>COUNT(H199,J199,M199,P199,R199,T199,V199,X199,Z199,#REF!,AT199,AB199,AD199,AF199,AH199,AJ199,AL199,AV199,#REF!,AN199,AX199,AP199,AZ199,BB199,BD199,BF199,AR199)</f>
        <v>0</v>
      </c>
    </row>
    <row r="200" spans="2:61" x14ac:dyDescent="0.2">
      <c r="B200" s="73"/>
      <c r="F200" s="76">
        <f t="shared" si="3"/>
        <v>0</v>
      </c>
      <c r="G200" s="73"/>
      <c r="I200" s="73"/>
      <c r="L200" s="73"/>
      <c r="O200" s="73"/>
      <c r="Q200" s="73"/>
      <c r="S200" s="73"/>
      <c r="U200" s="73"/>
      <c r="W200" s="73"/>
      <c r="Y200" s="73"/>
      <c r="AA200" s="73"/>
      <c r="AC200" s="73"/>
      <c r="AE200" s="73"/>
      <c r="AG200" s="73"/>
      <c r="AI200" s="73"/>
      <c r="AK200" s="73"/>
      <c r="AM200" s="73"/>
      <c r="AO200" s="73"/>
      <c r="AQ200" s="73"/>
      <c r="AS200" s="73"/>
      <c r="AU200" s="73"/>
      <c r="AW200" s="73"/>
      <c r="AY200" s="73"/>
      <c r="BA200" s="73"/>
      <c r="BC200" s="73"/>
      <c r="BE200" s="73"/>
      <c r="BI200" s="77">
        <f>COUNT(H200,J200,M200,P200,R200,T200,V200,X200,Z200,#REF!,AT200,AB200,AD200,AF200,AH200,AJ200,AL200,AV200,#REF!,AN200,AX200,AP200,AZ200,BB200,BD200,BF200,AR200)</f>
        <v>0</v>
      </c>
    </row>
    <row r="201" spans="2:61" x14ac:dyDescent="0.2">
      <c r="B201" s="73"/>
      <c r="F201" s="76">
        <f t="shared" si="3"/>
        <v>0</v>
      </c>
      <c r="G201" s="73"/>
      <c r="I201" s="73"/>
      <c r="L201" s="73"/>
      <c r="O201" s="73"/>
      <c r="Q201" s="73"/>
      <c r="S201" s="73"/>
      <c r="U201" s="73"/>
      <c r="W201" s="73"/>
      <c r="Y201" s="73"/>
      <c r="AA201" s="73"/>
      <c r="AC201" s="73"/>
      <c r="AE201" s="73"/>
      <c r="AG201" s="73"/>
      <c r="AI201" s="73"/>
      <c r="AK201" s="73"/>
      <c r="AM201" s="73"/>
      <c r="AO201" s="73"/>
      <c r="AQ201" s="73"/>
      <c r="AS201" s="73"/>
      <c r="AU201" s="73"/>
      <c r="AW201" s="73"/>
      <c r="AY201" s="73"/>
      <c r="BA201" s="73"/>
      <c r="BC201" s="73"/>
      <c r="BE201" s="73"/>
      <c r="BI201" s="77">
        <f>COUNT(H201,J201,M201,P201,R201,T201,V201,X201,Z201,#REF!,AT201,AB201,AD201,AF201,AH201,AJ201,AL201,AV201,#REF!,AN201,AX201,AP201,AZ201,BB201,BD201,BF201,AR201)</f>
        <v>0</v>
      </c>
    </row>
    <row r="202" spans="2:61" x14ac:dyDescent="0.2">
      <c r="B202" s="73"/>
      <c r="F202" s="76">
        <f t="shared" si="3"/>
        <v>0</v>
      </c>
      <c r="G202" s="73"/>
      <c r="I202" s="73"/>
      <c r="L202" s="73"/>
      <c r="O202" s="73"/>
      <c r="Q202" s="73"/>
      <c r="S202" s="73"/>
      <c r="U202" s="73"/>
      <c r="W202" s="73"/>
      <c r="Y202" s="73"/>
      <c r="AA202" s="73"/>
      <c r="AC202" s="73"/>
      <c r="AE202" s="73"/>
      <c r="AG202" s="73"/>
      <c r="AI202" s="73"/>
      <c r="AK202" s="73"/>
      <c r="AM202" s="73"/>
      <c r="AO202" s="73"/>
      <c r="AQ202" s="73"/>
      <c r="AS202" s="73"/>
      <c r="AU202" s="73"/>
      <c r="AW202" s="73"/>
      <c r="AY202" s="73"/>
      <c r="BA202" s="73"/>
      <c r="BC202" s="73"/>
      <c r="BE202" s="73"/>
      <c r="BI202" s="77">
        <f>COUNT(H202,J202,M202,P202,R202,T202,V202,X202,Z202,#REF!,AT202,AB202,AD202,AF202,AH202,AJ202,AL202,AV202,#REF!,AN202,AX202,AP202,AZ202,BB202,BD202,BF202,AR202)</f>
        <v>0</v>
      </c>
    </row>
    <row r="203" spans="2:61" x14ac:dyDescent="0.2">
      <c r="B203" s="73"/>
      <c r="F203" s="76">
        <f t="shared" si="3"/>
        <v>0</v>
      </c>
      <c r="G203" s="73"/>
      <c r="I203" s="73"/>
      <c r="L203" s="73"/>
      <c r="O203" s="73"/>
      <c r="Q203" s="73"/>
      <c r="S203" s="73"/>
      <c r="U203" s="73"/>
      <c r="W203" s="73"/>
      <c r="Y203" s="73"/>
      <c r="AA203" s="73"/>
      <c r="AC203" s="73"/>
      <c r="AE203" s="73"/>
      <c r="AG203" s="73"/>
      <c r="AI203" s="73"/>
      <c r="AK203" s="73"/>
      <c r="AM203" s="73"/>
      <c r="AO203" s="73"/>
      <c r="AQ203" s="73"/>
      <c r="AS203" s="73"/>
      <c r="AU203" s="73"/>
      <c r="AW203" s="73"/>
      <c r="AY203" s="73"/>
      <c r="BA203" s="73"/>
      <c r="BC203" s="73"/>
      <c r="BE203" s="73"/>
      <c r="BI203" s="77">
        <f>COUNT(H203,J203,M203,P203,R203,T203,V203,X203,Z203,#REF!,AT203,AB203,AD203,AF203,AH203,AJ203,AL203,AV203,#REF!,AN203,AX203,AP203,AZ203,BB203,BD203,BF203,AR203)</f>
        <v>0</v>
      </c>
    </row>
    <row r="204" spans="2:61" x14ac:dyDescent="0.2">
      <c r="B204" s="73"/>
      <c r="F204" s="76">
        <f t="shared" si="3"/>
        <v>0</v>
      </c>
      <c r="G204" s="73"/>
      <c r="I204" s="73"/>
      <c r="L204" s="73"/>
      <c r="O204" s="73"/>
      <c r="Q204" s="73"/>
      <c r="S204" s="73"/>
      <c r="U204" s="73"/>
      <c r="W204" s="73"/>
      <c r="Y204" s="73"/>
      <c r="AA204" s="73"/>
      <c r="AC204" s="73"/>
      <c r="AE204" s="73"/>
      <c r="AG204" s="73"/>
      <c r="AI204" s="73"/>
      <c r="AK204" s="73"/>
      <c r="AM204" s="73"/>
      <c r="AO204" s="73"/>
      <c r="AQ204" s="73"/>
      <c r="AS204" s="73"/>
      <c r="AU204" s="73"/>
      <c r="AW204" s="73"/>
      <c r="AY204" s="73"/>
      <c r="BA204" s="73"/>
      <c r="BC204" s="73"/>
      <c r="BE204" s="73"/>
      <c r="BI204" s="77">
        <f>COUNT(H204,J204,M204,P204,R204,T204,V204,X204,Z204,#REF!,AT204,AB204,AD204,AF204,AH204,AJ204,AL204,AV204,#REF!,AN204,AX204,AP204,AZ204,BB204,BD204,BF204,AR204)</f>
        <v>0</v>
      </c>
    </row>
    <row r="205" spans="2:61" x14ac:dyDescent="0.2">
      <c r="B205" s="73"/>
      <c r="F205" s="76">
        <f t="shared" si="3"/>
        <v>0</v>
      </c>
      <c r="G205" s="73"/>
      <c r="I205" s="73"/>
      <c r="L205" s="73"/>
      <c r="O205" s="73"/>
      <c r="Q205" s="73"/>
      <c r="S205" s="73"/>
      <c r="U205" s="73"/>
      <c r="W205" s="73"/>
      <c r="Y205" s="73"/>
      <c r="AA205" s="73"/>
      <c r="AC205" s="73"/>
      <c r="AE205" s="73"/>
      <c r="AG205" s="73"/>
      <c r="AI205" s="73"/>
      <c r="AK205" s="73"/>
      <c r="AM205" s="73"/>
      <c r="AO205" s="73"/>
      <c r="AQ205" s="73"/>
      <c r="AS205" s="73"/>
      <c r="AU205" s="73"/>
      <c r="AW205" s="73"/>
      <c r="AY205" s="73"/>
      <c r="BA205" s="73"/>
      <c r="BC205" s="73"/>
      <c r="BE205" s="73"/>
      <c r="BI205" s="77">
        <f>COUNT(H205,J205,M205,P205,R205,T205,V205,X205,Z205,#REF!,AT205,AB205,AD205,AF205,AH205,AJ205,AL205,AV205,#REF!,AN205,AX205,AP205,AZ205,BB205,BD205,BF205,AR205)</f>
        <v>0</v>
      </c>
    </row>
    <row r="206" spans="2:61" x14ac:dyDescent="0.2">
      <c r="B206" s="73"/>
      <c r="F206" s="76">
        <f t="shared" si="3"/>
        <v>0</v>
      </c>
      <c r="G206" s="73"/>
      <c r="I206" s="73"/>
      <c r="L206" s="73"/>
      <c r="O206" s="73"/>
      <c r="Q206" s="73"/>
      <c r="S206" s="73"/>
      <c r="U206" s="73"/>
      <c r="W206" s="73"/>
      <c r="Y206" s="73"/>
      <c r="AA206" s="73"/>
      <c r="AC206" s="73"/>
      <c r="AE206" s="73"/>
      <c r="AG206" s="73"/>
      <c r="AI206" s="73"/>
      <c r="AK206" s="73"/>
      <c r="AM206" s="73"/>
      <c r="AO206" s="73"/>
      <c r="AQ206" s="73"/>
      <c r="AS206" s="73"/>
      <c r="AU206" s="73"/>
      <c r="AW206" s="73"/>
      <c r="AY206" s="73"/>
      <c r="BA206" s="73"/>
      <c r="BC206" s="73"/>
      <c r="BE206" s="73"/>
      <c r="BI206" s="77">
        <f>COUNT(H206,J206,M206,P206,R206,T206,V206,X206,Z206,#REF!,AT206,AB206,AD206,AF206,AH206,AJ206,AL206,AV206,#REF!,AN206,AX206,AP206,AZ206,BB206,BD206,BF206,AR206)</f>
        <v>0</v>
      </c>
    </row>
    <row r="207" spans="2:61" x14ac:dyDescent="0.2">
      <c r="B207" s="73"/>
      <c r="F207" s="76">
        <f t="shared" si="3"/>
        <v>0</v>
      </c>
      <c r="G207" s="73"/>
      <c r="I207" s="73"/>
      <c r="L207" s="73"/>
      <c r="O207" s="73"/>
      <c r="Q207" s="73"/>
      <c r="S207" s="73"/>
      <c r="U207" s="73"/>
      <c r="W207" s="73"/>
      <c r="Y207" s="73"/>
      <c r="AA207" s="73"/>
      <c r="AC207" s="73"/>
      <c r="AE207" s="73"/>
      <c r="AG207" s="73"/>
      <c r="AI207" s="73"/>
      <c r="AK207" s="73"/>
      <c r="AM207" s="73"/>
      <c r="AO207" s="73"/>
      <c r="AQ207" s="73"/>
      <c r="AS207" s="73"/>
      <c r="AU207" s="73"/>
      <c r="AW207" s="73"/>
      <c r="AY207" s="73"/>
      <c r="BA207" s="73"/>
      <c r="BC207" s="73"/>
      <c r="BE207" s="73"/>
      <c r="BI207" s="77">
        <f>COUNT(H207,J207,M207,P207,R207,T207,V207,X207,Z207,#REF!,AT207,AB207,AD207,AF207,AH207,AJ207,AL207,AV207,#REF!,AN207,AX207,AP207,AZ207,BB207,BD207,BF207,AR207)</f>
        <v>0</v>
      </c>
    </row>
    <row r="208" spans="2:61" x14ac:dyDescent="0.2">
      <c r="B208" s="73"/>
      <c r="F208" s="76">
        <f t="shared" si="3"/>
        <v>0</v>
      </c>
      <c r="G208" s="73"/>
      <c r="I208" s="73"/>
      <c r="L208" s="73"/>
      <c r="O208" s="73"/>
      <c r="Q208" s="73"/>
      <c r="S208" s="73"/>
      <c r="U208" s="73"/>
      <c r="W208" s="73"/>
      <c r="Y208" s="73"/>
      <c r="AA208" s="73"/>
      <c r="AC208" s="73"/>
      <c r="AE208" s="73"/>
      <c r="AG208" s="73"/>
      <c r="AI208" s="73"/>
      <c r="AK208" s="73"/>
      <c r="AM208" s="73"/>
      <c r="AO208" s="73"/>
      <c r="AQ208" s="73"/>
      <c r="AS208" s="73"/>
      <c r="AU208" s="73"/>
      <c r="AW208" s="73"/>
      <c r="AY208" s="73"/>
      <c r="BA208" s="73"/>
      <c r="BC208" s="73"/>
      <c r="BE208" s="73"/>
      <c r="BI208" s="77">
        <f>COUNT(H208,J208,M208,P208,R208,T208,V208,X208,Z208,#REF!,AT208,AB208,AD208,AF208,AH208,AJ208,AL208,AV208,#REF!,AN208,AX208,AP208,AZ208,BB208,BD208,BF208,AR208)</f>
        <v>0</v>
      </c>
    </row>
    <row r="209" spans="2:61" x14ac:dyDescent="0.2">
      <c r="B209" s="73"/>
      <c r="F209" s="76">
        <f t="shared" si="3"/>
        <v>0</v>
      </c>
      <c r="G209" s="73"/>
      <c r="I209" s="73"/>
      <c r="L209" s="73"/>
      <c r="O209" s="73"/>
      <c r="Q209" s="73"/>
      <c r="S209" s="73"/>
      <c r="U209" s="73"/>
      <c r="W209" s="73"/>
      <c r="Y209" s="73"/>
      <c r="AA209" s="73"/>
      <c r="AC209" s="73"/>
      <c r="AE209" s="73"/>
      <c r="AG209" s="73"/>
      <c r="AI209" s="73"/>
      <c r="AK209" s="73"/>
      <c r="AM209" s="73"/>
      <c r="AO209" s="73"/>
      <c r="AQ209" s="73"/>
      <c r="AS209" s="73"/>
      <c r="AU209" s="73"/>
      <c r="AW209" s="73"/>
      <c r="AY209" s="73"/>
      <c r="BA209" s="73"/>
      <c r="BC209" s="73"/>
      <c r="BE209" s="73"/>
      <c r="BI209" s="77">
        <f>COUNT(H209,J209,M209,P209,R209,T209,V209,X209,Z209,#REF!,AT209,AB209,AD209,AF209,AH209,AJ209,AL209,AV209,#REF!,AN209,AX209,AP209,AZ209,BB209,BD209,BF209,AR209)</f>
        <v>0</v>
      </c>
    </row>
    <row r="210" spans="2:61" x14ac:dyDescent="0.2">
      <c r="B210" s="73"/>
      <c r="F210" s="76">
        <f t="shared" si="3"/>
        <v>0</v>
      </c>
      <c r="G210" s="73"/>
      <c r="I210" s="73"/>
      <c r="L210" s="73"/>
      <c r="O210" s="73"/>
      <c r="Q210" s="73"/>
      <c r="S210" s="73"/>
      <c r="U210" s="73"/>
      <c r="W210" s="73"/>
      <c r="Y210" s="73"/>
      <c r="AA210" s="73"/>
      <c r="AC210" s="73"/>
      <c r="AE210" s="73"/>
      <c r="AG210" s="73"/>
      <c r="AI210" s="73"/>
      <c r="AK210" s="73"/>
      <c r="AM210" s="73"/>
      <c r="AO210" s="73"/>
      <c r="AQ210" s="73"/>
      <c r="AS210" s="73"/>
      <c r="AU210" s="73"/>
      <c r="AW210" s="73"/>
      <c r="AY210" s="73"/>
      <c r="BA210" s="73"/>
      <c r="BC210" s="73"/>
      <c r="BE210" s="73"/>
      <c r="BI210" s="77">
        <f>COUNT(H210,J210,M210,P210,R210,T210,V210,X210,Z210,#REF!,AT210,AB210,AD210,AF210,AH210,AJ210,AL210,AV210,#REF!,AN210,AX210,AP210,AZ210,BB210,BD210,BF210,AR210)</f>
        <v>0</v>
      </c>
    </row>
    <row r="211" spans="2:61" x14ac:dyDescent="0.2">
      <c r="B211" s="73"/>
      <c r="F211" s="76">
        <f t="shared" si="3"/>
        <v>0</v>
      </c>
      <c r="G211" s="73"/>
      <c r="I211" s="73"/>
      <c r="L211" s="73"/>
      <c r="O211" s="73"/>
      <c r="Q211" s="73"/>
      <c r="S211" s="73"/>
      <c r="U211" s="73"/>
      <c r="W211" s="73"/>
      <c r="Y211" s="73"/>
      <c r="AA211" s="73"/>
      <c r="AC211" s="73"/>
      <c r="AE211" s="73"/>
      <c r="AG211" s="73"/>
      <c r="AI211" s="73"/>
      <c r="AK211" s="73"/>
      <c r="AM211" s="73"/>
      <c r="AO211" s="73"/>
      <c r="AQ211" s="73"/>
      <c r="AS211" s="73"/>
      <c r="AU211" s="73"/>
      <c r="AW211" s="73"/>
      <c r="AY211" s="73"/>
      <c r="BA211" s="73"/>
      <c r="BC211" s="73"/>
      <c r="BE211" s="73"/>
      <c r="BI211" s="77">
        <f>COUNT(H211,J211,M211,P211,R211,T211,V211,X211,Z211,#REF!,AT211,AB211,AD211,AF211,AH211,AJ211,AL211,AV211,#REF!,AN211,AX211,AP211,AZ211,BB211,BD211,BF211,AR211)</f>
        <v>0</v>
      </c>
    </row>
    <row r="212" spans="2:61" x14ac:dyDescent="0.2">
      <c r="B212" s="73"/>
      <c r="F212" s="76">
        <f t="shared" si="3"/>
        <v>0</v>
      </c>
      <c r="G212" s="73"/>
      <c r="I212" s="73"/>
      <c r="L212" s="73"/>
      <c r="O212" s="73"/>
      <c r="Q212" s="73"/>
      <c r="S212" s="73"/>
      <c r="U212" s="73"/>
      <c r="W212" s="73"/>
      <c r="Y212" s="73"/>
      <c r="AA212" s="73"/>
      <c r="AC212" s="73"/>
      <c r="AE212" s="73"/>
      <c r="AG212" s="73"/>
      <c r="AI212" s="73"/>
      <c r="AK212" s="73"/>
      <c r="AM212" s="73"/>
      <c r="AO212" s="73"/>
      <c r="AQ212" s="73"/>
      <c r="AS212" s="73"/>
      <c r="AU212" s="73"/>
      <c r="AW212" s="73"/>
      <c r="AY212" s="73"/>
      <c r="BA212" s="73"/>
      <c r="BC212" s="73"/>
      <c r="BE212" s="73"/>
      <c r="BI212" s="77">
        <f>COUNT(H212,J212,M212,P212,R212,T212,V212,X212,Z212,#REF!,AT212,AB212,AD212,AF212,AH212,AJ212,AL212,AV212,#REF!,AN212,AX212,AP212,AZ212,BB212,BD212,BF212,AR212)</f>
        <v>0</v>
      </c>
    </row>
    <row r="213" spans="2:61" x14ac:dyDescent="0.2">
      <c r="B213" s="73"/>
      <c r="F213" s="76">
        <f t="shared" si="3"/>
        <v>0</v>
      </c>
      <c r="G213" s="73"/>
      <c r="I213" s="73"/>
      <c r="L213" s="73"/>
      <c r="O213" s="73"/>
      <c r="Q213" s="73"/>
      <c r="S213" s="73"/>
      <c r="U213" s="73"/>
      <c r="W213" s="73"/>
      <c r="Y213" s="73"/>
      <c r="AA213" s="73"/>
      <c r="AC213" s="73"/>
      <c r="AE213" s="73"/>
      <c r="AG213" s="73"/>
      <c r="AI213" s="73"/>
      <c r="AK213" s="73"/>
      <c r="AM213" s="73"/>
      <c r="AO213" s="73"/>
      <c r="AQ213" s="73"/>
      <c r="AS213" s="73"/>
      <c r="AU213" s="73"/>
      <c r="AW213" s="73"/>
      <c r="AY213" s="73"/>
      <c r="BA213" s="73"/>
      <c r="BC213" s="73"/>
      <c r="BE213" s="73"/>
      <c r="BI213" s="77">
        <f>COUNT(H213,J213,M213,P213,R213,T213,V213,X213,Z213,#REF!,AT213,AB213,AD213,AF213,AH213,AJ213,AL213,AV213,#REF!,AN213,AX213,AP213,AZ213,BB213,BD213,BF213,AR213)</f>
        <v>0</v>
      </c>
    </row>
    <row r="214" spans="2:61" x14ac:dyDescent="0.2">
      <c r="B214" s="73"/>
      <c r="F214" s="76">
        <f t="shared" si="3"/>
        <v>0</v>
      </c>
      <c r="G214" s="73"/>
      <c r="I214" s="73"/>
      <c r="L214" s="73"/>
      <c r="O214" s="73"/>
      <c r="Q214" s="73"/>
      <c r="S214" s="73"/>
      <c r="U214" s="73"/>
      <c r="W214" s="73"/>
      <c r="Y214" s="73"/>
      <c r="AA214" s="73"/>
      <c r="AC214" s="73"/>
      <c r="AE214" s="73"/>
      <c r="AG214" s="73"/>
      <c r="AI214" s="73"/>
      <c r="AK214" s="73"/>
      <c r="AM214" s="73"/>
      <c r="AO214" s="73"/>
      <c r="AQ214" s="73"/>
      <c r="AS214" s="73"/>
      <c r="AU214" s="73"/>
      <c r="AW214" s="73"/>
      <c r="AY214" s="73"/>
      <c r="BA214" s="73"/>
      <c r="BC214" s="73"/>
      <c r="BE214" s="73"/>
      <c r="BI214" s="77">
        <f>COUNT(H214,J214,M214,P214,R214,T214,V214,X214,Z214,#REF!,AT214,AB214,AD214,AF214,AH214,AJ214,AL214,AV214,#REF!,AN214,AX214,AP214,AZ214,BB214,BD214,BF214,AR214)</f>
        <v>0</v>
      </c>
    </row>
    <row r="215" spans="2:61" x14ac:dyDescent="0.2">
      <c r="B215" s="73"/>
      <c r="F215" s="76">
        <f t="shared" si="3"/>
        <v>0</v>
      </c>
      <c r="G215" s="73"/>
      <c r="I215" s="73"/>
      <c r="L215" s="73"/>
      <c r="O215" s="73"/>
      <c r="Q215" s="73"/>
      <c r="S215" s="73"/>
      <c r="U215" s="73"/>
      <c r="W215" s="73"/>
      <c r="Y215" s="73"/>
      <c r="AA215" s="73"/>
      <c r="AC215" s="73"/>
      <c r="AE215" s="73"/>
      <c r="AG215" s="73"/>
      <c r="AI215" s="73"/>
      <c r="AK215" s="73"/>
      <c r="AM215" s="73"/>
      <c r="AO215" s="73"/>
      <c r="AQ215" s="73"/>
      <c r="AS215" s="73"/>
      <c r="AU215" s="73"/>
      <c r="AW215" s="73"/>
      <c r="AY215" s="73"/>
      <c r="BA215" s="73"/>
      <c r="BC215" s="73"/>
      <c r="BE215" s="73"/>
      <c r="BI215" s="77">
        <f>COUNT(H215,J215,M215,P215,R215,T215,V215,X215,Z215,#REF!,AT215,AB215,AD215,AF215,AH215,AJ215,AL215,AV215,#REF!,AN215,AX215,AP215,AZ215,BB215,BD215,BF215,AR215)</f>
        <v>0</v>
      </c>
    </row>
    <row r="216" spans="2:61" x14ac:dyDescent="0.2">
      <c r="B216" s="73"/>
      <c r="F216" s="76">
        <f t="shared" si="3"/>
        <v>0</v>
      </c>
      <c r="G216" s="73"/>
      <c r="I216" s="73"/>
      <c r="L216" s="73"/>
      <c r="O216" s="73"/>
      <c r="Q216" s="73"/>
      <c r="S216" s="73"/>
      <c r="U216" s="73"/>
      <c r="W216" s="73"/>
      <c r="Y216" s="73"/>
      <c r="AA216" s="73"/>
      <c r="AC216" s="73"/>
      <c r="AE216" s="73"/>
      <c r="AG216" s="73"/>
      <c r="AI216" s="73"/>
      <c r="AK216" s="73"/>
      <c r="AM216" s="73"/>
      <c r="AO216" s="73"/>
      <c r="AQ216" s="73"/>
      <c r="AS216" s="73"/>
      <c r="AU216" s="73"/>
      <c r="AW216" s="73"/>
      <c r="AY216" s="73"/>
      <c r="BA216" s="73"/>
      <c r="BC216" s="73"/>
      <c r="BE216" s="73"/>
      <c r="BI216" s="77">
        <f>COUNT(H216,J216,M216,P216,R216,T216,V216,X216,Z216,#REF!,AT216,AB216,AD216,AF216,AH216,AJ216,AL216,AV216,#REF!,AN216,AX216,AP216,AZ216,BB216,BD216,BF216,AR216)</f>
        <v>0</v>
      </c>
    </row>
    <row r="217" spans="2:61" x14ac:dyDescent="0.2">
      <c r="B217" s="73"/>
      <c r="F217" s="76">
        <f t="shared" si="3"/>
        <v>0</v>
      </c>
      <c r="G217" s="73"/>
      <c r="I217" s="73"/>
      <c r="L217" s="73"/>
      <c r="O217" s="73"/>
      <c r="Q217" s="73"/>
      <c r="S217" s="73"/>
      <c r="U217" s="73"/>
      <c r="W217" s="73"/>
      <c r="Y217" s="73"/>
      <c r="AA217" s="73"/>
      <c r="AC217" s="73"/>
      <c r="AE217" s="73"/>
      <c r="AG217" s="73"/>
      <c r="AI217" s="73"/>
      <c r="AK217" s="73"/>
      <c r="AM217" s="73"/>
      <c r="AO217" s="73"/>
      <c r="AQ217" s="73"/>
      <c r="AS217" s="73"/>
      <c r="AU217" s="73"/>
      <c r="AW217" s="73"/>
      <c r="AY217" s="73"/>
      <c r="BA217" s="73"/>
      <c r="BC217" s="73"/>
      <c r="BE217" s="73"/>
      <c r="BI217" s="77">
        <f>COUNT(H217,J217,M217,P217,R217,T217,V217,X217,Z217,#REF!,AT217,AB217,AD217,AF217,AH217,AJ217,AL217,AV217,#REF!,AN217,AX217,AP217,AZ217,BB217,BD217,BF217,AR217)</f>
        <v>0</v>
      </c>
    </row>
    <row r="218" spans="2:61" x14ac:dyDescent="0.2">
      <c r="B218" s="73"/>
      <c r="F218" s="76">
        <f t="shared" si="3"/>
        <v>0</v>
      </c>
      <c r="G218" s="73"/>
      <c r="I218" s="73"/>
      <c r="L218" s="73"/>
      <c r="O218" s="73"/>
      <c r="Q218" s="73"/>
      <c r="S218" s="73"/>
      <c r="U218" s="73"/>
      <c r="W218" s="73"/>
      <c r="Y218" s="73"/>
      <c r="AA218" s="73"/>
      <c r="AC218" s="73"/>
      <c r="AE218" s="73"/>
      <c r="AG218" s="73"/>
      <c r="AI218" s="73"/>
      <c r="AK218" s="73"/>
      <c r="AM218" s="73"/>
      <c r="AO218" s="73"/>
      <c r="AQ218" s="73"/>
      <c r="AS218" s="73"/>
      <c r="AU218" s="73"/>
      <c r="AW218" s="73"/>
      <c r="AY218" s="73"/>
      <c r="BA218" s="73"/>
      <c r="BC218" s="73"/>
      <c r="BE218" s="73"/>
      <c r="BI218" s="77">
        <f>COUNT(H218,J218,M218,P218,R218,T218,V218,X218,Z218,#REF!,AT218,AB218,AD218,AF218,AH218,AJ218,AL218,AV218,#REF!,AN218,AX218,AP218,AZ218,BB218,BD218,BF218,AR218)</f>
        <v>0</v>
      </c>
    </row>
    <row r="219" spans="2:61" x14ac:dyDescent="0.2">
      <c r="B219" s="73"/>
      <c r="F219" s="76">
        <f t="shared" si="3"/>
        <v>0</v>
      </c>
      <c r="G219" s="73"/>
      <c r="I219" s="73"/>
      <c r="L219" s="73"/>
      <c r="O219" s="73"/>
      <c r="Q219" s="73"/>
      <c r="S219" s="73"/>
      <c r="U219" s="73"/>
      <c r="W219" s="73"/>
      <c r="Y219" s="73"/>
      <c r="AA219" s="73"/>
      <c r="AC219" s="73"/>
      <c r="AE219" s="73"/>
      <c r="AG219" s="73"/>
      <c r="AI219" s="73"/>
      <c r="AK219" s="73"/>
      <c r="AM219" s="73"/>
      <c r="AO219" s="73"/>
      <c r="AQ219" s="73"/>
      <c r="AS219" s="73"/>
      <c r="AU219" s="73"/>
      <c r="AW219" s="73"/>
      <c r="AY219" s="73"/>
      <c r="BA219" s="73"/>
      <c r="BC219" s="73"/>
      <c r="BE219" s="73"/>
      <c r="BI219" s="77">
        <f>COUNT(H219,J219,M219,P219,R219,T219,V219,X219,Z219,#REF!,AT219,AB219,AD219,AF219,AH219,AJ219,AL219,AV219,#REF!,AN219,AX219,AP219,AZ219,BB219,BD219,BF219,AR219)</f>
        <v>0</v>
      </c>
    </row>
    <row r="220" spans="2:61" x14ac:dyDescent="0.2">
      <c r="B220" s="73"/>
      <c r="F220" s="76">
        <f t="shared" si="3"/>
        <v>0</v>
      </c>
      <c r="G220" s="73"/>
      <c r="I220" s="73"/>
      <c r="L220" s="73"/>
      <c r="O220" s="73"/>
      <c r="Q220" s="73"/>
      <c r="S220" s="73"/>
      <c r="U220" s="73"/>
      <c r="W220" s="73"/>
      <c r="Y220" s="73"/>
      <c r="AA220" s="73"/>
      <c r="AC220" s="73"/>
      <c r="AE220" s="73"/>
      <c r="AG220" s="73"/>
      <c r="AI220" s="73"/>
      <c r="AK220" s="73"/>
      <c r="AM220" s="73"/>
      <c r="AO220" s="73"/>
      <c r="AQ220" s="73"/>
      <c r="AS220" s="73"/>
      <c r="AU220" s="73"/>
      <c r="AW220" s="73"/>
      <c r="AY220" s="73"/>
      <c r="BA220" s="73"/>
      <c r="BC220" s="73"/>
      <c r="BE220" s="73"/>
      <c r="BI220" s="77">
        <f>COUNT(H220,J220,M220,P220,R220,T220,V220,X220,Z220,#REF!,AT220,AB220,AD220,AF220,AH220,AJ220,AL220,AV220,#REF!,AN220,AX220,AP220,AZ220,BB220,BD220,BF220,AR220)</f>
        <v>0</v>
      </c>
    </row>
    <row r="221" spans="2:61" x14ac:dyDescent="0.2">
      <c r="B221" s="73"/>
      <c r="F221" s="76">
        <f t="shared" si="3"/>
        <v>0</v>
      </c>
      <c r="G221" s="73"/>
      <c r="I221" s="73"/>
      <c r="L221" s="73"/>
      <c r="O221" s="73"/>
      <c r="Q221" s="73"/>
      <c r="S221" s="73"/>
      <c r="U221" s="73"/>
      <c r="W221" s="73"/>
      <c r="Y221" s="73"/>
      <c r="AA221" s="73"/>
      <c r="AC221" s="73"/>
      <c r="AE221" s="73"/>
      <c r="AG221" s="73"/>
      <c r="AI221" s="73"/>
      <c r="AK221" s="73"/>
      <c r="AM221" s="73"/>
      <c r="AO221" s="73"/>
      <c r="AQ221" s="73"/>
      <c r="AS221" s="73"/>
      <c r="AU221" s="73"/>
      <c r="AW221" s="73"/>
      <c r="AY221" s="73"/>
      <c r="BA221" s="73"/>
      <c r="BC221" s="73"/>
      <c r="BE221" s="73"/>
      <c r="BI221" s="77">
        <f>COUNT(H221,J221,M221,P221,R221,T221,V221,X221,Z221,#REF!,AT221,AB221,AD221,AF221,AH221,AJ221,AL221,AV221,#REF!,AN221,AX221,AP221,AZ221,BB221,BD221,BF221,AR221)</f>
        <v>0</v>
      </c>
    </row>
    <row r="222" spans="2:61" x14ac:dyDescent="0.2">
      <c r="B222" s="73"/>
      <c r="F222" s="76">
        <f t="shared" si="3"/>
        <v>0</v>
      </c>
      <c r="G222" s="73"/>
      <c r="I222" s="73"/>
      <c r="L222" s="73"/>
      <c r="O222" s="73"/>
      <c r="Q222" s="73"/>
      <c r="S222" s="73"/>
      <c r="U222" s="73"/>
      <c r="W222" s="73"/>
      <c r="Y222" s="73"/>
      <c r="AA222" s="73"/>
      <c r="AC222" s="73"/>
      <c r="AE222" s="73"/>
      <c r="AG222" s="73"/>
      <c r="AI222" s="73"/>
      <c r="AK222" s="73"/>
      <c r="AM222" s="73"/>
      <c r="AO222" s="73"/>
      <c r="AQ222" s="73"/>
      <c r="AS222" s="73"/>
      <c r="AU222" s="73"/>
      <c r="AW222" s="73"/>
      <c r="AY222" s="73"/>
      <c r="BA222" s="73"/>
      <c r="BC222" s="73"/>
      <c r="BE222" s="73"/>
      <c r="BI222" s="77">
        <f>COUNT(H222,J222,M222,P222,R222,T222,V222,X222,Z222,#REF!,AT222,AB222,AD222,AF222,AH222,AJ222,AL222,AV222,#REF!,AN222,AX222,AP222,AZ222,BB222,BD222,BF222,AR222)</f>
        <v>0</v>
      </c>
    </row>
    <row r="223" spans="2:61" x14ac:dyDescent="0.2">
      <c r="B223" s="73"/>
      <c r="F223" s="76">
        <f t="shared" si="3"/>
        <v>0</v>
      </c>
      <c r="G223" s="73"/>
      <c r="I223" s="73"/>
      <c r="L223" s="73"/>
      <c r="O223" s="73"/>
      <c r="Q223" s="73"/>
      <c r="S223" s="73"/>
      <c r="U223" s="73"/>
      <c r="W223" s="73"/>
      <c r="Y223" s="73"/>
      <c r="AA223" s="73"/>
      <c r="AC223" s="73"/>
      <c r="AE223" s="73"/>
      <c r="AG223" s="73"/>
      <c r="AI223" s="73"/>
      <c r="AK223" s="73"/>
      <c r="AM223" s="73"/>
      <c r="AO223" s="73"/>
      <c r="AQ223" s="73"/>
      <c r="AS223" s="73"/>
      <c r="AU223" s="73"/>
      <c r="AW223" s="73"/>
      <c r="AY223" s="73"/>
      <c r="BA223" s="73"/>
      <c r="BC223" s="73"/>
      <c r="BE223" s="73"/>
      <c r="BI223" s="77">
        <f>COUNT(H223,J223,M223,P223,R223,T223,V223,X223,Z223,#REF!,AT223,AB223,AD223,AF223,AH223,AJ223,AL223,AV223,#REF!,AN223,AX223,AP223,AZ223,BB223,BD223,BF223,AR223)</f>
        <v>0</v>
      </c>
    </row>
    <row r="224" spans="2:61" x14ac:dyDescent="0.2">
      <c r="B224" s="73"/>
      <c r="F224" s="76">
        <f t="shared" si="3"/>
        <v>0</v>
      </c>
      <c r="G224" s="73"/>
      <c r="I224" s="73"/>
      <c r="L224" s="73"/>
      <c r="O224" s="73"/>
      <c r="Q224" s="73"/>
      <c r="S224" s="73"/>
      <c r="U224" s="73"/>
      <c r="W224" s="73"/>
      <c r="Y224" s="73"/>
      <c r="AA224" s="73"/>
      <c r="AC224" s="73"/>
      <c r="AE224" s="73"/>
      <c r="AG224" s="73"/>
      <c r="AI224" s="73"/>
      <c r="AK224" s="73"/>
      <c r="AM224" s="73"/>
      <c r="AO224" s="73"/>
      <c r="AQ224" s="73"/>
      <c r="AS224" s="73"/>
      <c r="AU224" s="73"/>
      <c r="AW224" s="73"/>
      <c r="AY224" s="73"/>
      <c r="BA224" s="73"/>
      <c r="BC224" s="73"/>
      <c r="BE224" s="73"/>
      <c r="BI224" s="77">
        <f>COUNT(H224,J224,M224,P224,R224,T224,V224,X224,Z224,#REF!,AT224,AB224,AD224,AF224,AH224,AJ224,AL224,AV224,#REF!,AN224,AX224,AP224,AZ224,BB224,BD224,BF224,AR224)</f>
        <v>0</v>
      </c>
    </row>
    <row r="225" spans="2:61" x14ac:dyDescent="0.2">
      <c r="B225" s="73"/>
      <c r="F225" s="76">
        <f t="shared" si="3"/>
        <v>0</v>
      </c>
      <c r="G225" s="73"/>
      <c r="I225" s="73"/>
      <c r="L225" s="73"/>
      <c r="O225" s="73"/>
      <c r="Q225" s="73"/>
      <c r="S225" s="73"/>
      <c r="U225" s="73"/>
      <c r="W225" s="73"/>
      <c r="Y225" s="73"/>
      <c r="AA225" s="73"/>
      <c r="AC225" s="73"/>
      <c r="AE225" s="73"/>
      <c r="AG225" s="73"/>
      <c r="AI225" s="73"/>
      <c r="AK225" s="73"/>
      <c r="AM225" s="73"/>
      <c r="AO225" s="73"/>
      <c r="AQ225" s="73"/>
      <c r="AS225" s="73"/>
      <c r="AU225" s="73"/>
      <c r="AW225" s="73"/>
      <c r="AY225" s="73"/>
      <c r="BA225" s="73"/>
      <c r="BC225" s="73"/>
      <c r="BE225" s="73"/>
      <c r="BI225" s="77">
        <f>COUNT(H225,J225,M225,P225,R225,T225,V225,X225,Z225,#REF!,AT225,AB225,AD225,AF225,AH225,AJ225,AL225,AV225,#REF!,AN225,AX225,AP225,AZ225,BB225,BD225,BF225,AR225)</f>
        <v>0</v>
      </c>
    </row>
    <row r="226" spans="2:61" x14ac:dyDescent="0.2">
      <c r="B226" s="73"/>
      <c r="F226" s="76">
        <f t="shared" si="3"/>
        <v>0</v>
      </c>
      <c r="G226" s="73"/>
      <c r="I226" s="73"/>
      <c r="L226" s="73"/>
      <c r="O226" s="73"/>
      <c r="Q226" s="73"/>
      <c r="S226" s="73"/>
      <c r="U226" s="73"/>
      <c r="W226" s="73"/>
      <c r="Y226" s="73"/>
      <c r="AA226" s="73"/>
      <c r="AC226" s="73"/>
      <c r="AE226" s="73"/>
      <c r="AG226" s="73"/>
      <c r="AI226" s="73"/>
      <c r="AK226" s="73"/>
      <c r="AM226" s="73"/>
      <c r="AO226" s="73"/>
      <c r="AQ226" s="73"/>
      <c r="AS226" s="73"/>
      <c r="AU226" s="73"/>
      <c r="AW226" s="73"/>
      <c r="AY226" s="73"/>
      <c r="BA226" s="73"/>
      <c r="BC226" s="73"/>
      <c r="BE226" s="73"/>
      <c r="BI226" s="77">
        <f>COUNT(H226,J226,M226,P226,R226,T226,V226,X226,Z226,#REF!,AT226,AB226,AD226,AF226,AH226,AJ226,AL226,AV226,#REF!,AN226,AX226,AP226,AZ226,BB226,BD226,BF226,AR226)</f>
        <v>0</v>
      </c>
    </row>
    <row r="227" spans="2:61" x14ac:dyDescent="0.2">
      <c r="B227" s="73"/>
      <c r="F227" s="76">
        <f t="shared" si="3"/>
        <v>0</v>
      </c>
      <c r="G227" s="73"/>
      <c r="I227" s="73"/>
      <c r="L227" s="73"/>
      <c r="O227" s="73"/>
      <c r="Q227" s="73"/>
      <c r="S227" s="73"/>
      <c r="U227" s="73"/>
      <c r="W227" s="73"/>
      <c r="Y227" s="73"/>
      <c r="AA227" s="73"/>
      <c r="AC227" s="73"/>
      <c r="AE227" s="73"/>
      <c r="AG227" s="73"/>
      <c r="AI227" s="73"/>
      <c r="AK227" s="73"/>
      <c r="AM227" s="73"/>
      <c r="AO227" s="73"/>
      <c r="AQ227" s="73"/>
      <c r="AS227" s="73"/>
      <c r="AU227" s="73"/>
      <c r="AW227" s="73"/>
      <c r="AY227" s="73"/>
      <c r="BA227" s="73"/>
      <c r="BC227" s="73"/>
      <c r="BE227" s="73"/>
      <c r="BI227" s="77">
        <f>COUNT(H227,J227,M227,P227,R227,T227,V227,X227,Z227,#REF!,AT227,AB227,AD227,AF227,AH227,AJ227,AL227,AV227,#REF!,AN227,AX227,AP227,AZ227,BB227,BD227,BF227,AR227)</f>
        <v>0</v>
      </c>
    </row>
    <row r="228" spans="2:61" x14ac:dyDescent="0.2">
      <c r="B228" s="73"/>
      <c r="F228" s="76">
        <f t="shared" si="3"/>
        <v>0</v>
      </c>
      <c r="G228" s="73"/>
      <c r="I228" s="73"/>
      <c r="L228" s="73"/>
      <c r="O228" s="73"/>
      <c r="Q228" s="73"/>
      <c r="S228" s="73"/>
      <c r="U228" s="73"/>
      <c r="W228" s="73"/>
      <c r="Y228" s="73"/>
      <c r="AA228" s="73"/>
      <c r="AC228" s="73"/>
      <c r="AE228" s="73"/>
      <c r="AG228" s="73"/>
      <c r="AI228" s="73"/>
      <c r="AK228" s="73"/>
      <c r="AM228" s="73"/>
      <c r="AO228" s="73"/>
      <c r="AQ228" s="73"/>
      <c r="AS228" s="73"/>
      <c r="AU228" s="73"/>
      <c r="AW228" s="73"/>
      <c r="AY228" s="73"/>
      <c r="BA228" s="73"/>
      <c r="BC228" s="73"/>
      <c r="BE228" s="73"/>
      <c r="BI228" s="77">
        <f>COUNT(H228,J228,M228,P228,R228,T228,V228,X228,Z228,#REF!,AT228,AB228,AD228,AF228,AH228,AJ228,AL228,AV228,#REF!,AN228,AX228,AP228,AZ228,BB228,BD228,BF228,AR228)</f>
        <v>0</v>
      </c>
    </row>
    <row r="229" spans="2:61" x14ac:dyDescent="0.2">
      <c r="B229" s="73"/>
      <c r="F229" s="76">
        <f t="shared" si="3"/>
        <v>0</v>
      </c>
      <c r="G229" s="73"/>
      <c r="I229" s="73"/>
      <c r="L229" s="73"/>
      <c r="O229" s="73"/>
      <c r="Q229" s="73"/>
      <c r="S229" s="73"/>
      <c r="U229" s="73"/>
      <c r="W229" s="73"/>
      <c r="Y229" s="73"/>
      <c r="AA229" s="73"/>
      <c r="AC229" s="73"/>
      <c r="AE229" s="73"/>
      <c r="AG229" s="73"/>
      <c r="AI229" s="73"/>
      <c r="AK229" s="73"/>
      <c r="AM229" s="73"/>
      <c r="AO229" s="73"/>
      <c r="AQ229" s="73"/>
      <c r="AS229" s="73"/>
      <c r="AU229" s="73"/>
      <c r="AW229" s="73"/>
      <c r="AY229" s="73"/>
      <c r="BA229" s="73"/>
      <c r="BC229" s="73"/>
      <c r="BE229" s="73"/>
      <c r="BI229" s="77">
        <f>COUNT(H229,J229,M229,P229,R229,T229,V229,X229,Z229,#REF!,AT229,AB229,AD229,AF229,AH229,AJ229,AL229,AV229,#REF!,AN229,AX229,AP229,AZ229,BB229,BD229,BF229,AR229)</f>
        <v>0</v>
      </c>
    </row>
    <row r="230" spans="2:61" x14ac:dyDescent="0.2">
      <c r="B230" s="73"/>
      <c r="F230" s="76">
        <f t="shared" si="3"/>
        <v>0</v>
      </c>
      <c r="G230" s="73"/>
      <c r="I230" s="73"/>
      <c r="L230" s="73"/>
      <c r="O230" s="73"/>
      <c r="Q230" s="73"/>
      <c r="S230" s="73"/>
      <c r="U230" s="73"/>
      <c r="W230" s="73"/>
      <c r="Y230" s="73"/>
      <c r="AA230" s="73"/>
      <c r="AC230" s="73"/>
      <c r="AE230" s="73"/>
      <c r="AG230" s="73"/>
      <c r="AI230" s="73"/>
      <c r="AK230" s="73"/>
      <c r="AM230" s="73"/>
      <c r="AO230" s="73"/>
      <c r="AQ230" s="73"/>
      <c r="AS230" s="73"/>
      <c r="AU230" s="73"/>
      <c r="AW230" s="73"/>
      <c r="AY230" s="73"/>
      <c r="BA230" s="73"/>
      <c r="BC230" s="73"/>
      <c r="BE230" s="73"/>
      <c r="BI230" s="77">
        <f>COUNT(H230,J230,M230,P230,R230,T230,V230,X230,Z230,#REF!,AT230,AB230,AD230,AF230,AH230,AJ230,AL230,AV230,#REF!,AN230,AX230,AP230,AZ230,BB230,BD230,BF230,AR230)</f>
        <v>0</v>
      </c>
    </row>
    <row r="231" spans="2:61" x14ac:dyDescent="0.2">
      <c r="B231" s="73"/>
      <c r="F231" s="76">
        <f t="shared" si="3"/>
        <v>0</v>
      </c>
      <c r="G231" s="73"/>
      <c r="I231" s="73"/>
      <c r="L231" s="73"/>
      <c r="O231" s="73"/>
      <c r="Q231" s="73"/>
      <c r="S231" s="73"/>
      <c r="U231" s="73"/>
      <c r="W231" s="73"/>
      <c r="Y231" s="73"/>
      <c r="AA231" s="73"/>
      <c r="AC231" s="73"/>
      <c r="AE231" s="73"/>
      <c r="AG231" s="73"/>
      <c r="AI231" s="73"/>
      <c r="AK231" s="73"/>
      <c r="AM231" s="73"/>
      <c r="AO231" s="73"/>
      <c r="AQ231" s="73"/>
      <c r="AS231" s="73"/>
      <c r="AU231" s="73"/>
      <c r="AW231" s="73"/>
      <c r="AY231" s="73"/>
      <c r="BA231" s="73"/>
      <c r="BC231" s="73"/>
      <c r="BE231" s="73"/>
      <c r="BI231" s="77">
        <f>COUNT(H231,J231,M231,P231,R231,T231,V231,X231,Z231,#REF!,AT231,AB231,AD231,AF231,AH231,AJ231,AL231,AV231,#REF!,AN231,AX231,AP231,AZ231,BB231,BD231,BF231,AR231)</f>
        <v>0</v>
      </c>
    </row>
    <row r="232" spans="2:61" x14ac:dyDescent="0.2">
      <c r="B232" s="73"/>
      <c r="F232" s="76">
        <f t="shared" si="3"/>
        <v>0</v>
      </c>
      <c r="G232" s="73"/>
      <c r="I232" s="73"/>
      <c r="L232" s="73"/>
      <c r="O232" s="73"/>
      <c r="Q232" s="73"/>
      <c r="S232" s="73"/>
      <c r="U232" s="73"/>
      <c r="W232" s="73"/>
      <c r="Y232" s="73"/>
      <c r="AA232" s="73"/>
      <c r="AC232" s="73"/>
      <c r="AE232" s="73"/>
      <c r="AG232" s="73"/>
      <c r="AI232" s="73"/>
      <c r="AK232" s="73"/>
      <c r="AM232" s="73"/>
      <c r="AO232" s="73"/>
      <c r="AQ232" s="73"/>
      <c r="AS232" s="73"/>
      <c r="AU232" s="73"/>
      <c r="AW232" s="73"/>
      <c r="AY232" s="73"/>
      <c r="BA232" s="73"/>
      <c r="BC232" s="73"/>
      <c r="BE232" s="73"/>
      <c r="BI232" s="77">
        <f>COUNT(H232,J232,M232,P232,R232,T232,V232,X232,Z232,#REF!,AT232,AB232,AD232,AF232,AH232,AJ232,AL232,AV232,#REF!,AN232,AX232,AP232,AZ232,BB232,BD232,BF232,AR232)</f>
        <v>0</v>
      </c>
    </row>
    <row r="233" spans="2:61" x14ac:dyDescent="0.2">
      <c r="B233" s="73"/>
      <c r="F233" s="76">
        <f t="shared" si="3"/>
        <v>0</v>
      </c>
      <c r="G233" s="73"/>
      <c r="I233" s="73"/>
      <c r="L233" s="73"/>
      <c r="O233" s="73"/>
      <c r="Q233" s="73"/>
      <c r="S233" s="73"/>
      <c r="U233" s="73"/>
      <c r="W233" s="73"/>
      <c r="Y233" s="73"/>
      <c r="AA233" s="73"/>
      <c r="AC233" s="73"/>
      <c r="AE233" s="73"/>
      <c r="AG233" s="73"/>
      <c r="AI233" s="73"/>
      <c r="AK233" s="73"/>
      <c r="AM233" s="73"/>
      <c r="AO233" s="73"/>
      <c r="AQ233" s="73"/>
      <c r="AS233" s="73"/>
      <c r="AU233" s="73"/>
      <c r="AW233" s="73"/>
      <c r="AY233" s="73"/>
      <c r="BA233" s="73"/>
      <c r="BC233" s="73"/>
      <c r="BE233" s="73"/>
      <c r="BI233" s="77">
        <f>COUNT(H233,J233,M233,P233,R233,T233,V233,X233,Z233,#REF!,AT233,AB233,AD233,AF233,AH233,AJ233,AL233,AV233,#REF!,AN233,AX233,AP233,AZ233,BB233,BD233,BF233,AR233)</f>
        <v>0</v>
      </c>
    </row>
    <row r="234" spans="2:61" x14ac:dyDescent="0.2">
      <c r="B234" s="73"/>
      <c r="F234" s="76">
        <f t="shared" si="3"/>
        <v>0</v>
      </c>
      <c r="G234" s="73"/>
      <c r="I234" s="73"/>
      <c r="L234" s="73"/>
      <c r="O234" s="73"/>
      <c r="Q234" s="73"/>
      <c r="S234" s="73"/>
      <c r="U234" s="73"/>
      <c r="W234" s="73"/>
      <c r="Y234" s="73"/>
      <c r="AA234" s="73"/>
      <c r="AC234" s="73"/>
      <c r="AE234" s="73"/>
      <c r="AG234" s="73"/>
      <c r="AI234" s="73"/>
      <c r="AK234" s="73"/>
      <c r="AM234" s="73"/>
      <c r="AO234" s="73"/>
      <c r="AQ234" s="73"/>
      <c r="AS234" s="73"/>
      <c r="AU234" s="73"/>
      <c r="AW234" s="73"/>
      <c r="AY234" s="73"/>
      <c r="BA234" s="73"/>
      <c r="BC234" s="73"/>
      <c r="BE234" s="73"/>
      <c r="BI234" s="77">
        <f>COUNT(H234,J234,M234,P234,R234,T234,V234,X234,Z234,#REF!,AT234,AB234,AD234,AF234,AH234,AJ234,AL234,AV234,#REF!,AN234,AX234,AP234,AZ234,BB234,BD234,BF234,AR234)</f>
        <v>0</v>
      </c>
    </row>
    <row r="235" spans="2:61" x14ac:dyDescent="0.2">
      <c r="B235" s="73"/>
      <c r="F235" s="76">
        <f t="shared" si="3"/>
        <v>0</v>
      </c>
      <c r="G235" s="73"/>
      <c r="I235" s="73"/>
      <c r="L235" s="73"/>
      <c r="O235" s="73"/>
      <c r="Q235" s="73"/>
      <c r="S235" s="73"/>
      <c r="U235" s="73"/>
      <c r="W235" s="73"/>
      <c r="Y235" s="73"/>
      <c r="AA235" s="73"/>
      <c r="AC235" s="73"/>
      <c r="AE235" s="73"/>
      <c r="AG235" s="73"/>
      <c r="AI235" s="73"/>
      <c r="AK235" s="73"/>
      <c r="AM235" s="73"/>
      <c r="AO235" s="73"/>
      <c r="AQ235" s="73"/>
      <c r="AS235" s="73"/>
      <c r="AU235" s="73"/>
      <c r="AW235" s="73"/>
      <c r="AY235" s="73"/>
      <c r="BA235" s="73"/>
      <c r="BC235" s="73"/>
      <c r="BE235" s="73"/>
      <c r="BI235" s="77">
        <f>COUNT(H235,J235,M235,P235,R235,T235,V235,X235,Z235,#REF!,AT235,AB235,AD235,AF235,AH235,AJ235,AL235,AV235,#REF!,AN235,AX235,AP235,AZ235,BB235,BD235,BF235,AR235)</f>
        <v>0</v>
      </c>
    </row>
    <row r="236" spans="2:61" x14ac:dyDescent="0.2">
      <c r="B236" s="73"/>
      <c r="F236" s="76">
        <f t="shared" si="3"/>
        <v>0</v>
      </c>
      <c r="G236" s="73"/>
      <c r="I236" s="73"/>
      <c r="L236" s="73"/>
      <c r="O236" s="73"/>
      <c r="Q236" s="73"/>
      <c r="S236" s="73"/>
      <c r="U236" s="73"/>
      <c r="W236" s="73"/>
      <c r="Y236" s="73"/>
      <c r="AA236" s="73"/>
      <c r="AC236" s="73"/>
      <c r="AE236" s="73"/>
      <c r="AG236" s="73"/>
      <c r="AI236" s="73"/>
      <c r="AK236" s="73"/>
      <c r="AM236" s="73"/>
      <c r="AO236" s="73"/>
      <c r="AQ236" s="73"/>
      <c r="AS236" s="73"/>
      <c r="AU236" s="73"/>
      <c r="AW236" s="73"/>
      <c r="AY236" s="73"/>
      <c r="BA236" s="73"/>
      <c r="BC236" s="73"/>
      <c r="BE236" s="73"/>
      <c r="BI236" s="77">
        <f>COUNT(H236,J236,M236,P236,R236,T236,V236,X236,Z236,#REF!,AT236,AB236,AD236,AF236,AH236,AJ236,AL236,AV236,#REF!,AN236,AX236,AP236,AZ236,BB236,BD236,BF236,AR236)</f>
        <v>0</v>
      </c>
    </row>
    <row r="237" spans="2:61" x14ac:dyDescent="0.2">
      <c r="B237" s="73"/>
      <c r="F237" s="76">
        <f t="shared" si="3"/>
        <v>0</v>
      </c>
      <c r="G237" s="73"/>
      <c r="I237" s="73"/>
      <c r="L237" s="73"/>
      <c r="O237" s="73"/>
      <c r="Q237" s="73"/>
      <c r="S237" s="73"/>
      <c r="U237" s="73"/>
      <c r="W237" s="73"/>
      <c r="Y237" s="73"/>
      <c r="AA237" s="73"/>
      <c r="AC237" s="73"/>
      <c r="AE237" s="73"/>
      <c r="AG237" s="73"/>
      <c r="AI237" s="73"/>
      <c r="AK237" s="73"/>
      <c r="AM237" s="73"/>
      <c r="AO237" s="73"/>
      <c r="AQ237" s="73"/>
      <c r="AS237" s="73"/>
      <c r="AU237" s="73"/>
      <c r="AW237" s="73"/>
      <c r="AY237" s="73"/>
      <c r="BA237" s="73"/>
      <c r="BC237" s="73"/>
      <c r="BE237" s="73"/>
      <c r="BI237" s="77">
        <f>COUNT(H237,J237,M237,P237,R237,T237,V237,X237,Z237,#REF!,AT237,AB237,AD237,AF237,AH237,AJ237,AL237,AV237,#REF!,AN237,AX237,AP237,AZ237,BB237,BD237,BF237,AR237)</f>
        <v>0</v>
      </c>
    </row>
    <row r="238" spans="2:61" x14ac:dyDescent="0.2">
      <c r="B238" s="73"/>
      <c r="F238" s="76">
        <f t="shared" si="3"/>
        <v>0</v>
      </c>
      <c r="G238" s="73"/>
      <c r="I238" s="73"/>
      <c r="L238" s="73"/>
      <c r="O238" s="73"/>
      <c r="Q238" s="73"/>
      <c r="S238" s="73"/>
      <c r="U238" s="73"/>
      <c r="W238" s="73"/>
      <c r="Y238" s="73"/>
      <c r="AA238" s="73"/>
      <c r="AC238" s="73"/>
      <c r="AE238" s="73"/>
      <c r="AG238" s="73"/>
      <c r="AI238" s="73"/>
      <c r="AK238" s="73"/>
      <c r="AM238" s="73"/>
      <c r="AO238" s="73"/>
      <c r="AQ238" s="73"/>
      <c r="AS238" s="73"/>
      <c r="AU238" s="73"/>
      <c r="AW238" s="73"/>
      <c r="AY238" s="73"/>
      <c r="BA238" s="73"/>
      <c r="BC238" s="73"/>
      <c r="BE238" s="73"/>
      <c r="BI238" s="77">
        <f>COUNT(H238,J238,M238,P238,R238,T238,V238,X238,Z238,#REF!,AT238,AB238,AD238,AF238,AH238,AJ238,AL238,AV238,#REF!,AN238,AX238,AP238,AZ238,BB238,BD238,BF238,AR238)</f>
        <v>0</v>
      </c>
    </row>
    <row r="239" spans="2:61" x14ac:dyDescent="0.2">
      <c r="B239" s="73"/>
      <c r="F239" s="76">
        <f t="shared" si="3"/>
        <v>0</v>
      </c>
      <c r="G239" s="73"/>
      <c r="I239" s="73"/>
      <c r="L239" s="73"/>
      <c r="O239" s="73"/>
      <c r="Q239" s="73"/>
      <c r="S239" s="73"/>
      <c r="U239" s="73"/>
      <c r="W239" s="73"/>
      <c r="Y239" s="73"/>
      <c r="AA239" s="73"/>
      <c r="AC239" s="73"/>
      <c r="AE239" s="73"/>
      <c r="AG239" s="73"/>
      <c r="AI239" s="73"/>
      <c r="AK239" s="73"/>
      <c r="AM239" s="73"/>
      <c r="AO239" s="73"/>
      <c r="AQ239" s="73"/>
      <c r="AS239" s="73"/>
      <c r="AU239" s="73"/>
      <c r="AW239" s="73"/>
      <c r="AY239" s="73"/>
      <c r="BA239" s="73"/>
      <c r="BC239" s="73"/>
      <c r="BE239" s="73"/>
      <c r="BI239" s="77">
        <f>COUNT(H239,J239,M239,P239,R239,T239,V239,X239,Z239,#REF!,AT239,AB239,AD239,AF239,AH239,AJ239,AL239,AV239,#REF!,AN239,AX239,AP239,AZ239,BB239,BD239,BF239,AR239)</f>
        <v>0</v>
      </c>
    </row>
    <row r="240" spans="2:61" x14ac:dyDescent="0.2">
      <c r="B240" s="73"/>
      <c r="F240" s="76">
        <f t="shared" si="3"/>
        <v>0</v>
      </c>
      <c r="G240" s="73"/>
      <c r="I240" s="73"/>
      <c r="L240" s="73"/>
      <c r="O240" s="73"/>
      <c r="Q240" s="73"/>
      <c r="S240" s="73"/>
      <c r="U240" s="73"/>
      <c r="W240" s="73"/>
      <c r="Y240" s="73"/>
      <c r="AA240" s="73"/>
      <c r="AC240" s="73"/>
      <c r="AE240" s="73"/>
      <c r="AG240" s="73"/>
      <c r="AI240" s="73"/>
      <c r="AK240" s="73"/>
      <c r="AM240" s="73"/>
      <c r="AO240" s="73"/>
      <c r="AQ240" s="73"/>
      <c r="AS240" s="73"/>
      <c r="AU240" s="73"/>
      <c r="AW240" s="73"/>
      <c r="AY240" s="73"/>
      <c r="BA240" s="73"/>
      <c r="BC240" s="73"/>
      <c r="BE240" s="73"/>
      <c r="BI240" s="77">
        <f>COUNT(H240,J240,M240,P240,R240,T240,V240,X240,Z240,#REF!,AT240,AB240,AD240,AF240,AH240,AJ240,AL240,AV240,#REF!,AN240,AX240,AP240,AZ240,BB240,BD240,BF240,AR240)</f>
        <v>0</v>
      </c>
    </row>
    <row r="241" spans="2:61" x14ac:dyDescent="0.2">
      <c r="B241" s="73"/>
      <c r="F241" s="76">
        <f t="shared" si="3"/>
        <v>0</v>
      </c>
      <c r="G241" s="73"/>
      <c r="I241" s="73"/>
      <c r="L241" s="73"/>
      <c r="O241" s="73"/>
      <c r="Q241" s="73"/>
      <c r="S241" s="73"/>
      <c r="U241" s="73"/>
      <c r="W241" s="73"/>
      <c r="Y241" s="73"/>
      <c r="AA241" s="73"/>
      <c r="AC241" s="73"/>
      <c r="AE241" s="73"/>
      <c r="AG241" s="73"/>
      <c r="AI241" s="73"/>
      <c r="AK241" s="73"/>
      <c r="AM241" s="73"/>
      <c r="AO241" s="73"/>
      <c r="AQ241" s="73"/>
      <c r="AS241" s="73"/>
      <c r="AU241" s="73"/>
      <c r="AW241" s="73"/>
      <c r="AY241" s="73"/>
      <c r="BA241" s="73"/>
      <c r="BC241" s="73"/>
      <c r="BE241" s="73"/>
      <c r="BI241" s="77">
        <f>COUNT(H241,J241,M241,P241,R241,T241,V241,X241,Z241,#REF!,AT241,AB241,AD241,AF241,AH241,AJ241,AL241,AV241,#REF!,AN241,AX241,AP241,AZ241,BB241,BD241,BF241,AR241)</f>
        <v>0</v>
      </c>
    </row>
    <row r="242" spans="2:61" x14ac:dyDescent="0.2">
      <c r="B242" s="73"/>
      <c r="F242" s="76">
        <f t="shared" si="3"/>
        <v>0</v>
      </c>
      <c r="G242" s="73"/>
      <c r="I242" s="73"/>
      <c r="L242" s="73"/>
      <c r="O242" s="73"/>
      <c r="Q242" s="73"/>
      <c r="S242" s="73"/>
      <c r="U242" s="73"/>
      <c r="W242" s="73"/>
      <c r="Y242" s="73"/>
      <c r="AA242" s="73"/>
      <c r="AC242" s="73"/>
      <c r="AE242" s="73"/>
      <c r="AG242" s="73"/>
      <c r="AI242" s="73"/>
      <c r="AK242" s="73"/>
      <c r="AM242" s="73"/>
      <c r="AO242" s="73"/>
      <c r="AQ242" s="73"/>
      <c r="AS242" s="73"/>
      <c r="AU242" s="73"/>
      <c r="AW242" s="73"/>
      <c r="AY242" s="73"/>
      <c r="BA242" s="73"/>
      <c r="BC242" s="73"/>
      <c r="BE242" s="73"/>
      <c r="BI242" s="77">
        <f>COUNT(H242,J242,M242,P242,R242,T242,V242,X242,Z242,#REF!,AT242,AB242,AD242,AF242,AH242,AJ242,AL242,AV242,#REF!,AN242,AX242,AP242,AZ242,BB242,BD242,BF242,AR242)</f>
        <v>0</v>
      </c>
    </row>
    <row r="243" spans="2:61" x14ac:dyDescent="0.2">
      <c r="B243" s="73"/>
      <c r="F243" s="76">
        <f t="shared" si="3"/>
        <v>0</v>
      </c>
      <c r="G243" s="73"/>
      <c r="I243" s="73"/>
      <c r="L243" s="73"/>
      <c r="O243" s="73"/>
      <c r="Q243" s="73"/>
      <c r="S243" s="73"/>
      <c r="U243" s="73"/>
      <c r="W243" s="73"/>
      <c r="Y243" s="73"/>
      <c r="AA243" s="73"/>
      <c r="AC243" s="73"/>
      <c r="AE243" s="73"/>
      <c r="AG243" s="73"/>
      <c r="AI243" s="73"/>
      <c r="AK243" s="73"/>
      <c r="AM243" s="73"/>
      <c r="AO243" s="73"/>
      <c r="AQ243" s="73"/>
      <c r="AS243" s="73"/>
      <c r="AU243" s="73"/>
      <c r="AW243" s="73"/>
      <c r="AY243" s="73"/>
      <c r="BA243" s="73"/>
      <c r="BC243" s="73"/>
      <c r="BE243" s="73"/>
      <c r="BI243" s="77">
        <f>COUNT(H243,J243,M243,P243,R243,T243,V243,X243,Z243,#REF!,AT243,AB243,AD243,AF243,AH243,AJ243,AL243,AV243,#REF!,AN243,AX243,AP243,AZ243,BB243,BD243,BF243,AR243)</f>
        <v>0</v>
      </c>
    </row>
    <row r="244" spans="2:61" x14ac:dyDescent="0.2">
      <c r="B244" s="73"/>
      <c r="F244" s="76">
        <f t="shared" si="3"/>
        <v>0</v>
      </c>
      <c r="G244" s="73"/>
      <c r="I244" s="73"/>
      <c r="L244" s="73"/>
      <c r="O244" s="73"/>
      <c r="Q244" s="73"/>
      <c r="S244" s="73"/>
      <c r="U244" s="73"/>
      <c r="W244" s="73"/>
      <c r="Y244" s="73"/>
      <c r="AA244" s="73"/>
      <c r="AC244" s="73"/>
      <c r="AE244" s="73"/>
      <c r="AG244" s="73"/>
      <c r="AI244" s="73"/>
      <c r="AK244" s="73"/>
      <c r="AM244" s="73"/>
      <c r="AO244" s="73"/>
      <c r="AQ244" s="73"/>
      <c r="AS244" s="73"/>
      <c r="AU244" s="73"/>
      <c r="AW244" s="73"/>
      <c r="AY244" s="73"/>
      <c r="BA244" s="73"/>
      <c r="BC244" s="73"/>
      <c r="BE244" s="73"/>
      <c r="BI244" s="77">
        <f>COUNT(H244,J244,M244,P244,R244,T244,V244,X244,Z244,#REF!,AT244,AB244,AD244,AF244,AH244,AJ244,AL244,AV244,#REF!,AN244,AX244,AP244,AZ244,BB244,BD244,BF244,AR244)</f>
        <v>0</v>
      </c>
    </row>
    <row r="245" spans="2:61" x14ac:dyDescent="0.2">
      <c r="B245" s="73"/>
      <c r="F245" s="76">
        <f t="shared" si="3"/>
        <v>0</v>
      </c>
      <c r="G245" s="73"/>
      <c r="I245" s="73"/>
      <c r="L245" s="73"/>
      <c r="O245" s="73"/>
      <c r="Q245" s="73"/>
      <c r="S245" s="73"/>
      <c r="U245" s="73"/>
      <c r="W245" s="73"/>
      <c r="Y245" s="73"/>
      <c r="AA245" s="73"/>
      <c r="AC245" s="73"/>
      <c r="AE245" s="73"/>
      <c r="AG245" s="73"/>
      <c r="AI245" s="73"/>
      <c r="AK245" s="73"/>
      <c r="AM245" s="73"/>
      <c r="AO245" s="73"/>
      <c r="AQ245" s="73"/>
      <c r="AS245" s="73"/>
      <c r="AU245" s="73"/>
      <c r="AW245" s="73"/>
      <c r="AY245" s="73"/>
      <c r="BA245" s="73"/>
      <c r="BC245" s="73"/>
      <c r="BE245" s="73"/>
      <c r="BI245" s="77">
        <f>COUNT(H245,J245,M245,P245,R245,T245,V245,X245,Z245,#REF!,AT245,AB245,AD245,AF245,AH245,AJ245,AL245,AV245,#REF!,AN245,AX245,AP245,AZ245,BB245,BD245,BF245,AR245)</f>
        <v>0</v>
      </c>
    </row>
    <row r="246" spans="2:61" x14ac:dyDescent="0.2">
      <c r="B246" s="73"/>
      <c r="F246" s="76">
        <f t="shared" si="3"/>
        <v>0</v>
      </c>
      <c r="G246" s="73"/>
      <c r="I246" s="73"/>
      <c r="L246" s="73"/>
      <c r="O246" s="73"/>
      <c r="Q246" s="73"/>
      <c r="S246" s="73"/>
      <c r="U246" s="73"/>
      <c r="W246" s="73"/>
      <c r="Y246" s="73"/>
      <c r="AA246" s="73"/>
      <c r="AC246" s="73"/>
      <c r="AE246" s="73"/>
      <c r="AG246" s="73"/>
      <c r="AI246" s="73"/>
      <c r="AK246" s="73"/>
      <c r="AM246" s="73"/>
      <c r="AO246" s="73"/>
      <c r="AQ246" s="73"/>
      <c r="AS246" s="73"/>
      <c r="AU246" s="73"/>
      <c r="AW246" s="73"/>
      <c r="AY246" s="73"/>
      <c r="BA246" s="73"/>
      <c r="BC246" s="73"/>
      <c r="BE246" s="73"/>
      <c r="BI246" s="77">
        <f>COUNT(H246,J246,M246,P246,R246,T246,V246,X246,Z246,#REF!,AT246,AB246,AD246,AF246,AH246,AJ246,AL246,AV246,#REF!,AN246,AX246,AP246,AZ246,BB246,BD246,BF246,AR246)</f>
        <v>0</v>
      </c>
    </row>
    <row r="247" spans="2:61" x14ac:dyDescent="0.2">
      <c r="B247" s="73"/>
      <c r="F247" s="76">
        <f t="shared" si="3"/>
        <v>0</v>
      </c>
      <c r="G247" s="73"/>
      <c r="I247" s="73"/>
      <c r="L247" s="73"/>
      <c r="O247" s="73"/>
      <c r="Q247" s="73"/>
      <c r="S247" s="73"/>
      <c r="U247" s="73"/>
      <c r="W247" s="73"/>
      <c r="Y247" s="73"/>
      <c r="AA247" s="73"/>
      <c r="AC247" s="73"/>
      <c r="AE247" s="73"/>
      <c r="AG247" s="73"/>
      <c r="AI247" s="73"/>
      <c r="AK247" s="73"/>
      <c r="AM247" s="73"/>
      <c r="AO247" s="73"/>
      <c r="AQ247" s="73"/>
      <c r="AS247" s="73"/>
      <c r="AU247" s="73"/>
      <c r="AW247" s="73"/>
      <c r="AY247" s="73"/>
      <c r="BA247" s="73"/>
      <c r="BC247" s="73"/>
      <c r="BE247" s="73"/>
      <c r="BI247" s="77">
        <f>COUNT(H247,J247,M247,P247,R247,T247,V247,X247,Z247,#REF!,AT247,AB247,AD247,AF247,AH247,AJ247,AL247,AV247,#REF!,AN247,AX247,AP247,AZ247,BB247,BD247,BF247,AR247)</f>
        <v>0</v>
      </c>
    </row>
    <row r="248" spans="2:61" x14ac:dyDescent="0.2">
      <c r="B248" s="73"/>
      <c r="F248" s="76">
        <f t="shared" si="3"/>
        <v>0</v>
      </c>
      <c r="G248" s="73"/>
      <c r="I248" s="73"/>
      <c r="L248" s="73"/>
      <c r="O248" s="73"/>
      <c r="Q248" s="73"/>
      <c r="S248" s="73"/>
      <c r="U248" s="73"/>
      <c r="W248" s="73"/>
      <c r="Y248" s="73"/>
      <c r="AA248" s="73"/>
      <c r="AC248" s="73"/>
      <c r="AE248" s="73"/>
      <c r="AG248" s="73"/>
      <c r="AI248" s="73"/>
      <c r="AK248" s="73"/>
      <c r="AM248" s="73"/>
      <c r="AO248" s="73"/>
      <c r="AQ248" s="73"/>
      <c r="AS248" s="73"/>
      <c r="AU248" s="73"/>
      <c r="AW248" s="73"/>
      <c r="AY248" s="73"/>
      <c r="BA248" s="73"/>
      <c r="BC248" s="73"/>
      <c r="BE248" s="73"/>
      <c r="BI248" s="77">
        <f>COUNT(H248,J248,M248,P248,R248,T248,V248,X248,Z248,#REF!,AT248,AB248,AD248,AF248,AH248,AJ248,AL248,AV248,#REF!,AN248,AX248,AP248,AZ248,BB248,BD248,BF248,AR248)</f>
        <v>0</v>
      </c>
    </row>
    <row r="249" spans="2:61" x14ac:dyDescent="0.2">
      <c r="B249" s="73"/>
      <c r="F249" s="76">
        <f t="shared" si="3"/>
        <v>0</v>
      </c>
      <c r="G249" s="73"/>
      <c r="I249" s="73"/>
      <c r="L249" s="73"/>
      <c r="O249" s="73"/>
      <c r="Q249" s="73"/>
      <c r="S249" s="73"/>
      <c r="U249" s="73"/>
      <c r="W249" s="73"/>
      <c r="Y249" s="73"/>
      <c r="AA249" s="73"/>
      <c r="AC249" s="73"/>
      <c r="AE249" s="73"/>
      <c r="AG249" s="73"/>
      <c r="AI249" s="73"/>
      <c r="AK249" s="73"/>
      <c r="AM249" s="73"/>
      <c r="AO249" s="73"/>
      <c r="AQ249" s="73"/>
      <c r="AS249" s="73"/>
      <c r="AU249" s="73"/>
      <c r="AW249" s="73"/>
      <c r="AY249" s="73"/>
      <c r="BA249" s="73"/>
      <c r="BC249" s="73"/>
      <c r="BE249" s="73"/>
      <c r="BI249" s="77">
        <f>COUNT(H249,J249,M249,P249,R249,T249,V249,X249,Z249,#REF!,AT249,AB249,AD249,AF249,AH249,AJ249,AL249,AV249,#REF!,AN249,AX249,AP249,AZ249,BB249,BD249,BF249,AR249)</f>
        <v>0</v>
      </c>
    </row>
    <row r="250" spans="2:61" x14ac:dyDescent="0.2">
      <c r="B250" s="73"/>
      <c r="F250" s="76">
        <f t="shared" si="3"/>
        <v>0</v>
      </c>
      <c r="G250" s="73"/>
      <c r="I250" s="73"/>
      <c r="L250" s="73"/>
      <c r="O250" s="73"/>
      <c r="Q250" s="73"/>
      <c r="S250" s="73"/>
      <c r="U250" s="73"/>
      <c r="W250" s="73"/>
      <c r="Y250" s="73"/>
      <c r="AA250" s="73"/>
      <c r="AC250" s="73"/>
      <c r="AE250" s="73"/>
      <c r="AG250" s="73"/>
      <c r="AI250" s="73"/>
      <c r="AK250" s="73"/>
      <c r="AM250" s="73"/>
      <c r="AO250" s="73"/>
      <c r="AQ250" s="73"/>
      <c r="AS250" s="73"/>
      <c r="AU250" s="73"/>
      <c r="AW250" s="73"/>
      <c r="AY250" s="73"/>
      <c r="BA250" s="73"/>
      <c r="BC250" s="73"/>
      <c r="BE250" s="73"/>
      <c r="BI250" s="77">
        <f>COUNT(H250,J250,M250,P250,R250,T250,V250,X250,Z250,#REF!,AT250,AB250,AD250,AF250,AH250,AJ250,AL250,AV250,#REF!,AN250,AX250,AP250,AZ250,BB250,BD250,BF250,AR250)</f>
        <v>0</v>
      </c>
    </row>
    <row r="251" spans="2:61" x14ac:dyDescent="0.2">
      <c r="B251" s="73"/>
      <c r="F251" s="76">
        <f t="shared" si="3"/>
        <v>0</v>
      </c>
      <c r="G251" s="73"/>
      <c r="I251" s="73"/>
      <c r="L251" s="73"/>
      <c r="O251" s="73"/>
      <c r="Q251" s="73"/>
      <c r="S251" s="73"/>
      <c r="U251" s="73"/>
      <c r="W251" s="73"/>
      <c r="Y251" s="73"/>
      <c r="AA251" s="73"/>
      <c r="AC251" s="73"/>
      <c r="AE251" s="73"/>
      <c r="AG251" s="73"/>
      <c r="AI251" s="73"/>
      <c r="AK251" s="73"/>
      <c r="AM251" s="73"/>
      <c r="AO251" s="73"/>
      <c r="AQ251" s="73"/>
      <c r="AS251" s="73"/>
      <c r="AU251" s="73"/>
      <c r="AW251" s="73"/>
      <c r="AY251" s="73"/>
      <c r="BA251" s="73"/>
      <c r="BC251" s="73"/>
      <c r="BE251" s="73"/>
      <c r="BI251" s="77">
        <f>COUNT(H251,J251,M251,P251,R251,T251,V251,X251,Z251,#REF!,AT251,AB251,AD251,AF251,AH251,AJ251,AL251,AV251,#REF!,AN251,AX251,AP251,AZ251,BB251,BD251,BF251,AR251)</f>
        <v>0</v>
      </c>
    </row>
    <row r="252" spans="2:61" x14ac:dyDescent="0.2">
      <c r="B252" s="73"/>
      <c r="F252" s="76">
        <f t="shared" si="3"/>
        <v>0</v>
      </c>
      <c r="G252" s="73"/>
      <c r="I252" s="73"/>
      <c r="L252" s="73"/>
      <c r="O252" s="73"/>
      <c r="Q252" s="73"/>
      <c r="S252" s="73"/>
      <c r="U252" s="73"/>
      <c r="W252" s="73"/>
      <c r="Y252" s="73"/>
      <c r="AA252" s="73"/>
      <c r="AC252" s="73"/>
      <c r="AE252" s="73"/>
      <c r="AG252" s="73"/>
      <c r="AI252" s="73"/>
      <c r="AK252" s="73"/>
      <c r="AM252" s="73"/>
      <c r="AO252" s="73"/>
      <c r="AQ252" s="73"/>
      <c r="AS252" s="73"/>
      <c r="AU252" s="73"/>
      <c r="AW252" s="73"/>
      <c r="AY252" s="73"/>
      <c r="BA252" s="73"/>
      <c r="BC252" s="73"/>
      <c r="BE252" s="73"/>
      <c r="BI252" s="77">
        <f>COUNT(H252,J252,M252,P252,R252,T252,V252,X252,Z252,#REF!,AT252,AB252,AD252,AF252,AH252,AJ252,AL252,AV252,#REF!,AN252,AX252,AP252,AZ252,BB252,BD252,BF252,AR252)</f>
        <v>0</v>
      </c>
    </row>
    <row r="253" spans="2:61" x14ac:dyDescent="0.2">
      <c r="B253" s="73"/>
      <c r="F253" s="76">
        <f t="shared" si="3"/>
        <v>0</v>
      </c>
      <c r="G253" s="73"/>
      <c r="I253" s="73"/>
      <c r="L253" s="73"/>
      <c r="O253" s="73"/>
      <c r="Q253" s="73"/>
      <c r="S253" s="73"/>
      <c r="U253" s="73"/>
      <c r="W253" s="73"/>
      <c r="Y253" s="73"/>
      <c r="AA253" s="73"/>
      <c r="AC253" s="73"/>
      <c r="AE253" s="73"/>
      <c r="AG253" s="73"/>
      <c r="AI253" s="73"/>
      <c r="AK253" s="73"/>
      <c r="AM253" s="73"/>
      <c r="AO253" s="73"/>
      <c r="AQ253" s="73"/>
      <c r="AS253" s="73"/>
      <c r="AU253" s="73"/>
      <c r="AW253" s="73"/>
      <c r="AY253" s="73"/>
      <c r="BA253" s="73"/>
      <c r="BC253" s="73"/>
      <c r="BE253" s="73"/>
      <c r="BI253" s="77">
        <f>COUNT(H253,J253,M253,P253,R253,T253,V253,X253,Z253,#REF!,AT253,AB253,AD253,AF253,AH253,AJ253,AL253,AV253,#REF!,AN253,AX253,AP253,AZ253,BB253,BD253,BF253,AR253)</f>
        <v>0</v>
      </c>
    </row>
    <row r="254" spans="2:61" x14ac:dyDescent="0.2">
      <c r="B254" s="73"/>
      <c r="F254" s="76">
        <f t="shared" si="3"/>
        <v>0</v>
      </c>
      <c r="G254" s="73"/>
      <c r="I254" s="73"/>
      <c r="L254" s="73"/>
      <c r="O254" s="73"/>
      <c r="Q254" s="73"/>
      <c r="S254" s="73"/>
      <c r="U254" s="73"/>
      <c r="W254" s="73"/>
      <c r="Y254" s="73"/>
      <c r="AA254" s="73"/>
      <c r="AC254" s="73"/>
      <c r="AE254" s="73"/>
      <c r="AG254" s="73"/>
      <c r="AI254" s="73"/>
      <c r="AK254" s="73"/>
      <c r="AM254" s="73"/>
      <c r="AO254" s="73"/>
      <c r="AQ254" s="73"/>
      <c r="AS254" s="73"/>
      <c r="AU254" s="73"/>
      <c r="AW254" s="73"/>
      <c r="AY254" s="73"/>
      <c r="BA254" s="73"/>
      <c r="BC254" s="73"/>
      <c r="BE254" s="73"/>
      <c r="BI254" s="77">
        <f>COUNT(H254,J254,M254,P254,R254,T254,V254,X254,Z254,#REF!,AT254,AB254,AD254,AF254,AH254,AJ254,AL254,AV254,#REF!,AN254,AX254,AP254,AZ254,BB254,BD254,BF254,AR254)</f>
        <v>0</v>
      </c>
    </row>
    <row r="255" spans="2:61" x14ac:dyDescent="0.2">
      <c r="B255" s="73"/>
      <c r="F255" s="76">
        <f t="shared" si="3"/>
        <v>0</v>
      </c>
      <c r="G255" s="73"/>
      <c r="I255" s="73"/>
      <c r="L255" s="73"/>
      <c r="O255" s="73"/>
      <c r="Q255" s="73"/>
      <c r="S255" s="73"/>
      <c r="U255" s="73"/>
      <c r="W255" s="73"/>
      <c r="Y255" s="73"/>
      <c r="AA255" s="73"/>
      <c r="AC255" s="73"/>
      <c r="AE255" s="73"/>
      <c r="AG255" s="73"/>
      <c r="AI255" s="73"/>
      <c r="AK255" s="73"/>
      <c r="AM255" s="73"/>
      <c r="AO255" s="73"/>
      <c r="AQ255" s="73"/>
      <c r="AS255" s="73"/>
      <c r="AU255" s="73"/>
      <c r="AW255" s="73"/>
      <c r="AY255" s="73"/>
      <c r="BA255" s="73"/>
      <c r="BC255" s="73"/>
      <c r="BE255" s="73"/>
      <c r="BI255" s="77">
        <f>COUNT(H255,J255,M255,P255,R255,T255,V255,X255,Z255,#REF!,AT255,AB255,AD255,AF255,AH255,AJ255,AL255,AV255,#REF!,AN255,AX255,AP255,AZ255,BB255,BD255,BF255,AR255)</f>
        <v>0</v>
      </c>
    </row>
    <row r="256" spans="2:61" x14ac:dyDescent="0.2">
      <c r="B256" s="73"/>
      <c r="F256" s="76">
        <f t="shared" si="3"/>
        <v>0</v>
      </c>
      <c r="G256" s="73"/>
      <c r="I256" s="73"/>
      <c r="L256" s="73"/>
      <c r="O256" s="73"/>
      <c r="Q256" s="73"/>
      <c r="S256" s="73"/>
      <c r="U256" s="73"/>
      <c r="W256" s="73"/>
      <c r="Y256" s="73"/>
      <c r="AA256" s="73"/>
      <c r="AC256" s="73"/>
      <c r="AE256" s="73"/>
      <c r="AG256" s="73"/>
      <c r="AI256" s="73"/>
      <c r="AK256" s="73"/>
      <c r="AM256" s="73"/>
      <c r="AO256" s="73"/>
      <c r="AQ256" s="73"/>
      <c r="AS256" s="73"/>
      <c r="AU256" s="73"/>
      <c r="AW256" s="73"/>
      <c r="AY256" s="73"/>
      <c r="BA256" s="73"/>
      <c r="BC256" s="73"/>
      <c r="BE256" s="73"/>
      <c r="BI256" s="77">
        <f>COUNT(H256,J256,M256,P256,R256,T256,V256,X256,Z256,#REF!,AT256,AB256,AD256,AF256,AH256,AJ256,AL256,AV256,#REF!,AN256,AX256,AP256,AZ256,BB256,BD256,BF256,AR256)</f>
        <v>0</v>
      </c>
    </row>
    <row r="257" spans="2:61" x14ac:dyDescent="0.2">
      <c r="B257" s="73"/>
      <c r="F257" s="76">
        <f t="shared" si="3"/>
        <v>0</v>
      </c>
      <c r="G257" s="73"/>
      <c r="I257" s="73"/>
      <c r="L257" s="73"/>
      <c r="O257" s="73"/>
      <c r="Q257" s="73"/>
      <c r="S257" s="73"/>
      <c r="U257" s="73"/>
      <c r="W257" s="73"/>
      <c r="Y257" s="73"/>
      <c r="AA257" s="73"/>
      <c r="AC257" s="73"/>
      <c r="AE257" s="73"/>
      <c r="AG257" s="73"/>
      <c r="AI257" s="73"/>
      <c r="AK257" s="73"/>
      <c r="AM257" s="73"/>
      <c r="AO257" s="73"/>
      <c r="AQ257" s="73"/>
      <c r="AS257" s="73"/>
      <c r="AU257" s="73"/>
      <c r="AW257" s="73"/>
      <c r="AY257" s="73"/>
      <c r="BA257" s="73"/>
      <c r="BC257" s="73"/>
      <c r="BE257" s="73"/>
      <c r="BI257" s="77">
        <f>COUNT(H257,J257,M257,P257,R257,T257,V257,X257,Z257,#REF!,AT257,AB257,AD257,AF257,AH257,AJ257,AL257,AV257,#REF!,AN257,AX257,AP257,AZ257,BB257,BD257,BF257,AR257)</f>
        <v>0</v>
      </c>
    </row>
    <row r="258" spans="2:61" x14ac:dyDescent="0.2">
      <c r="B258" s="73"/>
      <c r="F258" s="76">
        <f t="shared" si="3"/>
        <v>0</v>
      </c>
      <c r="G258" s="73"/>
      <c r="I258" s="73"/>
      <c r="L258" s="73"/>
      <c r="O258" s="73"/>
      <c r="Q258" s="73"/>
      <c r="S258" s="73"/>
      <c r="U258" s="73"/>
      <c r="W258" s="73"/>
      <c r="Y258" s="73"/>
      <c r="AA258" s="73"/>
      <c r="AC258" s="73"/>
      <c r="AE258" s="73"/>
      <c r="AG258" s="73"/>
      <c r="AI258" s="73"/>
      <c r="AK258" s="73"/>
      <c r="AM258" s="73"/>
      <c r="AO258" s="73"/>
      <c r="AQ258" s="73"/>
      <c r="AS258" s="73"/>
      <c r="AU258" s="73"/>
      <c r="AW258" s="73"/>
      <c r="AY258" s="73"/>
      <c r="BA258" s="73"/>
      <c r="BC258" s="73"/>
      <c r="BE258" s="73"/>
      <c r="BI258" s="77">
        <f>COUNT(H258,J258,M258,P258,R258,T258,V258,X258,Z258,#REF!,AT258,AB258,AD258,AF258,AH258,AJ258,AL258,AV258,#REF!,AN258,AX258,AP258,AZ258,BB258,BD258,BF258,AR258)</f>
        <v>0</v>
      </c>
    </row>
    <row r="259" spans="2:61" x14ac:dyDescent="0.2">
      <c r="B259" s="73"/>
      <c r="F259" s="76">
        <f t="shared" si="3"/>
        <v>0</v>
      </c>
      <c r="G259" s="73"/>
      <c r="I259" s="73"/>
      <c r="L259" s="73"/>
      <c r="O259" s="73"/>
      <c r="Q259" s="73"/>
      <c r="S259" s="73"/>
      <c r="U259" s="73"/>
      <c r="W259" s="73"/>
      <c r="Y259" s="73"/>
      <c r="AA259" s="73"/>
      <c r="AC259" s="73"/>
      <c r="AE259" s="73"/>
      <c r="AG259" s="73"/>
      <c r="AI259" s="73"/>
      <c r="AK259" s="73"/>
      <c r="AM259" s="73"/>
      <c r="AO259" s="73"/>
      <c r="AQ259" s="73"/>
      <c r="AS259" s="73"/>
      <c r="AU259" s="73"/>
      <c r="AW259" s="73"/>
      <c r="AY259" s="73"/>
      <c r="BA259" s="73"/>
      <c r="BC259" s="73"/>
      <c r="BE259" s="73"/>
      <c r="BI259" s="77">
        <f>COUNT(H259,J259,M259,P259,R259,T259,V259,X259,Z259,#REF!,AT259,AB259,AD259,AF259,AH259,AJ259,AL259,AV259,#REF!,AN259,AX259,AP259,AZ259,BB259,BD259,BF259,AR259)</f>
        <v>0</v>
      </c>
    </row>
    <row r="260" spans="2:61" x14ac:dyDescent="0.2">
      <c r="B260" s="73"/>
      <c r="F260" s="76">
        <f t="shared" si="3"/>
        <v>0</v>
      </c>
      <c r="G260" s="73"/>
      <c r="I260" s="73"/>
      <c r="L260" s="73"/>
      <c r="O260" s="73"/>
      <c r="Q260" s="73"/>
      <c r="S260" s="73"/>
      <c r="U260" s="73"/>
      <c r="W260" s="73"/>
      <c r="Y260" s="73"/>
      <c r="AA260" s="73"/>
      <c r="AC260" s="73"/>
      <c r="AE260" s="73"/>
      <c r="AG260" s="73"/>
      <c r="AI260" s="73"/>
      <c r="AK260" s="73"/>
      <c r="AM260" s="73"/>
      <c r="AO260" s="73"/>
      <c r="AQ260" s="73"/>
      <c r="AS260" s="73"/>
      <c r="AU260" s="73"/>
      <c r="AW260" s="73"/>
      <c r="AY260" s="73"/>
      <c r="BA260" s="73"/>
      <c r="BC260" s="73"/>
      <c r="BE260" s="73"/>
      <c r="BI260" s="77">
        <f>COUNT(H260,J260,M260,P260,R260,T260,V260,X260,Z260,#REF!,AT260,AB260,AD260,AF260,AH260,AJ260,AL260,AV260,#REF!,AN260,AX260,AP260,AZ260,BB260,BD260,BF260,AR260)</f>
        <v>0</v>
      </c>
    </row>
    <row r="261" spans="2:61" x14ac:dyDescent="0.2">
      <c r="B261" s="73"/>
      <c r="F261" s="76">
        <f t="shared" si="3"/>
        <v>0</v>
      </c>
      <c r="G261" s="73"/>
      <c r="I261" s="73"/>
      <c r="L261" s="73"/>
      <c r="O261" s="73"/>
      <c r="Q261" s="73"/>
      <c r="S261" s="73"/>
      <c r="U261" s="73"/>
      <c r="W261" s="73"/>
      <c r="Y261" s="73"/>
      <c r="AA261" s="73"/>
      <c r="AC261" s="73"/>
      <c r="AE261" s="73"/>
      <c r="AG261" s="73"/>
      <c r="AI261" s="73"/>
      <c r="AK261" s="73"/>
      <c r="AM261" s="73"/>
      <c r="AO261" s="73"/>
      <c r="AQ261" s="73"/>
      <c r="AS261" s="73"/>
      <c r="AU261" s="73"/>
      <c r="AW261" s="73"/>
      <c r="AY261" s="73"/>
      <c r="BA261" s="73"/>
      <c r="BC261" s="73"/>
      <c r="BE261" s="73"/>
      <c r="BI261" s="77">
        <f>COUNT(H261,J261,M261,P261,R261,T261,V261,X261,Z261,#REF!,AT261,AB261,AD261,AF261,AH261,AJ261,AL261,AV261,#REF!,AN261,AX261,AP261,AZ261,BB261,BD261,BF261,AR261)</f>
        <v>0</v>
      </c>
    </row>
    <row r="262" spans="2:61" x14ac:dyDescent="0.2">
      <c r="B262" s="73"/>
      <c r="F262" s="76">
        <f t="shared" ref="F262:F325" si="4">E262-K262-N262-BG262</f>
        <v>0</v>
      </c>
      <c r="G262" s="73"/>
      <c r="I262" s="73"/>
      <c r="L262" s="73"/>
      <c r="O262" s="73"/>
      <c r="Q262" s="73"/>
      <c r="S262" s="73"/>
      <c r="U262" s="73"/>
      <c r="W262" s="73"/>
      <c r="Y262" s="73"/>
      <c r="AA262" s="73"/>
      <c r="AC262" s="73"/>
      <c r="AE262" s="73"/>
      <c r="AG262" s="73"/>
      <c r="AI262" s="73"/>
      <c r="AK262" s="73"/>
      <c r="AM262" s="73"/>
      <c r="AO262" s="73"/>
      <c r="AQ262" s="73"/>
      <c r="AS262" s="73"/>
      <c r="AU262" s="73"/>
      <c r="AW262" s="73"/>
      <c r="AY262" s="73"/>
      <c r="BA262" s="73"/>
      <c r="BC262" s="73"/>
      <c r="BE262" s="73"/>
      <c r="BI262" s="77">
        <f>COUNT(H262,J262,M262,P262,R262,T262,V262,X262,Z262,#REF!,AT262,AB262,AD262,AF262,AH262,AJ262,AL262,AV262,#REF!,AN262,AX262,AP262,AZ262,BB262,BD262,BF262,AR262)</f>
        <v>0</v>
      </c>
    </row>
    <row r="263" spans="2:61" x14ac:dyDescent="0.2">
      <c r="B263" s="73"/>
      <c r="F263" s="76">
        <f t="shared" si="4"/>
        <v>0</v>
      </c>
      <c r="G263" s="73"/>
      <c r="I263" s="73"/>
      <c r="L263" s="73"/>
      <c r="O263" s="73"/>
      <c r="Q263" s="73"/>
      <c r="S263" s="73"/>
      <c r="U263" s="73"/>
      <c r="W263" s="73"/>
      <c r="Y263" s="73"/>
      <c r="AA263" s="73"/>
      <c r="AC263" s="73"/>
      <c r="AE263" s="73"/>
      <c r="AG263" s="73"/>
      <c r="AI263" s="73"/>
      <c r="AK263" s="73"/>
      <c r="AM263" s="73"/>
      <c r="AO263" s="73"/>
      <c r="AQ263" s="73"/>
      <c r="AS263" s="73"/>
      <c r="AU263" s="73"/>
      <c r="AW263" s="73"/>
      <c r="AY263" s="73"/>
      <c r="BA263" s="73"/>
      <c r="BC263" s="73"/>
      <c r="BE263" s="73"/>
      <c r="BI263" s="77">
        <f>COUNT(H263,J263,M263,P263,R263,T263,V263,X263,Z263,#REF!,AT263,AB263,AD263,AF263,AH263,AJ263,AL263,AV263,#REF!,AN263,AX263,AP263,AZ263,BB263,BD263,BF263,AR263)</f>
        <v>0</v>
      </c>
    </row>
    <row r="264" spans="2:61" x14ac:dyDescent="0.2">
      <c r="B264" s="73"/>
      <c r="F264" s="76">
        <f t="shared" si="4"/>
        <v>0</v>
      </c>
      <c r="G264" s="73"/>
      <c r="I264" s="73"/>
      <c r="L264" s="73"/>
      <c r="O264" s="73"/>
      <c r="Q264" s="73"/>
      <c r="S264" s="73"/>
      <c r="U264" s="73"/>
      <c r="W264" s="73"/>
      <c r="Y264" s="73"/>
      <c r="AA264" s="73"/>
      <c r="AC264" s="73"/>
      <c r="AE264" s="73"/>
      <c r="AG264" s="73"/>
      <c r="AI264" s="73"/>
      <c r="AK264" s="73"/>
      <c r="AM264" s="73"/>
      <c r="AO264" s="73"/>
      <c r="AQ264" s="73"/>
      <c r="AS264" s="73"/>
      <c r="AU264" s="73"/>
      <c r="AW264" s="73"/>
      <c r="AY264" s="73"/>
      <c r="BA264" s="73"/>
      <c r="BC264" s="73"/>
      <c r="BE264" s="73"/>
      <c r="BI264" s="77">
        <f>COUNT(H264,J264,M264,P264,R264,T264,V264,X264,Z264,#REF!,AT264,AB264,AD264,AF264,AH264,AJ264,AL264,AV264,#REF!,AN264,AX264,AP264,AZ264,BB264,BD264,BF264,AR264)</f>
        <v>0</v>
      </c>
    </row>
    <row r="265" spans="2:61" x14ac:dyDescent="0.2">
      <c r="B265" s="73"/>
      <c r="F265" s="76">
        <f t="shared" si="4"/>
        <v>0</v>
      </c>
      <c r="G265" s="73"/>
      <c r="I265" s="73"/>
      <c r="L265" s="73"/>
      <c r="O265" s="73"/>
      <c r="Q265" s="73"/>
      <c r="S265" s="73"/>
      <c r="U265" s="73"/>
      <c r="W265" s="73"/>
      <c r="Y265" s="73"/>
      <c r="AA265" s="73"/>
      <c r="AC265" s="73"/>
      <c r="AE265" s="73"/>
      <c r="AG265" s="73"/>
      <c r="AI265" s="73"/>
      <c r="AK265" s="73"/>
      <c r="AM265" s="73"/>
      <c r="AO265" s="73"/>
      <c r="AQ265" s="73"/>
      <c r="AS265" s="73"/>
      <c r="AU265" s="73"/>
      <c r="AW265" s="73"/>
      <c r="AY265" s="73"/>
      <c r="BA265" s="73"/>
      <c r="BC265" s="73"/>
      <c r="BE265" s="73"/>
      <c r="BI265" s="77">
        <f>COUNT(H265,J265,M265,P265,R265,T265,V265,X265,Z265,#REF!,AT265,AB265,AD265,AF265,AH265,AJ265,AL265,AV265,#REF!,AN265,AX265,AP265,AZ265,BB265,BD265,BF265,AR265)</f>
        <v>0</v>
      </c>
    </row>
    <row r="266" spans="2:61" x14ac:dyDescent="0.2">
      <c r="B266" s="73"/>
      <c r="F266" s="76">
        <f t="shared" si="4"/>
        <v>0</v>
      </c>
      <c r="G266" s="73"/>
      <c r="I266" s="73"/>
      <c r="L266" s="73"/>
      <c r="O266" s="73"/>
      <c r="Q266" s="73"/>
      <c r="S266" s="73"/>
      <c r="U266" s="73"/>
      <c r="W266" s="73"/>
      <c r="Y266" s="73"/>
      <c r="AA266" s="73"/>
      <c r="AC266" s="73"/>
      <c r="AE266" s="73"/>
      <c r="AG266" s="73"/>
      <c r="AI266" s="73"/>
      <c r="AK266" s="73"/>
      <c r="AM266" s="73"/>
      <c r="AO266" s="73"/>
      <c r="AQ266" s="73"/>
      <c r="AS266" s="73"/>
      <c r="AU266" s="73"/>
      <c r="AW266" s="73"/>
      <c r="AY266" s="73"/>
      <c r="BA266" s="73"/>
      <c r="BC266" s="73"/>
      <c r="BE266" s="73"/>
      <c r="BI266" s="77">
        <f>COUNT(H266,J266,M266,P266,R266,T266,V266,X266,Z266,#REF!,AT266,AB266,AD266,AF266,AH266,AJ266,AL266,AV266,#REF!,AN266,AX266,AP266,AZ266,BB266,BD266,BF266,AR266)</f>
        <v>0</v>
      </c>
    </row>
    <row r="267" spans="2:61" x14ac:dyDescent="0.2">
      <c r="B267" s="73"/>
      <c r="F267" s="76">
        <f t="shared" si="4"/>
        <v>0</v>
      </c>
      <c r="G267" s="73"/>
      <c r="I267" s="73"/>
      <c r="L267" s="73"/>
      <c r="O267" s="73"/>
      <c r="Q267" s="73"/>
      <c r="S267" s="73"/>
      <c r="U267" s="73"/>
      <c r="W267" s="73"/>
      <c r="Y267" s="73"/>
      <c r="AA267" s="73"/>
      <c r="AC267" s="73"/>
      <c r="AE267" s="73"/>
      <c r="AG267" s="73"/>
      <c r="AI267" s="73"/>
      <c r="AK267" s="73"/>
      <c r="AM267" s="73"/>
      <c r="AO267" s="73"/>
      <c r="AQ267" s="73"/>
      <c r="AS267" s="73"/>
      <c r="AU267" s="73"/>
      <c r="AW267" s="73"/>
      <c r="AY267" s="73"/>
      <c r="BA267" s="73"/>
      <c r="BC267" s="73"/>
      <c r="BE267" s="73"/>
      <c r="BI267" s="77">
        <f>COUNT(H267,J267,M267,P267,R267,T267,V267,X267,Z267,#REF!,AT267,AB267,AD267,AF267,AH267,AJ267,AL267,AV267,#REF!,AN267,AX267,AP267,AZ267,BB267,BD267,BF267,AR267)</f>
        <v>0</v>
      </c>
    </row>
    <row r="268" spans="2:61" x14ac:dyDescent="0.2">
      <c r="B268" s="73"/>
      <c r="F268" s="76">
        <f t="shared" si="4"/>
        <v>0</v>
      </c>
      <c r="G268" s="73"/>
      <c r="I268" s="73"/>
      <c r="L268" s="73"/>
      <c r="O268" s="73"/>
      <c r="Q268" s="73"/>
      <c r="S268" s="73"/>
      <c r="U268" s="73"/>
      <c r="W268" s="73"/>
      <c r="Y268" s="73"/>
      <c r="AA268" s="73"/>
      <c r="AC268" s="73"/>
      <c r="AE268" s="73"/>
      <c r="AG268" s="73"/>
      <c r="AI268" s="73"/>
      <c r="AK268" s="73"/>
      <c r="AM268" s="73"/>
      <c r="AO268" s="73"/>
      <c r="AQ268" s="73"/>
      <c r="AS268" s="73"/>
      <c r="AU268" s="73"/>
      <c r="AW268" s="73"/>
      <c r="AY268" s="73"/>
      <c r="BA268" s="73"/>
      <c r="BC268" s="73"/>
      <c r="BE268" s="73"/>
      <c r="BI268" s="77">
        <f>COUNT(H268,J268,M268,P268,R268,T268,V268,X268,Z268,#REF!,AT268,AB268,AD268,AF268,AH268,AJ268,AL268,AV268,#REF!,AN268,AX268,AP268,AZ268,BB268,BD268,BF268,AR268)</f>
        <v>0</v>
      </c>
    </row>
    <row r="269" spans="2:61" x14ac:dyDescent="0.2">
      <c r="B269" s="73"/>
      <c r="F269" s="76">
        <f t="shared" si="4"/>
        <v>0</v>
      </c>
      <c r="G269" s="73"/>
      <c r="I269" s="73"/>
      <c r="L269" s="73"/>
      <c r="O269" s="73"/>
      <c r="Q269" s="73"/>
      <c r="S269" s="73"/>
      <c r="U269" s="73"/>
      <c r="W269" s="73"/>
      <c r="Y269" s="73"/>
      <c r="AA269" s="73"/>
      <c r="AC269" s="73"/>
      <c r="AE269" s="73"/>
      <c r="AG269" s="73"/>
      <c r="AI269" s="73"/>
      <c r="AK269" s="73"/>
      <c r="AM269" s="73"/>
      <c r="AO269" s="73"/>
      <c r="AQ269" s="73"/>
      <c r="AS269" s="73"/>
      <c r="AU269" s="73"/>
      <c r="AW269" s="73"/>
      <c r="AY269" s="73"/>
      <c r="BA269" s="73"/>
      <c r="BC269" s="73"/>
      <c r="BE269" s="73"/>
      <c r="BI269" s="77">
        <f>COUNT(H269,J269,M269,P269,R269,T269,V269,X269,Z269,#REF!,AT269,AB269,AD269,AF269,AH269,AJ269,AL269,AV269,#REF!,AN269,AX269,AP269,AZ269,BB269,BD269,BF269,AR269)</f>
        <v>0</v>
      </c>
    </row>
    <row r="270" spans="2:61" x14ac:dyDescent="0.2">
      <c r="B270" s="73"/>
      <c r="F270" s="76">
        <f t="shared" si="4"/>
        <v>0</v>
      </c>
      <c r="G270" s="73"/>
      <c r="I270" s="73"/>
      <c r="L270" s="73"/>
      <c r="O270" s="73"/>
      <c r="Q270" s="73"/>
      <c r="S270" s="73"/>
      <c r="U270" s="73"/>
      <c r="W270" s="73"/>
      <c r="Y270" s="73"/>
      <c r="AA270" s="73"/>
      <c r="AC270" s="73"/>
      <c r="AE270" s="73"/>
      <c r="AG270" s="73"/>
      <c r="AI270" s="73"/>
      <c r="AK270" s="73"/>
      <c r="AM270" s="73"/>
      <c r="AO270" s="73"/>
      <c r="AQ270" s="73"/>
      <c r="AS270" s="73"/>
      <c r="AU270" s="73"/>
      <c r="AW270" s="73"/>
      <c r="AY270" s="73"/>
      <c r="BA270" s="73"/>
      <c r="BC270" s="73"/>
      <c r="BE270" s="73"/>
      <c r="BI270" s="77">
        <f>COUNT(H270,J270,M270,P270,R270,T270,V270,X270,Z270,#REF!,AT270,AB270,AD270,AF270,AH270,AJ270,AL270,AV270,#REF!,AN270,AX270,AP270,AZ270,BB270,BD270,BF270,AR270)</f>
        <v>0</v>
      </c>
    </row>
    <row r="271" spans="2:61" x14ac:dyDescent="0.2">
      <c r="B271" s="73"/>
      <c r="F271" s="76">
        <f t="shared" si="4"/>
        <v>0</v>
      </c>
      <c r="G271" s="73"/>
      <c r="I271" s="73"/>
      <c r="L271" s="73"/>
      <c r="O271" s="73"/>
      <c r="Q271" s="73"/>
      <c r="S271" s="73"/>
      <c r="U271" s="73"/>
      <c r="W271" s="73"/>
      <c r="Y271" s="73"/>
      <c r="AA271" s="73"/>
      <c r="AC271" s="73"/>
      <c r="AE271" s="73"/>
      <c r="AG271" s="73"/>
      <c r="AI271" s="73"/>
      <c r="AK271" s="73"/>
      <c r="AM271" s="73"/>
      <c r="AO271" s="73"/>
      <c r="AQ271" s="73"/>
      <c r="AS271" s="73"/>
      <c r="AU271" s="73"/>
      <c r="AW271" s="73"/>
      <c r="AY271" s="73"/>
      <c r="BA271" s="73"/>
      <c r="BC271" s="73"/>
      <c r="BE271" s="73"/>
      <c r="BI271" s="77">
        <f>COUNT(H271,J271,M271,P271,R271,T271,V271,X271,Z271,#REF!,AT271,AB271,AD271,AF271,AH271,AJ271,AL271,AV271,#REF!,AN271,AX271,AP271,AZ271,BB271,BD271,BF271,AR271)</f>
        <v>0</v>
      </c>
    </row>
    <row r="272" spans="2:61" x14ac:dyDescent="0.2">
      <c r="B272" s="73"/>
      <c r="F272" s="76">
        <f t="shared" si="4"/>
        <v>0</v>
      </c>
      <c r="G272" s="73"/>
      <c r="I272" s="73"/>
      <c r="L272" s="73"/>
      <c r="O272" s="73"/>
      <c r="Q272" s="73"/>
      <c r="S272" s="73"/>
      <c r="U272" s="73"/>
      <c r="W272" s="73"/>
      <c r="Y272" s="73"/>
      <c r="AA272" s="73"/>
      <c r="AC272" s="73"/>
      <c r="AE272" s="73"/>
      <c r="AG272" s="73"/>
      <c r="AI272" s="73"/>
      <c r="AK272" s="73"/>
      <c r="AM272" s="73"/>
      <c r="AO272" s="73"/>
      <c r="AQ272" s="73"/>
      <c r="AS272" s="73"/>
      <c r="AU272" s="73"/>
      <c r="AW272" s="73"/>
      <c r="AY272" s="73"/>
      <c r="BA272" s="73"/>
      <c r="BC272" s="73"/>
      <c r="BE272" s="73"/>
      <c r="BI272" s="77">
        <f>COUNT(H272,J272,M272,P272,R272,T272,V272,X272,Z272,#REF!,AT272,AB272,AD272,AF272,AH272,AJ272,AL272,AV272,#REF!,AN272,AX272,AP272,AZ272,BB272,BD272,BF272,AR272)</f>
        <v>0</v>
      </c>
    </row>
    <row r="273" spans="2:61" x14ac:dyDescent="0.2">
      <c r="B273" s="73"/>
      <c r="F273" s="76">
        <f t="shared" si="4"/>
        <v>0</v>
      </c>
      <c r="G273" s="73"/>
      <c r="I273" s="73"/>
      <c r="L273" s="73"/>
      <c r="O273" s="73"/>
      <c r="Q273" s="73"/>
      <c r="S273" s="73"/>
      <c r="U273" s="73"/>
      <c r="W273" s="73"/>
      <c r="Y273" s="73"/>
      <c r="AA273" s="73"/>
      <c r="AC273" s="73"/>
      <c r="AE273" s="73"/>
      <c r="AG273" s="73"/>
      <c r="AI273" s="73"/>
      <c r="AK273" s="73"/>
      <c r="AM273" s="73"/>
      <c r="AO273" s="73"/>
      <c r="AQ273" s="73"/>
      <c r="AS273" s="73"/>
      <c r="AU273" s="73"/>
      <c r="AW273" s="73"/>
      <c r="AY273" s="73"/>
      <c r="BA273" s="73"/>
      <c r="BC273" s="73"/>
      <c r="BE273" s="73"/>
      <c r="BI273" s="77">
        <f>COUNT(H273,J273,M273,P273,R273,T273,V273,X273,Z273,#REF!,AT273,AB273,AD273,AF273,AH273,AJ273,AL273,AV273,#REF!,AN273,AX273,AP273,AZ273,BB273,BD273,BF273,AR273)</f>
        <v>0</v>
      </c>
    </row>
    <row r="274" spans="2:61" x14ac:dyDescent="0.2">
      <c r="B274" s="73"/>
      <c r="F274" s="76">
        <f t="shared" si="4"/>
        <v>0</v>
      </c>
      <c r="G274" s="73"/>
      <c r="I274" s="73"/>
      <c r="L274" s="73"/>
      <c r="O274" s="73"/>
      <c r="Q274" s="73"/>
      <c r="S274" s="73"/>
      <c r="U274" s="73"/>
      <c r="W274" s="73"/>
      <c r="Y274" s="73"/>
      <c r="AA274" s="73"/>
      <c r="AC274" s="73"/>
      <c r="AE274" s="73"/>
      <c r="AG274" s="73"/>
      <c r="AI274" s="73"/>
      <c r="AK274" s="73"/>
      <c r="AM274" s="73"/>
      <c r="AO274" s="73"/>
      <c r="AQ274" s="73"/>
      <c r="AS274" s="73"/>
      <c r="AU274" s="73"/>
      <c r="AW274" s="73"/>
      <c r="AY274" s="73"/>
      <c r="BA274" s="73"/>
      <c r="BC274" s="73"/>
      <c r="BE274" s="73"/>
      <c r="BI274" s="77">
        <f>COUNT(H274,J274,M274,P274,R274,T274,V274,X274,Z274,#REF!,AT274,AB274,AD274,AF274,AH274,AJ274,AL274,AV274,#REF!,AN274,AX274,AP274,AZ274,BB274,BD274,BF274,AR274)</f>
        <v>0</v>
      </c>
    </row>
    <row r="275" spans="2:61" x14ac:dyDescent="0.2">
      <c r="B275" s="73"/>
      <c r="F275" s="76">
        <f t="shared" si="4"/>
        <v>0</v>
      </c>
      <c r="G275" s="73"/>
      <c r="I275" s="73"/>
      <c r="L275" s="73"/>
      <c r="O275" s="73"/>
      <c r="Q275" s="73"/>
      <c r="S275" s="73"/>
      <c r="U275" s="73"/>
      <c r="W275" s="73"/>
      <c r="Y275" s="73"/>
      <c r="AA275" s="73"/>
      <c r="AC275" s="73"/>
      <c r="AE275" s="73"/>
      <c r="AG275" s="73"/>
      <c r="AI275" s="73"/>
      <c r="AK275" s="73"/>
      <c r="AM275" s="73"/>
      <c r="AO275" s="73"/>
      <c r="AQ275" s="73"/>
      <c r="AS275" s="73"/>
      <c r="AU275" s="73"/>
      <c r="AW275" s="73"/>
      <c r="AY275" s="73"/>
      <c r="BA275" s="73"/>
      <c r="BC275" s="73"/>
      <c r="BE275" s="73"/>
      <c r="BI275" s="77">
        <f>COUNT(H275,J275,M275,P275,R275,T275,V275,X275,Z275,#REF!,AT275,AB275,AD275,AF275,AH275,AJ275,AL275,AV275,#REF!,AN275,AX275,AP275,AZ275,BB275,BD275,BF275,AR275)</f>
        <v>0</v>
      </c>
    </row>
    <row r="276" spans="2:61" x14ac:dyDescent="0.2">
      <c r="B276" s="73"/>
      <c r="F276" s="76">
        <f t="shared" si="4"/>
        <v>0</v>
      </c>
      <c r="G276" s="73"/>
      <c r="I276" s="73"/>
      <c r="L276" s="73"/>
      <c r="O276" s="73"/>
      <c r="Q276" s="73"/>
      <c r="S276" s="73"/>
      <c r="U276" s="73"/>
      <c r="W276" s="73"/>
      <c r="Y276" s="73"/>
      <c r="AA276" s="73"/>
      <c r="AC276" s="73"/>
      <c r="AE276" s="73"/>
      <c r="AG276" s="73"/>
      <c r="AI276" s="73"/>
      <c r="AK276" s="73"/>
      <c r="AM276" s="73"/>
      <c r="AO276" s="73"/>
      <c r="AQ276" s="73"/>
      <c r="AS276" s="73"/>
      <c r="AU276" s="73"/>
      <c r="AW276" s="73"/>
      <c r="AY276" s="73"/>
      <c r="BA276" s="73"/>
      <c r="BC276" s="73"/>
      <c r="BE276" s="73"/>
      <c r="BI276" s="77">
        <f>COUNT(H276,J276,M276,P276,R276,T276,V276,X276,Z276,#REF!,AT276,AB276,AD276,AF276,AH276,AJ276,AL276,AV276,#REF!,AN276,AX276,AP276,AZ276,BB276,BD276,BF276,AR276)</f>
        <v>0</v>
      </c>
    </row>
    <row r="277" spans="2:61" x14ac:dyDescent="0.2">
      <c r="B277" s="73"/>
      <c r="F277" s="76">
        <f t="shared" si="4"/>
        <v>0</v>
      </c>
      <c r="G277" s="73"/>
      <c r="I277" s="73"/>
      <c r="L277" s="73"/>
      <c r="O277" s="73"/>
      <c r="Q277" s="73"/>
      <c r="S277" s="73"/>
      <c r="U277" s="73"/>
      <c r="W277" s="73"/>
      <c r="Y277" s="73"/>
      <c r="AA277" s="73"/>
      <c r="AC277" s="73"/>
      <c r="AE277" s="73"/>
      <c r="AG277" s="73"/>
      <c r="AI277" s="73"/>
      <c r="AK277" s="73"/>
      <c r="AM277" s="73"/>
      <c r="AO277" s="73"/>
      <c r="AQ277" s="73"/>
      <c r="AS277" s="73"/>
      <c r="AU277" s="73"/>
      <c r="AW277" s="73"/>
      <c r="AY277" s="73"/>
      <c r="BA277" s="73"/>
      <c r="BC277" s="73"/>
      <c r="BE277" s="73"/>
      <c r="BI277" s="77">
        <f>COUNT(H277,J277,M277,P277,R277,T277,V277,X277,Z277,#REF!,AT277,AB277,AD277,AF277,AH277,AJ277,AL277,AV277,#REF!,AN277,AX277,AP277,AZ277,BB277,BD277,BF277,AR277)</f>
        <v>0</v>
      </c>
    </row>
    <row r="278" spans="2:61" x14ac:dyDescent="0.2">
      <c r="B278" s="73"/>
      <c r="F278" s="76">
        <f t="shared" si="4"/>
        <v>0</v>
      </c>
      <c r="G278" s="73"/>
      <c r="I278" s="73"/>
      <c r="L278" s="73"/>
      <c r="O278" s="73"/>
      <c r="Q278" s="73"/>
      <c r="S278" s="73"/>
      <c r="U278" s="73"/>
      <c r="W278" s="73"/>
      <c r="Y278" s="73"/>
      <c r="AA278" s="73"/>
      <c r="AC278" s="73"/>
      <c r="AE278" s="73"/>
      <c r="AG278" s="73"/>
      <c r="AI278" s="73"/>
      <c r="AK278" s="73"/>
      <c r="AM278" s="73"/>
      <c r="AO278" s="73"/>
      <c r="AQ278" s="73"/>
      <c r="AS278" s="73"/>
      <c r="AU278" s="73"/>
      <c r="AW278" s="73"/>
      <c r="AY278" s="73"/>
      <c r="BA278" s="73"/>
      <c r="BC278" s="73"/>
      <c r="BE278" s="73"/>
      <c r="BI278" s="77">
        <f>COUNT(H278,J278,M278,P278,R278,T278,V278,X278,Z278,#REF!,AT278,AB278,AD278,AF278,AH278,AJ278,AL278,AV278,#REF!,AN278,AX278,AP278,AZ278,BB278,BD278,BF278,AR278)</f>
        <v>0</v>
      </c>
    </row>
    <row r="279" spans="2:61" x14ac:dyDescent="0.2">
      <c r="B279" s="73"/>
      <c r="F279" s="76">
        <f t="shared" si="4"/>
        <v>0</v>
      </c>
      <c r="G279" s="73"/>
      <c r="I279" s="73"/>
      <c r="L279" s="73"/>
      <c r="O279" s="73"/>
      <c r="Q279" s="73"/>
      <c r="S279" s="73"/>
      <c r="U279" s="73"/>
      <c r="W279" s="73"/>
      <c r="Y279" s="73"/>
      <c r="AA279" s="73"/>
      <c r="AC279" s="73"/>
      <c r="AE279" s="73"/>
      <c r="AG279" s="73"/>
      <c r="AI279" s="73"/>
      <c r="AK279" s="73"/>
      <c r="AM279" s="73"/>
      <c r="AO279" s="73"/>
      <c r="AQ279" s="73"/>
      <c r="AS279" s="73"/>
      <c r="AU279" s="73"/>
      <c r="AW279" s="73"/>
      <c r="AY279" s="73"/>
      <c r="BA279" s="73"/>
      <c r="BC279" s="73"/>
      <c r="BE279" s="73"/>
      <c r="BI279" s="77">
        <f>COUNT(H279,J279,M279,P279,R279,T279,V279,X279,Z279,#REF!,AT279,AB279,AD279,AF279,AH279,AJ279,AL279,AV279,#REF!,AN279,AX279,AP279,AZ279,BB279,BD279,BF279,AR279)</f>
        <v>0</v>
      </c>
    </row>
    <row r="280" spans="2:61" x14ac:dyDescent="0.2">
      <c r="B280" s="73"/>
      <c r="F280" s="76">
        <f t="shared" si="4"/>
        <v>0</v>
      </c>
      <c r="G280" s="73"/>
      <c r="I280" s="73"/>
      <c r="L280" s="73"/>
      <c r="O280" s="73"/>
      <c r="Q280" s="73"/>
      <c r="S280" s="73"/>
      <c r="U280" s="73"/>
      <c r="W280" s="73"/>
      <c r="Y280" s="73"/>
      <c r="AA280" s="73"/>
      <c r="AC280" s="73"/>
      <c r="AE280" s="73"/>
      <c r="AG280" s="73"/>
      <c r="AI280" s="73"/>
      <c r="AK280" s="73"/>
      <c r="AM280" s="73"/>
      <c r="AO280" s="73"/>
      <c r="AQ280" s="73"/>
      <c r="AS280" s="73"/>
      <c r="AU280" s="73"/>
      <c r="AW280" s="73"/>
      <c r="AY280" s="73"/>
      <c r="BA280" s="73"/>
      <c r="BC280" s="73"/>
      <c r="BE280" s="73"/>
      <c r="BI280" s="77">
        <f>COUNT(H280,J280,M280,P280,R280,T280,V280,X280,Z280,#REF!,AT280,AB280,AD280,AF280,AH280,AJ280,AL280,AV280,#REF!,AN280,AX280,AP280,AZ280,BB280,BD280,BF280,AR280)</f>
        <v>0</v>
      </c>
    </row>
    <row r="281" spans="2:61" x14ac:dyDescent="0.2">
      <c r="B281" s="73"/>
      <c r="F281" s="76">
        <f t="shared" si="4"/>
        <v>0</v>
      </c>
      <c r="G281" s="73"/>
      <c r="I281" s="73"/>
      <c r="L281" s="73"/>
      <c r="O281" s="73"/>
      <c r="Q281" s="73"/>
      <c r="S281" s="73"/>
      <c r="U281" s="73"/>
      <c r="W281" s="73"/>
      <c r="Y281" s="73"/>
      <c r="AA281" s="73"/>
      <c r="AC281" s="73"/>
      <c r="AE281" s="73"/>
      <c r="AG281" s="73"/>
      <c r="AI281" s="73"/>
      <c r="AK281" s="73"/>
      <c r="AM281" s="73"/>
      <c r="AO281" s="73"/>
      <c r="AQ281" s="73"/>
      <c r="AS281" s="73"/>
      <c r="AU281" s="73"/>
      <c r="AW281" s="73"/>
      <c r="AY281" s="73"/>
      <c r="BA281" s="73"/>
      <c r="BC281" s="73"/>
      <c r="BE281" s="73"/>
      <c r="BI281" s="77">
        <f>COUNT(H281,J281,M281,P281,R281,T281,V281,X281,Z281,#REF!,AT281,AB281,AD281,AF281,AH281,AJ281,AL281,AV281,#REF!,AN281,AX281,AP281,AZ281,BB281,BD281,BF281,AR281)</f>
        <v>0</v>
      </c>
    </row>
    <row r="282" spans="2:61" x14ac:dyDescent="0.2">
      <c r="B282" s="73"/>
      <c r="F282" s="76">
        <f t="shared" si="4"/>
        <v>0</v>
      </c>
      <c r="G282" s="73"/>
      <c r="I282" s="73"/>
      <c r="L282" s="73"/>
      <c r="O282" s="73"/>
      <c r="Q282" s="73"/>
      <c r="S282" s="73"/>
      <c r="U282" s="73"/>
      <c r="W282" s="73"/>
      <c r="Y282" s="73"/>
      <c r="AA282" s="73"/>
      <c r="AC282" s="73"/>
      <c r="AE282" s="73"/>
      <c r="AG282" s="73"/>
      <c r="AI282" s="73"/>
      <c r="AK282" s="73"/>
      <c r="AM282" s="73"/>
      <c r="AO282" s="73"/>
      <c r="AQ282" s="73"/>
      <c r="AS282" s="73"/>
      <c r="AU282" s="73"/>
      <c r="AW282" s="73"/>
      <c r="AY282" s="73"/>
      <c r="BA282" s="73"/>
      <c r="BC282" s="73"/>
      <c r="BE282" s="73"/>
      <c r="BI282" s="77">
        <f>COUNT(H282,J282,M282,P282,R282,T282,V282,X282,Z282,#REF!,AT282,AB282,AD282,AF282,AH282,AJ282,AL282,AV282,#REF!,AN282,AX282,AP282,AZ282,BB282,BD282,BF282,AR282)</f>
        <v>0</v>
      </c>
    </row>
    <row r="283" spans="2:61" x14ac:dyDescent="0.2">
      <c r="B283" s="73"/>
      <c r="F283" s="76">
        <f t="shared" si="4"/>
        <v>0</v>
      </c>
      <c r="G283" s="73"/>
      <c r="I283" s="73"/>
      <c r="L283" s="73"/>
      <c r="O283" s="73"/>
      <c r="Q283" s="73"/>
      <c r="S283" s="73"/>
      <c r="U283" s="73"/>
      <c r="W283" s="73"/>
      <c r="Y283" s="73"/>
      <c r="AA283" s="73"/>
      <c r="AC283" s="73"/>
      <c r="AE283" s="73"/>
      <c r="AG283" s="73"/>
      <c r="AI283" s="73"/>
      <c r="AK283" s="73"/>
      <c r="AM283" s="73"/>
      <c r="AO283" s="73"/>
      <c r="AQ283" s="73"/>
      <c r="AS283" s="73"/>
      <c r="AU283" s="73"/>
      <c r="AW283" s="73"/>
      <c r="AY283" s="73"/>
      <c r="BA283" s="73"/>
      <c r="BC283" s="73"/>
      <c r="BE283" s="73"/>
      <c r="BI283" s="77">
        <f>COUNT(H283,J283,M283,P283,R283,T283,V283,X283,Z283,#REF!,AT283,AB283,AD283,AF283,AH283,AJ283,AL283,AV283,#REF!,AN283,AX283,AP283,AZ283,BB283,BD283,BF283,AR283)</f>
        <v>0</v>
      </c>
    </row>
    <row r="284" spans="2:61" x14ac:dyDescent="0.2">
      <c r="B284" s="73"/>
      <c r="F284" s="76">
        <f t="shared" si="4"/>
        <v>0</v>
      </c>
      <c r="G284" s="73"/>
      <c r="I284" s="73"/>
      <c r="L284" s="73"/>
      <c r="O284" s="73"/>
      <c r="Q284" s="73"/>
      <c r="S284" s="73"/>
      <c r="U284" s="73"/>
      <c r="W284" s="73"/>
      <c r="Y284" s="73"/>
      <c r="AA284" s="73"/>
      <c r="AC284" s="73"/>
      <c r="AE284" s="73"/>
      <c r="AG284" s="73"/>
      <c r="AI284" s="73"/>
      <c r="AK284" s="73"/>
      <c r="AM284" s="73"/>
      <c r="AO284" s="73"/>
      <c r="AQ284" s="73"/>
      <c r="AS284" s="73"/>
      <c r="AU284" s="73"/>
      <c r="AW284" s="73"/>
      <c r="AY284" s="73"/>
      <c r="BA284" s="73"/>
      <c r="BC284" s="73"/>
      <c r="BE284" s="73"/>
      <c r="BI284" s="77">
        <f>COUNT(H284,J284,M284,P284,R284,T284,V284,X284,Z284,#REF!,AT284,AB284,AD284,AF284,AH284,AJ284,AL284,AV284,#REF!,AN284,AX284,AP284,AZ284,BB284,BD284,BF284,AR284)</f>
        <v>0</v>
      </c>
    </row>
    <row r="285" spans="2:61" x14ac:dyDescent="0.2">
      <c r="B285" s="73"/>
      <c r="F285" s="76">
        <f t="shared" si="4"/>
        <v>0</v>
      </c>
      <c r="G285" s="73"/>
      <c r="I285" s="73"/>
      <c r="L285" s="73"/>
      <c r="O285" s="73"/>
      <c r="Q285" s="73"/>
      <c r="S285" s="73"/>
      <c r="U285" s="73"/>
      <c r="W285" s="73"/>
      <c r="Y285" s="73"/>
      <c r="AA285" s="73"/>
      <c r="AC285" s="73"/>
      <c r="AE285" s="73"/>
      <c r="AG285" s="73"/>
      <c r="AI285" s="73"/>
      <c r="AK285" s="73"/>
      <c r="AM285" s="73"/>
      <c r="AO285" s="73"/>
      <c r="AQ285" s="73"/>
      <c r="AS285" s="73"/>
      <c r="AU285" s="73"/>
      <c r="AW285" s="73"/>
      <c r="AY285" s="73"/>
      <c r="BA285" s="73"/>
      <c r="BC285" s="73"/>
      <c r="BE285" s="73"/>
      <c r="BI285" s="77">
        <f>COUNT(H285,J285,M285,P285,R285,T285,V285,X285,Z285,#REF!,AT285,AB285,AD285,AF285,AH285,AJ285,AL285,AV285,#REF!,AN285,AX285,AP285,AZ285,BB285,BD285,BF285,AR285)</f>
        <v>0</v>
      </c>
    </row>
    <row r="286" spans="2:61" x14ac:dyDescent="0.2">
      <c r="B286" s="73"/>
      <c r="F286" s="76">
        <f t="shared" si="4"/>
        <v>0</v>
      </c>
      <c r="G286" s="73"/>
      <c r="I286" s="73"/>
      <c r="L286" s="73"/>
      <c r="O286" s="73"/>
      <c r="Q286" s="73"/>
      <c r="S286" s="73"/>
      <c r="U286" s="73"/>
      <c r="W286" s="73"/>
      <c r="Y286" s="73"/>
      <c r="AA286" s="73"/>
      <c r="AC286" s="73"/>
      <c r="AE286" s="73"/>
      <c r="AG286" s="73"/>
      <c r="AI286" s="73"/>
      <c r="AK286" s="73"/>
      <c r="AM286" s="73"/>
      <c r="AO286" s="73"/>
      <c r="AQ286" s="73"/>
      <c r="AS286" s="73"/>
      <c r="AU286" s="73"/>
      <c r="AW286" s="73"/>
      <c r="AY286" s="73"/>
      <c r="BA286" s="73"/>
      <c r="BC286" s="73"/>
      <c r="BE286" s="73"/>
      <c r="BI286" s="77">
        <f>COUNT(H286,J286,M286,P286,R286,T286,V286,X286,Z286,#REF!,AT286,AB286,AD286,AF286,AH286,AJ286,AL286,AV286,#REF!,AN286,AX286,AP286,AZ286,BB286,BD286,BF286,AR286)</f>
        <v>0</v>
      </c>
    </row>
    <row r="287" spans="2:61" x14ac:dyDescent="0.2">
      <c r="B287" s="73"/>
      <c r="F287" s="76">
        <f t="shared" si="4"/>
        <v>0</v>
      </c>
      <c r="G287" s="73"/>
      <c r="I287" s="73"/>
      <c r="L287" s="73"/>
      <c r="O287" s="73"/>
      <c r="Q287" s="73"/>
      <c r="S287" s="73"/>
      <c r="U287" s="73"/>
      <c r="W287" s="73"/>
      <c r="Y287" s="73"/>
      <c r="AA287" s="73"/>
      <c r="AC287" s="73"/>
      <c r="AE287" s="73"/>
      <c r="AG287" s="73"/>
      <c r="AI287" s="73"/>
      <c r="AK287" s="73"/>
      <c r="AM287" s="73"/>
      <c r="AO287" s="73"/>
      <c r="AQ287" s="73"/>
      <c r="AS287" s="73"/>
      <c r="AU287" s="73"/>
      <c r="AW287" s="73"/>
      <c r="AY287" s="73"/>
      <c r="BA287" s="73"/>
      <c r="BC287" s="73"/>
      <c r="BE287" s="73"/>
      <c r="BI287" s="77">
        <f>COUNT(H287,J287,M287,P287,R287,T287,V287,X287,Z287,#REF!,AT287,AB287,AD287,AF287,AH287,AJ287,AL287,AV287,#REF!,AN287,AX287,AP287,AZ287,BB287,BD287,BF287,AR287)</f>
        <v>0</v>
      </c>
    </row>
    <row r="288" spans="2:61" x14ac:dyDescent="0.2">
      <c r="B288" s="73"/>
      <c r="F288" s="76">
        <f t="shared" si="4"/>
        <v>0</v>
      </c>
      <c r="G288" s="73"/>
      <c r="I288" s="73"/>
      <c r="L288" s="73"/>
      <c r="O288" s="73"/>
      <c r="Q288" s="73"/>
      <c r="S288" s="73"/>
      <c r="U288" s="73"/>
      <c r="W288" s="73"/>
      <c r="Y288" s="73"/>
      <c r="AA288" s="73"/>
      <c r="AC288" s="73"/>
      <c r="AE288" s="73"/>
      <c r="AG288" s="73"/>
      <c r="AI288" s="73"/>
      <c r="AK288" s="73"/>
      <c r="AM288" s="73"/>
      <c r="AO288" s="73"/>
      <c r="AQ288" s="73"/>
      <c r="AS288" s="73"/>
      <c r="AU288" s="73"/>
      <c r="AW288" s="73"/>
      <c r="AY288" s="73"/>
      <c r="BA288" s="73"/>
      <c r="BC288" s="73"/>
      <c r="BE288" s="73"/>
      <c r="BI288" s="77">
        <f>COUNT(H288,J288,M288,P288,R288,T288,V288,X288,Z288,#REF!,AT288,AB288,AD288,AF288,AH288,AJ288,AL288,AV288,#REF!,AN288,AX288,AP288,AZ288,BB288,BD288,BF288,AR288)</f>
        <v>0</v>
      </c>
    </row>
    <row r="289" spans="2:61" x14ac:dyDescent="0.2">
      <c r="B289" s="73"/>
      <c r="F289" s="76">
        <f t="shared" si="4"/>
        <v>0</v>
      </c>
      <c r="G289" s="73"/>
      <c r="I289" s="73"/>
      <c r="L289" s="73"/>
      <c r="O289" s="73"/>
      <c r="Q289" s="73"/>
      <c r="S289" s="73"/>
      <c r="U289" s="73"/>
      <c r="W289" s="73"/>
      <c r="Y289" s="73"/>
      <c r="AA289" s="73"/>
      <c r="AC289" s="73"/>
      <c r="AE289" s="73"/>
      <c r="AG289" s="73"/>
      <c r="AI289" s="73"/>
      <c r="AK289" s="73"/>
      <c r="AM289" s="73"/>
      <c r="AO289" s="73"/>
      <c r="AQ289" s="73"/>
      <c r="AS289" s="73"/>
      <c r="AU289" s="73"/>
      <c r="AW289" s="73"/>
      <c r="AY289" s="73"/>
      <c r="BA289" s="73"/>
      <c r="BC289" s="73"/>
      <c r="BE289" s="73"/>
      <c r="BI289" s="77">
        <f>COUNT(H289,J289,M289,P289,R289,T289,V289,X289,Z289,#REF!,AT289,AB289,AD289,AF289,AH289,AJ289,AL289,AV289,#REF!,AN289,AX289,AP289,AZ289,BB289,BD289,BF289,AR289)</f>
        <v>0</v>
      </c>
    </row>
    <row r="290" spans="2:61" x14ac:dyDescent="0.2">
      <c r="B290" s="73"/>
      <c r="F290" s="76">
        <f t="shared" si="4"/>
        <v>0</v>
      </c>
      <c r="G290" s="73"/>
      <c r="I290" s="73"/>
      <c r="L290" s="73"/>
      <c r="O290" s="73"/>
      <c r="Q290" s="73"/>
      <c r="S290" s="73"/>
      <c r="U290" s="73"/>
      <c r="W290" s="73"/>
      <c r="Y290" s="73"/>
      <c r="AA290" s="73"/>
      <c r="AC290" s="73"/>
      <c r="AE290" s="73"/>
      <c r="AG290" s="73"/>
      <c r="AI290" s="73"/>
      <c r="AK290" s="73"/>
      <c r="AM290" s="73"/>
      <c r="AO290" s="73"/>
      <c r="AQ290" s="73"/>
      <c r="AS290" s="73"/>
      <c r="AU290" s="73"/>
      <c r="AW290" s="73"/>
      <c r="AY290" s="73"/>
      <c r="BA290" s="73"/>
      <c r="BC290" s="73"/>
      <c r="BE290" s="73"/>
      <c r="BI290" s="77">
        <f>COUNT(H290,J290,M290,P290,R290,T290,V290,X290,Z290,#REF!,AT290,AB290,AD290,AF290,AH290,AJ290,AL290,AV290,#REF!,AN290,AX290,AP290,AZ290,BB290,BD290,BF290,AR290)</f>
        <v>0</v>
      </c>
    </row>
    <row r="291" spans="2:61" x14ac:dyDescent="0.2">
      <c r="B291" s="73"/>
      <c r="F291" s="76">
        <f t="shared" si="4"/>
        <v>0</v>
      </c>
      <c r="G291" s="73"/>
      <c r="I291" s="73"/>
      <c r="L291" s="73"/>
      <c r="O291" s="73"/>
      <c r="Q291" s="73"/>
      <c r="S291" s="73"/>
      <c r="U291" s="73"/>
      <c r="W291" s="73"/>
      <c r="Y291" s="73"/>
      <c r="AA291" s="73"/>
      <c r="AC291" s="73"/>
      <c r="AE291" s="73"/>
      <c r="AG291" s="73"/>
      <c r="AI291" s="73"/>
      <c r="AK291" s="73"/>
      <c r="AM291" s="73"/>
      <c r="AO291" s="73"/>
      <c r="AQ291" s="73"/>
      <c r="AS291" s="73"/>
      <c r="AU291" s="73"/>
      <c r="AW291" s="73"/>
      <c r="AY291" s="73"/>
      <c r="BA291" s="73"/>
      <c r="BC291" s="73"/>
      <c r="BE291" s="73"/>
      <c r="BI291" s="77">
        <f>COUNT(H291,J291,M291,P291,R291,T291,V291,X291,Z291,#REF!,AT291,AB291,AD291,AF291,AH291,AJ291,AL291,AV291,#REF!,AN291,AX291,AP291,AZ291,BB291,BD291,BF291,AR291)</f>
        <v>0</v>
      </c>
    </row>
    <row r="292" spans="2:61" x14ac:dyDescent="0.2">
      <c r="B292" s="73"/>
      <c r="F292" s="76">
        <f t="shared" si="4"/>
        <v>0</v>
      </c>
      <c r="G292" s="73"/>
      <c r="I292" s="73"/>
      <c r="L292" s="73"/>
      <c r="O292" s="73"/>
      <c r="Q292" s="73"/>
      <c r="S292" s="73"/>
      <c r="U292" s="73"/>
      <c r="W292" s="73"/>
      <c r="Y292" s="73"/>
      <c r="AA292" s="73"/>
      <c r="AC292" s="73"/>
      <c r="AE292" s="73"/>
      <c r="AG292" s="73"/>
      <c r="AI292" s="73"/>
      <c r="AK292" s="73"/>
      <c r="AM292" s="73"/>
      <c r="AO292" s="73"/>
      <c r="AQ292" s="73"/>
      <c r="AS292" s="73"/>
      <c r="AU292" s="73"/>
      <c r="AW292" s="73"/>
      <c r="AY292" s="73"/>
      <c r="BA292" s="73"/>
      <c r="BC292" s="73"/>
      <c r="BE292" s="73"/>
      <c r="BI292" s="77">
        <f>COUNT(H292,J292,M292,P292,R292,T292,V292,X292,Z292,#REF!,AT292,AB292,AD292,AF292,AH292,AJ292,AL292,AV292,#REF!,AN292,AX292,AP292,AZ292,BB292,BD292,BF292,AR292)</f>
        <v>0</v>
      </c>
    </row>
    <row r="293" spans="2:61" x14ac:dyDescent="0.2">
      <c r="B293" s="73"/>
      <c r="F293" s="76">
        <f t="shared" si="4"/>
        <v>0</v>
      </c>
      <c r="G293" s="73"/>
      <c r="I293" s="73"/>
      <c r="L293" s="73"/>
      <c r="O293" s="73"/>
      <c r="Q293" s="73"/>
      <c r="S293" s="73"/>
      <c r="U293" s="73"/>
      <c r="W293" s="73"/>
      <c r="Y293" s="73"/>
      <c r="AA293" s="73"/>
      <c r="AC293" s="73"/>
      <c r="AE293" s="73"/>
      <c r="AG293" s="73"/>
      <c r="AI293" s="73"/>
      <c r="AK293" s="73"/>
      <c r="AM293" s="73"/>
      <c r="AO293" s="73"/>
      <c r="AQ293" s="73"/>
      <c r="AS293" s="73"/>
      <c r="AU293" s="73"/>
      <c r="AW293" s="73"/>
      <c r="AY293" s="73"/>
      <c r="BA293" s="73"/>
      <c r="BC293" s="73"/>
      <c r="BE293" s="73"/>
      <c r="BI293" s="77">
        <f>COUNT(H293,J293,M293,P293,R293,T293,V293,X293,Z293,#REF!,AT293,AB293,AD293,AF293,AH293,AJ293,AL293,AV293,#REF!,AN293,AX293,AP293,AZ293,BB293,BD293,BF293,AR293)</f>
        <v>0</v>
      </c>
    </row>
    <row r="294" spans="2:61" x14ac:dyDescent="0.2">
      <c r="B294" s="73"/>
      <c r="F294" s="76">
        <f t="shared" si="4"/>
        <v>0</v>
      </c>
      <c r="G294" s="73"/>
      <c r="I294" s="73"/>
      <c r="L294" s="73"/>
      <c r="O294" s="73"/>
      <c r="Q294" s="73"/>
      <c r="S294" s="73"/>
      <c r="U294" s="73"/>
      <c r="W294" s="73"/>
      <c r="Y294" s="73"/>
      <c r="AA294" s="73"/>
      <c r="AC294" s="73"/>
      <c r="AE294" s="73"/>
      <c r="AG294" s="73"/>
      <c r="AI294" s="73"/>
      <c r="AK294" s="73"/>
      <c r="AM294" s="73"/>
      <c r="AO294" s="73"/>
      <c r="AQ294" s="73"/>
      <c r="AS294" s="73"/>
      <c r="AU294" s="73"/>
      <c r="AW294" s="73"/>
      <c r="AY294" s="73"/>
      <c r="BA294" s="73"/>
      <c r="BC294" s="73"/>
      <c r="BE294" s="73"/>
      <c r="BI294" s="77">
        <f>COUNT(H294,J294,M294,P294,R294,T294,V294,X294,Z294,#REF!,AT294,AB294,AD294,AF294,AH294,AJ294,AL294,AV294,#REF!,AN294,AX294,AP294,AZ294,BB294,BD294,BF294,AR294)</f>
        <v>0</v>
      </c>
    </row>
    <row r="295" spans="2:61" x14ac:dyDescent="0.2">
      <c r="B295" s="73"/>
      <c r="F295" s="76">
        <f t="shared" si="4"/>
        <v>0</v>
      </c>
      <c r="G295" s="73"/>
      <c r="I295" s="73"/>
      <c r="L295" s="73"/>
      <c r="O295" s="73"/>
      <c r="Q295" s="73"/>
      <c r="S295" s="73"/>
      <c r="U295" s="73"/>
      <c r="W295" s="73"/>
      <c r="Y295" s="73"/>
      <c r="AA295" s="73"/>
      <c r="AC295" s="73"/>
      <c r="AE295" s="73"/>
      <c r="AG295" s="73"/>
      <c r="AI295" s="73"/>
      <c r="AK295" s="73"/>
      <c r="AM295" s="73"/>
      <c r="AO295" s="73"/>
      <c r="AQ295" s="73"/>
      <c r="AS295" s="73"/>
      <c r="AU295" s="73"/>
      <c r="AW295" s="73"/>
      <c r="AY295" s="73"/>
      <c r="BA295" s="73"/>
      <c r="BC295" s="73"/>
      <c r="BE295" s="73"/>
      <c r="BI295" s="77">
        <f>COUNT(H295,J295,M295,P295,R295,T295,V295,X295,Z295,#REF!,AT295,AB295,AD295,AF295,AH295,AJ295,AL295,AV295,#REF!,AN295,AX295,AP295,AZ295,BB295,BD295,BF295,AR295)</f>
        <v>0</v>
      </c>
    </row>
    <row r="296" spans="2:61" x14ac:dyDescent="0.2">
      <c r="B296" s="73"/>
      <c r="F296" s="76">
        <f t="shared" si="4"/>
        <v>0</v>
      </c>
      <c r="G296" s="73"/>
      <c r="I296" s="73"/>
      <c r="L296" s="73"/>
      <c r="O296" s="73"/>
      <c r="Q296" s="73"/>
      <c r="S296" s="73"/>
      <c r="U296" s="73"/>
      <c r="W296" s="73"/>
      <c r="Y296" s="73"/>
      <c r="AA296" s="73"/>
      <c r="AC296" s="73"/>
      <c r="AE296" s="73"/>
      <c r="AG296" s="73"/>
      <c r="AI296" s="73"/>
      <c r="AK296" s="73"/>
      <c r="AM296" s="73"/>
      <c r="AO296" s="73"/>
      <c r="AQ296" s="73"/>
      <c r="AS296" s="73"/>
      <c r="AU296" s="73"/>
      <c r="AW296" s="73"/>
      <c r="AY296" s="73"/>
      <c r="BA296" s="73"/>
      <c r="BC296" s="73"/>
      <c r="BE296" s="73"/>
      <c r="BI296" s="77">
        <f>COUNT(H296,J296,M296,P296,R296,T296,V296,X296,Z296,#REF!,AT296,AB296,AD296,AF296,AH296,AJ296,AL296,AV296,#REF!,AN296,AX296,AP296,AZ296,BB296,BD296,BF296,AR296)</f>
        <v>0</v>
      </c>
    </row>
    <row r="297" spans="2:61" x14ac:dyDescent="0.2">
      <c r="B297" s="73"/>
      <c r="F297" s="76">
        <f t="shared" si="4"/>
        <v>0</v>
      </c>
      <c r="G297" s="73"/>
      <c r="I297" s="73"/>
      <c r="L297" s="73"/>
      <c r="O297" s="73"/>
      <c r="Q297" s="73"/>
      <c r="S297" s="73"/>
      <c r="U297" s="73"/>
      <c r="W297" s="73"/>
      <c r="Y297" s="73"/>
      <c r="AA297" s="73"/>
      <c r="AC297" s="73"/>
      <c r="AE297" s="73"/>
      <c r="AG297" s="73"/>
      <c r="AI297" s="73"/>
      <c r="AK297" s="73"/>
      <c r="AM297" s="73"/>
      <c r="AO297" s="73"/>
      <c r="AQ297" s="73"/>
      <c r="AS297" s="73"/>
      <c r="AU297" s="73"/>
      <c r="AW297" s="73"/>
      <c r="AY297" s="73"/>
      <c r="BA297" s="73"/>
      <c r="BC297" s="73"/>
      <c r="BE297" s="73"/>
      <c r="BI297" s="77">
        <f>COUNT(H297,J297,M297,P297,R297,T297,V297,X297,Z297,#REF!,AT297,AB297,AD297,AF297,AH297,AJ297,AL297,AV297,#REF!,AN297,AX297,AP297,AZ297,BB297,BD297,BF297,AR297)</f>
        <v>0</v>
      </c>
    </row>
    <row r="298" spans="2:61" x14ac:dyDescent="0.2">
      <c r="B298" s="73"/>
      <c r="F298" s="76">
        <f t="shared" si="4"/>
        <v>0</v>
      </c>
      <c r="G298" s="73"/>
      <c r="I298" s="73"/>
      <c r="L298" s="73"/>
      <c r="O298" s="73"/>
      <c r="Q298" s="73"/>
      <c r="S298" s="73"/>
      <c r="U298" s="73"/>
      <c r="W298" s="73"/>
      <c r="Y298" s="73"/>
      <c r="AA298" s="73"/>
      <c r="AC298" s="73"/>
      <c r="AE298" s="73"/>
      <c r="AG298" s="73"/>
      <c r="AI298" s="73"/>
      <c r="AK298" s="73"/>
      <c r="AM298" s="73"/>
      <c r="AO298" s="73"/>
      <c r="AQ298" s="73"/>
      <c r="AS298" s="73"/>
      <c r="AU298" s="73"/>
      <c r="AW298" s="73"/>
      <c r="AY298" s="73"/>
      <c r="BA298" s="73"/>
      <c r="BC298" s="73"/>
      <c r="BE298" s="73"/>
      <c r="BI298" s="77">
        <f>COUNT(H298,J298,M298,P298,R298,T298,V298,X298,Z298,#REF!,AT298,AB298,AD298,AF298,AH298,AJ298,AL298,AV298,#REF!,AN298,AX298,AP298,AZ298,BB298,BD298,BF298,AR298)</f>
        <v>0</v>
      </c>
    </row>
    <row r="299" spans="2:61" x14ac:dyDescent="0.2">
      <c r="B299" s="73"/>
      <c r="F299" s="76">
        <f t="shared" si="4"/>
        <v>0</v>
      </c>
      <c r="G299" s="73"/>
      <c r="I299" s="73"/>
      <c r="L299" s="73"/>
      <c r="O299" s="73"/>
      <c r="Q299" s="73"/>
      <c r="S299" s="73"/>
      <c r="U299" s="73"/>
      <c r="W299" s="73"/>
      <c r="Y299" s="73"/>
      <c r="AA299" s="73"/>
      <c r="AC299" s="73"/>
      <c r="AE299" s="73"/>
      <c r="AG299" s="73"/>
      <c r="AI299" s="73"/>
      <c r="AK299" s="73"/>
      <c r="AM299" s="73"/>
      <c r="AO299" s="73"/>
      <c r="AQ299" s="73"/>
      <c r="AS299" s="73"/>
      <c r="AU299" s="73"/>
      <c r="AW299" s="73"/>
      <c r="AY299" s="73"/>
      <c r="BA299" s="73"/>
      <c r="BC299" s="73"/>
      <c r="BE299" s="73"/>
      <c r="BI299" s="77">
        <f>COUNT(H299,J299,M299,P299,R299,T299,V299,X299,Z299,#REF!,AT299,AB299,AD299,AF299,AH299,AJ299,AL299,AV299,#REF!,AN299,AX299,AP299,AZ299,BB299,BD299,BF299,AR299)</f>
        <v>0</v>
      </c>
    </row>
    <row r="300" spans="2:61" x14ac:dyDescent="0.2">
      <c r="B300" s="73"/>
      <c r="F300" s="76">
        <f t="shared" si="4"/>
        <v>0</v>
      </c>
      <c r="G300" s="73"/>
      <c r="I300" s="73"/>
      <c r="L300" s="73"/>
      <c r="O300" s="73"/>
      <c r="Q300" s="73"/>
      <c r="S300" s="73"/>
      <c r="U300" s="73"/>
      <c r="W300" s="73"/>
      <c r="Y300" s="73"/>
      <c r="AA300" s="73"/>
      <c r="AC300" s="73"/>
      <c r="AE300" s="73"/>
      <c r="AG300" s="73"/>
      <c r="AI300" s="73"/>
      <c r="AK300" s="73"/>
      <c r="AM300" s="73"/>
      <c r="AO300" s="73"/>
      <c r="AQ300" s="73"/>
      <c r="AS300" s="73"/>
      <c r="AU300" s="73"/>
      <c r="AW300" s="73"/>
      <c r="AY300" s="73"/>
      <c r="BA300" s="73"/>
      <c r="BC300" s="73"/>
      <c r="BE300" s="73"/>
      <c r="BI300" s="77">
        <f>COUNT(H300,J300,M300,P300,R300,T300,V300,X300,Z300,#REF!,AT300,AB300,AD300,AF300,AH300,AJ300,AL300,AV300,#REF!,AN300,AX300,AP300,AZ300,BB300,BD300,BF300,AR300)</f>
        <v>0</v>
      </c>
    </row>
    <row r="301" spans="2:61" x14ac:dyDescent="0.2">
      <c r="B301" s="73"/>
      <c r="F301" s="76">
        <f t="shared" si="4"/>
        <v>0</v>
      </c>
      <c r="G301" s="73"/>
      <c r="I301" s="73"/>
      <c r="L301" s="73"/>
      <c r="O301" s="73"/>
      <c r="Q301" s="73"/>
      <c r="S301" s="73"/>
      <c r="U301" s="73"/>
      <c r="W301" s="73"/>
      <c r="Y301" s="73"/>
      <c r="AA301" s="73"/>
      <c r="AC301" s="73"/>
      <c r="AE301" s="73"/>
      <c r="AG301" s="73"/>
      <c r="AI301" s="73"/>
      <c r="AK301" s="73"/>
      <c r="AM301" s="73"/>
      <c r="AO301" s="73"/>
      <c r="AQ301" s="73"/>
      <c r="AS301" s="73"/>
      <c r="AU301" s="73"/>
      <c r="AW301" s="73"/>
      <c r="AY301" s="73"/>
      <c r="BA301" s="73"/>
      <c r="BC301" s="73"/>
      <c r="BE301" s="73"/>
      <c r="BI301" s="77">
        <f>COUNT(H301,J301,M301,P301,R301,T301,V301,X301,Z301,#REF!,AT301,AB301,AD301,AF301,AH301,AJ301,AL301,AV301,#REF!,AN301,AX301,AP301,AZ301,BB301,BD301,BF301,AR301)</f>
        <v>0</v>
      </c>
    </row>
    <row r="302" spans="2:61" x14ac:dyDescent="0.2">
      <c r="B302" s="73"/>
      <c r="F302" s="76">
        <f t="shared" si="4"/>
        <v>0</v>
      </c>
      <c r="G302" s="73"/>
      <c r="I302" s="73"/>
      <c r="L302" s="73"/>
      <c r="O302" s="73"/>
      <c r="Q302" s="73"/>
      <c r="S302" s="73"/>
      <c r="U302" s="73"/>
      <c r="W302" s="73"/>
      <c r="Y302" s="73"/>
      <c r="AA302" s="73"/>
      <c r="AC302" s="73"/>
      <c r="AE302" s="73"/>
      <c r="AG302" s="73"/>
      <c r="AI302" s="73"/>
      <c r="AK302" s="73"/>
      <c r="AM302" s="73"/>
      <c r="AO302" s="73"/>
      <c r="AQ302" s="73"/>
      <c r="AS302" s="73"/>
      <c r="AU302" s="73"/>
      <c r="AW302" s="73"/>
      <c r="AY302" s="73"/>
      <c r="BA302" s="73"/>
      <c r="BC302" s="73"/>
      <c r="BE302" s="73"/>
      <c r="BI302" s="77">
        <f>COUNT(H302,J302,M302,P302,R302,T302,V302,X302,Z302,#REF!,AT302,AB302,AD302,AF302,AH302,AJ302,AL302,AV302,#REF!,AN302,AX302,AP302,AZ302,BB302,BD302,BF302,AR302)</f>
        <v>0</v>
      </c>
    </row>
    <row r="303" spans="2:61" x14ac:dyDescent="0.2">
      <c r="B303" s="73"/>
      <c r="F303" s="76">
        <f t="shared" si="4"/>
        <v>0</v>
      </c>
      <c r="G303" s="73"/>
      <c r="I303" s="73"/>
      <c r="L303" s="73"/>
      <c r="O303" s="73"/>
      <c r="Q303" s="73"/>
      <c r="S303" s="73"/>
      <c r="U303" s="73"/>
      <c r="W303" s="73"/>
      <c r="Y303" s="73"/>
      <c r="AA303" s="73"/>
      <c r="AC303" s="73"/>
      <c r="AE303" s="73"/>
      <c r="AG303" s="73"/>
      <c r="AI303" s="73"/>
      <c r="AK303" s="73"/>
      <c r="AM303" s="73"/>
      <c r="AO303" s="73"/>
      <c r="AQ303" s="73"/>
      <c r="AS303" s="73"/>
      <c r="AU303" s="73"/>
      <c r="AW303" s="73"/>
      <c r="AY303" s="73"/>
      <c r="BA303" s="73"/>
      <c r="BC303" s="73"/>
      <c r="BE303" s="73"/>
      <c r="BI303" s="77">
        <f>COUNT(H303,J303,M303,P303,R303,T303,V303,X303,Z303,#REF!,AT303,AB303,AD303,AF303,AH303,AJ303,AL303,AV303,#REF!,AN303,AX303,AP303,AZ303,BB303,BD303,BF303,AR303)</f>
        <v>0</v>
      </c>
    </row>
    <row r="304" spans="2:61" x14ac:dyDescent="0.2">
      <c r="B304" s="73"/>
      <c r="F304" s="76">
        <f t="shared" si="4"/>
        <v>0</v>
      </c>
      <c r="G304" s="73"/>
      <c r="I304" s="73"/>
      <c r="L304" s="73"/>
      <c r="O304" s="73"/>
      <c r="Q304" s="73"/>
      <c r="S304" s="73"/>
      <c r="U304" s="73"/>
      <c r="W304" s="73"/>
      <c r="Y304" s="73"/>
      <c r="AA304" s="73"/>
      <c r="AC304" s="73"/>
      <c r="AE304" s="73"/>
      <c r="AG304" s="73"/>
      <c r="AI304" s="73"/>
      <c r="AK304" s="73"/>
      <c r="AM304" s="73"/>
      <c r="AO304" s="73"/>
      <c r="AQ304" s="73"/>
      <c r="AS304" s="73"/>
      <c r="AU304" s="73"/>
      <c r="AW304" s="73"/>
      <c r="AY304" s="73"/>
      <c r="BA304" s="73"/>
      <c r="BC304" s="73"/>
      <c r="BE304" s="73"/>
      <c r="BI304" s="77">
        <f>COUNT(H304,J304,M304,P304,R304,T304,V304,X304,Z304,#REF!,AT304,AB304,AD304,AF304,AH304,AJ304,AL304,AV304,#REF!,AN304,AX304,AP304,AZ304,BB304,BD304,BF304,AR304)</f>
        <v>0</v>
      </c>
    </row>
    <row r="305" spans="2:61" x14ac:dyDescent="0.2">
      <c r="B305" s="73"/>
      <c r="F305" s="76">
        <f t="shared" si="4"/>
        <v>0</v>
      </c>
      <c r="G305" s="73"/>
      <c r="I305" s="73"/>
      <c r="L305" s="73"/>
      <c r="O305" s="73"/>
      <c r="Q305" s="73"/>
      <c r="S305" s="73"/>
      <c r="U305" s="73"/>
      <c r="W305" s="73"/>
      <c r="Y305" s="73"/>
      <c r="AA305" s="73"/>
      <c r="AC305" s="73"/>
      <c r="AE305" s="73"/>
      <c r="AG305" s="73"/>
      <c r="AI305" s="73"/>
      <c r="AK305" s="73"/>
      <c r="AM305" s="73"/>
      <c r="AO305" s="73"/>
      <c r="AQ305" s="73"/>
      <c r="AS305" s="73"/>
      <c r="AU305" s="73"/>
      <c r="AW305" s="73"/>
      <c r="AY305" s="73"/>
      <c r="BA305" s="73"/>
      <c r="BC305" s="73"/>
      <c r="BE305" s="73"/>
      <c r="BI305" s="77">
        <f>COUNT(H305,J305,M305,P305,R305,T305,V305,X305,Z305,#REF!,AT305,AB305,AD305,AF305,AH305,AJ305,AL305,AV305,#REF!,AN305,AX305,AP305,AZ305,BB305,BD305,BF305,AR305)</f>
        <v>0</v>
      </c>
    </row>
    <row r="306" spans="2:61" x14ac:dyDescent="0.2">
      <c r="B306" s="73"/>
      <c r="F306" s="76">
        <f t="shared" si="4"/>
        <v>0</v>
      </c>
      <c r="G306" s="73"/>
      <c r="I306" s="73"/>
      <c r="L306" s="73"/>
      <c r="O306" s="73"/>
      <c r="Q306" s="73"/>
      <c r="S306" s="73"/>
      <c r="U306" s="73"/>
      <c r="W306" s="73"/>
      <c r="Y306" s="73"/>
      <c r="AA306" s="73"/>
      <c r="AC306" s="73"/>
      <c r="AE306" s="73"/>
      <c r="AG306" s="73"/>
      <c r="AI306" s="73"/>
      <c r="AK306" s="73"/>
      <c r="AM306" s="73"/>
      <c r="AO306" s="73"/>
      <c r="AQ306" s="73"/>
      <c r="AS306" s="73"/>
      <c r="AU306" s="73"/>
      <c r="AW306" s="73"/>
      <c r="AY306" s="73"/>
      <c r="BA306" s="73"/>
      <c r="BC306" s="73"/>
      <c r="BE306" s="73"/>
      <c r="BI306" s="77">
        <f>COUNT(H306,J306,M306,P306,R306,T306,V306,X306,Z306,#REF!,AT306,AB306,AD306,AF306,AH306,AJ306,AL306,AV306,#REF!,AN306,AX306,AP306,AZ306,BB306,BD306,BF306,AR306)</f>
        <v>0</v>
      </c>
    </row>
    <row r="307" spans="2:61" x14ac:dyDescent="0.2">
      <c r="B307" s="73"/>
      <c r="F307" s="76">
        <f t="shared" si="4"/>
        <v>0</v>
      </c>
      <c r="G307" s="73"/>
      <c r="I307" s="73"/>
      <c r="L307" s="73"/>
      <c r="O307" s="73"/>
      <c r="Q307" s="73"/>
      <c r="S307" s="73"/>
      <c r="U307" s="73"/>
      <c r="W307" s="73"/>
      <c r="Y307" s="73"/>
      <c r="AA307" s="73"/>
      <c r="AC307" s="73"/>
      <c r="AE307" s="73"/>
      <c r="AG307" s="73"/>
      <c r="AI307" s="73"/>
      <c r="AK307" s="73"/>
      <c r="AM307" s="73"/>
      <c r="AO307" s="73"/>
      <c r="AQ307" s="73"/>
      <c r="AS307" s="73"/>
      <c r="AU307" s="73"/>
      <c r="AW307" s="73"/>
      <c r="AY307" s="73"/>
      <c r="BA307" s="73"/>
      <c r="BC307" s="73"/>
      <c r="BE307" s="73"/>
      <c r="BI307" s="77">
        <f>COUNT(H307,J307,M307,P307,R307,T307,V307,X307,Z307,#REF!,AT307,AB307,AD307,AF307,AH307,AJ307,AL307,AV307,#REF!,AN307,AX307,AP307,AZ307,BB307,BD307,BF307,AR307)</f>
        <v>0</v>
      </c>
    </row>
    <row r="308" spans="2:61" x14ac:dyDescent="0.2">
      <c r="B308" s="73"/>
      <c r="F308" s="76">
        <f t="shared" si="4"/>
        <v>0</v>
      </c>
      <c r="G308" s="73"/>
      <c r="I308" s="73"/>
      <c r="L308" s="73"/>
      <c r="O308" s="73"/>
      <c r="Q308" s="73"/>
      <c r="S308" s="73"/>
      <c r="U308" s="73"/>
      <c r="W308" s="73"/>
      <c r="Y308" s="73"/>
      <c r="AA308" s="73"/>
      <c r="AC308" s="73"/>
      <c r="AE308" s="73"/>
      <c r="AG308" s="73"/>
      <c r="AI308" s="73"/>
      <c r="AK308" s="73"/>
      <c r="AM308" s="73"/>
      <c r="AO308" s="73"/>
      <c r="AQ308" s="73"/>
      <c r="AS308" s="73"/>
      <c r="AU308" s="73"/>
      <c r="AW308" s="73"/>
      <c r="AY308" s="73"/>
      <c r="BA308" s="73"/>
      <c r="BC308" s="73"/>
      <c r="BE308" s="73"/>
      <c r="BI308" s="77">
        <f>COUNT(H308,J308,M308,P308,R308,T308,V308,X308,Z308,#REF!,AT308,AB308,AD308,AF308,AH308,AJ308,AL308,AV308,#REF!,AN308,AX308,AP308,AZ308,BB308,BD308,BF308,AR308)</f>
        <v>0</v>
      </c>
    </row>
    <row r="309" spans="2:61" x14ac:dyDescent="0.2">
      <c r="B309" s="73"/>
      <c r="F309" s="76">
        <f t="shared" si="4"/>
        <v>0</v>
      </c>
      <c r="G309" s="73"/>
      <c r="I309" s="73"/>
      <c r="L309" s="73"/>
      <c r="O309" s="73"/>
      <c r="Q309" s="73"/>
      <c r="S309" s="73"/>
      <c r="U309" s="73"/>
      <c r="W309" s="73"/>
      <c r="Y309" s="73"/>
      <c r="AA309" s="73"/>
      <c r="AC309" s="73"/>
      <c r="AE309" s="73"/>
      <c r="AG309" s="73"/>
      <c r="AI309" s="73"/>
      <c r="AK309" s="73"/>
      <c r="AM309" s="73"/>
      <c r="AO309" s="73"/>
      <c r="AQ309" s="73"/>
      <c r="AS309" s="73"/>
      <c r="AU309" s="73"/>
      <c r="AW309" s="73"/>
      <c r="AY309" s="73"/>
      <c r="BA309" s="73"/>
      <c r="BC309" s="73"/>
      <c r="BE309" s="73"/>
      <c r="BI309" s="77">
        <f>COUNT(H309,J309,M309,P309,R309,T309,V309,X309,Z309,#REF!,AT309,AB309,AD309,AF309,AH309,AJ309,AL309,AV309,#REF!,AN309,AX309,AP309,AZ309,BB309,BD309,BF309,AR309)</f>
        <v>0</v>
      </c>
    </row>
    <row r="310" spans="2:61" x14ac:dyDescent="0.2">
      <c r="B310" s="73"/>
      <c r="F310" s="76">
        <f t="shared" si="4"/>
        <v>0</v>
      </c>
      <c r="G310" s="73"/>
      <c r="I310" s="73"/>
      <c r="L310" s="73"/>
      <c r="O310" s="73"/>
      <c r="Q310" s="73"/>
      <c r="S310" s="73"/>
      <c r="U310" s="73"/>
      <c r="W310" s="73"/>
      <c r="Y310" s="73"/>
      <c r="AA310" s="73"/>
      <c r="AC310" s="73"/>
      <c r="AE310" s="73"/>
      <c r="AG310" s="73"/>
      <c r="AI310" s="73"/>
      <c r="AK310" s="73"/>
      <c r="AM310" s="73"/>
      <c r="AO310" s="73"/>
      <c r="AQ310" s="73"/>
      <c r="AS310" s="73"/>
      <c r="AU310" s="73"/>
      <c r="AW310" s="73"/>
      <c r="AY310" s="73"/>
      <c r="BA310" s="73"/>
      <c r="BC310" s="73"/>
      <c r="BE310" s="73"/>
      <c r="BI310" s="77">
        <f>COUNT(H310,J310,M310,P310,R310,T310,V310,X310,Z310,#REF!,AT310,AB310,AD310,AF310,AH310,AJ310,AL310,AV310,#REF!,AN310,AX310,AP310,AZ310,BB310,BD310,BF310,AR310)</f>
        <v>0</v>
      </c>
    </row>
    <row r="311" spans="2:61" x14ac:dyDescent="0.2">
      <c r="B311" s="73"/>
      <c r="F311" s="76">
        <f t="shared" si="4"/>
        <v>0</v>
      </c>
      <c r="G311" s="73"/>
      <c r="I311" s="73"/>
      <c r="L311" s="73"/>
      <c r="O311" s="73"/>
      <c r="Q311" s="73"/>
      <c r="S311" s="73"/>
      <c r="U311" s="73"/>
      <c r="W311" s="73"/>
      <c r="Y311" s="73"/>
      <c r="AA311" s="73"/>
      <c r="AC311" s="73"/>
      <c r="AE311" s="73"/>
      <c r="AG311" s="73"/>
      <c r="AI311" s="73"/>
      <c r="AK311" s="73"/>
      <c r="AM311" s="73"/>
      <c r="AO311" s="73"/>
      <c r="AQ311" s="73"/>
      <c r="AS311" s="73"/>
      <c r="AU311" s="73"/>
      <c r="AW311" s="73"/>
      <c r="AY311" s="73"/>
      <c r="BA311" s="73"/>
      <c r="BC311" s="73"/>
      <c r="BE311" s="73"/>
      <c r="BI311" s="77">
        <f>COUNT(H311,J311,M311,P311,R311,T311,V311,X311,Z311,#REF!,AT311,AB311,AD311,AF311,AH311,AJ311,AL311,AV311,#REF!,AN311,AX311,AP311,AZ311,BB311,BD311,BF311,AR311)</f>
        <v>0</v>
      </c>
    </row>
    <row r="312" spans="2:61" x14ac:dyDescent="0.2">
      <c r="B312" s="73"/>
      <c r="F312" s="76">
        <f t="shared" si="4"/>
        <v>0</v>
      </c>
      <c r="G312" s="73"/>
      <c r="I312" s="73"/>
      <c r="L312" s="73"/>
      <c r="O312" s="73"/>
      <c r="Q312" s="73"/>
      <c r="S312" s="73"/>
      <c r="U312" s="73"/>
      <c r="W312" s="73"/>
      <c r="Y312" s="73"/>
      <c r="AA312" s="73"/>
      <c r="AC312" s="73"/>
      <c r="AE312" s="73"/>
      <c r="AG312" s="73"/>
      <c r="AI312" s="73"/>
      <c r="AK312" s="73"/>
      <c r="AM312" s="73"/>
      <c r="AO312" s="73"/>
      <c r="AQ312" s="73"/>
      <c r="AS312" s="73"/>
      <c r="AU312" s="73"/>
      <c r="AW312" s="73"/>
      <c r="AY312" s="73"/>
      <c r="BA312" s="73"/>
      <c r="BC312" s="73"/>
      <c r="BE312" s="73"/>
      <c r="BI312" s="77">
        <f>COUNT(H312,J312,M312,P312,R312,T312,V312,X312,Z312,#REF!,AT312,AB312,AD312,AF312,AH312,AJ312,AL312,AV312,#REF!,AN312,AX312,AP312,AZ312,BB312,BD312,BF312,AR312)</f>
        <v>0</v>
      </c>
    </row>
    <row r="313" spans="2:61" x14ac:dyDescent="0.2">
      <c r="B313" s="73"/>
      <c r="F313" s="76">
        <f t="shared" si="4"/>
        <v>0</v>
      </c>
      <c r="G313" s="73"/>
      <c r="I313" s="73"/>
      <c r="L313" s="73"/>
      <c r="O313" s="73"/>
      <c r="Q313" s="73"/>
      <c r="S313" s="73"/>
      <c r="U313" s="73"/>
      <c r="W313" s="73"/>
      <c r="Y313" s="73"/>
      <c r="AA313" s="73"/>
      <c r="AC313" s="73"/>
      <c r="AE313" s="73"/>
      <c r="AG313" s="73"/>
      <c r="AI313" s="73"/>
      <c r="AK313" s="73"/>
      <c r="AM313" s="73"/>
      <c r="AO313" s="73"/>
      <c r="AQ313" s="73"/>
      <c r="AS313" s="73"/>
      <c r="AU313" s="73"/>
      <c r="AW313" s="73"/>
      <c r="AY313" s="73"/>
      <c r="BA313" s="73"/>
      <c r="BC313" s="73"/>
      <c r="BE313" s="73"/>
      <c r="BI313" s="77">
        <f>COUNT(H313,J313,M313,P313,R313,T313,V313,X313,Z313,#REF!,AT313,AB313,AD313,AF313,AH313,AJ313,AL313,AV313,#REF!,AN313,AX313,AP313,AZ313,BB313,BD313,BF313,AR313)</f>
        <v>0</v>
      </c>
    </row>
    <row r="314" spans="2:61" x14ac:dyDescent="0.2">
      <c r="B314" s="73"/>
      <c r="F314" s="76">
        <f t="shared" si="4"/>
        <v>0</v>
      </c>
      <c r="G314" s="73"/>
      <c r="I314" s="73"/>
      <c r="L314" s="73"/>
      <c r="O314" s="73"/>
      <c r="Q314" s="73"/>
      <c r="S314" s="73"/>
      <c r="U314" s="73"/>
      <c r="W314" s="73"/>
      <c r="Y314" s="73"/>
      <c r="AA314" s="73"/>
      <c r="AC314" s="73"/>
      <c r="AE314" s="73"/>
      <c r="AG314" s="73"/>
      <c r="AI314" s="73"/>
      <c r="AK314" s="73"/>
      <c r="AM314" s="73"/>
      <c r="AO314" s="73"/>
      <c r="AQ314" s="73"/>
      <c r="AS314" s="73"/>
      <c r="AU314" s="73"/>
      <c r="AW314" s="73"/>
      <c r="AY314" s="73"/>
      <c r="BA314" s="73"/>
      <c r="BC314" s="73"/>
      <c r="BE314" s="73"/>
      <c r="BI314" s="77">
        <f>COUNT(H314,J314,M314,P314,R314,T314,V314,X314,Z314,#REF!,AT314,AB314,AD314,AF314,AH314,AJ314,AL314,AV314,#REF!,AN314,AX314,AP314,AZ314,BB314,BD314,BF314,AR314)</f>
        <v>0</v>
      </c>
    </row>
    <row r="315" spans="2:61" x14ac:dyDescent="0.2">
      <c r="B315" s="73"/>
      <c r="F315" s="76">
        <f t="shared" si="4"/>
        <v>0</v>
      </c>
      <c r="G315" s="73"/>
      <c r="I315" s="73"/>
      <c r="L315" s="73"/>
      <c r="O315" s="73"/>
      <c r="Q315" s="73"/>
      <c r="S315" s="73"/>
      <c r="U315" s="73"/>
      <c r="W315" s="73"/>
      <c r="Y315" s="73"/>
      <c r="AA315" s="73"/>
      <c r="AC315" s="73"/>
      <c r="AE315" s="73"/>
      <c r="AG315" s="73"/>
      <c r="AI315" s="73"/>
      <c r="AK315" s="73"/>
      <c r="AM315" s="73"/>
      <c r="AO315" s="73"/>
      <c r="AQ315" s="73"/>
      <c r="AS315" s="73"/>
      <c r="AU315" s="73"/>
      <c r="AW315" s="73"/>
      <c r="AY315" s="73"/>
      <c r="BA315" s="73"/>
      <c r="BC315" s="73"/>
      <c r="BE315" s="73"/>
      <c r="BI315" s="77">
        <f>COUNT(H315,J315,M315,P315,R315,T315,V315,X315,Z315,#REF!,AT315,AB315,AD315,AF315,AH315,AJ315,AL315,AV315,#REF!,AN315,AX315,AP315,AZ315,BB315,BD315,BF315,AR315)</f>
        <v>0</v>
      </c>
    </row>
    <row r="316" spans="2:61" x14ac:dyDescent="0.2">
      <c r="B316" s="73"/>
      <c r="F316" s="76">
        <f t="shared" si="4"/>
        <v>0</v>
      </c>
      <c r="G316" s="73"/>
      <c r="I316" s="73"/>
      <c r="L316" s="73"/>
      <c r="O316" s="73"/>
      <c r="Q316" s="73"/>
      <c r="S316" s="73"/>
      <c r="U316" s="73"/>
      <c r="W316" s="73"/>
      <c r="Y316" s="73"/>
      <c r="AA316" s="73"/>
      <c r="AC316" s="73"/>
      <c r="AE316" s="73"/>
      <c r="AG316" s="73"/>
      <c r="AI316" s="73"/>
      <c r="AK316" s="73"/>
      <c r="AM316" s="73"/>
      <c r="AO316" s="73"/>
      <c r="AQ316" s="73"/>
      <c r="AS316" s="73"/>
      <c r="AU316" s="73"/>
      <c r="AW316" s="73"/>
      <c r="AY316" s="73"/>
      <c r="BA316" s="73"/>
      <c r="BC316" s="73"/>
      <c r="BE316" s="73"/>
      <c r="BI316" s="77">
        <f>COUNT(H316,J316,M316,P316,R316,T316,V316,X316,Z316,#REF!,AT316,AB316,AD316,AF316,AH316,AJ316,AL316,AV316,#REF!,AN316,AX316,AP316,AZ316,BB316,BD316,BF316,AR316)</f>
        <v>0</v>
      </c>
    </row>
    <row r="317" spans="2:61" x14ac:dyDescent="0.2">
      <c r="B317" s="73"/>
      <c r="F317" s="76">
        <f t="shared" si="4"/>
        <v>0</v>
      </c>
      <c r="G317" s="73"/>
      <c r="I317" s="73"/>
      <c r="L317" s="73"/>
      <c r="O317" s="73"/>
      <c r="Q317" s="73"/>
      <c r="S317" s="73"/>
      <c r="U317" s="73"/>
      <c r="W317" s="73"/>
      <c r="Y317" s="73"/>
      <c r="AA317" s="73"/>
      <c r="AC317" s="73"/>
      <c r="AE317" s="73"/>
      <c r="AG317" s="73"/>
      <c r="AI317" s="73"/>
      <c r="AK317" s="73"/>
      <c r="AM317" s="73"/>
      <c r="AO317" s="73"/>
      <c r="AQ317" s="73"/>
      <c r="AS317" s="73"/>
      <c r="AU317" s="73"/>
      <c r="AW317" s="73"/>
      <c r="AY317" s="73"/>
      <c r="BA317" s="73"/>
      <c r="BC317" s="73"/>
      <c r="BE317" s="73"/>
      <c r="BI317" s="77">
        <f>COUNT(H317,J317,M317,P317,R317,T317,V317,X317,Z317,#REF!,AT317,AB317,AD317,AF317,AH317,AJ317,AL317,AV317,#REF!,AN317,AX317,AP317,AZ317,BB317,BD317,BF317,AR317)</f>
        <v>0</v>
      </c>
    </row>
    <row r="318" spans="2:61" x14ac:dyDescent="0.2">
      <c r="B318" s="73"/>
      <c r="F318" s="76">
        <f t="shared" si="4"/>
        <v>0</v>
      </c>
      <c r="G318" s="73"/>
      <c r="I318" s="73"/>
      <c r="L318" s="73"/>
      <c r="O318" s="73"/>
      <c r="Q318" s="73"/>
      <c r="S318" s="73"/>
      <c r="U318" s="73"/>
      <c r="W318" s="73"/>
      <c r="Y318" s="73"/>
      <c r="AA318" s="73"/>
      <c r="AC318" s="73"/>
      <c r="AE318" s="73"/>
      <c r="AG318" s="73"/>
      <c r="AI318" s="73"/>
      <c r="AK318" s="73"/>
      <c r="AM318" s="73"/>
      <c r="AO318" s="73"/>
      <c r="AQ318" s="73"/>
      <c r="AS318" s="73"/>
      <c r="AU318" s="73"/>
      <c r="AW318" s="73"/>
      <c r="AY318" s="73"/>
      <c r="BA318" s="73"/>
      <c r="BC318" s="73"/>
      <c r="BE318" s="73"/>
      <c r="BI318" s="77">
        <f>COUNT(H318,J318,M318,P318,R318,T318,V318,X318,Z318,#REF!,AT318,AB318,AD318,AF318,AH318,AJ318,AL318,AV318,#REF!,AN318,AX318,AP318,AZ318,BB318,BD318,BF318,AR318)</f>
        <v>0</v>
      </c>
    </row>
    <row r="319" spans="2:61" x14ac:dyDescent="0.2">
      <c r="B319" s="73"/>
      <c r="F319" s="76">
        <f t="shared" si="4"/>
        <v>0</v>
      </c>
      <c r="G319" s="73"/>
      <c r="I319" s="73"/>
      <c r="L319" s="73"/>
      <c r="O319" s="73"/>
      <c r="Q319" s="73"/>
      <c r="S319" s="73"/>
      <c r="U319" s="73"/>
      <c r="W319" s="73"/>
      <c r="Y319" s="73"/>
      <c r="AA319" s="73"/>
      <c r="AC319" s="73"/>
      <c r="AE319" s="73"/>
      <c r="AG319" s="73"/>
      <c r="AI319" s="73"/>
      <c r="AK319" s="73"/>
      <c r="AM319" s="73"/>
      <c r="AO319" s="73"/>
      <c r="AQ319" s="73"/>
      <c r="AS319" s="73"/>
      <c r="AU319" s="73"/>
      <c r="AW319" s="73"/>
      <c r="AY319" s="73"/>
      <c r="BA319" s="73"/>
      <c r="BC319" s="73"/>
      <c r="BE319" s="73"/>
      <c r="BI319" s="77">
        <f>COUNT(H319,J319,M319,P319,R319,T319,V319,X319,Z319,#REF!,AT319,AB319,AD319,AF319,AH319,AJ319,AL319,AV319,#REF!,AN319,AX319,AP319,AZ319,BB319,BD319,BF319,AR319)</f>
        <v>0</v>
      </c>
    </row>
    <row r="320" spans="2:61" x14ac:dyDescent="0.2">
      <c r="B320" s="73"/>
      <c r="F320" s="76">
        <f t="shared" si="4"/>
        <v>0</v>
      </c>
      <c r="G320" s="73"/>
      <c r="I320" s="73"/>
      <c r="L320" s="73"/>
      <c r="O320" s="73"/>
      <c r="Q320" s="73"/>
      <c r="S320" s="73"/>
      <c r="U320" s="73"/>
      <c r="W320" s="73"/>
      <c r="Y320" s="73"/>
      <c r="AA320" s="73"/>
      <c r="AC320" s="73"/>
      <c r="AE320" s="73"/>
      <c r="AG320" s="73"/>
      <c r="AI320" s="73"/>
      <c r="AK320" s="73"/>
      <c r="AM320" s="73"/>
      <c r="AO320" s="73"/>
      <c r="AQ320" s="73"/>
      <c r="AS320" s="73"/>
      <c r="AU320" s="73"/>
      <c r="AW320" s="73"/>
      <c r="AY320" s="73"/>
      <c r="BA320" s="73"/>
      <c r="BC320" s="73"/>
      <c r="BE320" s="73"/>
      <c r="BI320" s="77">
        <f>COUNT(H320,J320,M320,P320,R320,T320,V320,X320,Z320,#REF!,AT320,AB320,AD320,AF320,AH320,AJ320,AL320,AV320,#REF!,AN320,AX320,AP320,AZ320,BB320,BD320,BF320,AR320)</f>
        <v>0</v>
      </c>
    </row>
    <row r="321" spans="2:61" x14ac:dyDescent="0.2">
      <c r="B321" s="73"/>
      <c r="F321" s="76">
        <f t="shared" si="4"/>
        <v>0</v>
      </c>
      <c r="G321" s="73"/>
      <c r="I321" s="73"/>
      <c r="L321" s="73"/>
      <c r="O321" s="73"/>
      <c r="Q321" s="73"/>
      <c r="S321" s="73"/>
      <c r="U321" s="73"/>
      <c r="W321" s="73"/>
      <c r="Y321" s="73"/>
      <c r="AA321" s="73"/>
      <c r="AC321" s="73"/>
      <c r="AE321" s="73"/>
      <c r="AG321" s="73"/>
      <c r="AI321" s="73"/>
      <c r="AK321" s="73"/>
      <c r="AM321" s="73"/>
      <c r="AO321" s="73"/>
      <c r="AQ321" s="73"/>
      <c r="AS321" s="73"/>
      <c r="AU321" s="73"/>
      <c r="AW321" s="73"/>
      <c r="AY321" s="73"/>
      <c r="BA321" s="73"/>
      <c r="BC321" s="73"/>
      <c r="BE321" s="73"/>
      <c r="BI321" s="77">
        <f>COUNT(H321,J321,M321,P321,R321,T321,V321,X321,Z321,#REF!,AT321,AB321,AD321,AF321,AH321,AJ321,AL321,AV321,#REF!,AN321,AX321,AP321,AZ321,BB321,BD321,BF321,AR321)</f>
        <v>0</v>
      </c>
    </row>
    <row r="322" spans="2:61" x14ac:dyDescent="0.2">
      <c r="B322" s="73"/>
      <c r="F322" s="76">
        <f t="shared" si="4"/>
        <v>0</v>
      </c>
      <c r="G322" s="73"/>
      <c r="I322" s="73"/>
      <c r="L322" s="73"/>
      <c r="O322" s="73"/>
      <c r="Q322" s="73"/>
      <c r="S322" s="73"/>
      <c r="U322" s="73"/>
      <c r="W322" s="73"/>
      <c r="Y322" s="73"/>
      <c r="AA322" s="73"/>
      <c r="AC322" s="73"/>
      <c r="AE322" s="73"/>
      <c r="AG322" s="73"/>
      <c r="AI322" s="73"/>
      <c r="AK322" s="73"/>
      <c r="AM322" s="73"/>
      <c r="AO322" s="73"/>
      <c r="AQ322" s="73"/>
      <c r="AS322" s="73"/>
      <c r="AU322" s="73"/>
      <c r="AW322" s="73"/>
      <c r="AY322" s="73"/>
      <c r="BA322" s="73"/>
      <c r="BC322" s="73"/>
      <c r="BE322" s="73"/>
      <c r="BI322" s="77">
        <f>COUNT(H322,J322,M322,P322,R322,T322,V322,X322,Z322,#REF!,AT322,AB322,AD322,AF322,AH322,AJ322,AL322,AV322,#REF!,AN322,AX322,AP322,AZ322,BB322,BD322,BF322,AR322)</f>
        <v>0</v>
      </c>
    </row>
    <row r="323" spans="2:61" x14ac:dyDescent="0.2">
      <c r="B323" s="73"/>
      <c r="F323" s="76">
        <f t="shared" si="4"/>
        <v>0</v>
      </c>
      <c r="G323" s="73"/>
      <c r="I323" s="73"/>
      <c r="L323" s="73"/>
      <c r="O323" s="73"/>
      <c r="Q323" s="73"/>
      <c r="S323" s="73"/>
      <c r="U323" s="73"/>
      <c r="W323" s="73"/>
      <c r="Y323" s="73"/>
      <c r="AA323" s="73"/>
      <c r="AC323" s="73"/>
      <c r="AE323" s="73"/>
      <c r="AG323" s="73"/>
      <c r="AI323" s="73"/>
      <c r="AK323" s="73"/>
      <c r="AM323" s="73"/>
      <c r="AO323" s="73"/>
      <c r="AQ323" s="73"/>
      <c r="AS323" s="73"/>
      <c r="AU323" s="73"/>
      <c r="AW323" s="73"/>
      <c r="AY323" s="73"/>
      <c r="BA323" s="73"/>
      <c r="BC323" s="73"/>
      <c r="BE323" s="73"/>
      <c r="BI323" s="77">
        <f>COUNT(H323,J323,M323,P323,R323,T323,V323,X323,Z323,#REF!,AT323,AB323,AD323,AF323,AH323,AJ323,AL323,AV323,#REF!,AN323,AX323,AP323,AZ323,BB323,BD323,BF323,AR323)</f>
        <v>0</v>
      </c>
    </row>
    <row r="324" spans="2:61" x14ac:dyDescent="0.2">
      <c r="B324" s="73"/>
      <c r="F324" s="76">
        <f t="shared" si="4"/>
        <v>0</v>
      </c>
      <c r="G324" s="73"/>
      <c r="I324" s="73"/>
      <c r="L324" s="73"/>
      <c r="O324" s="73"/>
      <c r="Q324" s="73"/>
      <c r="S324" s="73"/>
      <c r="U324" s="73"/>
      <c r="W324" s="73"/>
      <c r="Y324" s="73"/>
      <c r="AA324" s="73"/>
      <c r="AC324" s="73"/>
      <c r="AE324" s="73"/>
      <c r="AG324" s="73"/>
      <c r="AI324" s="73"/>
      <c r="AK324" s="73"/>
      <c r="AM324" s="73"/>
      <c r="AO324" s="73"/>
      <c r="AQ324" s="73"/>
      <c r="AS324" s="73"/>
      <c r="AU324" s="73"/>
      <c r="AW324" s="73"/>
      <c r="AY324" s="73"/>
      <c r="BA324" s="73"/>
      <c r="BC324" s="73"/>
      <c r="BE324" s="73"/>
      <c r="BI324" s="77">
        <f>COUNT(H324,J324,M324,P324,R324,T324,V324,X324,Z324,#REF!,AT324,AB324,AD324,AF324,AH324,AJ324,AL324,AV324,#REF!,AN324,AX324,AP324,AZ324,BB324,BD324,BF324,AR324)</f>
        <v>0</v>
      </c>
    </row>
    <row r="325" spans="2:61" x14ac:dyDescent="0.2">
      <c r="B325" s="73"/>
      <c r="F325" s="76">
        <f t="shared" si="4"/>
        <v>0</v>
      </c>
      <c r="G325" s="73"/>
      <c r="I325" s="73"/>
      <c r="L325" s="73"/>
      <c r="O325" s="73"/>
      <c r="Q325" s="73"/>
      <c r="S325" s="73"/>
      <c r="U325" s="73"/>
      <c r="W325" s="73"/>
      <c r="Y325" s="73"/>
      <c r="AA325" s="73"/>
      <c r="AC325" s="73"/>
      <c r="AE325" s="73"/>
      <c r="AG325" s="73"/>
      <c r="AI325" s="73"/>
      <c r="AK325" s="73"/>
      <c r="AM325" s="73"/>
      <c r="AO325" s="73"/>
      <c r="AQ325" s="73"/>
      <c r="AS325" s="73"/>
      <c r="AU325" s="73"/>
      <c r="AW325" s="73"/>
      <c r="AY325" s="73"/>
      <c r="BA325" s="73"/>
      <c r="BC325" s="73"/>
      <c r="BE325" s="73"/>
      <c r="BI325" s="77">
        <f>COUNT(H325,J325,M325,P325,R325,T325,V325,X325,Z325,#REF!,AT325,AB325,AD325,AF325,AH325,AJ325,AL325,AV325,#REF!,AN325,AX325,AP325,AZ325,BB325,BD325,BF325,AR325)</f>
        <v>0</v>
      </c>
    </row>
    <row r="326" spans="2:61" x14ac:dyDescent="0.2">
      <c r="B326" s="73"/>
      <c r="F326" s="76">
        <f t="shared" ref="F326:F378" si="5">E326-K326-N326-BG326</f>
        <v>0</v>
      </c>
      <c r="G326" s="73"/>
      <c r="I326" s="73"/>
      <c r="L326" s="73"/>
      <c r="O326" s="73"/>
      <c r="Q326" s="73"/>
      <c r="S326" s="73"/>
      <c r="U326" s="73"/>
      <c r="W326" s="73"/>
      <c r="Y326" s="73"/>
      <c r="AA326" s="73"/>
      <c r="AC326" s="73"/>
      <c r="AE326" s="73"/>
      <c r="AG326" s="73"/>
      <c r="AI326" s="73"/>
      <c r="AK326" s="73"/>
      <c r="AM326" s="73"/>
      <c r="AO326" s="73"/>
      <c r="AQ326" s="73"/>
      <c r="AS326" s="73"/>
      <c r="AU326" s="73"/>
      <c r="AW326" s="73"/>
      <c r="AY326" s="73"/>
      <c r="BA326" s="73"/>
      <c r="BC326" s="73"/>
      <c r="BE326" s="73"/>
      <c r="BI326" s="77">
        <f>COUNT(H326,J326,M326,P326,R326,T326,V326,X326,Z326,#REF!,AT326,AB326,AD326,AF326,AH326,AJ326,AL326,AV326,#REF!,AN326,AX326,AP326,AZ326,BB326,BD326,BF326,AR326)</f>
        <v>0</v>
      </c>
    </row>
    <row r="327" spans="2:61" x14ac:dyDescent="0.2">
      <c r="B327" s="73"/>
      <c r="F327" s="76">
        <f t="shared" si="5"/>
        <v>0</v>
      </c>
      <c r="G327" s="73"/>
      <c r="I327" s="73"/>
      <c r="L327" s="73"/>
      <c r="O327" s="73"/>
      <c r="Q327" s="73"/>
      <c r="S327" s="73"/>
      <c r="U327" s="73"/>
      <c r="W327" s="73"/>
      <c r="Y327" s="73"/>
      <c r="AA327" s="73"/>
      <c r="AC327" s="73"/>
      <c r="AE327" s="73"/>
      <c r="AG327" s="73"/>
      <c r="AI327" s="73"/>
      <c r="AK327" s="73"/>
      <c r="AM327" s="73"/>
      <c r="AO327" s="73"/>
      <c r="AQ327" s="73"/>
      <c r="AS327" s="73"/>
      <c r="AU327" s="73"/>
      <c r="AW327" s="73"/>
      <c r="AY327" s="73"/>
      <c r="BA327" s="73"/>
      <c r="BC327" s="73"/>
      <c r="BE327" s="73"/>
      <c r="BI327" s="77">
        <f>COUNT(H327,J327,M327,P327,R327,T327,V327,X327,Z327,#REF!,AT327,AB327,AD327,AF327,AH327,AJ327,AL327,AV327,#REF!,AN327,AX327,AP327,AZ327,BB327,BD327,BF327,AR327)</f>
        <v>0</v>
      </c>
    </row>
    <row r="328" spans="2:61" x14ac:dyDescent="0.2">
      <c r="B328" s="73"/>
      <c r="F328" s="76">
        <f t="shared" si="5"/>
        <v>0</v>
      </c>
      <c r="G328" s="73"/>
      <c r="I328" s="73"/>
      <c r="L328" s="73"/>
      <c r="O328" s="73"/>
      <c r="Q328" s="73"/>
      <c r="S328" s="73"/>
      <c r="U328" s="73"/>
      <c r="W328" s="73"/>
      <c r="Y328" s="73"/>
      <c r="AA328" s="73"/>
      <c r="AC328" s="73"/>
      <c r="AE328" s="73"/>
      <c r="AG328" s="73"/>
      <c r="AI328" s="73"/>
      <c r="AK328" s="73"/>
      <c r="AM328" s="73"/>
      <c r="AO328" s="73"/>
      <c r="AQ328" s="73"/>
      <c r="AS328" s="73"/>
      <c r="AU328" s="73"/>
      <c r="AW328" s="73"/>
      <c r="AY328" s="73"/>
      <c r="BA328" s="73"/>
      <c r="BC328" s="73"/>
      <c r="BE328" s="73"/>
      <c r="BI328" s="77">
        <f>COUNT(H328,J328,M328,P328,R328,T328,V328,X328,Z328,#REF!,AT328,AB328,AD328,AF328,AH328,AJ328,AL328,AV328,#REF!,AN328,AX328,AP328,AZ328,BB328,BD328,BF328,AR328)</f>
        <v>0</v>
      </c>
    </row>
    <row r="329" spans="2:61" x14ac:dyDescent="0.2">
      <c r="B329" s="73"/>
      <c r="F329" s="76">
        <f t="shared" si="5"/>
        <v>0</v>
      </c>
      <c r="G329" s="73"/>
      <c r="I329" s="73"/>
      <c r="L329" s="73"/>
      <c r="O329" s="73"/>
      <c r="Q329" s="73"/>
      <c r="S329" s="73"/>
      <c r="U329" s="73"/>
      <c r="W329" s="73"/>
      <c r="Y329" s="73"/>
      <c r="AA329" s="73"/>
      <c r="AC329" s="73"/>
      <c r="AE329" s="73"/>
      <c r="AG329" s="73"/>
      <c r="AI329" s="73"/>
      <c r="AK329" s="73"/>
      <c r="AM329" s="73"/>
      <c r="AO329" s="73"/>
      <c r="AQ329" s="73"/>
      <c r="AS329" s="73"/>
      <c r="AU329" s="73"/>
      <c r="AW329" s="73"/>
      <c r="AY329" s="73"/>
      <c r="BA329" s="73"/>
      <c r="BC329" s="73"/>
      <c r="BE329" s="73"/>
      <c r="BI329" s="77">
        <f>COUNT(H329,J329,M329,P329,R329,T329,V329,X329,Z329,#REF!,AT329,AB329,AD329,AF329,AH329,AJ329,AL329,AV329,#REF!,AN329,AX329,AP329,AZ329,BB329,BD329,BF329,AR329)</f>
        <v>0</v>
      </c>
    </row>
    <row r="330" spans="2:61" x14ac:dyDescent="0.2">
      <c r="B330" s="73"/>
      <c r="F330" s="76">
        <f t="shared" si="5"/>
        <v>0</v>
      </c>
      <c r="G330" s="73"/>
      <c r="I330" s="73"/>
      <c r="L330" s="73"/>
      <c r="O330" s="73"/>
      <c r="Q330" s="73"/>
      <c r="S330" s="73"/>
      <c r="U330" s="73"/>
      <c r="W330" s="73"/>
      <c r="Y330" s="73"/>
      <c r="AA330" s="73"/>
      <c r="AC330" s="73"/>
      <c r="AE330" s="73"/>
      <c r="AG330" s="73"/>
      <c r="AI330" s="73"/>
      <c r="AK330" s="73"/>
      <c r="AM330" s="73"/>
      <c r="AO330" s="73"/>
      <c r="AQ330" s="73"/>
      <c r="AS330" s="73"/>
      <c r="AU330" s="73"/>
      <c r="AW330" s="73"/>
      <c r="AY330" s="73"/>
      <c r="BA330" s="73"/>
      <c r="BC330" s="73"/>
      <c r="BE330" s="73"/>
      <c r="BI330" s="77">
        <f>COUNT(H330,J330,M330,P330,R330,T330,V330,X330,Z330,#REF!,AT330,AB330,AD330,AF330,AH330,AJ330,AL330,AV330,#REF!,AN330,AX330,AP330,AZ330,BB330,BD330,BF330,AR330)</f>
        <v>0</v>
      </c>
    </row>
    <row r="331" spans="2:61" x14ac:dyDescent="0.2">
      <c r="B331" s="73"/>
      <c r="F331" s="76">
        <f t="shared" si="5"/>
        <v>0</v>
      </c>
      <c r="G331" s="73"/>
      <c r="I331" s="73"/>
      <c r="L331" s="73"/>
      <c r="O331" s="73"/>
      <c r="Q331" s="73"/>
      <c r="S331" s="73"/>
      <c r="U331" s="73"/>
      <c r="W331" s="73"/>
      <c r="Y331" s="73"/>
      <c r="AA331" s="73"/>
      <c r="AC331" s="73"/>
      <c r="AE331" s="73"/>
      <c r="AG331" s="73"/>
      <c r="AI331" s="73"/>
      <c r="AK331" s="73"/>
      <c r="AM331" s="73"/>
      <c r="AO331" s="73"/>
      <c r="AQ331" s="73"/>
      <c r="AS331" s="73"/>
      <c r="AU331" s="73"/>
      <c r="AW331" s="73"/>
      <c r="AY331" s="73"/>
      <c r="BA331" s="73"/>
      <c r="BC331" s="73"/>
      <c r="BE331" s="73"/>
      <c r="BI331" s="77">
        <f>COUNT(H331,J331,M331,P331,R331,T331,V331,X331,Z331,#REF!,AT331,AB331,AD331,AF331,AH331,AJ331,AL331,AV331,#REF!,AN331,AX331,AP331,AZ331,BB331,BD331,BF331,AR331)</f>
        <v>0</v>
      </c>
    </row>
    <row r="332" spans="2:61" x14ac:dyDescent="0.2">
      <c r="B332" s="73"/>
      <c r="F332" s="76">
        <f t="shared" si="5"/>
        <v>0</v>
      </c>
      <c r="G332" s="73"/>
      <c r="I332" s="73"/>
      <c r="L332" s="73"/>
      <c r="O332" s="73"/>
      <c r="Q332" s="73"/>
      <c r="S332" s="73"/>
      <c r="U332" s="73"/>
      <c r="W332" s="73"/>
      <c r="Y332" s="73"/>
      <c r="AA332" s="73"/>
      <c r="AC332" s="73"/>
      <c r="AE332" s="73"/>
      <c r="AG332" s="73"/>
      <c r="AI332" s="73"/>
      <c r="AK332" s="73"/>
      <c r="AM332" s="73"/>
      <c r="AO332" s="73"/>
      <c r="AQ332" s="73"/>
      <c r="AS332" s="73"/>
      <c r="AU332" s="73"/>
      <c r="AW332" s="73"/>
      <c r="AY332" s="73"/>
      <c r="BA332" s="73"/>
      <c r="BC332" s="73"/>
      <c r="BE332" s="73"/>
    </row>
    <row r="333" spans="2:61" x14ac:dyDescent="0.2">
      <c r="B333" s="73"/>
      <c r="F333" s="76">
        <f t="shared" si="5"/>
        <v>0</v>
      </c>
      <c r="G333" s="73"/>
      <c r="I333" s="73"/>
      <c r="L333" s="73"/>
      <c r="O333" s="73"/>
      <c r="Q333" s="73"/>
      <c r="S333" s="73"/>
      <c r="U333" s="73"/>
      <c r="W333" s="73"/>
      <c r="Y333" s="73"/>
      <c r="AA333" s="73"/>
      <c r="AC333" s="73"/>
      <c r="AE333" s="73"/>
      <c r="AG333" s="73"/>
      <c r="AI333" s="73"/>
      <c r="AK333" s="73"/>
      <c r="AM333" s="73"/>
      <c r="AO333" s="73"/>
      <c r="AQ333" s="73"/>
      <c r="AS333" s="73"/>
      <c r="AU333" s="73"/>
      <c r="AW333" s="73"/>
      <c r="AY333" s="73"/>
      <c r="BA333" s="73"/>
      <c r="BC333" s="73"/>
      <c r="BE333" s="73"/>
    </row>
    <row r="334" spans="2:61" x14ac:dyDescent="0.2">
      <c r="B334" s="73"/>
      <c r="F334" s="76">
        <f t="shared" si="5"/>
        <v>0</v>
      </c>
      <c r="G334" s="73"/>
      <c r="I334" s="73"/>
      <c r="L334" s="73"/>
      <c r="O334" s="73"/>
      <c r="Q334" s="73"/>
      <c r="S334" s="73"/>
      <c r="U334" s="73"/>
      <c r="W334" s="73"/>
      <c r="Y334" s="73"/>
      <c r="AA334" s="73"/>
      <c r="AC334" s="73"/>
      <c r="AE334" s="73"/>
      <c r="AG334" s="73"/>
      <c r="AI334" s="73"/>
      <c r="AK334" s="73"/>
      <c r="AM334" s="73"/>
      <c r="AO334" s="73"/>
      <c r="AQ334" s="73"/>
      <c r="AS334" s="73"/>
      <c r="AU334" s="73"/>
      <c r="AW334" s="73"/>
      <c r="AY334" s="73"/>
      <c r="BA334" s="73"/>
      <c r="BC334" s="73"/>
      <c r="BE334" s="73"/>
    </row>
    <row r="335" spans="2:61" x14ac:dyDescent="0.2">
      <c r="B335" s="73"/>
      <c r="F335" s="76">
        <f t="shared" si="5"/>
        <v>0</v>
      </c>
      <c r="G335" s="73"/>
      <c r="I335" s="73"/>
      <c r="L335" s="73"/>
      <c r="O335" s="73"/>
      <c r="Q335" s="73"/>
      <c r="S335" s="73"/>
      <c r="U335" s="73"/>
      <c r="W335" s="73"/>
      <c r="Y335" s="73"/>
      <c r="AA335" s="73"/>
      <c r="AC335" s="73"/>
      <c r="AE335" s="73"/>
      <c r="AG335" s="73"/>
      <c r="AI335" s="73"/>
      <c r="AK335" s="73"/>
      <c r="AM335" s="73"/>
      <c r="AO335" s="73"/>
      <c r="AQ335" s="73"/>
      <c r="AS335" s="73"/>
      <c r="AU335" s="73"/>
      <c r="AW335" s="73"/>
      <c r="AY335" s="73"/>
      <c r="BA335" s="73"/>
      <c r="BC335" s="73"/>
      <c r="BE335" s="73"/>
    </row>
    <row r="336" spans="2:61" x14ac:dyDescent="0.2">
      <c r="B336" s="73"/>
      <c r="F336" s="76">
        <f t="shared" si="5"/>
        <v>0</v>
      </c>
      <c r="G336" s="73"/>
      <c r="I336" s="73"/>
      <c r="L336" s="73"/>
      <c r="O336" s="73"/>
      <c r="Q336" s="73"/>
      <c r="S336" s="73"/>
      <c r="U336" s="73"/>
      <c r="W336" s="73"/>
      <c r="Y336" s="73"/>
      <c r="AA336" s="73"/>
      <c r="AC336" s="73"/>
      <c r="AE336" s="73"/>
      <c r="AG336" s="73"/>
      <c r="AI336" s="73"/>
      <c r="AK336" s="73"/>
      <c r="AM336" s="73"/>
      <c r="AO336" s="73"/>
      <c r="AQ336" s="73"/>
      <c r="AS336" s="73"/>
      <c r="AU336" s="73"/>
      <c r="AW336" s="73"/>
      <c r="AY336" s="73"/>
      <c r="BA336" s="73"/>
      <c r="BC336" s="73"/>
      <c r="BE336" s="73"/>
    </row>
    <row r="337" spans="1:61" x14ac:dyDescent="0.2">
      <c r="B337" s="73"/>
      <c r="F337" s="76">
        <f t="shared" si="5"/>
        <v>0</v>
      </c>
      <c r="G337" s="73"/>
      <c r="I337" s="73"/>
      <c r="L337" s="73"/>
      <c r="O337" s="73"/>
      <c r="Q337" s="73"/>
      <c r="S337" s="73"/>
      <c r="U337" s="73"/>
      <c r="W337" s="73"/>
      <c r="Y337" s="73"/>
      <c r="AA337" s="73"/>
      <c r="AC337" s="73"/>
      <c r="AE337" s="73"/>
      <c r="AG337" s="73"/>
      <c r="AI337" s="73"/>
      <c r="AK337" s="73"/>
      <c r="AM337" s="73"/>
      <c r="AO337" s="73"/>
      <c r="AQ337" s="73"/>
      <c r="AS337" s="73"/>
      <c r="AU337" s="73"/>
      <c r="AW337" s="73"/>
      <c r="AY337" s="73"/>
      <c r="BA337" s="73"/>
      <c r="BC337" s="73"/>
      <c r="BE337" s="73"/>
    </row>
    <row r="338" spans="1:61" x14ac:dyDescent="0.2">
      <c r="B338" s="73"/>
      <c r="F338" s="76">
        <f t="shared" si="5"/>
        <v>0</v>
      </c>
      <c r="G338" s="73"/>
      <c r="I338" s="73"/>
      <c r="L338" s="73"/>
      <c r="O338" s="73"/>
      <c r="Q338" s="73"/>
      <c r="S338" s="73"/>
      <c r="U338" s="73"/>
      <c r="W338" s="73"/>
      <c r="Y338" s="73"/>
      <c r="AA338" s="73"/>
      <c r="AC338" s="73"/>
      <c r="AE338" s="73"/>
      <c r="AG338" s="73"/>
      <c r="AI338" s="73"/>
      <c r="AK338" s="73"/>
      <c r="AM338" s="73"/>
      <c r="AO338" s="73"/>
      <c r="AQ338" s="73"/>
      <c r="AS338" s="73"/>
      <c r="AU338" s="73"/>
      <c r="AW338" s="73"/>
      <c r="AY338" s="73"/>
      <c r="BA338" s="73"/>
      <c r="BC338" s="73"/>
      <c r="BE338" s="73"/>
    </row>
    <row r="339" spans="1:61" x14ac:dyDescent="0.2">
      <c r="B339" s="73"/>
      <c r="F339" s="76">
        <f t="shared" si="5"/>
        <v>0</v>
      </c>
      <c r="G339" s="73"/>
      <c r="I339" s="73"/>
      <c r="L339" s="73"/>
      <c r="O339" s="73"/>
      <c r="Q339" s="73"/>
      <c r="S339" s="73"/>
      <c r="U339" s="73"/>
      <c r="W339" s="73"/>
      <c r="Y339" s="73"/>
      <c r="AA339" s="73"/>
      <c r="AC339" s="73"/>
      <c r="AE339" s="73"/>
      <c r="AG339" s="73"/>
      <c r="AI339" s="73"/>
      <c r="AK339" s="73"/>
      <c r="AM339" s="73"/>
      <c r="AO339" s="73"/>
      <c r="AQ339" s="73"/>
      <c r="AS339" s="73"/>
      <c r="AU339" s="73"/>
      <c r="AW339" s="73"/>
      <c r="AY339" s="73"/>
      <c r="BA339" s="73"/>
      <c r="BC339" s="73"/>
      <c r="BE339" s="73"/>
    </row>
    <row r="340" spans="1:61" x14ac:dyDescent="0.2">
      <c r="B340" s="73"/>
      <c r="F340" s="76">
        <f t="shared" si="5"/>
        <v>0</v>
      </c>
      <c r="G340" s="73"/>
      <c r="I340" s="73"/>
      <c r="L340" s="73"/>
      <c r="O340" s="73"/>
      <c r="Q340" s="73"/>
      <c r="S340" s="73"/>
      <c r="U340" s="73"/>
      <c r="W340" s="73"/>
      <c r="Y340" s="73"/>
      <c r="AA340" s="73"/>
      <c r="AC340" s="73"/>
      <c r="AE340" s="73"/>
      <c r="AG340" s="73"/>
      <c r="AI340" s="73"/>
      <c r="AK340" s="73"/>
      <c r="AM340" s="73"/>
      <c r="AO340" s="73"/>
      <c r="AQ340" s="73"/>
      <c r="AS340" s="73"/>
      <c r="AU340" s="73"/>
      <c r="AW340" s="73"/>
      <c r="AY340" s="73"/>
      <c r="BA340" s="73"/>
      <c r="BC340" s="73"/>
      <c r="BE340" s="73"/>
    </row>
    <row r="341" spans="1:61" x14ac:dyDescent="0.2">
      <c r="B341" s="73"/>
      <c r="F341" s="76">
        <f t="shared" si="5"/>
        <v>0</v>
      </c>
      <c r="G341" s="73"/>
      <c r="I341" s="73"/>
      <c r="L341" s="73"/>
      <c r="O341" s="73"/>
      <c r="Q341" s="73"/>
      <c r="S341" s="73"/>
      <c r="U341" s="73"/>
      <c r="W341" s="73"/>
      <c r="Y341" s="73"/>
      <c r="AA341" s="73"/>
      <c r="AC341" s="73"/>
      <c r="AE341" s="73"/>
      <c r="AG341" s="73"/>
      <c r="AI341" s="73"/>
      <c r="AK341" s="73"/>
      <c r="AM341" s="73"/>
      <c r="AO341" s="73"/>
      <c r="AQ341" s="73"/>
      <c r="AS341" s="73"/>
      <c r="AU341" s="73"/>
      <c r="AW341" s="73"/>
      <c r="AY341" s="73"/>
      <c r="BA341" s="73"/>
      <c r="BC341" s="73"/>
      <c r="BE341" s="73"/>
    </row>
    <row r="342" spans="1:61" x14ac:dyDescent="0.2">
      <c r="B342" s="73"/>
      <c r="F342" s="76">
        <f t="shared" si="5"/>
        <v>0</v>
      </c>
      <c r="G342" s="73"/>
      <c r="I342" s="73"/>
      <c r="L342" s="73"/>
      <c r="O342" s="73"/>
      <c r="Q342" s="73"/>
      <c r="S342" s="73"/>
      <c r="U342" s="73"/>
      <c r="W342" s="73"/>
      <c r="Y342" s="73"/>
      <c r="AA342" s="73"/>
      <c r="AC342" s="73"/>
      <c r="AE342" s="73"/>
      <c r="AG342" s="73"/>
      <c r="AI342" s="73"/>
      <c r="AK342" s="73"/>
      <c r="AM342" s="73"/>
      <c r="AO342" s="73"/>
      <c r="AQ342" s="73"/>
      <c r="AS342" s="73"/>
      <c r="AU342" s="73"/>
      <c r="AW342" s="73"/>
      <c r="AY342" s="73"/>
      <c r="BA342" s="73"/>
      <c r="BC342" s="73"/>
      <c r="BE342" s="73"/>
    </row>
    <row r="343" spans="1:61" x14ac:dyDescent="0.2">
      <c r="B343" s="73"/>
      <c r="F343" s="76">
        <f t="shared" si="5"/>
        <v>0</v>
      </c>
      <c r="G343" s="73"/>
      <c r="I343" s="73"/>
      <c r="L343" s="73"/>
      <c r="O343" s="73"/>
      <c r="Q343" s="73"/>
      <c r="S343" s="73"/>
      <c r="U343" s="73"/>
      <c r="W343" s="73"/>
      <c r="Y343" s="73"/>
      <c r="AA343" s="73"/>
      <c r="AC343" s="73"/>
      <c r="AE343" s="73"/>
      <c r="AG343" s="73"/>
      <c r="AI343" s="73"/>
      <c r="AK343" s="73"/>
      <c r="AM343" s="73"/>
      <c r="AO343" s="73"/>
      <c r="AQ343" s="73"/>
      <c r="AS343" s="73"/>
      <c r="AU343" s="73"/>
      <c r="AW343" s="73"/>
      <c r="AY343" s="73"/>
      <c r="BA343" s="73"/>
      <c r="BC343" s="73"/>
      <c r="BE343" s="73"/>
    </row>
    <row r="344" spans="1:61" x14ac:dyDescent="0.2">
      <c r="B344" s="73"/>
      <c r="F344" s="76">
        <f t="shared" si="5"/>
        <v>0</v>
      </c>
      <c r="G344" s="73"/>
      <c r="I344" s="73"/>
      <c r="L344" s="73"/>
      <c r="O344" s="73"/>
      <c r="Q344" s="73"/>
      <c r="S344" s="73"/>
      <c r="U344" s="73"/>
      <c r="W344" s="73"/>
      <c r="Y344" s="73"/>
      <c r="AA344" s="73"/>
      <c r="AC344" s="73"/>
      <c r="AE344" s="73"/>
      <c r="AG344" s="73"/>
      <c r="AI344" s="73"/>
      <c r="AK344" s="73"/>
      <c r="AM344" s="73"/>
      <c r="AO344" s="73"/>
      <c r="AQ344" s="73"/>
      <c r="AS344" s="73"/>
      <c r="AU344" s="73"/>
      <c r="AW344" s="73"/>
      <c r="AY344" s="73"/>
      <c r="BA344" s="73"/>
      <c r="BC344" s="73"/>
      <c r="BE344" s="73"/>
    </row>
    <row r="345" spans="1:61" x14ac:dyDescent="0.2">
      <c r="B345" s="73"/>
      <c r="F345" s="76">
        <f t="shared" si="5"/>
        <v>0</v>
      </c>
      <c r="G345" s="73"/>
      <c r="I345" s="73"/>
      <c r="L345" s="73"/>
      <c r="O345" s="73"/>
      <c r="Q345" s="73"/>
      <c r="S345" s="73"/>
      <c r="U345" s="73"/>
      <c r="W345" s="73"/>
      <c r="Y345" s="73"/>
      <c r="AA345" s="73"/>
      <c r="AC345" s="73"/>
      <c r="AE345" s="73"/>
      <c r="AG345" s="73"/>
      <c r="AI345" s="73"/>
      <c r="AK345" s="73"/>
      <c r="AM345" s="73"/>
      <c r="AO345" s="73"/>
      <c r="AQ345" s="73"/>
      <c r="AS345" s="73"/>
      <c r="AU345" s="73"/>
      <c r="AW345" s="73"/>
      <c r="AY345" s="73"/>
      <c r="BA345" s="73"/>
      <c r="BC345" s="73"/>
      <c r="BE345" s="73"/>
    </row>
    <row r="346" spans="1:61" x14ac:dyDescent="0.2">
      <c r="B346" s="73"/>
      <c r="F346" s="76">
        <f t="shared" si="5"/>
        <v>0</v>
      </c>
      <c r="G346" s="73"/>
      <c r="I346" s="73"/>
      <c r="L346" s="73"/>
      <c r="O346" s="73"/>
      <c r="Q346" s="73"/>
      <c r="S346" s="73"/>
      <c r="U346" s="73"/>
      <c r="W346" s="73"/>
      <c r="Y346" s="73"/>
      <c r="AA346" s="73"/>
      <c r="AC346" s="73"/>
      <c r="AE346" s="73"/>
      <c r="AG346" s="73"/>
      <c r="AI346" s="73"/>
      <c r="AK346" s="73"/>
      <c r="AM346" s="73"/>
      <c r="AO346" s="73"/>
      <c r="AQ346" s="73"/>
      <c r="AS346" s="73"/>
      <c r="AU346" s="73"/>
      <c r="AW346" s="73"/>
      <c r="AY346" s="73"/>
      <c r="BA346" s="73"/>
      <c r="BC346" s="73"/>
      <c r="BE346" s="73"/>
    </row>
    <row r="347" spans="1:61" x14ac:dyDescent="0.2">
      <c r="B347" s="73"/>
      <c r="F347" s="76">
        <f t="shared" si="5"/>
        <v>0</v>
      </c>
      <c r="G347" s="73"/>
      <c r="I347" s="73"/>
      <c r="L347" s="73"/>
      <c r="O347" s="73"/>
      <c r="Q347" s="73"/>
      <c r="S347" s="73"/>
      <c r="U347" s="73"/>
      <c r="W347" s="73"/>
      <c r="Y347" s="73"/>
      <c r="AA347" s="73"/>
      <c r="AC347" s="73"/>
      <c r="AE347" s="73"/>
      <c r="AG347" s="73"/>
      <c r="AI347" s="73"/>
      <c r="AK347" s="73"/>
      <c r="AM347" s="73"/>
      <c r="AO347" s="73"/>
      <c r="AQ347" s="73"/>
      <c r="AS347" s="73"/>
      <c r="AU347" s="73"/>
      <c r="AW347" s="73"/>
      <c r="AY347" s="73"/>
      <c r="BA347" s="73"/>
      <c r="BC347" s="73"/>
      <c r="BE347" s="73"/>
    </row>
    <row r="348" spans="1:61" x14ac:dyDescent="0.2">
      <c r="B348" s="73"/>
      <c r="F348" s="76">
        <f t="shared" si="5"/>
        <v>0</v>
      </c>
      <c r="G348" s="73"/>
      <c r="I348" s="73"/>
      <c r="L348" s="73"/>
      <c r="O348" s="73"/>
      <c r="Q348" s="73"/>
      <c r="S348" s="73"/>
      <c r="U348" s="73"/>
      <c r="W348" s="73"/>
      <c r="Y348" s="73"/>
      <c r="AA348" s="73"/>
      <c r="AC348" s="73"/>
      <c r="AE348" s="73"/>
      <c r="AG348" s="73"/>
      <c r="AI348" s="73"/>
      <c r="AK348" s="73"/>
      <c r="AM348" s="73"/>
      <c r="AO348" s="73"/>
      <c r="AQ348" s="73"/>
      <c r="AS348" s="73"/>
      <c r="AU348" s="73"/>
      <c r="AW348" s="73"/>
      <c r="AY348" s="73"/>
      <c r="BA348" s="73"/>
      <c r="BC348" s="73"/>
      <c r="BE348" s="73"/>
    </row>
    <row r="349" spans="1:61" x14ac:dyDescent="0.2">
      <c r="B349" s="73"/>
      <c r="F349" s="76">
        <f t="shared" si="5"/>
        <v>0</v>
      </c>
      <c r="G349" s="73"/>
      <c r="I349" s="73"/>
      <c r="L349" s="73"/>
      <c r="O349" s="73"/>
      <c r="Q349" s="73"/>
      <c r="S349" s="73"/>
      <c r="U349" s="73"/>
      <c r="W349" s="73"/>
      <c r="Y349" s="73"/>
      <c r="AA349" s="73"/>
      <c r="AC349" s="73"/>
      <c r="AE349" s="73"/>
      <c r="AG349" s="73"/>
      <c r="AI349" s="73"/>
      <c r="AK349" s="73"/>
      <c r="AM349" s="73"/>
      <c r="AO349" s="73"/>
      <c r="AQ349" s="73"/>
      <c r="AS349" s="73"/>
      <c r="AU349" s="73"/>
      <c r="AW349" s="73"/>
      <c r="AY349" s="73"/>
      <c r="BA349" s="73"/>
      <c r="BC349" s="73"/>
      <c r="BE349" s="73"/>
    </row>
    <row r="350" spans="1:61" x14ac:dyDescent="0.2">
      <c r="B350" s="73"/>
      <c r="F350" s="76">
        <f t="shared" si="5"/>
        <v>0</v>
      </c>
      <c r="G350" s="73"/>
      <c r="I350" s="73"/>
      <c r="L350" s="73"/>
      <c r="O350" s="73"/>
      <c r="Q350" s="73"/>
      <c r="S350" s="73"/>
      <c r="U350" s="73"/>
      <c r="W350" s="73"/>
      <c r="Y350" s="73"/>
      <c r="AA350" s="73"/>
      <c r="AC350" s="73"/>
      <c r="AE350" s="73"/>
      <c r="AG350" s="73"/>
      <c r="AI350" s="73"/>
      <c r="AK350" s="73"/>
      <c r="AM350" s="73"/>
      <c r="AO350" s="73"/>
      <c r="AQ350" s="73"/>
      <c r="AS350" s="73"/>
      <c r="AU350" s="73"/>
      <c r="AW350" s="73"/>
      <c r="AY350" s="73"/>
      <c r="BA350" s="73"/>
      <c r="BC350" s="73"/>
      <c r="BE350" s="73"/>
    </row>
    <row r="351" spans="1:61" x14ac:dyDescent="0.2">
      <c r="B351" s="73"/>
      <c r="F351" s="76">
        <f t="shared" si="5"/>
        <v>0</v>
      </c>
      <c r="G351" s="73"/>
      <c r="I351" s="73"/>
      <c r="L351" s="73"/>
      <c r="O351" s="73"/>
      <c r="Q351" s="73"/>
      <c r="S351" s="73"/>
      <c r="U351" s="73"/>
      <c r="W351" s="73"/>
      <c r="Y351" s="73"/>
      <c r="AA351" s="73"/>
      <c r="AC351" s="73"/>
      <c r="AE351" s="73"/>
      <c r="AG351" s="73"/>
      <c r="AI351" s="73"/>
      <c r="AK351" s="73"/>
      <c r="AM351" s="73"/>
      <c r="AO351" s="73"/>
      <c r="AQ351" s="73"/>
      <c r="AS351" s="73"/>
      <c r="AU351" s="73"/>
      <c r="AW351" s="73"/>
      <c r="AY351" s="73"/>
      <c r="BA351" s="73"/>
      <c r="BC351" s="73"/>
      <c r="BE351" s="73"/>
    </row>
    <row r="352" spans="1:61" s="22" customFormat="1" x14ac:dyDescent="0.2">
      <c r="A352" s="789"/>
      <c r="B352" s="73"/>
      <c r="C352" s="43"/>
      <c r="D352" s="24"/>
      <c r="E352" s="79"/>
      <c r="F352" s="76">
        <f t="shared" si="5"/>
        <v>0</v>
      </c>
      <c r="G352" s="73"/>
      <c r="I352" s="73"/>
      <c r="J352" s="55"/>
      <c r="K352" s="79"/>
      <c r="L352" s="73"/>
      <c r="M352" s="55"/>
      <c r="N352" s="79"/>
      <c r="O352" s="73"/>
      <c r="Q352" s="73"/>
      <c r="R352" s="55"/>
      <c r="S352" s="73"/>
      <c r="T352" s="80"/>
      <c r="U352" s="73"/>
      <c r="W352" s="73"/>
      <c r="X352" s="55"/>
      <c r="Y352" s="73"/>
      <c r="Z352" s="80"/>
      <c r="AA352" s="73"/>
      <c r="AC352" s="73"/>
      <c r="AD352" s="138"/>
      <c r="AE352" s="73"/>
      <c r="AG352" s="73"/>
      <c r="AH352" s="233"/>
      <c r="AI352" s="73"/>
      <c r="AK352" s="73"/>
      <c r="AL352" s="80"/>
      <c r="AM352" s="73"/>
      <c r="AO352" s="73"/>
      <c r="AQ352" s="73"/>
      <c r="AS352" s="73"/>
      <c r="AT352" s="55"/>
      <c r="AU352" s="73"/>
      <c r="AW352" s="73"/>
      <c r="AY352" s="73"/>
      <c r="BA352" s="73"/>
      <c r="BC352" s="73"/>
      <c r="BE352" s="73"/>
      <c r="BG352" s="79"/>
      <c r="BH352" s="79"/>
      <c r="BI352" s="55"/>
    </row>
    <row r="353" spans="1:61" s="22" customFormat="1" x14ac:dyDescent="0.2">
      <c r="A353" s="789"/>
      <c r="B353" s="73"/>
      <c r="C353" s="43"/>
      <c r="D353" s="24"/>
      <c r="E353" s="79"/>
      <c r="F353" s="76">
        <f t="shared" si="5"/>
        <v>0</v>
      </c>
      <c r="G353" s="73"/>
      <c r="I353" s="73"/>
      <c r="J353" s="55"/>
      <c r="K353" s="79"/>
      <c r="L353" s="73"/>
      <c r="M353" s="55"/>
      <c r="N353" s="79"/>
      <c r="O353" s="73"/>
      <c r="Q353" s="73"/>
      <c r="R353" s="55"/>
      <c r="S353" s="73"/>
      <c r="T353" s="80"/>
      <c r="U353" s="73"/>
      <c r="W353" s="73"/>
      <c r="X353" s="55"/>
      <c r="Y353" s="73"/>
      <c r="Z353" s="80"/>
      <c r="AA353" s="73"/>
      <c r="AC353" s="73"/>
      <c r="AD353" s="138"/>
      <c r="AE353" s="73"/>
      <c r="AG353" s="73"/>
      <c r="AH353" s="233"/>
      <c r="AI353" s="73"/>
      <c r="AK353" s="73"/>
      <c r="AL353" s="80"/>
      <c r="AM353" s="73"/>
      <c r="AO353" s="73"/>
      <c r="AQ353" s="73"/>
      <c r="AS353" s="73"/>
      <c r="AT353" s="55"/>
      <c r="AU353" s="73"/>
      <c r="AW353" s="73"/>
      <c r="AY353" s="73"/>
      <c r="BA353" s="73"/>
      <c r="BC353" s="73"/>
      <c r="BE353" s="73"/>
      <c r="BG353" s="79"/>
      <c r="BH353" s="79"/>
      <c r="BI353" s="55"/>
    </row>
    <row r="354" spans="1:61" s="22" customFormat="1" x14ac:dyDescent="0.2">
      <c r="A354" s="789"/>
      <c r="B354" s="73"/>
      <c r="C354" s="43"/>
      <c r="D354" s="24"/>
      <c r="E354" s="79"/>
      <c r="F354" s="76">
        <f t="shared" si="5"/>
        <v>0</v>
      </c>
      <c r="G354" s="73"/>
      <c r="I354" s="73"/>
      <c r="J354" s="55"/>
      <c r="K354" s="79"/>
      <c r="L354" s="73"/>
      <c r="M354" s="55"/>
      <c r="N354" s="79"/>
      <c r="O354" s="73"/>
      <c r="Q354" s="73"/>
      <c r="R354" s="55"/>
      <c r="S354" s="73"/>
      <c r="T354" s="80"/>
      <c r="U354" s="73"/>
      <c r="W354" s="73"/>
      <c r="X354" s="55"/>
      <c r="Y354" s="73"/>
      <c r="Z354" s="80"/>
      <c r="AA354" s="73"/>
      <c r="AC354" s="73"/>
      <c r="AD354" s="138"/>
      <c r="AE354" s="73"/>
      <c r="AG354" s="73"/>
      <c r="AH354" s="233"/>
      <c r="AI354" s="73"/>
      <c r="AK354" s="73"/>
      <c r="AL354" s="80"/>
      <c r="AM354" s="73"/>
      <c r="AO354" s="73"/>
      <c r="AQ354" s="73"/>
      <c r="AS354" s="73"/>
      <c r="AT354" s="55"/>
      <c r="AU354" s="73"/>
      <c r="AW354" s="73"/>
      <c r="AY354" s="73"/>
      <c r="BA354" s="73"/>
      <c r="BC354" s="73"/>
      <c r="BE354" s="73"/>
      <c r="BG354" s="79"/>
      <c r="BH354" s="79"/>
      <c r="BI354" s="55"/>
    </row>
    <row r="355" spans="1:61" s="22" customFormat="1" x14ac:dyDescent="0.2">
      <c r="A355" s="789"/>
      <c r="B355" s="73"/>
      <c r="C355" s="43"/>
      <c r="D355" s="24"/>
      <c r="E355" s="79"/>
      <c r="F355" s="76">
        <f t="shared" si="5"/>
        <v>0</v>
      </c>
      <c r="G355" s="73"/>
      <c r="I355" s="73"/>
      <c r="J355" s="55"/>
      <c r="K355" s="79"/>
      <c r="L355" s="73"/>
      <c r="M355" s="55"/>
      <c r="N355" s="79"/>
      <c r="O355" s="73"/>
      <c r="Q355" s="73"/>
      <c r="R355" s="55"/>
      <c r="S355" s="73"/>
      <c r="T355" s="80"/>
      <c r="U355" s="73"/>
      <c r="W355" s="73"/>
      <c r="X355" s="55"/>
      <c r="Y355" s="73"/>
      <c r="Z355" s="80"/>
      <c r="AA355" s="73"/>
      <c r="AC355" s="73"/>
      <c r="AD355" s="138"/>
      <c r="AE355" s="73"/>
      <c r="AG355" s="73"/>
      <c r="AH355" s="233"/>
      <c r="AI355" s="73"/>
      <c r="AK355" s="73"/>
      <c r="AL355" s="80"/>
      <c r="AM355" s="73"/>
      <c r="AO355" s="73"/>
      <c r="AQ355" s="73"/>
      <c r="AS355" s="73"/>
      <c r="AT355" s="55"/>
      <c r="AU355" s="73"/>
      <c r="AW355" s="73"/>
      <c r="AY355" s="73"/>
      <c r="BA355" s="73"/>
      <c r="BC355" s="73"/>
      <c r="BE355" s="73"/>
      <c r="BG355" s="79"/>
      <c r="BH355" s="79"/>
      <c r="BI355" s="55"/>
    </row>
    <row r="356" spans="1:61" s="22" customFormat="1" x14ac:dyDescent="0.2">
      <c r="A356" s="789"/>
      <c r="B356" s="73"/>
      <c r="C356" s="43"/>
      <c r="D356" s="24"/>
      <c r="E356" s="79"/>
      <c r="F356" s="76">
        <f t="shared" si="5"/>
        <v>0</v>
      </c>
      <c r="G356" s="73"/>
      <c r="I356" s="73"/>
      <c r="J356" s="55"/>
      <c r="K356" s="79"/>
      <c r="L356" s="73"/>
      <c r="M356" s="55"/>
      <c r="N356" s="79"/>
      <c r="O356" s="73"/>
      <c r="Q356" s="73"/>
      <c r="R356" s="55"/>
      <c r="S356" s="73"/>
      <c r="T356" s="80"/>
      <c r="U356" s="73"/>
      <c r="W356" s="73"/>
      <c r="X356" s="55"/>
      <c r="Y356" s="73"/>
      <c r="Z356" s="80"/>
      <c r="AA356" s="73"/>
      <c r="AC356" s="73"/>
      <c r="AD356" s="138"/>
      <c r="AE356" s="73"/>
      <c r="AG356" s="73"/>
      <c r="AH356" s="233"/>
      <c r="AI356" s="73"/>
      <c r="AK356" s="73"/>
      <c r="AL356" s="80"/>
      <c r="AM356" s="73"/>
      <c r="AO356" s="73"/>
      <c r="AQ356" s="73"/>
      <c r="AS356" s="73"/>
      <c r="AT356" s="55"/>
      <c r="AU356" s="73"/>
      <c r="AW356" s="73"/>
      <c r="AY356" s="73"/>
      <c r="BA356" s="73"/>
      <c r="BC356" s="73"/>
      <c r="BE356" s="73"/>
      <c r="BG356" s="79"/>
      <c r="BH356" s="79"/>
      <c r="BI356" s="55"/>
    </row>
    <row r="357" spans="1:61" s="22" customFormat="1" x14ac:dyDescent="0.2">
      <c r="A357" s="789"/>
      <c r="B357" s="73"/>
      <c r="C357" s="43"/>
      <c r="D357" s="24"/>
      <c r="E357" s="79"/>
      <c r="F357" s="76">
        <f t="shared" si="5"/>
        <v>0</v>
      </c>
      <c r="G357" s="73"/>
      <c r="I357" s="73"/>
      <c r="J357" s="55"/>
      <c r="K357" s="79"/>
      <c r="L357" s="73"/>
      <c r="M357" s="55"/>
      <c r="N357" s="79"/>
      <c r="O357" s="73"/>
      <c r="Q357" s="73"/>
      <c r="R357" s="55"/>
      <c r="S357" s="73"/>
      <c r="T357" s="80"/>
      <c r="U357" s="73"/>
      <c r="W357" s="73"/>
      <c r="X357" s="55"/>
      <c r="Y357" s="73"/>
      <c r="Z357" s="80"/>
      <c r="AA357" s="73"/>
      <c r="AC357" s="73"/>
      <c r="AD357" s="138"/>
      <c r="AE357" s="73"/>
      <c r="AG357" s="73"/>
      <c r="AH357" s="233"/>
      <c r="AI357" s="73"/>
      <c r="AK357" s="73"/>
      <c r="AL357" s="80"/>
      <c r="AM357" s="73"/>
      <c r="AO357" s="73"/>
      <c r="AQ357" s="73"/>
      <c r="AS357" s="73"/>
      <c r="AT357" s="55"/>
      <c r="AU357" s="73"/>
      <c r="AW357" s="73"/>
      <c r="AY357" s="73"/>
      <c r="BA357" s="73"/>
      <c r="BC357" s="73"/>
      <c r="BE357" s="73"/>
      <c r="BG357" s="79"/>
      <c r="BH357" s="79"/>
      <c r="BI357" s="55"/>
    </row>
    <row r="358" spans="1:61" s="22" customFormat="1" x14ac:dyDescent="0.2">
      <c r="A358" s="789"/>
      <c r="B358" s="73"/>
      <c r="C358" s="43"/>
      <c r="D358" s="24"/>
      <c r="E358" s="79"/>
      <c r="F358" s="76">
        <f t="shared" si="5"/>
        <v>0</v>
      </c>
      <c r="G358" s="73"/>
      <c r="I358" s="73"/>
      <c r="J358" s="55"/>
      <c r="K358" s="79"/>
      <c r="L358" s="73"/>
      <c r="M358" s="55"/>
      <c r="N358" s="79"/>
      <c r="O358" s="73"/>
      <c r="Q358" s="73"/>
      <c r="R358" s="55"/>
      <c r="S358" s="73"/>
      <c r="T358" s="80"/>
      <c r="U358" s="73"/>
      <c r="W358" s="73"/>
      <c r="X358" s="55"/>
      <c r="Y358" s="73"/>
      <c r="Z358" s="80"/>
      <c r="AA358" s="73"/>
      <c r="AC358" s="73"/>
      <c r="AD358" s="138"/>
      <c r="AE358" s="73"/>
      <c r="AG358" s="73"/>
      <c r="AH358" s="233"/>
      <c r="AI358" s="73"/>
      <c r="AK358" s="73"/>
      <c r="AL358" s="80"/>
      <c r="AM358" s="73"/>
      <c r="AO358" s="73"/>
      <c r="AQ358" s="73"/>
      <c r="AS358" s="73"/>
      <c r="AT358" s="55"/>
      <c r="AU358" s="73"/>
      <c r="AW358" s="73"/>
      <c r="AY358" s="73"/>
      <c r="BA358" s="73"/>
      <c r="BC358" s="73"/>
      <c r="BE358" s="73"/>
      <c r="BG358" s="79"/>
      <c r="BH358" s="79"/>
      <c r="BI358" s="55"/>
    </row>
    <row r="359" spans="1:61" s="22" customFormat="1" x14ac:dyDescent="0.2">
      <c r="A359" s="789"/>
      <c r="B359" s="73"/>
      <c r="C359" s="43"/>
      <c r="D359" s="24"/>
      <c r="E359" s="79"/>
      <c r="F359" s="76">
        <f t="shared" si="5"/>
        <v>0</v>
      </c>
      <c r="G359" s="73"/>
      <c r="I359" s="73"/>
      <c r="J359" s="55"/>
      <c r="K359" s="79"/>
      <c r="L359" s="73"/>
      <c r="M359" s="55"/>
      <c r="N359" s="79"/>
      <c r="O359" s="73"/>
      <c r="Q359" s="73"/>
      <c r="R359" s="55"/>
      <c r="S359" s="73"/>
      <c r="T359" s="80"/>
      <c r="U359" s="73"/>
      <c r="W359" s="73"/>
      <c r="X359" s="55"/>
      <c r="Y359" s="73"/>
      <c r="Z359" s="80"/>
      <c r="AA359" s="73"/>
      <c r="AC359" s="73"/>
      <c r="AD359" s="138"/>
      <c r="AE359" s="73"/>
      <c r="AG359" s="73"/>
      <c r="AH359" s="233"/>
      <c r="AI359" s="73"/>
      <c r="AK359" s="73"/>
      <c r="AL359" s="80"/>
      <c r="AM359" s="73"/>
      <c r="AO359" s="73"/>
      <c r="AQ359" s="73"/>
      <c r="AS359" s="73"/>
      <c r="AT359" s="55"/>
      <c r="AU359" s="73"/>
      <c r="AW359" s="73"/>
      <c r="AY359" s="73"/>
      <c r="BA359" s="73"/>
      <c r="BC359" s="73"/>
      <c r="BE359" s="73"/>
      <c r="BG359" s="79"/>
      <c r="BH359" s="79"/>
      <c r="BI359" s="55"/>
    </row>
    <row r="360" spans="1:61" s="22" customFormat="1" x14ac:dyDescent="0.2">
      <c r="A360" s="789"/>
      <c r="B360" s="73"/>
      <c r="C360" s="43"/>
      <c r="D360" s="24"/>
      <c r="E360" s="79"/>
      <c r="F360" s="76">
        <f t="shared" si="5"/>
        <v>0</v>
      </c>
      <c r="G360" s="73"/>
      <c r="I360" s="73"/>
      <c r="J360" s="55"/>
      <c r="K360" s="79"/>
      <c r="L360" s="73"/>
      <c r="M360" s="55"/>
      <c r="N360" s="79"/>
      <c r="O360" s="73"/>
      <c r="Q360" s="73"/>
      <c r="R360" s="55"/>
      <c r="S360" s="73"/>
      <c r="T360" s="80"/>
      <c r="U360" s="73"/>
      <c r="W360" s="73"/>
      <c r="X360" s="55"/>
      <c r="Y360" s="73"/>
      <c r="Z360" s="80"/>
      <c r="AA360" s="73"/>
      <c r="AC360" s="73"/>
      <c r="AD360" s="138"/>
      <c r="AE360" s="73"/>
      <c r="AG360" s="73"/>
      <c r="AH360" s="233"/>
      <c r="AI360" s="73"/>
      <c r="AK360" s="73"/>
      <c r="AL360" s="80"/>
      <c r="AM360" s="73"/>
      <c r="AO360" s="73"/>
      <c r="AQ360" s="73"/>
      <c r="AS360" s="73"/>
      <c r="AT360" s="55"/>
      <c r="AU360" s="73"/>
      <c r="AW360" s="73"/>
      <c r="AY360" s="73"/>
      <c r="BA360" s="73"/>
      <c r="BC360" s="73"/>
      <c r="BE360" s="73"/>
      <c r="BG360" s="79"/>
      <c r="BH360" s="79"/>
      <c r="BI360" s="55"/>
    </row>
    <row r="361" spans="1:61" s="22" customFormat="1" x14ac:dyDescent="0.2">
      <c r="A361" s="789"/>
      <c r="B361" s="73"/>
      <c r="C361" s="43"/>
      <c r="D361" s="24"/>
      <c r="E361" s="79"/>
      <c r="F361" s="76">
        <f t="shared" si="5"/>
        <v>0</v>
      </c>
      <c r="G361" s="73"/>
      <c r="I361" s="73"/>
      <c r="J361" s="55"/>
      <c r="K361" s="79"/>
      <c r="L361" s="73"/>
      <c r="M361" s="55"/>
      <c r="N361" s="79"/>
      <c r="O361" s="73"/>
      <c r="Q361" s="73"/>
      <c r="R361" s="55"/>
      <c r="S361" s="73"/>
      <c r="T361" s="80"/>
      <c r="U361" s="73"/>
      <c r="W361" s="73"/>
      <c r="X361" s="55"/>
      <c r="Y361" s="73"/>
      <c r="Z361" s="80"/>
      <c r="AA361" s="73"/>
      <c r="AC361" s="73"/>
      <c r="AD361" s="138"/>
      <c r="AE361" s="73"/>
      <c r="AG361" s="73"/>
      <c r="AH361" s="233"/>
      <c r="AI361" s="73"/>
      <c r="AK361" s="73"/>
      <c r="AL361" s="80"/>
      <c r="AM361" s="73"/>
      <c r="AO361" s="73"/>
      <c r="AQ361" s="73"/>
      <c r="AS361" s="73"/>
      <c r="AT361" s="55"/>
      <c r="AU361" s="73"/>
      <c r="AW361" s="73"/>
      <c r="AY361" s="73"/>
      <c r="BA361" s="73"/>
      <c r="BC361" s="73"/>
      <c r="BE361" s="73"/>
      <c r="BG361" s="79"/>
      <c r="BH361" s="79"/>
      <c r="BI361" s="55"/>
    </row>
    <row r="362" spans="1:61" s="22" customFormat="1" x14ac:dyDescent="0.2">
      <c r="A362" s="789"/>
      <c r="B362" s="73"/>
      <c r="C362" s="43"/>
      <c r="D362" s="24"/>
      <c r="E362" s="79"/>
      <c r="F362" s="76">
        <f t="shared" si="5"/>
        <v>0</v>
      </c>
      <c r="G362" s="73"/>
      <c r="I362" s="73"/>
      <c r="J362" s="55"/>
      <c r="K362" s="79"/>
      <c r="L362" s="73"/>
      <c r="M362" s="55"/>
      <c r="N362" s="79"/>
      <c r="O362" s="73"/>
      <c r="Q362" s="73"/>
      <c r="R362" s="55"/>
      <c r="S362" s="73"/>
      <c r="T362" s="80"/>
      <c r="U362" s="73"/>
      <c r="W362" s="73"/>
      <c r="X362" s="55"/>
      <c r="Y362" s="73"/>
      <c r="Z362" s="80"/>
      <c r="AA362" s="73"/>
      <c r="AC362" s="73"/>
      <c r="AD362" s="138"/>
      <c r="AE362" s="73"/>
      <c r="AG362" s="73"/>
      <c r="AH362" s="233"/>
      <c r="AI362" s="73"/>
      <c r="AK362" s="73"/>
      <c r="AL362" s="80"/>
      <c r="AM362" s="73"/>
      <c r="AO362" s="73"/>
      <c r="AQ362" s="73"/>
      <c r="AS362" s="73"/>
      <c r="AT362" s="55"/>
      <c r="AU362" s="73"/>
      <c r="AW362" s="73"/>
      <c r="AY362" s="73"/>
      <c r="BA362" s="73"/>
      <c r="BC362" s="73"/>
      <c r="BE362" s="73"/>
      <c r="BG362" s="79"/>
      <c r="BH362" s="79"/>
      <c r="BI362" s="55"/>
    </row>
    <row r="363" spans="1:61" s="22" customFormat="1" x14ac:dyDescent="0.2">
      <c r="A363" s="789"/>
      <c r="B363" s="73"/>
      <c r="C363" s="43"/>
      <c r="D363" s="24"/>
      <c r="E363" s="79"/>
      <c r="F363" s="76">
        <f t="shared" si="5"/>
        <v>0</v>
      </c>
      <c r="G363" s="73"/>
      <c r="I363" s="73"/>
      <c r="J363" s="55"/>
      <c r="K363" s="79"/>
      <c r="L363" s="73"/>
      <c r="M363" s="55"/>
      <c r="N363" s="79"/>
      <c r="O363" s="73"/>
      <c r="Q363" s="73"/>
      <c r="R363" s="55"/>
      <c r="S363" s="73"/>
      <c r="T363" s="80"/>
      <c r="U363" s="73"/>
      <c r="W363" s="73"/>
      <c r="X363" s="55"/>
      <c r="Y363" s="73"/>
      <c r="Z363" s="80"/>
      <c r="AA363" s="73"/>
      <c r="AC363" s="73"/>
      <c r="AD363" s="138"/>
      <c r="AE363" s="73"/>
      <c r="AG363" s="73"/>
      <c r="AH363" s="233"/>
      <c r="AI363" s="73"/>
      <c r="AK363" s="73"/>
      <c r="AL363" s="80"/>
      <c r="AM363" s="73"/>
      <c r="AO363" s="73"/>
      <c r="AQ363" s="73"/>
      <c r="AS363" s="73"/>
      <c r="AT363" s="55"/>
      <c r="AU363" s="73"/>
      <c r="AW363" s="73"/>
      <c r="AY363" s="73"/>
      <c r="BA363" s="73"/>
      <c r="BC363" s="73"/>
      <c r="BE363" s="73"/>
      <c r="BG363" s="79"/>
      <c r="BH363" s="79"/>
      <c r="BI363" s="55"/>
    </row>
    <row r="364" spans="1:61" s="22" customFormat="1" x14ac:dyDescent="0.2">
      <c r="A364" s="789"/>
      <c r="B364" s="73"/>
      <c r="C364" s="43"/>
      <c r="D364" s="24"/>
      <c r="E364" s="79"/>
      <c r="F364" s="76">
        <f t="shared" si="5"/>
        <v>0</v>
      </c>
      <c r="G364" s="73"/>
      <c r="I364" s="73"/>
      <c r="J364" s="55"/>
      <c r="K364" s="79"/>
      <c r="L364" s="73"/>
      <c r="M364" s="55"/>
      <c r="N364" s="79"/>
      <c r="O364" s="73"/>
      <c r="Q364" s="73"/>
      <c r="R364" s="55"/>
      <c r="S364" s="73"/>
      <c r="T364" s="80"/>
      <c r="U364" s="73"/>
      <c r="W364" s="73"/>
      <c r="X364" s="55"/>
      <c r="Y364" s="73"/>
      <c r="Z364" s="80"/>
      <c r="AA364" s="73"/>
      <c r="AC364" s="73"/>
      <c r="AD364" s="138"/>
      <c r="AE364" s="73"/>
      <c r="AG364" s="73"/>
      <c r="AH364" s="233"/>
      <c r="AI364" s="73"/>
      <c r="AK364" s="73"/>
      <c r="AL364" s="80"/>
      <c r="AM364" s="73"/>
      <c r="AO364" s="73"/>
      <c r="AQ364" s="73"/>
      <c r="AS364" s="73"/>
      <c r="AT364" s="55"/>
      <c r="AU364" s="73"/>
      <c r="AW364" s="73"/>
      <c r="AY364" s="73"/>
      <c r="BA364" s="73"/>
      <c r="BC364" s="73"/>
      <c r="BE364" s="73"/>
      <c r="BG364" s="79"/>
      <c r="BH364" s="79"/>
      <c r="BI364" s="55"/>
    </row>
    <row r="365" spans="1:61" s="22" customFormat="1" x14ac:dyDescent="0.2">
      <c r="A365" s="789"/>
      <c r="B365" s="73"/>
      <c r="C365" s="43"/>
      <c r="D365" s="24"/>
      <c r="E365" s="79"/>
      <c r="F365" s="76">
        <f t="shared" si="5"/>
        <v>0</v>
      </c>
      <c r="G365" s="73"/>
      <c r="I365" s="73"/>
      <c r="J365" s="55"/>
      <c r="K365" s="79"/>
      <c r="L365" s="73"/>
      <c r="M365" s="55"/>
      <c r="N365" s="79"/>
      <c r="O365" s="73"/>
      <c r="Q365" s="73"/>
      <c r="R365" s="55"/>
      <c r="S365" s="73"/>
      <c r="T365" s="80"/>
      <c r="U365" s="73"/>
      <c r="W365" s="73"/>
      <c r="X365" s="55"/>
      <c r="Y365" s="73"/>
      <c r="Z365" s="80"/>
      <c r="AA365" s="73"/>
      <c r="AC365" s="73"/>
      <c r="AD365" s="138"/>
      <c r="AE365" s="73"/>
      <c r="AG365" s="73"/>
      <c r="AH365" s="233"/>
      <c r="AI365" s="73"/>
      <c r="AK365" s="73"/>
      <c r="AL365" s="80"/>
      <c r="AM365" s="73"/>
      <c r="AO365" s="73"/>
      <c r="AQ365" s="73"/>
      <c r="AS365" s="73"/>
      <c r="AT365" s="55"/>
      <c r="AU365" s="73"/>
      <c r="AW365" s="73"/>
      <c r="AY365" s="73"/>
      <c r="BA365" s="73"/>
      <c r="BC365" s="73"/>
      <c r="BE365" s="73"/>
      <c r="BG365" s="79"/>
      <c r="BH365" s="79"/>
      <c r="BI365" s="55"/>
    </row>
    <row r="366" spans="1:61" s="22" customFormat="1" x14ac:dyDescent="0.2">
      <c r="A366" s="789"/>
      <c r="B366" s="73"/>
      <c r="C366" s="43"/>
      <c r="D366" s="24"/>
      <c r="E366" s="79"/>
      <c r="F366" s="76">
        <f t="shared" si="5"/>
        <v>0</v>
      </c>
      <c r="G366" s="73"/>
      <c r="I366" s="73"/>
      <c r="J366" s="55"/>
      <c r="K366" s="79"/>
      <c r="L366" s="73"/>
      <c r="M366" s="55"/>
      <c r="N366" s="79"/>
      <c r="O366" s="73"/>
      <c r="Q366" s="73"/>
      <c r="R366" s="55"/>
      <c r="S366" s="73"/>
      <c r="T366" s="80"/>
      <c r="U366" s="73"/>
      <c r="W366" s="73"/>
      <c r="X366" s="55"/>
      <c r="Y366" s="73"/>
      <c r="Z366" s="80"/>
      <c r="AA366" s="73"/>
      <c r="AC366" s="73"/>
      <c r="AD366" s="138"/>
      <c r="AE366" s="73"/>
      <c r="AG366" s="73"/>
      <c r="AH366" s="233"/>
      <c r="AI366" s="73"/>
      <c r="AK366" s="73"/>
      <c r="AL366" s="80"/>
      <c r="AM366" s="73"/>
      <c r="AO366" s="73"/>
      <c r="AQ366" s="73"/>
      <c r="AS366" s="73"/>
      <c r="AT366" s="55"/>
      <c r="AU366" s="73"/>
      <c r="AW366" s="73"/>
      <c r="AY366" s="73"/>
      <c r="BA366" s="73"/>
      <c r="BC366" s="73"/>
      <c r="BE366" s="73"/>
      <c r="BG366" s="79"/>
      <c r="BH366" s="79"/>
      <c r="BI366" s="55"/>
    </row>
    <row r="367" spans="1:61" s="22" customFormat="1" x14ac:dyDescent="0.2">
      <c r="A367" s="789"/>
      <c r="B367" s="73"/>
      <c r="C367" s="43"/>
      <c r="D367" s="24"/>
      <c r="E367" s="79"/>
      <c r="F367" s="76">
        <f t="shared" si="5"/>
        <v>0</v>
      </c>
      <c r="G367" s="73"/>
      <c r="I367" s="73"/>
      <c r="J367" s="55"/>
      <c r="K367" s="79"/>
      <c r="L367" s="73"/>
      <c r="M367" s="55"/>
      <c r="N367" s="79"/>
      <c r="O367" s="73"/>
      <c r="Q367" s="73"/>
      <c r="R367" s="55"/>
      <c r="S367" s="73"/>
      <c r="T367" s="80"/>
      <c r="U367" s="73"/>
      <c r="W367" s="73"/>
      <c r="X367" s="55"/>
      <c r="Y367" s="73"/>
      <c r="Z367" s="80"/>
      <c r="AA367" s="73"/>
      <c r="AC367" s="73"/>
      <c r="AD367" s="138"/>
      <c r="AE367" s="73"/>
      <c r="AG367" s="73"/>
      <c r="AH367" s="233"/>
      <c r="AI367" s="73"/>
      <c r="AK367" s="73"/>
      <c r="AL367" s="80"/>
      <c r="AM367" s="73"/>
      <c r="AO367" s="73"/>
      <c r="AQ367" s="73"/>
      <c r="AS367" s="73"/>
      <c r="AT367" s="55"/>
      <c r="AU367" s="73"/>
      <c r="AW367" s="73"/>
      <c r="AY367" s="73"/>
      <c r="BA367" s="73"/>
      <c r="BC367" s="73"/>
      <c r="BE367" s="73"/>
      <c r="BG367" s="79"/>
      <c r="BH367" s="79"/>
      <c r="BI367" s="55"/>
    </row>
    <row r="368" spans="1:61" s="22" customFormat="1" x14ac:dyDescent="0.2">
      <c r="A368" s="789"/>
      <c r="B368" s="73"/>
      <c r="C368" s="43"/>
      <c r="D368" s="24"/>
      <c r="E368" s="79"/>
      <c r="F368" s="76">
        <f t="shared" si="5"/>
        <v>0</v>
      </c>
      <c r="G368" s="73"/>
      <c r="I368" s="73"/>
      <c r="J368" s="55"/>
      <c r="K368" s="79"/>
      <c r="L368" s="73"/>
      <c r="M368" s="55"/>
      <c r="N368" s="79"/>
      <c r="O368" s="73"/>
      <c r="Q368" s="73"/>
      <c r="R368" s="55"/>
      <c r="S368" s="73"/>
      <c r="T368" s="80"/>
      <c r="U368" s="73"/>
      <c r="W368" s="73"/>
      <c r="X368" s="55"/>
      <c r="Y368" s="73"/>
      <c r="Z368" s="80"/>
      <c r="AA368" s="73"/>
      <c r="AC368" s="73"/>
      <c r="AD368" s="138"/>
      <c r="AE368" s="73"/>
      <c r="AG368" s="73"/>
      <c r="AH368" s="233"/>
      <c r="AI368" s="73"/>
      <c r="AK368" s="73"/>
      <c r="AL368" s="80"/>
      <c r="AM368" s="73"/>
      <c r="AO368" s="73"/>
      <c r="AQ368" s="73"/>
      <c r="AS368" s="73"/>
      <c r="AT368" s="55"/>
      <c r="AU368" s="73"/>
      <c r="AW368" s="73"/>
      <c r="AY368" s="73"/>
      <c r="BA368" s="73"/>
      <c r="BC368" s="73"/>
      <c r="BE368" s="73"/>
      <c r="BG368" s="79"/>
      <c r="BH368" s="79"/>
      <c r="BI368" s="55"/>
    </row>
    <row r="369" spans="1:61" s="22" customFormat="1" x14ac:dyDescent="0.2">
      <c r="A369" s="789"/>
      <c r="B369" s="73"/>
      <c r="C369" s="43"/>
      <c r="D369" s="24"/>
      <c r="E369" s="79"/>
      <c r="F369" s="76">
        <f t="shared" si="5"/>
        <v>0</v>
      </c>
      <c r="G369" s="73"/>
      <c r="I369" s="73"/>
      <c r="J369" s="55"/>
      <c r="K369" s="79"/>
      <c r="L369" s="73"/>
      <c r="M369" s="55"/>
      <c r="N369" s="79"/>
      <c r="O369" s="73"/>
      <c r="Q369" s="73"/>
      <c r="R369" s="55"/>
      <c r="S369" s="73"/>
      <c r="T369" s="80"/>
      <c r="U369" s="73"/>
      <c r="W369" s="73"/>
      <c r="X369" s="55"/>
      <c r="Y369" s="73"/>
      <c r="Z369" s="80"/>
      <c r="AA369" s="73"/>
      <c r="AC369" s="73"/>
      <c r="AD369" s="138"/>
      <c r="AE369" s="73"/>
      <c r="AG369" s="73"/>
      <c r="AH369" s="233"/>
      <c r="AI369" s="73"/>
      <c r="AK369" s="73"/>
      <c r="AL369" s="80"/>
      <c r="AM369" s="73"/>
      <c r="AO369" s="73"/>
      <c r="AQ369" s="73"/>
      <c r="AS369" s="73"/>
      <c r="AT369" s="55"/>
      <c r="AU369" s="73"/>
      <c r="AW369" s="73"/>
      <c r="AY369" s="73"/>
      <c r="BA369" s="73"/>
      <c r="BC369" s="73"/>
      <c r="BE369" s="73"/>
      <c r="BG369" s="79"/>
      <c r="BH369" s="79"/>
      <c r="BI369" s="55"/>
    </row>
    <row r="370" spans="1:61" s="22" customFormat="1" x14ac:dyDescent="0.2">
      <c r="A370" s="789"/>
      <c r="B370" s="73"/>
      <c r="C370" s="43"/>
      <c r="D370" s="24"/>
      <c r="E370" s="79"/>
      <c r="F370" s="76">
        <f t="shared" si="5"/>
        <v>0</v>
      </c>
      <c r="G370" s="73"/>
      <c r="I370" s="73"/>
      <c r="J370" s="55"/>
      <c r="K370" s="79"/>
      <c r="L370" s="73"/>
      <c r="M370" s="55"/>
      <c r="N370" s="79"/>
      <c r="O370" s="73"/>
      <c r="Q370" s="73"/>
      <c r="R370" s="55"/>
      <c r="S370" s="73"/>
      <c r="T370" s="80"/>
      <c r="U370" s="73"/>
      <c r="W370" s="73"/>
      <c r="X370" s="55"/>
      <c r="Y370" s="73"/>
      <c r="Z370" s="80"/>
      <c r="AA370" s="73"/>
      <c r="AC370" s="73"/>
      <c r="AD370" s="138"/>
      <c r="AE370" s="73"/>
      <c r="AG370" s="73"/>
      <c r="AH370" s="233"/>
      <c r="AI370" s="73"/>
      <c r="AK370" s="73"/>
      <c r="AL370" s="80"/>
      <c r="AM370" s="73"/>
      <c r="AO370" s="73"/>
      <c r="AQ370" s="73"/>
      <c r="AS370" s="73"/>
      <c r="AT370" s="55"/>
      <c r="AU370" s="73"/>
      <c r="AW370" s="73"/>
      <c r="AY370" s="73"/>
      <c r="BA370" s="73"/>
      <c r="BC370" s="73"/>
      <c r="BE370" s="73"/>
      <c r="BG370" s="79"/>
      <c r="BH370" s="79"/>
      <c r="BI370" s="55"/>
    </row>
    <row r="371" spans="1:61" s="22" customFormat="1" x14ac:dyDescent="0.2">
      <c r="A371" s="789"/>
      <c r="B371" s="73"/>
      <c r="C371" s="43"/>
      <c r="D371" s="24"/>
      <c r="E371" s="79"/>
      <c r="F371" s="76">
        <f t="shared" si="5"/>
        <v>0</v>
      </c>
      <c r="G371" s="73"/>
      <c r="I371" s="73"/>
      <c r="J371" s="55"/>
      <c r="K371" s="79"/>
      <c r="L371" s="73"/>
      <c r="M371" s="55"/>
      <c r="N371" s="79"/>
      <c r="O371" s="73"/>
      <c r="Q371" s="73"/>
      <c r="R371" s="55"/>
      <c r="S371" s="73"/>
      <c r="T371" s="80"/>
      <c r="U371" s="73"/>
      <c r="W371" s="73"/>
      <c r="X371" s="55"/>
      <c r="Y371" s="73"/>
      <c r="Z371" s="80"/>
      <c r="AA371" s="73"/>
      <c r="AC371" s="73"/>
      <c r="AD371" s="138"/>
      <c r="AE371" s="73"/>
      <c r="AG371" s="73"/>
      <c r="AH371" s="233"/>
      <c r="AI371" s="73"/>
      <c r="AK371" s="73"/>
      <c r="AL371" s="80"/>
      <c r="AM371" s="73"/>
      <c r="AO371" s="73"/>
      <c r="AQ371" s="73"/>
      <c r="AS371" s="73"/>
      <c r="AT371" s="55"/>
      <c r="AU371" s="73"/>
      <c r="AW371" s="73"/>
      <c r="AY371" s="73"/>
      <c r="BA371" s="73"/>
      <c r="BC371" s="73"/>
      <c r="BE371" s="73"/>
      <c r="BG371" s="79"/>
      <c r="BH371" s="79"/>
      <c r="BI371" s="55"/>
    </row>
    <row r="372" spans="1:61" s="22" customFormat="1" x14ac:dyDescent="0.2">
      <c r="A372" s="789"/>
      <c r="B372" s="73"/>
      <c r="C372" s="43"/>
      <c r="D372" s="24"/>
      <c r="E372" s="79"/>
      <c r="F372" s="76">
        <f t="shared" si="5"/>
        <v>0</v>
      </c>
      <c r="G372" s="73"/>
      <c r="I372" s="73"/>
      <c r="J372" s="55"/>
      <c r="K372" s="79"/>
      <c r="L372" s="73"/>
      <c r="M372" s="55"/>
      <c r="N372" s="79"/>
      <c r="O372" s="73"/>
      <c r="Q372" s="73"/>
      <c r="R372" s="55"/>
      <c r="S372" s="73"/>
      <c r="T372" s="80"/>
      <c r="U372" s="73"/>
      <c r="W372" s="73"/>
      <c r="X372" s="55"/>
      <c r="Y372" s="73"/>
      <c r="Z372" s="80"/>
      <c r="AA372" s="73"/>
      <c r="AC372" s="73"/>
      <c r="AD372" s="138"/>
      <c r="AE372" s="73"/>
      <c r="AG372" s="73"/>
      <c r="AH372" s="233"/>
      <c r="AI372" s="73"/>
      <c r="AK372" s="73"/>
      <c r="AL372" s="80"/>
      <c r="AM372" s="73"/>
      <c r="AO372" s="73"/>
      <c r="AQ372" s="73"/>
      <c r="AS372" s="73"/>
      <c r="AT372" s="55"/>
      <c r="AU372" s="73"/>
      <c r="AW372" s="73"/>
      <c r="AY372" s="73"/>
      <c r="BA372" s="73"/>
      <c r="BC372" s="73"/>
      <c r="BE372" s="73"/>
      <c r="BG372" s="79"/>
      <c r="BH372" s="79"/>
      <c r="BI372" s="55"/>
    </row>
    <row r="373" spans="1:61" s="22" customFormat="1" x14ac:dyDescent="0.2">
      <c r="A373" s="789"/>
      <c r="B373" s="73"/>
      <c r="C373" s="43"/>
      <c r="D373" s="24"/>
      <c r="E373" s="79"/>
      <c r="F373" s="76">
        <f t="shared" si="5"/>
        <v>0</v>
      </c>
      <c r="G373" s="73"/>
      <c r="I373" s="73"/>
      <c r="J373" s="55"/>
      <c r="K373" s="79"/>
      <c r="L373" s="73"/>
      <c r="M373" s="55"/>
      <c r="N373" s="79"/>
      <c r="O373" s="73"/>
      <c r="Q373" s="73"/>
      <c r="R373" s="55"/>
      <c r="S373" s="73"/>
      <c r="T373" s="80"/>
      <c r="U373" s="73"/>
      <c r="W373" s="73"/>
      <c r="X373" s="55"/>
      <c r="Y373" s="73"/>
      <c r="Z373" s="80"/>
      <c r="AA373" s="73"/>
      <c r="AC373" s="73"/>
      <c r="AD373" s="138"/>
      <c r="AE373" s="73"/>
      <c r="AG373" s="73"/>
      <c r="AH373" s="233"/>
      <c r="AI373" s="73"/>
      <c r="AK373" s="73"/>
      <c r="AL373" s="80"/>
      <c r="AM373" s="73"/>
      <c r="AO373" s="73"/>
      <c r="AQ373" s="73"/>
      <c r="AS373" s="73"/>
      <c r="AT373" s="55"/>
      <c r="AU373" s="73"/>
      <c r="AW373" s="73"/>
      <c r="AY373" s="73"/>
      <c r="BA373" s="73"/>
      <c r="BC373" s="73"/>
      <c r="BE373" s="73"/>
      <c r="BG373" s="79"/>
      <c r="BH373" s="79"/>
      <c r="BI373" s="55"/>
    </row>
    <row r="374" spans="1:61" s="22" customFormat="1" x14ac:dyDescent="0.2">
      <c r="A374" s="789"/>
      <c r="B374" s="73"/>
      <c r="C374" s="43"/>
      <c r="D374" s="24"/>
      <c r="E374" s="79"/>
      <c r="F374" s="76">
        <f t="shared" si="5"/>
        <v>0</v>
      </c>
      <c r="G374" s="73"/>
      <c r="I374" s="73"/>
      <c r="J374" s="55"/>
      <c r="K374" s="79"/>
      <c r="L374" s="73"/>
      <c r="M374" s="55"/>
      <c r="N374" s="79"/>
      <c r="O374" s="73"/>
      <c r="Q374" s="73"/>
      <c r="R374" s="55"/>
      <c r="S374" s="73"/>
      <c r="T374" s="80"/>
      <c r="U374" s="73"/>
      <c r="W374" s="73"/>
      <c r="X374" s="55"/>
      <c r="Y374" s="73"/>
      <c r="Z374" s="80"/>
      <c r="AA374" s="73"/>
      <c r="AC374" s="73"/>
      <c r="AD374" s="138"/>
      <c r="AE374" s="73"/>
      <c r="AG374" s="73"/>
      <c r="AH374" s="233"/>
      <c r="AI374" s="73"/>
      <c r="AK374" s="73"/>
      <c r="AL374" s="80"/>
      <c r="AM374" s="73"/>
      <c r="AO374" s="73"/>
      <c r="AQ374" s="73"/>
      <c r="AS374" s="73"/>
      <c r="AT374" s="55"/>
      <c r="AU374" s="73"/>
      <c r="AW374" s="73"/>
      <c r="AY374" s="73"/>
      <c r="BA374" s="73"/>
      <c r="BC374" s="73"/>
      <c r="BE374" s="73"/>
      <c r="BG374" s="79"/>
      <c r="BH374" s="79"/>
      <c r="BI374" s="55"/>
    </row>
    <row r="375" spans="1:61" s="22" customFormat="1" x14ac:dyDescent="0.2">
      <c r="A375" s="789"/>
      <c r="B375" s="73"/>
      <c r="C375" s="43"/>
      <c r="D375" s="24"/>
      <c r="E375" s="79"/>
      <c r="F375" s="76">
        <f t="shared" si="5"/>
        <v>0</v>
      </c>
      <c r="G375" s="73"/>
      <c r="I375" s="73"/>
      <c r="J375" s="55"/>
      <c r="K375" s="79"/>
      <c r="L375" s="73"/>
      <c r="M375" s="55"/>
      <c r="N375" s="79"/>
      <c r="O375" s="73"/>
      <c r="Q375" s="73"/>
      <c r="R375" s="55"/>
      <c r="S375" s="73"/>
      <c r="T375" s="80"/>
      <c r="U375" s="73"/>
      <c r="W375" s="73"/>
      <c r="X375" s="55"/>
      <c r="Y375" s="73"/>
      <c r="Z375" s="80"/>
      <c r="AA375" s="73"/>
      <c r="AC375" s="73"/>
      <c r="AD375" s="138"/>
      <c r="AE375" s="73"/>
      <c r="AG375" s="73"/>
      <c r="AH375" s="233"/>
      <c r="AI375" s="73"/>
      <c r="AK375" s="73"/>
      <c r="AL375" s="80"/>
      <c r="AM375" s="73"/>
      <c r="AO375" s="73"/>
      <c r="AQ375" s="73"/>
      <c r="AS375" s="73"/>
      <c r="AT375" s="55"/>
      <c r="AU375" s="73"/>
      <c r="AW375" s="73"/>
      <c r="AY375" s="73"/>
      <c r="BA375" s="73"/>
      <c r="BC375" s="73"/>
      <c r="BE375" s="73"/>
      <c r="BG375" s="79"/>
      <c r="BH375" s="79"/>
      <c r="BI375" s="55"/>
    </row>
    <row r="376" spans="1:61" s="22" customFormat="1" x14ac:dyDescent="0.2">
      <c r="A376" s="789"/>
      <c r="B376" s="73"/>
      <c r="C376" s="43"/>
      <c r="D376" s="24"/>
      <c r="E376" s="79"/>
      <c r="F376" s="76">
        <f t="shared" si="5"/>
        <v>0</v>
      </c>
      <c r="G376" s="73"/>
      <c r="I376" s="73"/>
      <c r="J376" s="55"/>
      <c r="K376" s="79"/>
      <c r="L376" s="73"/>
      <c r="M376" s="55"/>
      <c r="N376" s="79"/>
      <c r="O376" s="73"/>
      <c r="Q376" s="73"/>
      <c r="R376" s="55"/>
      <c r="S376" s="73"/>
      <c r="T376" s="80"/>
      <c r="U376" s="73"/>
      <c r="W376" s="73"/>
      <c r="X376" s="55"/>
      <c r="Y376" s="73"/>
      <c r="Z376" s="80"/>
      <c r="AA376" s="73"/>
      <c r="AC376" s="73"/>
      <c r="AD376" s="138"/>
      <c r="AE376" s="73"/>
      <c r="AG376" s="73"/>
      <c r="AH376" s="233"/>
      <c r="AI376" s="73"/>
      <c r="AK376" s="73"/>
      <c r="AL376" s="80"/>
      <c r="AM376" s="73"/>
      <c r="AO376" s="73"/>
      <c r="AQ376" s="73"/>
      <c r="AS376" s="73"/>
      <c r="AT376" s="55"/>
      <c r="AU376" s="73"/>
      <c r="AW376" s="73"/>
      <c r="AY376" s="73"/>
      <c r="BA376" s="73"/>
      <c r="BC376" s="73"/>
      <c r="BE376" s="73"/>
      <c r="BG376" s="79"/>
      <c r="BH376" s="79"/>
      <c r="BI376" s="55"/>
    </row>
    <row r="377" spans="1:61" s="22" customFormat="1" x14ac:dyDescent="0.2">
      <c r="A377" s="789"/>
      <c r="B377" s="73"/>
      <c r="C377" s="43"/>
      <c r="D377" s="24"/>
      <c r="E377" s="79"/>
      <c r="F377" s="76">
        <f t="shared" si="5"/>
        <v>0</v>
      </c>
      <c r="G377" s="73"/>
      <c r="I377" s="73"/>
      <c r="J377" s="55"/>
      <c r="K377" s="79"/>
      <c r="L377" s="73"/>
      <c r="M377" s="55"/>
      <c r="N377" s="79"/>
      <c r="O377" s="73"/>
      <c r="Q377" s="73"/>
      <c r="R377" s="55"/>
      <c r="S377" s="73"/>
      <c r="T377" s="80"/>
      <c r="U377" s="73"/>
      <c r="W377" s="73"/>
      <c r="X377" s="55"/>
      <c r="Y377" s="73"/>
      <c r="Z377" s="80"/>
      <c r="AA377" s="73"/>
      <c r="AC377" s="73"/>
      <c r="AD377" s="138"/>
      <c r="AE377" s="73"/>
      <c r="AG377" s="73"/>
      <c r="AH377" s="233"/>
      <c r="AI377" s="73"/>
      <c r="AK377" s="73"/>
      <c r="AL377" s="80"/>
      <c r="AM377" s="73"/>
      <c r="AO377" s="73"/>
      <c r="AQ377" s="73"/>
      <c r="AS377" s="73"/>
      <c r="AT377" s="55"/>
      <c r="AU377" s="73"/>
      <c r="AW377" s="73"/>
      <c r="AY377" s="73"/>
      <c r="BA377" s="73"/>
      <c r="BC377" s="73"/>
      <c r="BE377" s="73"/>
      <c r="BG377" s="79"/>
      <c r="BH377" s="79"/>
      <c r="BI377" s="55"/>
    </row>
    <row r="378" spans="1:61" s="612" customFormat="1" x14ac:dyDescent="0.2">
      <c r="A378" s="790"/>
      <c r="B378" s="613"/>
      <c r="C378" s="614"/>
      <c r="D378" s="615"/>
      <c r="E378" s="616"/>
      <c r="F378" s="617">
        <f t="shared" si="5"/>
        <v>0</v>
      </c>
      <c r="G378" s="613"/>
      <c r="I378" s="613"/>
      <c r="J378" s="618"/>
      <c r="K378" s="616"/>
      <c r="L378" s="613"/>
      <c r="M378" s="618"/>
      <c r="N378" s="616"/>
      <c r="O378" s="613"/>
      <c r="Q378" s="613"/>
      <c r="R378" s="618"/>
      <c r="S378" s="613"/>
      <c r="T378" s="619"/>
      <c r="U378" s="613"/>
      <c r="W378" s="613"/>
      <c r="X378" s="618"/>
      <c r="Y378" s="613"/>
      <c r="Z378" s="619"/>
      <c r="AA378" s="613"/>
      <c r="AC378" s="613"/>
      <c r="AD378" s="620"/>
      <c r="AE378" s="613"/>
      <c r="AG378" s="613"/>
      <c r="AH378" s="621"/>
      <c r="AI378" s="613"/>
      <c r="AK378" s="613"/>
      <c r="AL378" s="619"/>
      <c r="AM378" s="613"/>
      <c r="AO378" s="613"/>
      <c r="AQ378" s="613"/>
      <c r="AS378" s="613"/>
      <c r="AT378" s="618"/>
      <c r="AU378" s="613"/>
      <c r="AW378" s="613"/>
      <c r="AY378" s="613"/>
      <c r="BA378" s="613"/>
      <c r="BC378" s="613"/>
      <c r="BE378" s="613"/>
      <c r="BG378" s="616"/>
      <c r="BH378" s="616"/>
      <c r="BI378" s="618"/>
    </row>
    <row r="379" spans="1:61" s="22" customFormat="1" x14ac:dyDescent="0.2">
      <c r="A379" s="789"/>
      <c r="C379" s="43"/>
      <c r="D379" s="24"/>
      <c r="E379" s="79"/>
      <c r="F379" s="76"/>
      <c r="G379" s="73"/>
      <c r="I379" s="80"/>
      <c r="J379" s="55"/>
      <c r="K379" s="79"/>
      <c r="L379" s="80"/>
      <c r="M379" s="55"/>
      <c r="N379" s="79"/>
      <c r="O379" s="73"/>
      <c r="Q379" s="80"/>
      <c r="R379" s="55"/>
      <c r="S379" s="80"/>
      <c r="T379" s="80"/>
      <c r="U379" s="73"/>
      <c r="W379" s="80"/>
      <c r="X379" s="55"/>
      <c r="Y379" s="80"/>
      <c r="Z379" s="80"/>
      <c r="AA379" s="73"/>
      <c r="AC379" s="80"/>
      <c r="AD379" s="138"/>
      <c r="AE379" s="73"/>
      <c r="AG379" s="80"/>
      <c r="AH379" s="233"/>
      <c r="AI379" s="73"/>
      <c r="AK379" s="80"/>
      <c r="AL379" s="80"/>
      <c r="AM379" s="73"/>
      <c r="AO379" s="73"/>
      <c r="AQ379" s="73"/>
      <c r="AS379" s="80"/>
      <c r="AT379" s="55"/>
      <c r="AU379" s="73"/>
      <c r="AW379" s="73"/>
      <c r="AY379" s="73"/>
      <c r="BA379" s="73"/>
      <c r="BC379" s="73"/>
      <c r="BG379" s="79"/>
      <c r="BH379" s="79"/>
      <c r="BI379" s="55"/>
    </row>
    <row r="380" spans="1:61" s="22" customFormat="1" x14ac:dyDescent="0.2">
      <c r="A380" s="789"/>
      <c r="C380" s="43"/>
      <c r="D380" s="24"/>
      <c r="E380" s="79"/>
      <c r="F380" s="76"/>
      <c r="G380" s="73"/>
      <c r="I380" s="80"/>
      <c r="J380" s="55"/>
      <c r="K380" s="79"/>
      <c r="L380" s="80"/>
      <c r="M380" s="55"/>
      <c r="N380" s="79"/>
      <c r="O380" s="73"/>
      <c r="Q380" s="80"/>
      <c r="R380" s="55"/>
      <c r="S380" s="80"/>
      <c r="T380" s="80"/>
      <c r="U380" s="73"/>
      <c r="W380" s="80"/>
      <c r="X380" s="55"/>
      <c r="Y380" s="80"/>
      <c r="Z380" s="80"/>
      <c r="AA380" s="73"/>
      <c r="AC380" s="80"/>
      <c r="AD380" s="138"/>
      <c r="AE380" s="73"/>
      <c r="AG380" s="80"/>
      <c r="AH380" s="233"/>
      <c r="AI380" s="73"/>
      <c r="AK380" s="80"/>
      <c r="AL380" s="80"/>
      <c r="AM380" s="73"/>
      <c r="AO380" s="73"/>
      <c r="AQ380" s="73"/>
      <c r="AS380" s="80"/>
      <c r="AT380" s="55"/>
      <c r="AU380" s="73"/>
      <c r="AW380" s="73"/>
      <c r="AY380" s="73"/>
      <c r="BA380" s="73"/>
      <c r="BC380" s="73"/>
      <c r="BG380" s="79"/>
      <c r="BH380" s="79"/>
      <c r="BI380" s="55"/>
    </row>
    <row r="381" spans="1:61" s="22" customFormat="1" x14ac:dyDescent="0.2">
      <c r="A381" s="789"/>
      <c r="C381" s="43"/>
      <c r="D381" s="24"/>
      <c r="E381" s="79"/>
      <c r="F381" s="76"/>
      <c r="G381" s="73"/>
      <c r="I381" s="80"/>
      <c r="J381" s="55"/>
      <c r="K381" s="79"/>
      <c r="L381" s="80"/>
      <c r="M381" s="55"/>
      <c r="N381" s="79"/>
      <c r="O381" s="73"/>
      <c r="Q381" s="80"/>
      <c r="R381" s="55"/>
      <c r="S381" s="80"/>
      <c r="T381" s="80"/>
      <c r="U381" s="73"/>
      <c r="W381" s="80"/>
      <c r="X381" s="55"/>
      <c r="Y381" s="80"/>
      <c r="Z381" s="80"/>
      <c r="AA381" s="73"/>
      <c r="AC381" s="80"/>
      <c r="AD381" s="138"/>
      <c r="AE381" s="73"/>
      <c r="AG381" s="80"/>
      <c r="AH381" s="233"/>
      <c r="AI381" s="73"/>
      <c r="AK381" s="80"/>
      <c r="AL381" s="80"/>
      <c r="AM381" s="73"/>
      <c r="AO381" s="73"/>
      <c r="AQ381" s="73"/>
      <c r="AS381" s="80"/>
      <c r="AT381" s="55"/>
      <c r="AU381" s="73"/>
      <c r="AW381" s="73"/>
      <c r="AY381" s="73"/>
      <c r="BA381" s="73"/>
      <c r="BC381" s="73"/>
      <c r="BG381" s="79"/>
      <c r="BH381" s="79"/>
      <c r="BI381" s="55"/>
    </row>
    <row r="382" spans="1:61" s="22" customFormat="1" x14ac:dyDescent="0.2">
      <c r="A382" s="789"/>
      <c r="C382" s="43"/>
      <c r="D382" s="24"/>
      <c r="E382" s="79"/>
      <c r="F382" s="76"/>
      <c r="G382" s="73"/>
      <c r="I382" s="80"/>
      <c r="J382" s="55"/>
      <c r="K382" s="79"/>
      <c r="L382" s="80"/>
      <c r="M382" s="55"/>
      <c r="N382" s="79"/>
      <c r="O382" s="73"/>
      <c r="Q382" s="80"/>
      <c r="R382" s="55"/>
      <c r="S382" s="80"/>
      <c r="T382" s="80"/>
      <c r="U382" s="73"/>
      <c r="W382" s="80"/>
      <c r="X382" s="55"/>
      <c r="Y382" s="80"/>
      <c r="Z382" s="80"/>
      <c r="AA382" s="73"/>
      <c r="AC382" s="80"/>
      <c r="AD382" s="138"/>
      <c r="AE382" s="73"/>
      <c r="AG382" s="80"/>
      <c r="AH382" s="233"/>
      <c r="AI382" s="73"/>
      <c r="AK382" s="80"/>
      <c r="AL382" s="80"/>
      <c r="AM382" s="73"/>
      <c r="AO382" s="73"/>
      <c r="AQ382" s="73"/>
      <c r="AS382" s="80"/>
      <c r="AT382" s="55"/>
      <c r="AU382" s="73"/>
      <c r="AW382" s="73"/>
      <c r="AY382" s="73"/>
      <c r="BA382" s="73"/>
      <c r="BC382" s="73"/>
      <c r="BG382" s="79"/>
      <c r="BH382" s="79"/>
      <c r="BI382" s="55"/>
    </row>
    <row r="383" spans="1:61" s="22" customFormat="1" x14ac:dyDescent="0.2">
      <c r="A383" s="789"/>
      <c r="C383" s="43"/>
      <c r="D383" s="24"/>
      <c r="E383" s="79"/>
      <c r="F383" s="76"/>
      <c r="G383" s="73"/>
      <c r="I383" s="80"/>
      <c r="J383" s="55"/>
      <c r="K383" s="79"/>
      <c r="L383" s="80"/>
      <c r="M383" s="55"/>
      <c r="N383" s="79"/>
      <c r="O383" s="73"/>
      <c r="Q383" s="80"/>
      <c r="R383" s="55"/>
      <c r="S383" s="80"/>
      <c r="T383" s="80"/>
      <c r="U383" s="73"/>
      <c r="W383" s="80"/>
      <c r="X383" s="55"/>
      <c r="Y383" s="80"/>
      <c r="Z383" s="80"/>
      <c r="AA383" s="73"/>
      <c r="AC383" s="80"/>
      <c r="AD383" s="138"/>
      <c r="AE383" s="73"/>
      <c r="AG383" s="80"/>
      <c r="AH383" s="233"/>
      <c r="AI383" s="73"/>
      <c r="AK383" s="80"/>
      <c r="AL383" s="80"/>
      <c r="AM383" s="73"/>
      <c r="AO383" s="73"/>
      <c r="AQ383" s="73"/>
      <c r="AS383" s="80"/>
      <c r="AT383" s="55"/>
      <c r="AU383" s="73"/>
      <c r="AW383" s="73"/>
      <c r="AY383" s="73"/>
      <c r="BA383" s="73"/>
      <c r="BC383" s="73"/>
      <c r="BG383" s="79"/>
      <c r="BH383" s="79"/>
      <c r="BI383" s="55"/>
    </row>
    <row r="384" spans="1:61" s="22" customFormat="1" x14ac:dyDescent="0.2">
      <c r="A384" s="789"/>
      <c r="C384" s="43"/>
      <c r="D384" s="24"/>
      <c r="E384" s="79"/>
      <c r="F384" s="76"/>
      <c r="G384" s="73"/>
      <c r="I384" s="80"/>
      <c r="J384" s="55"/>
      <c r="K384" s="79"/>
      <c r="L384" s="80"/>
      <c r="M384" s="55"/>
      <c r="N384" s="79"/>
      <c r="O384" s="73"/>
      <c r="Q384" s="80"/>
      <c r="R384" s="55"/>
      <c r="S384" s="80"/>
      <c r="T384" s="80"/>
      <c r="U384" s="73"/>
      <c r="W384" s="80"/>
      <c r="X384" s="55"/>
      <c r="Y384" s="80"/>
      <c r="Z384" s="80"/>
      <c r="AA384" s="73"/>
      <c r="AC384" s="80"/>
      <c r="AD384" s="138"/>
      <c r="AE384" s="73"/>
      <c r="AG384" s="80"/>
      <c r="AH384" s="233"/>
      <c r="AI384" s="73"/>
      <c r="AK384" s="80"/>
      <c r="AL384" s="80"/>
      <c r="AM384" s="73"/>
      <c r="AO384" s="73"/>
      <c r="AQ384" s="73"/>
      <c r="AS384" s="80"/>
      <c r="AT384" s="55"/>
      <c r="AU384" s="73"/>
      <c r="AW384" s="73"/>
      <c r="AY384" s="73"/>
      <c r="BA384" s="73"/>
      <c r="BC384" s="73"/>
      <c r="BG384" s="79"/>
      <c r="BH384" s="79"/>
      <c r="BI384" s="55"/>
    </row>
    <row r="385" spans="1:61" s="22" customFormat="1" x14ac:dyDescent="0.2">
      <c r="A385" s="789"/>
      <c r="C385" s="43"/>
      <c r="D385" s="24"/>
      <c r="E385" s="79"/>
      <c r="F385" s="76"/>
      <c r="G385" s="73"/>
      <c r="I385" s="80"/>
      <c r="J385" s="55"/>
      <c r="K385" s="79"/>
      <c r="L385" s="80"/>
      <c r="M385" s="55"/>
      <c r="N385" s="79"/>
      <c r="O385" s="73"/>
      <c r="Q385" s="80"/>
      <c r="R385" s="55"/>
      <c r="S385" s="80"/>
      <c r="T385" s="80"/>
      <c r="U385" s="73"/>
      <c r="W385" s="80"/>
      <c r="X385" s="55"/>
      <c r="Y385" s="80"/>
      <c r="Z385" s="80"/>
      <c r="AA385" s="73"/>
      <c r="AC385" s="80"/>
      <c r="AD385" s="138"/>
      <c r="AE385" s="73"/>
      <c r="AG385" s="80"/>
      <c r="AH385" s="233"/>
      <c r="AI385" s="73"/>
      <c r="AK385" s="80"/>
      <c r="AL385" s="80"/>
      <c r="AM385" s="73"/>
      <c r="AO385" s="73"/>
      <c r="AQ385" s="73"/>
      <c r="AS385" s="80"/>
      <c r="AT385" s="55"/>
      <c r="AU385" s="73"/>
      <c r="AW385" s="73"/>
      <c r="AY385" s="73"/>
      <c r="BA385" s="73"/>
      <c r="BC385" s="73"/>
      <c r="BG385" s="79"/>
      <c r="BH385" s="79"/>
      <c r="BI385" s="55"/>
    </row>
    <row r="386" spans="1:61" s="22" customFormat="1" x14ac:dyDescent="0.2">
      <c r="A386" s="789"/>
      <c r="C386" s="43"/>
      <c r="D386" s="24"/>
      <c r="E386" s="79"/>
      <c r="F386" s="76"/>
      <c r="G386" s="73"/>
      <c r="I386" s="80"/>
      <c r="J386" s="55"/>
      <c r="K386" s="79"/>
      <c r="L386" s="80"/>
      <c r="M386" s="55"/>
      <c r="N386" s="79"/>
      <c r="O386" s="73"/>
      <c r="Q386" s="80"/>
      <c r="R386" s="55"/>
      <c r="S386" s="80"/>
      <c r="T386" s="80"/>
      <c r="U386" s="73"/>
      <c r="W386" s="80"/>
      <c r="X386" s="55"/>
      <c r="Y386" s="80"/>
      <c r="Z386" s="80"/>
      <c r="AA386" s="73"/>
      <c r="AC386" s="80"/>
      <c r="AD386" s="138"/>
      <c r="AE386" s="73"/>
      <c r="AG386" s="80"/>
      <c r="AH386" s="233"/>
      <c r="AI386" s="73"/>
      <c r="AK386" s="80"/>
      <c r="AL386" s="80"/>
      <c r="AM386" s="73"/>
      <c r="AO386" s="73"/>
      <c r="AQ386" s="73"/>
      <c r="AS386" s="80"/>
      <c r="AT386" s="55"/>
      <c r="AU386" s="73"/>
      <c r="AW386" s="73"/>
      <c r="AY386" s="73"/>
      <c r="BA386" s="73"/>
      <c r="BC386" s="73"/>
      <c r="BG386" s="79"/>
      <c r="BH386" s="79"/>
      <c r="BI386" s="55"/>
    </row>
    <row r="387" spans="1:61" s="22" customFormat="1" x14ac:dyDescent="0.2">
      <c r="A387" s="789"/>
      <c r="C387" s="43"/>
      <c r="D387" s="24"/>
      <c r="E387" s="79"/>
      <c r="F387" s="76"/>
      <c r="G387" s="73"/>
      <c r="I387" s="80"/>
      <c r="J387" s="55"/>
      <c r="K387" s="79"/>
      <c r="L387" s="80"/>
      <c r="M387" s="55"/>
      <c r="N387" s="79"/>
      <c r="O387" s="73"/>
      <c r="Q387" s="80"/>
      <c r="R387" s="55"/>
      <c r="S387" s="80"/>
      <c r="T387" s="80"/>
      <c r="U387" s="73"/>
      <c r="W387" s="80"/>
      <c r="X387" s="55"/>
      <c r="Y387" s="80"/>
      <c r="Z387" s="80"/>
      <c r="AA387" s="73"/>
      <c r="AC387" s="80"/>
      <c r="AD387" s="138"/>
      <c r="AE387" s="73"/>
      <c r="AG387" s="80"/>
      <c r="AH387" s="233"/>
      <c r="AI387" s="73"/>
      <c r="AK387" s="80"/>
      <c r="AL387" s="80"/>
      <c r="AM387" s="73"/>
      <c r="AO387" s="73"/>
      <c r="AQ387" s="73"/>
      <c r="AS387" s="80"/>
      <c r="AT387" s="55"/>
      <c r="AU387" s="73"/>
      <c r="AW387" s="73"/>
      <c r="AY387" s="73"/>
      <c r="BA387" s="73"/>
      <c r="BC387" s="73"/>
      <c r="BG387" s="79"/>
      <c r="BH387" s="79"/>
      <c r="BI387" s="55"/>
    </row>
    <row r="388" spans="1:61" s="22" customFormat="1" x14ac:dyDescent="0.2">
      <c r="A388" s="789"/>
      <c r="C388" s="43"/>
      <c r="D388" s="24"/>
      <c r="E388" s="79"/>
      <c r="F388" s="76"/>
      <c r="G388" s="73"/>
      <c r="I388" s="80"/>
      <c r="J388" s="55"/>
      <c r="K388" s="79"/>
      <c r="L388" s="80"/>
      <c r="M388" s="55"/>
      <c r="N388" s="79"/>
      <c r="O388" s="73"/>
      <c r="Q388" s="80"/>
      <c r="R388" s="55"/>
      <c r="S388" s="80"/>
      <c r="T388" s="80"/>
      <c r="U388" s="73"/>
      <c r="W388" s="80"/>
      <c r="X388" s="55"/>
      <c r="Y388" s="80"/>
      <c r="Z388" s="80"/>
      <c r="AA388" s="73"/>
      <c r="AC388" s="80"/>
      <c r="AD388" s="138"/>
      <c r="AE388" s="73"/>
      <c r="AG388" s="80"/>
      <c r="AH388" s="233"/>
      <c r="AI388" s="73"/>
      <c r="AK388" s="80"/>
      <c r="AL388" s="80"/>
      <c r="AM388" s="73"/>
      <c r="AO388" s="73"/>
      <c r="AQ388" s="73"/>
      <c r="AS388" s="80"/>
      <c r="AT388" s="55"/>
      <c r="AU388" s="73"/>
      <c r="AW388" s="73"/>
      <c r="AY388" s="73"/>
      <c r="BA388" s="73"/>
      <c r="BC388" s="73"/>
      <c r="BG388" s="79"/>
      <c r="BH388" s="79"/>
      <c r="BI388" s="55"/>
    </row>
    <row r="389" spans="1:61" s="22" customFormat="1" x14ac:dyDescent="0.2">
      <c r="A389" s="789"/>
      <c r="C389" s="43"/>
      <c r="D389" s="24"/>
      <c r="E389" s="79"/>
      <c r="F389" s="76"/>
      <c r="G389" s="73"/>
      <c r="I389" s="80"/>
      <c r="J389" s="55"/>
      <c r="K389" s="79"/>
      <c r="L389" s="80"/>
      <c r="M389" s="55"/>
      <c r="N389" s="79"/>
      <c r="O389" s="73"/>
      <c r="Q389" s="80"/>
      <c r="R389" s="55"/>
      <c r="S389" s="80"/>
      <c r="T389" s="80"/>
      <c r="U389" s="73"/>
      <c r="W389" s="80"/>
      <c r="X389" s="55"/>
      <c r="Y389" s="80"/>
      <c r="Z389" s="80"/>
      <c r="AA389" s="73"/>
      <c r="AC389" s="80"/>
      <c r="AD389" s="138"/>
      <c r="AE389" s="73"/>
      <c r="AG389" s="80"/>
      <c r="AH389" s="233"/>
      <c r="AI389" s="73"/>
      <c r="AK389" s="80"/>
      <c r="AL389" s="80"/>
      <c r="AM389" s="73"/>
      <c r="AO389" s="73"/>
      <c r="AQ389" s="73"/>
      <c r="AS389" s="80"/>
      <c r="AT389" s="55"/>
      <c r="AU389" s="73"/>
      <c r="AW389" s="73"/>
      <c r="AY389" s="73"/>
      <c r="BA389" s="73"/>
      <c r="BC389" s="73"/>
      <c r="BG389" s="79"/>
      <c r="BH389" s="79"/>
      <c r="BI389" s="55"/>
    </row>
    <row r="390" spans="1:61" s="22" customFormat="1" x14ac:dyDescent="0.2">
      <c r="A390" s="789"/>
      <c r="C390" s="43"/>
      <c r="D390" s="24"/>
      <c r="E390" s="79"/>
      <c r="F390" s="76"/>
      <c r="G390" s="73"/>
      <c r="I390" s="80"/>
      <c r="J390" s="55"/>
      <c r="K390" s="79"/>
      <c r="L390" s="80"/>
      <c r="M390" s="55"/>
      <c r="N390" s="79"/>
      <c r="O390" s="73"/>
      <c r="Q390" s="80"/>
      <c r="R390" s="55"/>
      <c r="S390" s="80"/>
      <c r="T390" s="80"/>
      <c r="U390" s="73"/>
      <c r="W390" s="80"/>
      <c r="X390" s="55"/>
      <c r="Y390" s="80"/>
      <c r="Z390" s="80"/>
      <c r="AA390" s="73"/>
      <c r="AC390" s="80"/>
      <c r="AD390" s="138"/>
      <c r="AE390" s="73"/>
      <c r="AG390" s="80"/>
      <c r="AH390" s="233"/>
      <c r="AI390" s="73"/>
      <c r="AK390" s="80"/>
      <c r="AL390" s="80"/>
      <c r="AM390" s="14"/>
      <c r="AO390" s="14"/>
      <c r="AQ390" s="14"/>
      <c r="AS390" s="80"/>
      <c r="AT390" s="55"/>
      <c r="AU390" s="73"/>
      <c r="AW390" s="14"/>
      <c r="AY390" s="14"/>
      <c r="BA390" s="14"/>
      <c r="BC390" s="14"/>
      <c r="BG390" s="79"/>
      <c r="BH390" s="79"/>
      <c r="BI390" s="55"/>
    </row>
    <row r="391" spans="1:61" s="22" customFormat="1" x14ac:dyDescent="0.2">
      <c r="A391" s="789"/>
      <c r="C391" s="43"/>
      <c r="D391" s="24"/>
      <c r="E391" s="79"/>
      <c r="F391" s="76"/>
      <c r="G391" s="73"/>
      <c r="I391" s="80"/>
      <c r="J391" s="55"/>
      <c r="K391" s="79"/>
      <c r="L391" s="80"/>
      <c r="M391" s="55"/>
      <c r="N391" s="79"/>
      <c r="O391" s="73"/>
      <c r="Q391" s="80"/>
      <c r="R391" s="55"/>
      <c r="S391" s="80"/>
      <c r="T391" s="80"/>
      <c r="U391" s="73"/>
      <c r="W391" s="80"/>
      <c r="X391" s="55"/>
      <c r="Y391" s="80"/>
      <c r="Z391" s="80"/>
      <c r="AA391" s="73"/>
      <c r="AC391" s="80"/>
      <c r="AD391" s="138"/>
      <c r="AE391" s="73"/>
      <c r="AG391" s="80"/>
      <c r="AH391" s="233"/>
      <c r="AI391" s="73"/>
      <c r="AK391" s="80"/>
      <c r="AL391" s="80"/>
      <c r="AM391" s="14"/>
      <c r="AO391" s="14"/>
      <c r="AQ391" s="14"/>
      <c r="AS391" s="80"/>
      <c r="AT391" s="55"/>
      <c r="AU391" s="73"/>
      <c r="AW391" s="14"/>
      <c r="AY391" s="14"/>
      <c r="BA391" s="14"/>
      <c r="BC391" s="14"/>
      <c r="BG391" s="79"/>
      <c r="BH391" s="79"/>
      <c r="BI391" s="55"/>
    </row>
    <row r="392" spans="1:61" s="22" customFormat="1" x14ac:dyDescent="0.2">
      <c r="A392" s="789"/>
      <c r="C392" s="43"/>
      <c r="D392" s="24"/>
      <c r="E392" s="79"/>
      <c r="F392" s="76"/>
      <c r="I392" s="80"/>
      <c r="J392" s="55"/>
      <c r="K392" s="79"/>
      <c r="L392" s="80"/>
      <c r="M392" s="55"/>
      <c r="N392" s="79"/>
      <c r="Q392" s="80"/>
      <c r="R392" s="55"/>
      <c r="S392" s="80"/>
      <c r="T392" s="80"/>
      <c r="W392" s="80"/>
      <c r="X392" s="55"/>
      <c r="Y392" s="80"/>
      <c r="Z392" s="80"/>
      <c r="AC392" s="80"/>
      <c r="AD392" s="138"/>
      <c r="AG392" s="80"/>
      <c r="AH392" s="233"/>
      <c r="AK392" s="80"/>
      <c r="AL392" s="80"/>
      <c r="AM392" s="14"/>
      <c r="AO392" s="14"/>
      <c r="AQ392" s="14"/>
      <c r="AS392" s="80"/>
      <c r="AT392" s="55"/>
      <c r="AW392" s="14"/>
      <c r="AY392" s="14"/>
      <c r="BA392" s="14"/>
      <c r="BC392" s="14"/>
      <c r="BG392" s="79"/>
      <c r="BH392" s="79"/>
      <c r="BI392" s="55"/>
    </row>
    <row r="393" spans="1:61" s="22" customFormat="1" x14ac:dyDescent="0.2">
      <c r="A393" s="789"/>
      <c r="C393" s="43"/>
      <c r="D393" s="24"/>
      <c r="E393" s="79"/>
      <c r="F393" s="76"/>
      <c r="I393" s="80"/>
      <c r="J393" s="55"/>
      <c r="K393" s="79"/>
      <c r="L393" s="80"/>
      <c r="M393" s="55"/>
      <c r="N393" s="79"/>
      <c r="Q393" s="80"/>
      <c r="R393" s="55"/>
      <c r="S393" s="80"/>
      <c r="T393" s="80"/>
      <c r="W393" s="80"/>
      <c r="X393" s="55"/>
      <c r="Y393" s="80"/>
      <c r="Z393" s="80"/>
      <c r="AC393" s="80"/>
      <c r="AD393" s="138"/>
      <c r="AG393" s="80"/>
      <c r="AH393" s="233"/>
      <c r="AK393" s="80"/>
      <c r="AL393" s="80"/>
      <c r="AM393" s="14"/>
      <c r="AO393" s="14"/>
      <c r="AQ393" s="14"/>
      <c r="AS393" s="80"/>
      <c r="AT393" s="55"/>
      <c r="AW393" s="14"/>
      <c r="AY393" s="14"/>
      <c r="BA393" s="14"/>
      <c r="BC393" s="14"/>
      <c r="BG393" s="79"/>
      <c r="BH393" s="79"/>
      <c r="BI393" s="55"/>
    </row>
    <row r="394" spans="1:61" s="22" customFormat="1" x14ac:dyDescent="0.2">
      <c r="A394" s="789"/>
      <c r="C394" s="43"/>
      <c r="D394" s="24"/>
      <c r="E394" s="79"/>
      <c r="F394" s="76"/>
      <c r="I394" s="80"/>
      <c r="J394" s="55"/>
      <c r="K394" s="79"/>
      <c r="L394" s="80"/>
      <c r="M394" s="55"/>
      <c r="N394" s="79"/>
      <c r="Q394" s="80"/>
      <c r="R394" s="55"/>
      <c r="S394" s="80"/>
      <c r="T394" s="80"/>
      <c r="W394" s="80"/>
      <c r="X394" s="55"/>
      <c r="Y394" s="80"/>
      <c r="Z394" s="80"/>
      <c r="AC394" s="80"/>
      <c r="AD394" s="138"/>
      <c r="AG394" s="80"/>
      <c r="AH394" s="233"/>
      <c r="AK394" s="80"/>
      <c r="AL394" s="80"/>
      <c r="AM394" s="14"/>
      <c r="AO394" s="14"/>
      <c r="AQ394" s="14"/>
      <c r="AS394" s="80"/>
      <c r="AT394" s="55"/>
      <c r="AW394" s="14"/>
      <c r="AY394" s="14"/>
      <c r="BA394" s="14"/>
      <c r="BC394" s="14"/>
      <c r="BG394" s="79"/>
      <c r="BH394" s="79"/>
      <c r="BI394" s="55"/>
    </row>
    <row r="395" spans="1:61" x14ac:dyDescent="0.2">
      <c r="AT395" s="457"/>
    </row>
  </sheetData>
  <autoFilter ref="G5:BI378" xr:uid="{00000000-0009-0000-0000-000009000000}"/>
  <mergeCells count="41">
    <mergeCell ref="BA3:BB3"/>
    <mergeCell ref="B2:F2"/>
    <mergeCell ref="F3:F5"/>
    <mergeCell ref="G3:N3"/>
    <mergeCell ref="O3:T3"/>
    <mergeCell ref="U3:Z3"/>
    <mergeCell ref="AS3:AT3"/>
    <mergeCell ref="AA3:AD3"/>
    <mergeCell ref="AE3:AH3"/>
    <mergeCell ref="AI3:AL3"/>
    <mergeCell ref="AE4:AF4"/>
    <mergeCell ref="AS4:AT4"/>
    <mergeCell ref="AA4:AB4"/>
    <mergeCell ref="AC4:AD4"/>
    <mergeCell ref="BC3:BD3"/>
    <mergeCell ref="BE3:BG3"/>
    <mergeCell ref="G4:H4"/>
    <mergeCell ref="I4:K4"/>
    <mergeCell ref="L4:N4"/>
    <mergeCell ref="O4:P4"/>
    <mergeCell ref="Q4:R4"/>
    <mergeCell ref="S4:T4"/>
    <mergeCell ref="U4:V4"/>
    <mergeCell ref="W4:X4"/>
    <mergeCell ref="AU3:AV3"/>
    <mergeCell ref="AM3:AN3"/>
    <mergeCell ref="AW3:AX3"/>
    <mergeCell ref="AO3:AR3"/>
    <mergeCell ref="AY3:AZ3"/>
    <mergeCell ref="Y4:Z4"/>
    <mergeCell ref="BC4:BD4"/>
    <mergeCell ref="AG4:AH4"/>
    <mergeCell ref="AI4:AJ4"/>
    <mergeCell ref="AK4:AL4"/>
    <mergeCell ref="AU4:AV4"/>
    <mergeCell ref="AM4:AN4"/>
    <mergeCell ref="AW4:AX4"/>
    <mergeCell ref="AO4:AP4"/>
    <mergeCell ref="AQ4:AR4"/>
    <mergeCell ref="AY4:AZ4"/>
    <mergeCell ref="BA4:BB4"/>
  </mergeCells>
  <dataValidations count="26">
    <dataValidation type="list" allowBlank="1" showInputMessage="1" showErrorMessage="1" sqref="O379:O391 U379:U391 AA379:AA391 AE379:AE391 AI379:AI391 AU379:AU391 G6:G391" xr:uid="{00000000-0002-0000-0900-000000000000}">
      <formula1>AC_VE_250</formula1>
    </dataValidation>
    <dataValidation type="list" allowBlank="1" showInputMessage="1" showErrorMessage="1" sqref="AW379:AW389 AO379:AO389 AQ379:AQ389 AY379:AY389 BA379:BA389 BC379:BC389 AM379:AM389" xr:uid="{00000000-0002-0000-0900-000001000000}">
      <formula1>SP_VE</formula1>
    </dataValidation>
    <dataValidation type="list" allowBlank="1" showInputMessage="1" showErrorMessage="1" sqref="Y6:Y378" xr:uid="{00000000-0002-0000-0900-000002000000}">
      <formula1>CT_VE_1000</formula1>
    </dataValidation>
    <dataValidation type="list" allowBlank="1" showInputMessage="1" showErrorMessage="1" sqref="AQ6:AQ378" xr:uid="{00000000-0002-0000-0900-000003000000}">
      <formula1>AR_VE_500</formula1>
    </dataValidation>
    <dataValidation type="list" allowBlank="1" showInputMessage="1" showErrorMessage="1" sqref="D6:D180" xr:uid="{00000000-0002-0000-0900-000004000000}">
      <formula1>CLIENTI</formula1>
    </dataValidation>
    <dataValidation type="list" allowBlank="1" showInputMessage="1" showErrorMessage="1" sqref="S6:S378 O6:O378" xr:uid="{00000000-0002-0000-0900-000005000000}">
      <formula1>MF_VE_250</formula1>
    </dataValidation>
    <dataValidation type="list" allowBlank="1" showInputMessage="1" showErrorMessage="1" sqref="AS6:AS378" xr:uid="{00000000-0002-0000-0900-000006000000}">
      <formula1>TG_VE_500</formula1>
    </dataValidation>
    <dataValidation type="list" allowBlank="1" showInputMessage="1" showErrorMessage="1" sqref="AA6:AA378" xr:uid="{00000000-0002-0000-0900-000007000000}">
      <formula1>ME_VE_250</formula1>
    </dataValidation>
    <dataValidation type="list" allowBlank="1" showInputMessage="1" showErrorMessage="1" sqref="AG6:AG378" xr:uid="{00000000-0002-0000-0900-000008000000}">
      <formula1>EU_VE_500</formula1>
    </dataValidation>
    <dataValidation type="list" allowBlank="1" showInputMessage="1" showErrorMessage="1" sqref="AK6:AK378" xr:uid="{00000000-0002-0000-0900-000009000000}">
      <formula1>ER_VE_500</formula1>
    </dataValidation>
    <dataValidation type="list" allowBlank="1" showInputMessage="1" showErrorMessage="1" sqref="AW6:AW378" xr:uid="{00000000-0002-0000-0900-00000A000000}">
      <formula1>MM_VE_250</formula1>
    </dataValidation>
    <dataValidation type="list" allowBlank="1" showInputMessage="1" showErrorMessage="1" sqref="AY6:AY378" xr:uid="{00000000-0002-0000-0900-00000B000000}">
      <formula1>GI_VE_500</formula1>
    </dataValidation>
    <dataValidation type="list" allowBlank="1" showInputMessage="1" showErrorMessage="1" sqref="BA6:BA378" xr:uid="{00000000-0002-0000-0900-00000C000000}">
      <formula1>LI_VE_250</formula1>
    </dataValidation>
    <dataValidation type="list" allowBlank="1" showInputMessage="1" showErrorMessage="1" sqref="BC6:BC378" xr:uid="{00000000-0002-0000-0900-00000D000000}">
      <formula1>CA_VE_250</formula1>
    </dataValidation>
    <dataValidation type="list" allowBlank="1" showInputMessage="1" showErrorMessage="1" sqref="BE6:BE378" xr:uid="{00000000-0002-0000-0900-00000E000000}">
      <formula1>POLL</formula1>
    </dataValidation>
    <dataValidation type="list" allowBlank="1" showInputMessage="1" showErrorMessage="1" sqref="I6:I378" xr:uid="{00000000-0002-0000-0900-00000F000000}">
      <formula1>AC_VE_500</formula1>
    </dataValidation>
    <dataValidation type="list" allowBlank="1" showInputMessage="1" showErrorMessage="1" sqref="L6:L378" xr:uid="{00000000-0002-0000-0900-000010000000}">
      <formula1>AC_VE_1000</formula1>
    </dataValidation>
    <dataValidation type="list" allowBlank="1" showInputMessage="1" showErrorMessage="1" sqref="Q6:Q378" xr:uid="{00000000-0002-0000-0900-000011000000}">
      <formula1>MF_VE_500</formula1>
    </dataValidation>
    <dataValidation type="list" allowBlank="1" showInputMessage="1" showErrorMessage="1" sqref="U6:U378" xr:uid="{00000000-0002-0000-0900-000012000000}">
      <formula1>CT_VE_250</formula1>
    </dataValidation>
    <dataValidation type="list" allowBlank="1" showInputMessage="1" showErrorMessage="1" sqref="W6:W378" xr:uid="{00000000-0002-0000-0900-000013000000}">
      <formula1>CT_VE_500</formula1>
    </dataValidation>
    <dataValidation type="list" allowBlank="1" showInputMessage="1" showErrorMessage="1" sqref="AC6:AC378" xr:uid="{00000000-0002-0000-0900-000014000000}">
      <formula1>ME_VE_500</formula1>
    </dataValidation>
    <dataValidation type="list" allowBlank="1" showInputMessage="1" showErrorMessage="1" sqref="AE6:AE378" xr:uid="{00000000-0002-0000-0900-000015000000}">
      <formula1>EU_VE_250</formula1>
    </dataValidation>
    <dataValidation type="list" allowBlank="1" showInputMessage="1" showErrorMessage="1" sqref="AI6:AI378" xr:uid="{00000000-0002-0000-0900-000016000000}">
      <formula1>ER_VE_250</formula1>
    </dataValidation>
    <dataValidation type="list" allowBlank="1" showInputMessage="1" showErrorMessage="1" sqref="AM6:AM378" xr:uid="{00000000-0002-0000-0900-000017000000}">
      <formula1>SP_VE_250</formula1>
    </dataValidation>
    <dataValidation type="list" allowBlank="1" showInputMessage="1" showErrorMessage="1" sqref="AO6:AO378" xr:uid="{00000000-0002-0000-0900-000018000000}">
      <formula1>AR_VE_250</formula1>
    </dataValidation>
    <dataValidation type="list" allowBlank="1" showInputMessage="1" showErrorMessage="1" sqref="AU6:AU378" xr:uid="{00000000-0002-0000-0900-000019000000}">
      <formula1>ED_VE_250</formula1>
    </dataValidation>
  </dataValidations>
  <pageMargins left="0.70000000000000007" right="0.70000000000000007" top="1.1437007874015745" bottom="1.1437007874015745" header="0.74999999999999989" footer="0.74999999999999989"/>
  <pageSetup paperSize="9" fitToWidth="0" fitToHeight="0" orientation="portrait" horizontalDpi="4294967293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ALX60"/>
  <sheetViews>
    <sheetView topLeftCell="A6" zoomScaleNormal="100" zoomScaleSheetLayoutView="115" workbookViewId="0">
      <selection activeCell="M19" sqref="M19"/>
    </sheetView>
  </sheetViews>
  <sheetFormatPr defaultColWidth="8.875" defaultRowHeight="14.25" x14ac:dyDescent="0.2"/>
  <cols>
    <col min="1" max="1" width="5.5" style="570" customWidth="1"/>
    <col min="2" max="2" width="18.5" style="469" customWidth="1"/>
    <col min="3" max="3" width="18.5" style="136" bestFit="1" customWidth="1"/>
    <col min="4" max="5" width="13.625" style="136" bestFit="1" customWidth="1"/>
    <col min="6" max="6" width="13.375" style="22" bestFit="1" customWidth="1"/>
    <col min="7" max="7" width="11.125" style="22" bestFit="1" customWidth="1"/>
    <col min="8" max="8" width="13.125" style="136" bestFit="1" customWidth="1"/>
    <col min="9" max="9" width="11.125" style="136" customWidth="1"/>
    <col min="10" max="48" width="7.375" style="192" customWidth="1"/>
    <col min="49" max="997" width="7.375" style="2" customWidth="1"/>
    <col min="998" max="16384" width="8.875" style="386"/>
  </cols>
  <sheetData>
    <row r="1" spans="1:1012" s="2" customFormat="1" ht="30" customHeight="1" x14ac:dyDescent="0.2">
      <c r="A1" s="570"/>
      <c r="B1" s="1180" t="s">
        <v>909</v>
      </c>
      <c r="C1" s="1180"/>
      <c r="D1" s="1180"/>
      <c r="E1" s="1180"/>
      <c r="F1" s="1180"/>
      <c r="G1" s="1180"/>
      <c r="H1" s="978"/>
      <c r="I1" s="979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</row>
    <row r="2" spans="1:1012" s="2" customFormat="1" ht="16.149999999999999" customHeight="1" x14ac:dyDescent="0.2">
      <c r="A2" s="570"/>
      <c r="B2" s="1181" t="s">
        <v>910</v>
      </c>
      <c r="C2" s="1182"/>
      <c r="D2" s="1182"/>
      <c r="E2" s="1182"/>
      <c r="F2" s="1182"/>
      <c r="G2" s="1183"/>
      <c r="H2" s="980"/>
      <c r="I2" s="981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  <c r="U2" s="192"/>
      <c r="V2" s="192"/>
      <c r="W2" s="192"/>
      <c r="X2" s="192"/>
      <c r="Y2" s="192"/>
      <c r="Z2" s="192"/>
      <c r="AA2" s="192"/>
      <c r="AB2" s="192"/>
      <c r="AC2" s="192"/>
      <c r="AD2" s="192"/>
      <c r="AE2" s="192"/>
      <c r="AF2" s="192"/>
      <c r="AG2" s="192"/>
      <c r="AH2" s="192"/>
      <c r="AI2" s="192"/>
      <c r="AJ2" s="192"/>
      <c r="AK2" s="192"/>
      <c r="AL2" s="192"/>
      <c r="AM2" s="192"/>
      <c r="AN2" s="192"/>
      <c r="AO2" s="192"/>
      <c r="AP2" s="192"/>
      <c r="AQ2" s="192"/>
      <c r="AR2" s="192"/>
      <c r="AS2" s="192"/>
      <c r="AT2" s="192"/>
      <c r="AU2" s="192"/>
      <c r="AV2" s="192"/>
    </row>
    <row r="3" spans="1:1012" s="2" customFormat="1" ht="16.149999999999999" customHeight="1" x14ac:dyDescent="0.2">
      <c r="A3" s="570"/>
      <c r="B3" s="982"/>
      <c r="C3" s="983"/>
      <c r="D3" s="984"/>
      <c r="E3" s="984"/>
      <c r="F3" s="984"/>
      <c r="G3" s="985"/>
      <c r="H3" s="980"/>
      <c r="I3" s="981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  <c r="AN3" s="192"/>
      <c r="AO3" s="192"/>
      <c r="AP3" s="192"/>
      <c r="AQ3" s="192"/>
      <c r="AR3" s="192"/>
      <c r="AS3" s="192"/>
      <c r="AT3" s="192"/>
      <c r="AU3" s="192"/>
      <c r="AV3" s="192"/>
    </row>
    <row r="4" spans="1:1012" s="378" customFormat="1" x14ac:dyDescent="0.2">
      <c r="A4" s="580"/>
      <c r="B4" s="376" t="s">
        <v>247</v>
      </c>
      <c r="C4" s="571" t="s">
        <v>735</v>
      </c>
      <c r="D4" s="572" t="s">
        <v>784</v>
      </c>
      <c r="E4" s="573" t="s">
        <v>737</v>
      </c>
      <c r="F4" s="176" t="s">
        <v>738</v>
      </c>
      <c r="G4" s="177" t="s">
        <v>736</v>
      </c>
      <c r="H4" s="582" t="s">
        <v>739</v>
      </c>
      <c r="I4" s="582" t="s">
        <v>740</v>
      </c>
      <c r="J4" s="377"/>
      <c r="K4" s="377"/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7"/>
      <c r="AK4" s="377"/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</row>
    <row r="5" spans="1:1012" s="378" customFormat="1" x14ac:dyDescent="0.2">
      <c r="A5" s="580"/>
      <c r="B5" s="180"/>
      <c r="C5" s="422"/>
      <c r="D5" s="569"/>
      <c r="E5" s="380"/>
      <c r="F5" s="569"/>
      <c r="G5" s="442"/>
      <c r="H5" s="823"/>
      <c r="I5" s="578"/>
      <c r="J5" s="377"/>
      <c r="K5" s="377"/>
      <c r="L5" s="377"/>
      <c r="M5" s="377"/>
      <c r="N5" s="377"/>
      <c r="O5" s="377"/>
      <c r="P5" s="377"/>
      <c r="Q5" s="377"/>
      <c r="R5" s="377"/>
      <c r="S5" s="377"/>
      <c r="T5" s="377"/>
      <c r="U5" s="377"/>
      <c r="V5" s="377"/>
      <c r="W5" s="377"/>
      <c r="X5" s="377"/>
      <c r="Y5" s="377"/>
      <c r="Z5" s="377"/>
      <c r="AA5" s="377"/>
      <c r="AB5" s="377"/>
      <c r="AC5" s="377"/>
      <c r="AD5" s="377"/>
      <c r="AE5" s="377"/>
      <c r="AF5" s="377"/>
      <c r="AG5" s="377"/>
      <c r="AH5" s="377"/>
      <c r="AI5" s="377"/>
      <c r="AJ5" s="377"/>
      <c r="AK5" s="377"/>
      <c r="AL5" s="377"/>
      <c r="AM5" s="377"/>
      <c r="AN5" s="377"/>
      <c r="AO5" s="377"/>
      <c r="AP5" s="377"/>
      <c r="AQ5" s="377"/>
      <c r="AR5" s="377"/>
      <c r="AS5" s="377"/>
      <c r="AT5" s="377"/>
      <c r="AU5" s="377"/>
      <c r="AV5" s="377"/>
    </row>
    <row r="6" spans="1:1012" s="378" customFormat="1" x14ac:dyDescent="0.2">
      <c r="A6" s="580"/>
      <c r="B6" s="581" t="s">
        <v>182</v>
      </c>
      <c r="C6" s="910"/>
      <c r="D6" s="911"/>
      <c r="E6" s="912"/>
      <c r="F6" s="911"/>
      <c r="G6" s="913"/>
      <c r="H6" s="970" t="s">
        <v>913</v>
      </c>
      <c r="I6" s="910"/>
      <c r="J6" s="377"/>
      <c r="K6" s="377"/>
      <c r="L6" s="377"/>
      <c r="M6" s="377"/>
      <c r="N6" s="377"/>
      <c r="O6" s="377"/>
      <c r="P6" s="377"/>
      <c r="Q6" s="377"/>
      <c r="R6" s="377"/>
      <c r="S6" s="377"/>
      <c r="T6" s="377"/>
      <c r="U6" s="377"/>
      <c r="V6" s="377"/>
      <c r="W6" s="377"/>
      <c r="X6" s="377"/>
      <c r="Y6" s="377"/>
      <c r="Z6" s="377"/>
      <c r="AA6" s="377"/>
      <c r="AB6" s="377"/>
      <c r="AC6" s="377"/>
      <c r="AD6" s="377"/>
      <c r="AE6" s="377"/>
      <c r="AF6" s="377"/>
      <c r="AG6" s="377"/>
      <c r="AH6" s="377"/>
      <c r="AI6" s="377"/>
      <c r="AJ6" s="377"/>
      <c r="AK6" s="377"/>
      <c r="AL6" s="377"/>
      <c r="AM6" s="377"/>
      <c r="AN6" s="377"/>
      <c r="AO6" s="377"/>
      <c r="AP6" s="377"/>
      <c r="AQ6" s="377"/>
      <c r="AR6" s="377"/>
      <c r="AS6" s="377"/>
      <c r="AT6" s="377"/>
      <c r="AU6" s="377"/>
      <c r="AV6" s="377"/>
    </row>
    <row r="7" spans="1:1012" s="197" customFormat="1" x14ac:dyDescent="0.2">
      <c r="A7" s="570"/>
      <c r="B7" s="180" t="s">
        <v>997</v>
      </c>
      <c r="C7" s="574" t="str">
        <f>VLOOKUP(B7,PREP_PROD_LOTTI,2,FALSE)</f>
        <v>490 INV 292 ETI</v>
      </c>
      <c r="D7" s="575">
        <v>0</v>
      </c>
      <c r="E7" s="380">
        <f>SUMIFS('FATTURE GD'!J$5:J$797,LOTTI_MF_BIO_FattGD,B7) +7</f>
        <v>77</v>
      </c>
      <c r="F7" s="569"/>
      <c r="G7" s="423" t="e">
        <f t="shared" ref="G7:G11" si="0">C7-D7-E7-F7</f>
        <v>#VALUE!</v>
      </c>
      <c r="H7" s="971"/>
      <c r="I7" s="423" t="e">
        <f t="shared" ref="I7:I11" si="1">H7-G7</f>
        <v>#VALUE!</v>
      </c>
      <c r="J7" s="185"/>
      <c r="K7" s="185"/>
      <c r="L7" s="185"/>
      <c r="M7" s="185"/>
      <c r="N7" s="185"/>
      <c r="O7" s="185"/>
      <c r="P7" s="185"/>
      <c r="Q7" s="185"/>
      <c r="R7" s="185"/>
      <c r="S7" s="185"/>
      <c r="T7" s="185"/>
      <c r="U7" s="185"/>
      <c r="V7" s="185"/>
      <c r="W7" s="185"/>
      <c r="X7" s="185"/>
      <c r="Y7" s="185"/>
      <c r="Z7" s="185"/>
      <c r="AA7" s="185"/>
      <c r="AB7" s="185"/>
      <c r="AC7" s="185"/>
      <c r="AD7" s="185"/>
      <c r="AE7" s="185"/>
      <c r="AF7" s="185"/>
      <c r="AG7" s="185"/>
      <c r="AH7" s="185"/>
      <c r="AI7" s="185"/>
      <c r="AJ7" s="185"/>
      <c r="AK7" s="185"/>
      <c r="AL7" s="185"/>
      <c r="AM7" s="185"/>
      <c r="AN7" s="185"/>
      <c r="AO7" s="185"/>
      <c r="AP7" s="185"/>
      <c r="AQ7" s="185"/>
      <c r="AR7" s="185"/>
      <c r="AS7" s="185"/>
      <c r="AT7" s="185"/>
      <c r="AU7" s="185"/>
      <c r="AV7" s="185"/>
    </row>
    <row r="8" spans="1:1012" s="197" customFormat="1" x14ac:dyDescent="0.2">
      <c r="A8" s="570"/>
      <c r="B8" s="423" t="s">
        <v>916</v>
      </c>
      <c r="C8" s="574">
        <f t="shared" ref="C8:C26" si="2">VLOOKUP(B8,PREP_PROD_LOTTI,2,FALSE)</f>
        <v>1092</v>
      </c>
      <c r="D8" s="575">
        <v>0</v>
      </c>
      <c r="E8" s="380">
        <f>SUMIFS('FATTURE GD'!M$5:M$797,LOTTI_CT_BIO_FattGD,B8)</f>
        <v>631</v>
      </c>
      <c r="F8" s="569"/>
      <c r="G8" s="423">
        <f t="shared" si="0"/>
        <v>461</v>
      </c>
      <c r="H8" s="971"/>
      <c r="I8" s="423">
        <f t="shared" si="1"/>
        <v>-461</v>
      </c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</row>
    <row r="9" spans="1:1012" s="197" customFormat="1" x14ac:dyDescent="0.2">
      <c r="A9" s="570"/>
      <c r="B9" s="499" t="s">
        <v>924</v>
      </c>
      <c r="C9" s="574">
        <f t="shared" si="2"/>
        <v>1173</v>
      </c>
      <c r="D9" s="575">
        <v>0</v>
      </c>
      <c r="E9" s="380">
        <f>SUMIFS('FATTURE GD'!P$5:P$797,LOTTI_AC_BIO_FattGD,B9)</f>
        <v>715</v>
      </c>
      <c r="F9" s="569"/>
      <c r="G9" s="423">
        <f t="shared" si="0"/>
        <v>458</v>
      </c>
      <c r="H9" s="971"/>
      <c r="I9" s="423">
        <f t="shared" si="1"/>
        <v>-458</v>
      </c>
      <c r="J9" s="185"/>
      <c r="K9" s="185"/>
      <c r="L9" s="185"/>
      <c r="M9" s="185"/>
      <c r="N9" s="185"/>
      <c r="O9" s="185"/>
      <c r="P9" s="185"/>
      <c r="Q9" s="185"/>
      <c r="R9" s="185"/>
      <c r="S9" s="185"/>
      <c r="T9" s="185"/>
      <c r="U9" s="185"/>
      <c r="V9" s="185"/>
      <c r="W9" s="185"/>
      <c r="X9" s="185"/>
      <c r="Y9" s="185"/>
      <c r="Z9" s="185"/>
      <c r="AA9" s="185"/>
      <c r="AB9" s="185"/>
      <c r="AC9" s="185"/>
      <c r="AD9" s="185"/>
      <c r="AE9" s="185"/>
      <c r="AF9" s="185"/>
      <c r="AG9" s="185"/>
      <c r="AH9" s="185"/>
      <c r="AI9" s="185"/>
      <c r="AJ9" s="185"/>
      <c r="AK9" s="185"/>
      <c r="AL9" s="185"/>
      <c r="AM9" s="185"/>
      <c r="AN9" s="185"/>
      <c r="AO9" s="185"/>
      <c r="AP9" s="185"/>
      <c r="AQ9" s="185"/>
      <c r="AR9" s="185"/>
      <c r="AS9" s="185"/>
      <c r="AT9" s="185"/>
      <c r="AU9" s="185"/>
      <c r="AV9" s="185"/>
    </row>
    <row r="10" spans="1:1012" s="197" customFormat="1" x14ac:dyDescent="0.2">
      <c r="A10" s="570"/>
      <c r="B10" s="423" t="s">
        <v>936</v>
      </c>
      <c r="C10" s="574" t="str">
        <f t="shared" si="2"/>
        <v>1202 inv 1170 eti</v>
      </c>
      <c r="D10" s="575">
        <v>0</v>
      </c>
      <c r="E10" s="380">
        <f>SUMIFS('FATTURE GD'!S$5:S$797,LOTTI_ME_BIO_FattGD,B10)</f>
        <v>522</v>
      </c>
      <c r="F10" s="569"/>
      <c r="G10" s="423" t="e">
        <f t="shared" si="0"/>
        <v>#VALUE!</v>
      </c>
      <c r="H10" s="971"/>
      <c r="I10" s="423" t="e">
        <f t="shared" si="1"/>
        <v>#VALUE!</v>
      </c>
      <c r="J10" s="185"/>
      <c r="K10" s="185"/>
      <c r="L10" s="185"/>
      <c r="M10" s="185"/>
      <c r="N10" s="185"/>
      <c r="O10" s="185"/>
      <c r="P10" s="185"/>
      <c r="Q10" s="185"/>
      <c r="R10" s="185"/>
      <c r="S10" s="185"/>
      <c r="T10" s="185"/>
      <c r="U10" s="185"/>
      <c r="V10" s="185"/>
      <c r="W10" s="185"/>
      <c r="X10" s="185"/>
      <c r="Y10" s="185"/>
      <c r="Z10" s="185"/>
      <c r="AA10" s="185"/>
      <c r="AB10" s="185"/>
      <c r="AC10" s="185"/>
      <c r="AD10" s="185"/>
      <c r="AE10" s="185"/>
      <c r="AF10" s="185"/>
      <c r="AG10" s="185"/>
      <c r="AH10" s="185"/>
      <c r="AI10" s="185"/>
      <c r="AJ10" s="185"/>
      <c r="AK10" s="185"/>
      <c r="AL10" s="185"/>
      <c r="AM10" s="185"/>
      <c r="AN10" s="185"/>
      <c r="AO10" s="185"/>
      <c r="AP10" s="185"/>
      <c r="AQ10" s="185"/>
      <c r="AR10" s="185"/>
      <c r="AS10" s="185"/>
      <c r="AT10" s="185"/>
      <c r="AU10" s="185"/>
      <c r="AV10" s="185"/>
    </row>
    <row r="11" spans="1:1012" s="378" customFormat="1" x14ac:dyDescent="0.2">
      <c r="A11" s="570"/>
      <c r="B11" s="423" t="s">
        <v>921</v>
      </c>
      <c r="C11" s="574">
        <f t="shared" si="2"/>
        <v>1247</v>
      </c>
      <c r="D11" s="575">
        <v>0</v>
      </c>
      <c r="E11" s="380">
        <f>SUMIFS('FATTURE GD'!V$5:V$797,LOTTI_EU_BIO_FattGD,B11) +6</f>
        <v>684</v>
      </c>
      <c r="F11" s="569"/>
      <c r="G11" s="423">
        <f t="shared" si="0"/>
        <v>563</v>
      </c>
      <c r="H11" s="971"/>
      <c r="I11" s="423">
        <f t="shared" si="1"/>
        <v>-563</v>
      </c>
      <c r="J11" s="377"/>
      <c r="K11" s="377"/>
      <c r="L11" s="377"/>
      <c r="M11" s="377"/>
      <c r="N11" s="377"/>
      <c r="O11" s="377"/>
      <c r="P11" s="377"/>
      <c r="Q11" s="377"/>
      <c r="R11" s="377"/>
      <c r="S11" s="377"/>
      <c r="T11" s="377"/>
      <c r="U11" s="377"/>
      <c r="V11" s="377"/>
      <c r="W11" s="377"/>
      <c r="X11" s="377"/>
      <c r="Y11" s="377"/>
      <c r="Z11" s="377"/>
      <c r="AA11" s="377"/>
      <c r="AB11" s="377"/>
      <c r="AC11" s="377"/>
      <c r="AD11" s="377"/>
      <c r="AE11" s="377"/>
      <c r="AF11" s="377"/>
      <c r="AG11" s="377"/>
      <c r="AH11" s="377"/>
      <c r="AI11" s="377"/>
      <c r="AJ11" s="377"/>
      <c r="AK11" s="377"/>
      <c r="AL11" s="377"/>
      <c r="AM11" s="377"/>
      <c r="AN11" s="377"/>
      <c r="AO11" s="377"/>
      <c r="AP11" s="377"/>
      <c r="AQ11" s="377"/>
      <c r="AR11" s="377"/>
      <c r="AS11" s="377"/>
      <c r="AT11" s="377"/>
      <c r="AU11" s="377"/>
      <c r="AV11" s="377"/>
    </row>
    <row r="12" spans="1:1012" s="378" customFormat="1" x14ac:dyDescent="0.2">
      <c r="A12" s="570"/>
      <c r="B12" s="423"/>
      <c r="C12" s="574"/>
      <c r="D12" s="575"/>
      <c r="E12" s="380"/>
      <c r="F12" s="569"/>
      <c r="G12" s="423"/>
      <c r="H12" s="569"/>
      <c r="I12" s="423"/>
      <c r="J12" s="377"/>
      <c r="K12" s="377"/>
      <c r="L12" s="377"/>
      <c r="M12" s="377"/>
      <c r="N12" s="377"/>
      <c r="O12" s="377"/>
      <c r="P12" s="377"/>
      <c r="Q12" s="377"/>
      <c r="R12" s="377"/>
      <c r="S12" s="377"/>
      <c r="T12" s="377"/>
      <c r="U12" s="377"/>
      <c r="V12" s="377"/>
      <c r="W12" s="377"/>
      <c r="X12" s="377"/>
      <c r="Y12" s="377"/>
      <c r="Z12" s="377"/>
      <c r="AA12" s="377"/>
      <c r="AB12" s="377"/>
      <c r="AC12" s="377"/>
      <c r="AD12" s="377"/>
      <c r="AE12" s="377"/>
      <c r="AF12" s="377"/>
      <c r="AG12" s="377"/>
      <c r="AH12" s="377"/>
      <c r="AI12" s="377"/>
      <c r="AJ12" s="377"/>
      <c r="AK12" s="377"/>
      <c r="AL12" s="377"/>
      <c r="AM12" s="377"/>
      <c r="AN12" s="377"/>
      <c r="AO12" s="377"/>
      <c r="AP12" s="377"/>
      <c r="AQ12" s="377"/>
      <c r="AR12" s="377"/>
      <c r="AS12" s="377"/>
      <c r="AT12" s="377"/>
      <c r="AU12" s="377"/>
      <c r="AV12" s="377"/>
    </row>
    <row r="13" spans="1:1012" s="378" customFormat="1" x14ac:dyDescent="0.2">
      <c r="A13" s="570"/>
      <c r="B13" s="914" t="s">
        <v>284</v>
      </c>
      <c r="C13" s="915"/>
      <c r="D13" s="916"/>
      <c r="E13" s="917"/>
      <c r="F13" s="918"/>
      <c r="G13" s="919"/>
      <c r="H13" s="972" t="s">
        <v>913</v>
      </c>
      <c r="I13" s="919"/>
      <c r="J13" s="583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/>
      <c r="AO13" s="377"/>
      <c r="AP13" s="377"/>
      <c r="AQ13" s="377"/>
      <c r="AR13" s="377"/>
      <c r="AS13" s="377"/>
      <c r="AT13" s="377"/>
      <c r="AU13" s="377"/>
      <c r="AV13" s="377"/>
    </row>
    <row r="14" spans="1:1012" s="378" customFormat="1" x14ac:dyDescent="0.2">
      <c r="A14" s="570"/>
      <c r="B14" s="179" t="s">
        <v>817</v>
      </c>
      <c r="C14" s="574">
        <f t="shared" ref="C14" si="3">VLOOKUP(B14,PREP_PROD_LOTTI,2,FALSE)</f>
        <v>1793</v>
      </c>
      <c r="D14" s="575">
        <v>0</v>
      </c>
      <c r="E14" s="380">
        <f>SUMIFS('FATTURE GD'!AB$5:AB$797,LOTTI_MF_FattGD,B14) +4</f>
        <v>1012</v>
      </c>
      <c r="F14" s="569"/>
      <c r="G14" s="423">
        <f>C14-D14-E14-F14</f>
        <v>781</v>
      </c>
      <c r="H14" s="971"/>
      <c r="I14" s="423">
        <f>H14-G14</f>
        <v>-781</v>
      </c>
      <c r="J14" s="583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/>
      <c r="AN14" s="377"/>
      <c r="AO14" s="377"/>
      <c r="AP14" s="377"/>
      <c r="AQ14" s="377"/>
      <c r="AR14" s="377"/>
      <c r="AS14" s="377"/>
      <c r="AT14" s="377"/>
      <c r="AU14" s="377"/>
      <c r="AV14" s="377"/>
    </row>
    <row r="15" spans="1:1012" s="2" customFormat="1" x14ac:dyDescent="0.2">
      <c r="A15" s="570"/>
      <c r="B15" s="179" t="s">
        <v>925</v>
      </c>
      <c r="C15" s="574">
        <f t="shared" si="2"/>
        <v>1193</v>
      </c>
      <c r="D15" s="575">
        <v>0</v>
      </c>
      <c r="E15" s="380">
        <v>342</v>
      </c>
      <c r="F15" s="569"/>
      <c r="G15" s="423">
        <f t="shared" ref="G15:G16" si="4">C15-D15-E15-F15</f>
        <v>851</v>
      </c>
      <c r="H15" s="971"/>
      <c r="I15" s="423">
        <f>H15-G15</f>
        <v>-851</v>
      </c>
      <c r="J15" s="192"/>
      <c r="K15" s="192"/>
      <c r="L15" s="192"/>
      <c r="M15" s="192"/>
      <c r="N15" s="192"/>
      <c r="O15" s="192"/>
      <c r="P15" s="192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92"/>
      <c r="AS15" s="192"/>
      <c r="AT15" s="192"/>
      <c r="AU15" s="192"/>
      <c r="AV15" s="192"/>
      <c r="ALJ15" s="386"/>
      <c r="ALK15" s="386"/>
      <c r="ALL15" s="386"/>
      <c r="ALM15" s="386"/>
      <c r="ALN15" s="386"/>
      <c r="ALO15" s="386"/>
      <c r="ALP15" s="386"/>
      <c r="ALQ15" s="386"/>
      <c r="ALR15" s="386"/>
      <c r="ALS15" s="386"/>
      <c r="ALT15" s="386"/>
      <c r="ALU15" s="386"/>
      <c r="ALV15" s="386"/>
      <c r="ALW15" s="386"/>
      <c r="ALX15" s="386"/>
    </row>
    <row r="16" spans="1:1012" s="2" customFormat="1" x14ac:dyDescent="0.2">
      <c r="A16" s="570"/>
      <c r="B16" s="988" t="s">
        <v>884</v>
      </c>
      <c r="C16" s="574">
        <f t="shared" si="2"/>
        <v>1790</v>
      </c>
      <c r="D16" s="575">
        <v>0</v>
      </c>
      <c r="E16" s="380">
        <f>SUMIFS('FATTURE GD'!AH$5:AH$797,LOTTI_AC_FattGD,B16) +4</f>
        <v>1305</v>
      </c>
      <c r="F16" s="569"/>
      <c r="G16" s="423">
        <f t="shared" si="4"/>
        <v>485</v>
      </c>
      <c r="H16" s="971"/>
      <c r="I16" s="423">
        <f t="shared" ref="I16:I28" si="5">H16-G16</f>
        <v>-485</v>
      </c>
      <c r="J16" s="192"/>
      <c r="K16" s="192"/>
      <c r="L16" s="192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92"/>
      <c r="AS16" s="192"/>
      <c r="AT16" s="192"/>
      <c r="AU16" s="192"/>
      <c r="AV16" s="192"/>
      <c r="ALJ16" s="386"/>
      <c r="ALK16" s="386"/>
      <c r="ALL16" s="386"/>
      <c r="ALM16" s="386"/>
      <c r="ALN16" s="386"/>
      <c r="ALO16" s="386"/>
      <c r="ALP16" s="386"/>
      <c r="ALQ16" s="386"/>
      <c r="ALR16" s="386"/>
      <c r="ALS16" s="386"/>
      <c r="ALT16" s="386"/>
      <c r="ALU16" s="386"/>
      <c r="ALV16" s="386"/>
      <c r="ALW16" s="386"/>
      <c r="ALX16" s="386"/>
    </row>
    <row r="17" spans="1:1012" s="192" customFormat="1" x14ac:dyDescent="0.2">
      <c r="A17" s="570"/>
      <c r="B17" s="423"/>
      <c r="C17" s="574"/>
      <c r="D17" s="575"/>
      <c r="E17" s="380"/>
      <c r="F17" s="569"/>
      <c r="G17" s="423"/>
      <c r="H17" s="569"/>
      <c r="I17" s="423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386"/>
      <c r="ALJ17" s="386"/>
      <c r="ALK17" s="386"/>
      <c r="ALL17" s="386"/>
      <c r="ALM17" s="386"/>
      <c r="ALN17" s="386"/>
      <c r="ALO17" s="386"/>
      <c r="ALP17" s="386"/>
      <c r="ALQ17" s="386"/>
      <c r="ALR17" s="386"/>
      <c r="ALS17" s="386"/>
      <c r="ALT17" s="386"/>
      <c r="ALU17" s="386"/>
      <c r="ALV17" s="386"/>
      <c r="ALW17" s="386"/>
    </row>
    <row r="18" spans="1:1012" s="192" customFormat="1" x14ac:dyDescent="0.2">
      <c r="A18" s="570"/>
      <c r="B18" s="920" t="s">
        <v>184</v>
      </c>
      <c r="C18" s="921"/>
      <c r="D18" s="922"/>
      <c r="E18" s="923"/>
      <c r="F18" s="924"/>
      <c r="G18" s="925"/>
      <c r="H18" s="924" t="s">
        <v>913</v>
      </c>
      <c r="I18" s="925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386"/>
      <c r="ALJ18" s="386"/>
      <c r="ALK18" s="386"/>
      <c r="ALL18" s="386"/>
      <c r="ALM18" s="386"/>
      <c r="ALN18" s="386"/>
      <c r="ALO18" s="386"/>
      <c r="ALP18" s="386"/>
      <c r="ALQ18" s="386"/>
      <c r="ALR18" s="386"/>
      <c r="ALS18" s="386"/>
      <c r="ALT18" s="386"/>
      <c r="ALU18" s="386"/>
      <c r="ALV18" s="386"/>
      <c r="ALW18" s="386"/>
    </row>
    <row r="19" spans="1:1012" s="192" customFormat="1" x14ac:dyDescent="0.2">
      <c r="A19" s="570"/>
      <c r="B19" s="423" t="s">
        <v>934</v>
      </c>
      <c r="C19" s="574"/>
      <c r="D19" s="575">
        <v>0</v>
      </c>
      <c r="E19" s="380">
        <f>SUMIFS('FATTURE GD'!V$5:V$797,LOTTI_EU_BIO_FattGD,B19)</f>
        <v>0</v>
      </c>
      <c r="F19" s="569"/>
      <c r="G19" s="423">
        <f t="shared" ref="G19:G28" si="6">C19-D19-E19-F19</f>
        <v>0</v>
      </c>
      <c r="H19" s="569"/>
      <c r="I19" s="423">
        <f t="shared" si="5"/>
        <v>0</v>
      </c>
      <c r="J19" s="584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386"/>
      <c r="ALK19" s="386"/>
      <c r="ALL19" s="386"/>
      <c r="ALM19" s="386"/>
      <c r="ALN19" s="386"/>
      <c r="ALO19" s="386"/>
      <c r="ALP19" s="386"/>
      <c r="ALQ19" s="386"/>
      <c r="ALR19" s="386"/>
      <c r="ALS19" s="386"/>
      <c r="ALT19" s="386"/>
      <c r="ALU19" s="386"/>
      <c r="ALV19" s="386"/>
      <c r="ALW19" s="386"/>
      <c r="ALX19" s="386"/>
    </row>
    <row r="20" spans="1:1012" s="192" customFormat="1" x14ac:dyDescent="0.2">
      <c r="A20" s="570"/>
      <c r="B20" s="423" t="s">
        <v>996</v>
      </c>
      <c r="C20" s="574">
        <f>VLOOKUP(B20,PREP_PROD_LOTTI,2,FALSE)</f>
        <v>60</v>
      </c>
      <c r="D20" s="575">
        <v>0</v>
      </c>
      <c r="E20" s="380">
        <f>SUMIFS('FATTURE GD'!V$5:V$797,LOTTI_EU_BIO_FattGD,B20)</f>
        <v>0</v>
      </c>
      <c r="F20" s="569"/>
      <c r="G20" s="423">
        <f t="shared" si="6"/>
        <v>60</v>
      </c>
      <c r="H20" s="569"/>
      <c r="I20" s="423">
        <f t="shared" si="5"/>
        <v>-60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386"/>
      <c r="ALK20" s="386"/>
      <c r="ALL20" s="386"/>
      <c r="ALM20" s="386"/>
      <c r="ALN20" s="386"/>
      <c r="ALO20" s="386"/>
      <c r="ALP20" s="386"/>
      <c r="ALQ20" s="386"/>
      <c r="ALR20" s="386"/>
      <c r="ALS20" s="386"/>
      <c r="ALT20" s="386"/>
      <c r="ALU20" s="386"/>
      <c r="ALV20" s="386"/>
      <c r="ALW20" s="386"/>
      <c r="ALX20" s="386"/>
    </row>
    <row r="21" spans="1:1012" s="192" customFormat="1" x14ac:dyDescent="0.2">
      <c r="A21" s="570"/>
      <c r="B21" s="423" t="s">
        <v>958</v>
      </c>
      <c r="C21" s="574">
        <v>36</v>
      </c>
      <c r="D21" s="575">
        <v>0</v>
      </c>
      <c r="E21" s="380">
        <f>SUMIFS('FATTURE GD'!V$5:V$797,LOTTI_EU_BIO_FattGD,B21)</f>
        <v>0</v>
      </c>
      <c r="F21" s="569"/>
      <c r="G21" s="423">
        <f t="shared" si="6"/>
        <v>36</v>
      </c>
      <c r="H21" s="569">
        <v>12</v>
      </c>
      <c r="I21" s="423">
        <f t="shared" si="5"/>
        <v>-24</v>
      </c>
      <c r="J21" s="584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386"/>
      <c r="ALK21" s="386"/>
      <c r="ALL21" s="386"/>
      <c r="ALM21" s="386"/>
      <c r="ALN21" s="386"/>
      <c r="ALO21" s="386"/>
      <c r="ALP21" s="386"/>
      <c r="ALQ21" s="386"/>
      <c r="ALR21" s="386"/>
      <c r="ALS21" s="386"/>
      <c r="ALT21" s="386"/>
      <c r="ALU21" s="386"/>
      <c r="ALV21" s="386"/>
      <c r="ALW21" s="386"/>
      <c r="ALX21" s="386"/>
    </row>
    <row r="22" spans="1:1012" s="192" customFormat="1" x14ac:dyDescent="0.2">
      <c r="A22" s="570"/>
      <c r="B22" s="423" t="s">
        <v>917</v>
      </c>
      <c r="C22" s="574">
        <f>VLOOKUP(B22,PREP_PROD_LOTTI,2,FALSE)</f>
        <v>66</v>
      </c>
      <c r="D22" s="575">
        <v>0</v>
      </c>
      <c r="E22" s="380">
        <f>SUMIFS('FATTURE GD'!V$5:V$797,LOTTI_EU_BIO_FattGD,B22)</f>
        <v>0</v>
      </c>
      <c r="F22" s="569"/>
      <c r="G22" s="423">
        <f t="shared" si="6"/>
        <v>66</v>
      </c>
      <c r="H22" s="569">
        <v>0</v>
      </c>
      <c r="I22" s="423">
        <f t="shared" si="5"/>
        <v>-66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386"/>
      <c r="ALK22" s="386"/>
      <c r="ALL22" s="386"/>
      <c r="ALM22" s="386"/>
      <c r="ALN22" s="386"/>
      <c r="ALO22" s="386"/>
      <c r="ALP22" s="386"/>
      <c r="ALQ22" s="386"/>
      <c r="ALR22" s="386"/>
      <c r="ALS22" s="386"/>
      <c r="ALT22" s="386"/>
      <c r="ALU22" s="386"/>
      <c r="ALV22" s="386"/>
      <c r="ALW22" s="386"/>
      <c r="ALX22" s="386"/>
    </row>
    <row r="23" spans="1:1012" s="192" customFormat="1" x14ac:dyDescent="0.2">
      <c r="A23" s="570"/>
      <c r="B23" s="423" t="s">
        <v>959</v>
      </c>
      <c r="C23" s="574">
        <v>60</v>
      </c>
      <c r="D23" s="575">
        <v>0</v>
      </c>
      <c r="E23" s="380">
        <v>0</v>
      </c>
      <c r="F23" s="380"/>
      <c r="G23" s="423">
        <f t="shared" si="6"/>
        <v>60</v>
      </c>
      <c r="H23" s="569"/>
      <c r="I23" s="423">
        <f t="shared" si="5"/>
        <v>-60</v>
      </c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386"/>
      <c r="ALK23" s="386"/>
      <c r="ALL23" s="386"/>
      <c r="ALM23" s="386"/>
      <c r="ALN23" s="386"/>
      <c r="ALO23" s="386"/>
      <c r="ALP23" s="386"/>
      <c r="ALQ23" s="386"/>
      <c r="ALR23" s="386"/>
      <c r="ALS23" s="386"/>
      <c r="ALT23" s="386"/>
      <c r="ALU23" s="386"/>
      <c r="ALV23" s="386"/>
      <c r="ALW23" s="386"/>
      <c r="ALX23" s="386"/>
    </row>
    <row r="24" spans="1:1012" s="192" customFormat="1" x14ac:dyDescent="0.2">
      <c r="A24" s="570"/>
      <c r="B24" s="423" t="s">
        <v>883</v>
      </c>
      <c r="C24" s="574">
        <f>VLOOKUP(B24,PREP_PROD_LOTTI,2,FALSE)</f>
        <v>104</v>
      </c>
      <c r="D24" s="575">
        <v>0</v>
      </c>
      <c r="E24" s="380">
        <v>0</v>
      </c>
      <c r="F24" s="569">
        <v>60</v>
      </c>
      <c r="G24" s="423">
        <f t="shared" si="6"/>
        <v>44</v>
      </c>
      <c r="H24" s="569">
        <v>48</v>
      </c>
      <c r="I24" s="423">
        <f t="shared" si="5"/>
        <v>4</v>
      </c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386"/>
      <c r="ALK24" s="386"/>
      <c r="ALL24" s="386"/>
      <c r="ALM24" s="386"/>
      <c r="ALN24" s="386"/>
      <c r="ALO24" s="386"/>
      <c r="ALP24" s="386"/>
      <c r="ALQ24" s="386"/>
      <c r="ALR24" s="386"/>
      <c r="ALS24" s="386"/>
      <c r="ALT24" s="386"/>
      <c r="ALU24" s="386"/>
      <c r="ALV24" s="386"/>
      <c r="ALW24" s="386"/>
      <c r="ALX24" s="386"/>
    </row>
    <row r="25" spans="1:1012" s="192" customFormat="1" x14ac:dyDescent="0.2">
      <c r="A25" s="570"/>
      <c r="B25" s="423" t="s">
        <v>946</v>
      </c>
      <c r="C25" s="574">
        <f>VLOOKUP(B25,PREP_PROD_LOTTI,2,FALSE)</f>
        <v>30</v>
      </c>
      <c r="D25" s="575">
        <v>0</v>
      </c>
      <c r="E25" s="380">
        <v>0</v>
      </c>
      <c r="F25" s="569"/>
      <c r="G25" s="423"/>
      <c r="H25" s="569"/>
      <c r="I25" s="423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386"/>
      <c r="ALK25" s="386"/>
      <c r="ALL25" s="386"/>
      <c r="ALM25" s="386"/>
      <c r="ALN25" s="386"/>
      <c r="ALO25" s="386"/>
      <c r="ALP25" s="386"/>
      <c r="ALQ25" s="386"/>
      <c r="ALR25" s="386"/>
      <c r="ALS25" s="386"/>
      <c r="ALT25" s="386"/>
      <c r="ALU25" s="386"/>
      <c r="ALV25" s="386"/>
      <c r="ALW25" s="386"/>
      <c r="ALX25" s="386"/>
    </row>
    <row r="26" spans="1:1012" s="192" customFormat="1" x14ac:dyDescent="0.2">
      <c r="A26" s="570"/>
      <c r="B26" s="423" t="s">
        <v>587</v>
      </c>
      <c r="C26" s="574">
        <f t="shared" si="2"/>
        <v>52</v>
      </c>
      <c r="D26" s="575">
        <v>0</v>
      </c>
      <c r="E26" s="380">
        <f>SUMIFS('FATTURE GD'!V$5:V$797,LOTTI_EU_BIO_FattGD,B26)</f>
        <v>0</v>
      </c>
      <c r="F26" s="569">
        <v>24</v>
      </c>
      <c r="G26" s="423">
        <f t="shared" si="6"/>
        <v>28</v>
      </c>
      <c r="H26" s="569">
        <v>28</v>
      </c>
      <c r="I26" s="423">
        <f t="shared" si="5"/>
        <v>0</v>
      </c>
      <c r="J26" s="584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386"/>
      <c r="ALK26" s="386"/>
      <c r="ALL26" s="386"/>
      <c r="ALM26" s="386"/>
      <c r="ALN26" s="386"/>
      <c r="ALO26" s="386"/>
      <c r="ALP26" s="386"/>
      <c r="ALQ26" s="386"/>
      <c r="ALR26" s="386"/>
      <c r="ALS26" s="386"/>
      <c r="ALT26" s="386"/>
      <c r="ALU26" s="386"/>
      <c r="ALV26" s="386"/>
      <c r="ALW26" s="386"/>
      <c r="ALX26" s="386"/>
    </row>
    <row r="27" spans="1:1012" s="192" customFormat="1" x14ac:dyDescent="0.2">
      <c r="A27" s="570"/>
      <c r="B27" s="423" t="s">
        <v>857</v>
      </c>
      <c r="C27" s="574">
        <f t="shared" ref="C27" si="7">VLOOKUP(B27,PREP_PROD_LOTTI,2,FALSE)</f>
        <v>349</v>
      </c>
      <c r="D27" s="575">
        <v>0</v>
      </c>
      <c r="E27" s="380">
        <f>SUMIFS('FATTURE GD'!V$5:V$797,LOTTI_EU_BIO_FattGD,B27)</f>
        <v>0</v>
      </c>
      <c r="F27" s="569">
        <v>138</v>
      </c>
      <c r="G27" s="423">
        <f t="shared" si="6"/>
        <v>211</v>
      </c>
      <c r="H27" s="569">
        <v>211</v>
      </c>
      <c r="I27" s="423">
        <f t="shared" si="5"/>
        <v>0</v>
      </c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386"/>
      <c r="ALK27" s="386"/>
      <c r="ALL27" s="386"/>
      <c r="ALM27" s="386"/>
      <c r="ALN27" s="386"/>
      <c r="ALO27" s="386"/>
      <c r="ALP27" s="386"/>
      <c r="ALQ27" s="386"/>
      <c r="ALR27" s="386"/>
      <c r="ALS27" s="386"/>
      <c r="ALT27" s="386"/>
      <c r="ALU27" s="386"/>
      <c r="ALV27" s="386"/>
      <c r="ALW27" s="386"/>
      <c r="ALX27" s="386"/>
    </row>
    <row r="28" spans="1:1012" s="192" customFormat="1" x14ac:dyDescent="0.2">
      <c r="A28" s="570"/>
      <c r="B28" s="989" t="s">
        <v>831</v>
      </c>
      <c r="C28" s="990">
        <v>110</v>
      </c>
      <c r="D28" s="991">
        <v>0</v>
      </c>
      <c r="E28" s="992">
        <f>SUMIFS('FATTURE GD'!V$5:V$797,LOTTI_EU_BIO_FattGD,B28)</f>
        <v>0</v>
      </c>
      <c r="F28" s="993">
        <v>86</v>
      </c>
      <c r="G28" s="989">
        <f t="shared" si="6"/>
        <v>24</v>
      </c>
      <c r="H28" s="989">
        <v>24</v>
      </c>
      <c r="I28" s="989">
        <f t="shared" si="5"/>
        <v>0</v>
      </c>
      <c r="J28" s="584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386"/>
      <c r="ALK28" s="386"/>
      <c r="ALL28" s="386"/>
      <c r="ALM28" s="386"/>
      <c r="ALN28" s="386"/>
      <c r="ALO28" s="386"/>
      <c r="ALP28" s="386"/>
      <c r="ALQ28" s="386"/>
      <c r="ALR28" s="386"/>
      <c r="ALS28" s="386"/>
      <c r="ALT28" s="386"/>
      <c r="ALU28" s="386"/>
      <c r="ALV28" s="386"/>
      <c r="ALW28" s="386"/>
      <c r="ALX28" s="386"/>
    </row>
    <row r="29" spans="1:1012" s="192" customFormat="1" x14ac:dyDescent="0.2">
      <c r="A29" s="570"/>
      <c r="B29" s="2"/>
      <c r="C29" s="576"/>
      <c r="D29" s="576"/>
      <c r="E29" s="576"/>
      <c r="F29" s="2"/>
      <c r="G29" s="2"/>
      <c r="H29" s="576"/>
      <c r="I29" s="576"/>
      <c r="J29" s="584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386"/>
      <c r="ALK29" s="386"/>
      <c r="ALL29" s="386"/>
      <c r="ALM29" s="386"/>
      <c r="ALN29" s="386"/>
      <c r="ALO29" s="386"/>
      <c r="ALP29" s="386"/>
      <c r="ALQ29" s="386"/>
      <c r="ALR29" s="386"/>
      <c r="ALS29" s="386"/>
      <c r="ALT29" s="386"/>
      <c r="ALU29" s="386"/>
      <c r="ALV29" s="386"/>
      <c r="ALW29" s="386"/>
      <c r="ALX29" s="386"/>
    </row>
    <row r="30" spans="1:1012" s="192" customFormat="1" x14ac:dyDescent="0.2">
      <c r="A30" s="570"/>
      <c r="B30" s="2"/>
      <c r="C30" s="576"/>
      <c r="D30" s="576"/>
      <c r="E30" s="576"/>
      <c r="F30" s="2"/>
      <c r="G30" s="2"/>
      <c r="H30" s="576"/>
      <c r="I30" s="576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386"/>
      <c r="ALK30" s="386"/>
      <c r="ALL30" s="386"/>
      <c r="ALM30" s="386"/>
      <c r="ALN30" s="386"/>
      <c r="ALO30" s="386"/>
      <c r="ALP30" s="386"/>
      <c r="ALQ30" s="386"/>
      <c r="ALR30" s="386"/>
      <c r="ALS30" s="386"/>
      <c r="ALT30" s="386"/>
      <c r="ALU30" s="386"/>
      <c r="ALV30" s="386"/>
      <c r="ALW30" s="386"/>
      <c r="ALX30" s="386"/>
    </row>
    <row r="31" spans="1:1012" s="192" customFormat="1" x14ac:dyDescent="0.2">
      <c r="A31" s="570"/>
      <c r="B31" s="2"/>
      <c r="C31" s="576"/>
      <c r="D31" s="576"/>
      <c r="E31" s="576"/>
      <c r="F31" s="2"/>
      <c r="G31" s="2"/>
      <c r="H31" s="576"/>
      <c r="I31" s="576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386"/>
      <c r="ALK31" s="386"/>
      <c r="ALL31" s="386"/>
      <c r="ALM31" s="386"/>
      <c r="ALN31" s="386"/>
      <c r="ALO31" s="386"/>
      <c r="ALP31" s="386"/>
      <c r="ALQ31" s="386"/>
      <c r="ALR31" s="386"/>
      <c r="ALS31" s="386"/>
      <c r="ALT31" s="386"/>
      <c r="ALU31" s="386"/>
      <c r="ALV31" s="386"/>
      <c r="ALW31" s="386"/>
      <c r="ALX31" s="386"/>
    </row>
    <row r="32" spans="1:1012" s="192" customFormat="1" x14ac:dyDescent="0.2">
      <c r="A32" s="570"/>
      <c r="B32" s="2"/>
      <c r="C32" s="576"/>
      <c r="D32" s="576"/>
      <c r="E32" s="576"/>
      <c r="F32" s="2"/>
      <c r="G32" s="2"/>
      <c r="H32" s="576"/>
      <c r="I32" s="576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386"/>
      <c r="ALK32" s="386"/>
      <c r="ALL32" s="386"/>
      <c r="ALM32" s="386"/>
      <c r="ALN32" s="386"/>
      <c r="ALO32" s="386"/>
      <c r="ALP32" s="386"/>
      <c r="ALQ32" s="386"/>
      <c r="ALR32" s="386"/>
      <c r="ALS32" s="386"/>
      <c r="ALT32" s="386"/>
      <c r="ALU32" s="386"/>
      <c r="ALV32" s="386"/>
      <c r="ALW32" s="386"/>
      <c r="ALX32" s="386"/>
    </row>
    <row r="33" spans="1:1012" s="192" customFormat="1" x14ac:dyDescent="0.2">
      <c r="A33" s="570"/>
      <c r="B33" s="2"/>
      <c r="C33" s="576"/>
      <c r="D33" s="576"/>
      <c r="E33" s="576"/>
      <c r="F33" s="2"/>
      <c r="G33" s="2"/>
      <c r="H33" s="576"/>
      <c r="I33" s="576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386"/>
      <c r="ALK33" s="386"/>
      <c r="ALL33" s="386"/>
      <c r="ALM33" s="386"/>
      <c r="ALN33" s="386"/>
      <c r="ALO33" s="386"/>
      <c r="ALP33" s="386"/>
      <c r="ALQ33" s="386"/>
      <c r="ALR33" s="386"/>
      <c r="ALS33" s="386"/>
      <c r="ALT33" s="386"/>
      <c r="ALU33" s="386"/>
      <c r="ALV33" s="386"/>
      <c r="ALW33" s="386"/>
      <c r="ALX33" s="386"/>
    </row>
    <row r="34" spans="1:1012" s="192" customFormat="1" x14ac:dyDescent="0.2">
      <c r="A34" s="570"/>
      <c r="B34" s="2"/>
      <c r="C34" s="576"/>
      <c r="D34" s="576"/>
      <c r="E34" s="576"/>
      <c r="F34" s="2"/>
      <c r="G34" s="2"/>
      <c r="H34" s="576"/>
      <c r="I34" s="576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386"/>
      <c r="ALK34" s="386"/>
      <c r="ALL34" s="386"/>
      <c r="ALM34" s="386"/>
      <c r="ALN34" s="386"/>
      <c r="ALO34" s="386"/>
      <c r="ALP34" s="386"/>
      <c r="ALQ34" s="386"/>
      <c r="ALR34" s="386"/>
      <c r="ALS34" s="386"/>
      <c r="ALT34" s="386"/>
      <c r="ALU34" s="386"/>
      <c r="ALV34" s="386"/>
      <c r="ALW34" s="386"/>
      <c r="ALX34" s="386"/>
    </row>
    <row r="35" spans="1:1012" s="192" customFormat="1" x14ac:dyDescent="0.2">
      <c r="A35" s="570"/>
      <c r="B35" s="2"/>
      <c r="C35" s="576"/>
      <c r="D35" s="576"/>
      <c r="E35" s="576"/>
      <c r="F35" s="2"/>
      <c r="G35" s="2"/>
      <c r="H35" s="576"/>
      <c r="I35" s="576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386"/>
      <c r="ALK35" s="386"/>
      <c r="ALL35" s="386"/>
      <c r="ALM35" s="386"/>
      <c r="ALN35" s="386"/>
      <c r="ALO35" s="386"/>
      <c r="ALP35" s="386"/>
      <c r="ALQ35" s="386"/>
      <c r="ALR35" s="386"/>
      <c r="ALS35" s="386"/>
      <c r="ALT35" s="386"/>
      <c r="ALU35" s="386"/>
      <c r="ALV35" s="386"/>
      <c r="ALW35" s="386"/>
      <c r="ALX35" s="386"/>
    </row>
    <row r="36" spans="1:1012" s="192" customFormat="1" x14ac:dyDescent="0.2">
      <c r="A36" s="570"/>
      <c r="B36" s="2"/>
      <c r="C36" s="576"/>
      <c r="D36" s="576"/>
      <c r="E36" s="576"/>
      <c r="F36" s="2"/>
      <c r="G36" s="2"/>
      <c r="H36" s="576"/>
      <c r="I36" s="576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386"/>
      <c r="ALK36" s="386"/>
      <c r="ALL36" s="386"/>
      <c r="ALM36" s="386"/>
      <c r="ALN36" s="386"/>
      <c r="ALO36" s="386"/>
      <c r="ALP36" s="386"/>
      <c r="ALQ36" s="386"/>
      <c r="ALR36" s="386"/>
      <c r="ALS36" s="386"/>
      <c r="ALT36" s="386"/>
      <c r="ALU36" s="386"/>
      <c r="ALV36" s="386"/>
      <c r="ALW36" s="386"/>
      <c r="ALX36" s="386"/>
    </row>
    <row r="37" spans="1:1012" s="192" customFormat="1" x14ac:dyDescent="0.2">
      <c r="A37" s="570"/>
      <c r="B37" s="2"/>
      <c r="C37" s="576"/>
      <c r="D37" s="576"/>
      <c r="E37" s="576"/>
      <c r="F37" s="2"/>
      <c r="G37" s="2"/>
      <c r="H37" s="576"/>
      <c r="I37" s="576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386"/>
      <c r="ALK37" s="386"/>
      <c r="ALL37" s="386"/>
      <c r="ALM37" s="386"/>
      <c r="ALN37" s="386"/>
      <c r="ALO37" s="386"/>
      <c r="ALP37" s="386"/>
      <c r="ALQ37" s="386"/>
      <c r="ALR37" s="386"/>
      <c r="ALS37" s="386"/>
      <c r="ALT37" s="386"/>
      <c r="ALU37" s="386"/>
      <c r="ALV37" s="386"/>
      <c r="ALW37" s="386"/>
      <c r="ALX37" s="386"/>
    </row>
    <row r="38" spans="1:1012" s="192" customFormat="1" x14ac:dyDescent="0.2">
      <c r="A38" s="570"/>
      <c r="B38" s="2"/>
      <c r="C38" s="576"/>
      <c r="D38" s="576"/>
      <c r="E38" s="576"/>
      <c r="F38" s="2"/>
      <c r="G38" s="2"/>
      <c r="H38" s="576"/>
      <c r="I38" s="576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386"/>
      <c r="ALK38" s="386"/>
      <c r="ALL38" s="386"/>
      <c r="ALM38" s="386"/>
      <c r="ALN38" s="386"/>
      <c r="ALO38" s="386"/>
      <c r="ALP38" s="386"/>
      <c r="ALQ38" s="386"/>
      <c r="ALR38" s="386"/>
      <c r="ALS38" s="386"/>
      <c r="ALT38" s="386"/>
      <c r="ALU38" s="386"/>
      <c r="ALV38" s="386"/>
      <c r="ALW38" s="386"/>
      <c r="ALX38" s="386"/>
    </row>
    <row r="39" spans="1:1012" s="192" customFormat="1" x14ac:dyDescent="0.2">
      <c r="A39" s="570"/>
      <c r="B39" s="2"/>
      <c r="C39" s="576"/>
      <c r="D39" s="576"/>
      <c r="E39" s="576"/>
      <c r="F39" s="2"/>
      <c r="G39" s="2"/>
      <c r="H39" s="576"/>
      <c r="I39" s="576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386"/>
      <c r="ALK39" s="386"/>
      <c r="ALL39" s="386"/>
      <c r="ALM39" s="386"/>
      <c r="ALN39" s="386"/>
      <c r="ALO39" s="386"/>
      <c r="ALP39" s="386"/>
      <c r="ALQ39" s="386"/>
      <c r="ALR39" s="386"/>
      <c r="ALS39" s="386"/>
      <c r="ALT39" s="386"/>
      <c r="ALU39" s="386"/>
      <c r="ALV39" s="386"/>
      <c r="ALW39" s="386"/>
      <c r="ALX39" s="386"/>
    </row>
    <row r="40" spans="1:1012" s="192" customFormat="1" x14ac:dyDescent="0.2">
      <c r="A40" s="570"/>
      <c r="B40" s="2"/>
      <c r="C40" s="576"/>
      <c r="D40" s="576"/>
      <c r="E40" s="576"/>
      <c r="F40" s="2"/>
      <c r="G40" s="2"/>
      <c r="H40" s="576"/>
      <c r="I40" s="576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386"/>
      <c r="ALK40" s="386"/>
      <c r="ALL40" s="386"/>
      <c r="ALM40" s="386"/>
      <c r="ALN40" s="386"/>
      <c r="ALO40" s="386"/>
      <c r="ALP40" s="386"/>
      <c r="ALQ40" s="386"/>
      <c r="ALR40" s="386"/>
      <c r="ALS40" s="386"/>
      <c r="ALT40" s="386"/>
      <c r="ALU40" s="386"/>
      <c r="ALV40" s="386"/>
      <c r="ALW40" s="386"/>
      <c r="ALX40" s="386"/>
    </row>
    <row r="41" spans="1:1012" s="192" customFormat="1" x14ac:dyDescent="0.2">
      <c r="A41" s="570"/>
      <c r="B41" s="2"/>
      <c r="C41" s="576"/>
      <c r="D41" s="576"/>
      <c r="E41" s="576"/>
      <c r="F41" s="2"/>
      <c r="G41" s="2"/>
      <c r="H41" s="576"/>
      <c r="I41" s="576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386"/>
      <c r="ALK41" s="386"/>
      <c r="ALL41" s="386"/>
      <c r="ALM41" s="386"/>
      <c r="ALN41" s="386"/>
      <c r="ALO41" s="386"/>
      <c r="ALP41" s="386"/>
      <c r="ALQ41" s="386"/>
      <c r="ALR41" s="386"/>
      <c r="ALS41" s="386"/>
      <c r="ALT41" s="386"/>
      <c r="ALU41" s="386"/>
      <c r="ALV41" s="386"/>
      <c r="ALW41" s="386"/>
      <c r="ALX41" s="386"/>
    </row>
    <row r="42" spans="1:1012" s="192" customFormat="1" x14ac:dyDescent="0.2">
      <c r="A42" s="570"/>
      <c r="B42" s="2"/>
      <c r="C42" s="576"/>
      <c r="D42" s="576"/>
      <c r="E42" s="576"/>
      <c r="F42" s="2"/>
      <c r="G42" s="2"/>
      <c r="H42" s="576"/>
      <c r="I42" s="576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386"/>
      <c r="ALK42" s="386"/>
      <c r="ALL42" s="386"/>
      <c r="ALM42" s="386"/>
      <c r="ALN42" s="386"/>
      <c r="ALO42" s="386"/>
      <c r="ALP42" s="386"/>
      <c r="ALQ42" s="386"/>
      <c r="ALR42" s="386"/>
      <c r="ALS42" s="386"/>
      <c r="ALT42" s="386"/>
      <c r="ALU42" s="386"/>
      <c r="ALV42" s="386"/>
      <c r="ALW42" s="386"/>
      <c r="ALX42" s="386"/>
    </row>
    <row r="43" spans="1:1012" s="192" customFormat="1" x14ac:dyDescent="0.2">
      <c r="A43" s="570"/>
      <c r="B43" s="2"/>
      <c r="C43" s="576"/>
      <c r="D43" s="576"/>
      <c r="E43" s="576"/>
      <c r="F43" s="2"/>
      <c r="G43" s="2"/>
      <c r="H43" s="576"/>
      <c r="I43" s="576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386"/>
      <c r="ALK43" s="386"/>
      <c r="ALL43" s="386"/>
      <c r="ALM43" s="386"/>
      <c r="ALN43" s="386"/>
      <c r="ALO43" s="386"/>
      <c r="ALP43" s="386"/>
      <c r="ALQ43" s="386"/>
      <c r="ALR43" s="386"/>
      <c r="ALS43" s="386"/>
      <c r="ALT43" s="386"/>
      <c r="ALU43" s="386"/>
      <c r="ALV43" s="386"/>
      <c r="ALW43" s="386"/>
      <c r="ALX43" s="386"/>
    </row>
    <row r="44" spans="1:1012" s="192" customFormat="1" x14ac:dyDescent="0.2">
      <c r="A44" s="570"/>
      <c r="B44" s="2"/>
      <c r="C44" s="576"/>
      <c r="D44" s="576"/>
      <c r="E44" s="576"/>
      <c r="F44" s="2"/>
      <c r="G44" s="2"/>
      <c r="H44" s="576"/>
      <c r="I44" s="576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386"/>
      <c r="ALK44" s="386"/>
      <c r="ALL44" s="386"/>
      <c r="ALM44" s="386"/>
      <c r="ALN44" s="386"/>
      <c r="ALO44" s="386"/>
      <c r="ALP44" s="386"/>
      <c r="ALQ44" s="386"/>
      <c r="ALR44" s="386"/>
      <c r="ALS44" s="386"/>
      <c r="ALT44" s="386"/>
      <c r="ALU44" s="386"/>
      <c r="ALV44" s="386"/>
      <c r="ALW44" s="386"/>
      <c r="ALX44" s="386"/>
    </row>
    <row r="45" spans="1:1012" s="192" customFormat="1" x14ac:dyDescent="0.2">
      <c r="A45" s="570"/>
      <c r="B45" s="2"/>
      <c r="C45" s="576"/>
      <c r="D45" s="576"/>
      <c r="E45" s="576"/>
      <c r="F45" s="2"/>
      <c r="G45" s="2"/>
      <c r="H45" s="576"/>
      <c r="I45" s="576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386"/>
      <c r="ALK45" s="386"/>
      <c r="ALL45" s="386"/>
      <c r="ALM45" s="386"/>
      <c r="ALN45" s="386"/>
      <c r="ALO45" s="386"/>
      <c r="ALP45" s="386"/>
      <c r="ALQ45" s="386"/>
      <c r="ALR45" s="386"/>
      <c r="ALS45" s="386"/>
      <c r="ALT45" s="386"/>
      <c r="ALU45" s="386"/>
      <c r="ALV45" s="386"/>
      <c r="ALW45" s="386"/>
      <c r="ALX45" s="386"/>
    </row>
    <row r="46" spans="1:1012" s="192" customFormat="1" x14ac:dyDescent="0.2">
      <c r="A46" s="570"/>
      <c r="B46" s="2"/>
      <c r="C46" s="576"/>
      <c r="D46" s="576"/>
      <c r="E46" s="576"/>
      <c r="F46" s="2"/>
      <c r="G46" s="2"/>
      <c r="H46" s="576"/>
      <c r="I46" s="576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386"/>
      <c r="ALK46" s="386"/>
      <c r="ALL46" s="386"/>
      <c r="ALM46" s="386"/>
      <c r="ALN46" s="386"/>
      <c r="ALO46" s="386"/>
      <c r="ALP46" s="386"/>
      <c r="ALQ46" s="386"/>
      <c r="ALR46" s="386"/>
      <c r="ALS46" s="386"/>
      <c r="ALT46" s="386"/>
      <c r="ALU46" s="386"/>
      <c r="ALV46" s="386"/>
      <c r="ALW46" s="386"/>
      <c r="ALX46" s="386"/>
    </row>
    <row r="47" spans="1:1012" s="192" customFormat="1" x14ac:dyDescent="0.2">
      <c r="A47" s="570"/>
      <c r="B47" s="2"/>
      <c r="C47" s="576"/>
      <c r="D47" s="576"/>
      <c r="E47" s="577"/>
      <c r="F47" s="2"/>
      <c r="G47" s="2"/>
      <c r="H47" s="576"/>
      <c r="I47" s="576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386"/>
      <c r="ALK47" s="386"/>
      <c r="ALL47" s="386"/>
      <c r="ALM47" s="386"/>
      <c r="ALN47" s="386"/>
      <c r="ALO47" s="386"/>
      <c r="ALP47" s="386"/>
      <c r="ALQ47" s="386"/>
      <c r="ALR47" s="386"/>
      <c r="ALS47" s="386"/>
      <c r="ALT47" s="386"/>
      <c r="ALU47" s="386"/>
      <c r="ALV47" s="386"/>
      <c r="ALW47" s="386"/>
      <c r="ALX47" s="386"/>
    </row>
    <row r="48" spans="1:1012" s="192" customFormat="1" x14ac:dyDescent="0.2">
      <c r="A48" s="570"/>
      <c r="B48" s="2"/>
      <c r="C48" s="576"/>
      <c r="D48" s="576"/>
      <c r="E48" s="577"/>
      <c r="F48" s="2"/>
      <c r="G48" s="2"/>
      <c r="H48" s="576"/>
      <c r="I48" s="576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386"/>
      <c r="ALK48" s="386"/>
      <c r="ALL48" s="386"/>
      <c r="ALM48" s="386"/>
      <c r="ALN48" s="386"/>
      <c r="ALO48" s="386"/>
      <c r="ALP48" s="386"/>
      <c r="ALQ48" s="386"/>
      <c r="ALR48" s="386"/>
      <c r="ALS48" s="386"/>
      <c r="ALT48" s="386"/>
      <c r="ALU48" s="386"/>
      <c r="ALV48" s="386"/>
      <c r="ALW48" s="386"/>
      <c r="ALX48" s="386"/>
    </row>
    <row r="49" spans="1:1012" s="192" customFormat="1" x14ac:dyDescent="0.2">
      <c r="A49" s="570"/>
      <c r="B49" s="2"/>
      <c r="C49" s="577"/>
      <c r="D49" s="577"/>
      <c r="E49" s="577"/>
      <c r="F49" s="181"/>
      <c r="G49" s="181"/>
      <c r="H49" s="576"/>
      <c r="I49" s="576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386"/>
      <c r="ALK49" s="386"/>
      <c r="ALL49" s="386"/>
      <c r="ALM49" s="386"/>
      <c r="ALN49" s="386"/>
      <c r="ALO49" s="386"/>
      <c r="ALP49" s="386"/>
      <c r="ALQ49" s="386"/>
      <c r="ALR49" s="386"/>
      <c r="ALS49" s="386"/>
      <c r="ALT49" s="386"/>
      <c r="ALU49" s="386"/>
      <c r="ALV49" s="386"/>
      <c r="ALW49" s="386"/>
      <c r="ALX49" s="386"/>
    </row>
    <row r="50" spans="1:1012" s="192" customFormat="1" x14ac:dyDescent="0.2">
      <c r="A50" s="570"/>
      <c r="B50" s="579"/>
      <c r="C50" s="577"/>
      <c r="D50" s="577"/>
      <c r="E50" s="577"/>
      <c r="F50" s="181"/>
      <c r="G50" s="181"/>
      <c r="H50" s="577"/>
      <c r="I50" s="577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386"/>
      <c r="ALK50" s="386"/>
      <c r="ALL50" s="386"/>
      <c r="ALM50" s="386"/>
      <c r="ALN50" s="386"/>
      <c r="ALO50" s="386"/>
      <c r="ALP50" s="386"/>
      <c r="ALQ50" s="386"/>
      <c r="ALR50" s="386"/>
      <c r="ALS50" s="386"/>
      <c r="ALT50" s="386"/>
      <c r="ALU50" s="386"/>
      <c r="ALV50" s="386"/>
      <c r="ALW50" s="386"/>
      <c r="ALX50" s="386"/>
    </row>
    <row r="51" spans="1:1012" s="192" customFormat="1" x14ac:dyDescent="0.2">
      <c r="A51" s="570"/>
      <c r="B51" s="579"/>
      <c r="C51" s="577"/>
      <c r="D51" s="577"/>
      <c r="E51" s="577"/>
      <c r="F51" s="181"/>
      <c r="G51" s="181"/>
      <c r="H51" s="577"/>
      <c r="I51" s="577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386"/>
      <c r="ALK51" s="386"/>
      <c r="ALL51" s="386"/>
      <c r="ALM51" s="386"/>
      <c r="ALN51" s="386"/>
      <c r="ALO51" s="386"/>
      <c r="ALP51" s="386"/>
      <c r="ALQ51" s="386"/>
      <c r="ALR51" s="386"/>
      <c r="ALS51" s="386"/>
      <c r="ALT51" s="386"/>
      <c r="ALU51" s="386"/>
      <c r="ALV51" s="386"/>
      <c r="ALW51" s="386"/>
      <c r="ALX51" s="386"/>
    </row>
    <row r="52" spans="1:1012" s="192" customFormat="1" x14ac:dyDescent="0.2">
      <c r="A52" s="570"/>
      <c r="B52" s="579"/>
      <c r="C52" s="577"/>
      <c r="D52" s="577"/>
      <c r="E52" s="577"/>
      <c r="F52" s="181"/>
      <c r="G52" s="181"/>
      <c r="H52" s="577"/>
      <c r="I52" s="577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386"/>
      <c r="ALK52" s="386"/>
      <c r="ALL52" s="386"/>
      <c r="ALM52" s="386"/>
      <c r="ALN52" s="386"/>
      <c r="ALO52" s="386"/>
      <c r="ALP52" s="386"/>
      <c r="ALQ52" s="386"/>
      <c r="ALR52" s="386"/>
      <c r="ALS52" s="386"/>
      <c r="ALT52" s="386"/>
      <c r="ALU52" s="386"/>
      <c r="ALV52" s="386"/>
      <c r="ALW52" s="386"/>
      <c r="ALX52" s="386"/>
    </row>
    <row r="53" spans="1:1012" s="192" customFormat="1" x14ac:dyDescent="0.2">
      <c r="A53" s="570"/>
      <c r="B53" s="579"/>
      <c r="C53" s="577"/>
      <c r="D53" s="577"/>
      <c r="E53" s="577"/>
      <c r="F53" s="181"/>
      <c r="G53" s="181"/>
      <c r="H53" s="577"/>
      <c r="I53" s="577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386"/>
      <c r="ALK53" s="386"/>
      <c r="ALL53" s="386"/>
      <c r="ALM53" s="386"/>
      <c r="ALN53" s="386"/>
      <c r="ALO53" s="386"/>
      <c r="ALP53" s="386"/>
      <c r="ALQ53" s="386"/>
      <c r="ALR53" s="386"/>
      <c r="ALS53" s="386"/>
      <c r="ALT53" s="386"/>
      <c r="ALU53" s="386"/>
      <c r="ALV53" s="386"/>
      <c r="ALW53" s="386"/>
      <c r="ALX53" s="386"/>
    </row>
    <row r="54" spans="1:1012" s="192" customFormat="1" x14ac:dyDescent="0.2">
      <c r="A54" s="570"/>
      <c r="B54" s="579"/>
      <c r="C54" s="577"/>
      <c r="D54" s="577"/>
      <c r="E54" s="577"/>
      <c r="F54" s="181"/>
      <c r="G54" s="181"/>
      <c r="H54" s="577"/>
      <c r="I54" s="577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386"/>
      <c r="ALK54" s="386"/>
      <c r="ALL54" s="386"/>
      <c r="ALM54" s="386"/>
      <c r="ALN54" s="386"/>
      <c r="ALO54" s="386"/>
      <c r="ALP54" s="386"/>
      <c r="ALQ54" s="386"/>
      <c r="ALR54" s="386"/>
      <c r="ALS54" s="386"/>
      <c r="ALT54" s="386"/>
      <c r="ALU54" s="386"/>
      <c r="ALV54" s="386"/>
      <c r="ALW54" s="386"/>
      <c r="ALX54" s="386"/>
    </row>
    <row r="55" spans="1:1012" s="192" customFormat="1" x14ac:dyDescent="0.2">
      <c r="A55" s="570"/>
      <c r="B55" s="579"/>
      <c r="C55" s="577"/>
      <c r="D55" s="577"/>
      <c r="E55" s="136"/>
      <c r="F55" s="181"/>
      <c r="G55" s="181"/>
      <c r="H55" s="577"/>
      <c r="I55" s="577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386"/>
      <c r="ALK55" s="386"/>
      <c r="ALL55" s="386"/>
      <c r="ALM55" s="386"/>
      <c r="ALN55" s="386"/>
      <c r="ALO55" s="386"/>
      <c r="ALP55" s="386"/>
      <c r="ALQ55" s="386"/>
      <c r="ALR55" s="386"/>
      <c r="ALS55" s="386"/>
      <c r="ALT55" s="386"/>
      <c r="ALU55" s="386"/>
      <c r="ALV55" s="386"/>
      <c r="ALW55" s="386"/>
      <c r="ALX55" s="386"/>
    </row>
    <row r="56" spans="1:1012" s="192" customFormat="1" x14ac:dyDescent="0.2">
      <c r="A56" s="570"/>
      <c r="B56" s="579"/>
      <c r="C56" s="577"/>
      <c r="D56" s="577"/>
      <c r="E56" s="136"/>
      <c r="F56" s="181"/>
      <c r="G56" s="181"/>
      <c r="H56" s="577"/>
      <c r="I56" s="577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386"/>
      <c r="ALK56" s="386"/>
      <c r="ALL56" s="386"/>
      <c r="ALM56" s="386"/>
      <c r="ALN56" s="386"/>
      <c r="ALO56" s="386"/>
      <c r="ALP56" s="386"/>
      <c r="ALQ56" s="386"/>
      <c r="ALR56" s="386"/>
      <c r="ALS56" s="386"/>
      <c r="ALT56" s="386"/>
      <c r="ALU56" s="386"/>
      <c r="ALV56" s="386"/>
      <c r="ALW56" s="386"/>
      <c r="ALX56" s="386"/>
    </row>
    <row r="57" spans="1:1012" s="192" customFormat="1" x14ac:dyDescent="0.2">
      <c r="A57" s="570"/>
      <c r="B57" s="579"/>
      <c r="C57" s="136"/>
      <c r="D57" s="136"/>
      <c r="E57" s="136"/>
      <c r="F57" s="22"/>
      <c r="G57" s="22"/>
      <c r="H57" s="577"/>
      <c r="I57" s="577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386"/>
      <c r="ALK57" s="386"/>
      <c r="ALL57" s="386"/>
      <c r="ALM57" s="386"/>
      <c r="ALN57" s="386"/>
      <c r="ALO57" s="386"/>
      <c r="ALP57" s="386"/>
      <c r="ALQ57" s="386"/>
      <c r="ALR57" s="386"/>
      <c r="ALS57" s="386"/>
      <c r="ALT57" s="386"/>
      <c r="ALU57" s="386"/>
      <c r="ALV57" s="386"/>
      <c r="ALW57" s="386"/>
      <c r="ALX57" s="386"/>
    </row>
    <row r="58" spans="1:1012" s="192" customFormat="1" x14ac:dyDescent="0.2">
      <c r="A58" s="570"/>
      <c r="B58" s="469"/>
      <c r="C58" s="136"/>
      <c r="D58" s="136"/>
      <c r="E58" s="136"/>
      <c r="F58" s="22"/>
      <c r="G58" s="22"/>
      <c r="H58" s="136"/>
      <c r="I58" s="136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386"/>
      <c r="ALK58" s="386"/>
      <c r="ALL58" s="386"/>
      <c r="ALM58" s="386"/>
      <c r="ALN58" s="386"/>
      <c r="ALO58" s="386"/>
      <c r="ALP58" s="386"/>
      <c r="ALQ58" s="386"/>
      <c r="ALR58" s="386"/>
      <c r="ALS58" s="386"/>
      <c r="ALT58" s="386"/>
      <c r="ALU58" s="386"/>
      <c r="ALV58" s="386"/>
      <c r="ALW58" s="386"/>
      <c r="ALX58" s="386"/>
    </row>
    <row r="59" spans="1:1012" s="192" customFormat="1" x14ac:dyDescent="0.2">
      <c r="A59" s="570"/>
      <c r="B59" s="469"/>
      <c r="C59" s="136"/>
      <c r="D59" s="136"/>
      <c r="E59" s="136"/>
      <c r="F59" s="22"/>
      <c r="G59" s="22"/>
      <c r="H59" s="136"/>
      <c r="I59" s="136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386"/>
      <c r="ALK59" s="386"/>
      <c r="ALL59" s="386"/>
      <c r="ALM59" s="386"/>
      <c r="ALN59" s="386"/>
      <c r="ALO59" s="386"/>
      <c r="ALP59" s="386"/>
      <c r="ALQ59" s="386"/>
      <c r="ALR59" s="386"/>
      <c r="ALS59" s="386"/>
      <c r="ALT59" s="386"/>
      <c r="ALU59" s="386"/>
      <c r="ALV59" s="386"/>
      <c r="ALW59" s="386"/>
      <c r="ALX59" s="386"/>
    </row>
    <row r="60" spans="1:1012" s="192" customFormat="1" x14ac:dyDescent="0.2">
      <c r="A60" s="570"/>
      <c r="B60" s="469"/>
      <c r="C60" s="136"/>
      <c r="D60" s="136"/>
      <c r="E60" s="136"/>
      <c r="F60" s="22"/>
      <c r="G60" s="22"/>
      <c r="H60" s="136"/>
      <c r="I60" s="136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386"/>
      <c r="ALK60" s="386"/>
      <c r="ALL60" s="386"/>
      <c r="ALM60" s="386"/>
      <c r="ALN60" s="386"/>
      <c r="ALO60" s="386"/>
      <c r="ALP60" s="386"/>
      <c r="ALQ60" s="386"/>
      <c r="ALR60" s="386"/>
      <c r="ALS60" s="386"/>
      <c r="ALT60" s="386"/>
      <c r="ALU60" s="386"/>
      <c r="ALV60" s="386"/>
      <c r="ALW60" s="386"/>
      <c r="ALX60" s="386"/>
    </row>
  </sheetData>
  <mergeCells count="2">
    <mergeCell ref="B1:G1"/>
    <mergeCell ref="B2:G2"/>
  </mergeCells>
  <phoneticPr fontId="39" type="noConversion"/>
  <conditionalFormatting sqref="I7:I11 I15:I16 I19:I28">
    <cfRule type="cellIs" dxfId="1" priority="2" operator="equal">
      <formula>0</formula>
    </cfRule>
  </conditionalFormatting>
  <conditionalFormatting sqref="I14">
    <cfRule type="cellIs" dxfId="0" priority="1" operator="equal">
      <formula>0</formula>
    </cfRule>
  </conditionalFormatting>
  <pageMargins left="0.70866141732283472" right="0.70866141732283472" top="1.1417322834645669" bottom="1.1417322834645669" header="0.74803149606299213" footer="0.74803149606299213"/>
  <pageSetup paperSize="9" scale="89" fitToWidth="0" fitToHeight="0" orientation="portrait" horizontalDpi="1200" verticalDpi="1200" r:id="rId1"/>
  <headerFooter alignWithMargins="0"/>
  <rowBreaks count="1" manualBreakCount="1">
    <brk id="29" max="16383" man="1"/>
  </rowBreaks>
  <colBreaks count="1" manualBreakCount="1">
    <brk id="7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B532"/>
  <sheetViews>
    <sheetView view="pageBreakPreview" topLeftCell="A455" zoomScale="68" zoomScaleNormal="74" zoomScaleSheetLayoutView="68" workbookViewId="0">
      <selection activeCell="B495" sqref="B495"/>
    </sheetView>
  </sheetViews>
  <sheetFormatPr defaultRowHeight="15" customHeight="1" x14ac:dyDescent="0.2"/>
  <cols>
    <col min="1" max="1" width="2.625" style="81" customWidth="1"/>
    <col min="2" max="2" width="13.75" style="82" bestFit="1" customWidth="1"/>
    <col min="3" max="3" width="6.875" style="82" bestFit="1" customWidth="1"/>
    <col min="4" max="4" width="11.375" style="83" bestFit="1" customWidth="1"/>
    <col min="5" max="5" width="12.625" style="84" customWidth="1"/>
    <col min="6" max="6" width="8.75" style="84" bestFit="1" customWidth="1"/>
    <col min="7" max="7" width="8.75" style="84" customWidth="1"/>
    <col min="8" max="8" width="8.5" style="84" customWidth="1"/>
    <col min="9" max="9" width="12.625" style="84" customWidth="1"/>
    <col min="10" max="10" width="8.75" style="84" bestFit="1" customWidth="1"/>
    <col min="11" max="11" width="8.75" style="84" customWidth="1"/>
    <col min="12" max="12" width="6.875" style="84" customWidth="1"/>
    <col min="13" max="13" width="12.625" style="84" customWidth="1"/>
    <col min="14" max="14" width="7.125" style="84" customWidth="1"/>
    <col min="15" max="15" width="9.25" style="84" bestFit="1" customWidth="1"/>
    <col min="16" max="16" width="8.375" style="84" bestFit="1" customWidth="1"/>
    <col min="17" max="17" width="12.625" style="84" customWidth="1"/>
    <col min="18" max="18" width="6.375" style="84" customWidth="1"/>
    <col min="19" max="19" width="7.125" style="84" bestFit="1" customWidth="1"/>
    <col min="20" max="20" width="6.75" style="84" customWidth="1"/>
    <col min="21" max="21" width="12.625" style="84" customWidth="1"/>
    <col min="22" max="22" width="7.25" style="84" bestFit="1" customWidth="1"/>
    <col min="23" max="23" width="9" style="84" bestFit="1" customWidth="1"/>
    <col min="24" max="24" width="8.5" style="84" bestFit="1" customWidth="1"/>
    <col min="25" max="25" width="12.625" style="84" customWidth="1"/>
    <col min="26" max="28" width="6.75" style="84" customWidth="1"/>
    <col min="29" max="29" width="12.625" style="86" customWidth="1"/>
    <col min="30" max="31" width="6.75" style="282" customWidth="1"/>
    <col min="32" max="32" width="6.75" style="84" customWidth="1"/>
    <col min="33" max="33" width="12.625" style="84" customWidth="1"/>
    <col min="34" max="36" width="6.75" style="84" customWidth="1"/>
    <col min="37" max="37" width="12.625" style="84" customWidth="1"/>
    <col min="38" max="43" width="6.75" style="84" customWidth="1"/>
    <col min="44" max="44" width="6.875" style="84" bestFit="1" customWidth="1"/>
    <col min="45" max="45" width="8.125" style="84" bestFit="1" customWidth="1"/>
    <col min="46" max="46" width="6.875" style="84" bestFit="1" customWidth="1"/>
    <col min="47" max="47" width="8.75" style="84" bestFit="1" customWidth="1"/>
    <col min="48" max="50" width="6.75" style="84" customWidth="1"/>
    <col min="51" max="51" width="17.875" style="84" bestFit="1" customWidth="1"/>
    <col min="52" max="52" width="17.25" style="84" bestFit="1" customWidth="1"/>
    <col min="53" max="53" width="25.625" style="84" customWidth="1"/>
    <col min="54" max="54" width="10" style="100" customWidth="1"/>
    <col min="55" max="55" width="17.75" style="131" customWidth="1"/>
    <col min="56" max="56" width="9.125" style="87" customWidth="1"/>
    <col min="57" max="57" width="9.875" style="87" bestFit="1" customWidth="1"/>
    <col min="58" max="59" width="8.75" style="87" bestFit="1" customWidth="1"/>
    <col min="60" max="1042" width="6.625" style="81" customWidth="1"/>
  </cols>
  <sheetData>
    <row r="1" spans="1:1042" ht="15" customHeight="1" x14ac:dyDescent="0.2">
      <c r="AB1" s="97"/>
      <c r="AC1" s="97"/>
    </row>
    <row r="2" spans="1:1042" ht="30" customHeight="1" x14ac:dyDescent="0.35">
      <c r="B2" s="1195" t="s">
        <v>888</v>
      </c>
      <c r="C2" s="1196"/>
      <c r="D2" s="1196"/>
      <c r="E2" s="1196"/>
      <c r="F2" s="1196"/>
      <c r="G2" s="1196"/>
      <c r="H2" s="1196"/>
      <c r="I2" s="1196"/>
      <c r="J2" s="1196"/>
      <c r="K2" s="1196"/>
      <c r="L2" s="1196"/>
      <c r="M2" s="1196"/>
      <c r="N2" s="1196"/>
      <c r="O2" s="1196"/>
      <c r="P2" s="1196"/>
      <c r="Q2" s="1196"/>
      <c r="R2" s="1196"/>
      <c r="S2" s="1196"/>
      <c r="T2" s="1196"/>
      <c r="U2" s="1196"/>
      <c r="V2" s="1196"/>
      <c r="W2" s="1196"/>
      <c r="X2" s="1196"/>
      <c r="Y2" s="1196"/>
      <c r="Z2" s="1196"/>
      <c r="AA2" s="1196"/>
      <c r="AB2" s="1196"/>
      <c r="AC2" s="1196"/>
      <c r="AD2" s="1196"/>
      <c r="AE2" s="1196"/>
      <c r="AF2" s="1196"/>
      <c r="AG2" s="1196"/>
      <c r="AH2" s="1196"/>
      <c r="AI2" s="1196"/>
      <c r="AJ2" s="1196"/>
      <c r="AK2" s="1196"/>
      <c r="AL2" s="1196"/>
      <c r="AM2" s="1196"/>
      <c r="AN2" s="1196"/>
      <c r="AO2" s="1196"/>
      <c r="AP2" s="1196"/>
      <c r="AQ2" s="1196"/>
      <c r="AR2" s="1196"/>
      <c r="AS2" s="1196"/>
      <c r="AT2" s="1196"/>
      <c r="AU2" s="1196"/>
      <c r="AV2" s="1196"/>
      <c r="AW2" s="1196"/>
      <c r="AX2" s="1196"/>
      <c r="AY2" s="1196"/>
      <c r="AZ2" s="1197"/>
      <c r="BA2" s="827"/>
    </row>
    <row r="3" spans="1:1042" ht="15" customHeight="1" x14ac:dyDescent="0.2">
      <c r="AB3" s="85"/>
      <c r="AC3" s="96"/>
    </row>
    <row r="4" spans="1:1042" ht="15" customHeight="1" x14ac:dyDescent="0.2">
      <c r="B4" s="109"/>
      <c r="C4" s="108"/>
      <c r="D4" s="120"/>
      <c r="E4" s="1202" t="s">
        <v>239</v>
      </c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4"/>
      <c r="AC4" s="1205" t="s">
        <v>240</v>
      </c>
      <c r="AD4" s="1205"/>
      <c r="AE4" s="1205"/>
      <c r="AF4" s="1206"/>
      <c r="AG4" s="1206"/>
      <c r="AH4" s="1206"/>
      <c r="AI4" s="1206"/>
      <c r="AJ4" s="1206"/>
      <c r="AK4" s="1206"/>
      <c r="AL4" s="1206"/>
      <c r="AM4" s="1206"/>
      <c r="AN4" s="1206"/>
      <c r="AO4" s="1207" t="s">
        <v>465</v>
      </c>
      <c r="AP4" s="1208"/>
      <c r="AQ4" s="1190"/>
      <c r="AR4" s="1190"/>
      <c r="AS4" s="1190"/>
      <c r="AT4" s="1190"/>
      <c r="AU4" s="1190"/>
      <c r="AV4" s="1190"/>
      <c r="AW4" s="1190"/>
      <c r="AX4" s="1191"/>
      <c r="AY4" s="110"/>
      <c r="AZ4" s="110"/>
      <c r="BA4" s="828"/>
      <c r="BC4" s="1184" t="s">
        <v>258</v>
      </c>
      <c r="BD4" s="1185"/>
      <c r="BE4" s="1185"/>
      <c r="BF4" s="1185"/>
      <c r="BG4" s="1186"/>
    </row>
    <row r="5" spans="1:1042" ht="15" customHeight="1" x14ac:dyDescent="0.2">
      <c r="B5" s="115" t="s">
        <v>256</v>
      </c>
      <c r="C5" s="125" t="s">
        <v>86</v>
      </c>
      <c r="D5" s="116" t="s">
        <v>243</v>
      </c>
      <c r="E5" s="1198" t="s">
        <v>169</v>
      </c>
      <c r="F5" s="1199"/>
      <c r="G5" s="1199"/>
      <c r="H5" s="1200"/>
      <c r="I5" s="1201" t="s">
        <v>188</v>
      </c>
      <c r="J5" s="1199"/>
      <c r="K5" s="1199"/>
      <c r="L5" s="1200"/>
      <c r="M5" s="1201" t="s">
        <v>166</v>
      </c>
      <c r="N5" s="1199"/>
      <c r="O5" s="1199"/>
      <c r="P5" s="1200"/>
      <c r="Q5" s="1201" t="s">
        <v>189</v>
      </c>
      <c r="R5" s="1199"/>
      <c r="S5" s="1199"/>
      <c r="T5" s="1200"/>
      <c r="U5" s="1201" t="s">
        <v>163</v>
      </c>
      <c r="V5" s="1199"/>
      <c r="W5" s="1199"/>
      <c r="X5" s="1200"/>
      <c r="Y5" s="1199" t="s">
        <v>190</v>
      </c>
      <c r="Z5" s="1199"/>
      <c r="AA5" s="1199"/>
      <c r="AB5" s="1199"/>
      <c r="AC5" s="1201" t="s">
        <v>169</v>
      </c>
      <c r="AD5" s="1199"/>
      <c r="AE5" s="1199"/>
      <c r="AF5" s="1200"/>
      <c r="AG5" s="1201" t="s">
        <v>188</v>
      </c>
      <c r="AH5" s="1199"/>
      <c r="AI5" s="1199"/>
      <c r="AJ5" s="1200"/>
      <c r="AK5" s="1201" t="s">
        <v>166</v>
      </c>
      <c r="AL5" s="1199"/>
      <c r="AM5" s="1199"/>
      <c r="AN5" s="1200"/>
      <c r="AO5" s="1199" t="s">
        <v>191</v>
      </c>
      <c r="AP5" s="1199"/>
      <c r="AQ5" s="1209" t="s">
        <v>260</v>
      </c>
      <c r="AR5" s="1194"/>
      <c r="AS5" s="1192" t="s">
        <v>285</v>
      </c>
      <c r="AT5" s="1193"/>
      <c r="AU5" s="1194" t="s">
        <v>286</v>
      </c>
      <c r="AV5" s="1194"/>
      <c r="AW5" s="1192" t="s">
        <v>199</v>
      </c>
      <c r="AX5" s="1193"/>
      <c r="AY5" s="126" t="s">
        <v>241</v>
      </c>
      <c r="AZ5" s="117" t="s">
        <v>257</v>
      </c>
      <c r="BA5" s="828"/>
      <c r="BC5" s="1187"/>
      <c r="BD5" s="1188"/>
      <c r="BE5" s="1188"/>
      <c r="BF5" s="1188"/>
      <c r="BG5" s="1189"/>
    </row>
    <row r="6" spans="1:1042" s="289" customFormat="1" ht="15" customHeight="1" x14ac:dyDescent="0.2">
      <c r="A6" s="290"/>
      <c r="B6" s="843"/>
      <c r="C6" s="833"/>
      <c r="D6" s="834"/>
      <c r="E6" s="278" t="s">
        <v>247</v>
      </c>
      <c r="F6" s="278" t="s">
        <v>248</v>
      </c>
      <c r="G6" s="281" t="s">
        <v>525</v>
      </c>
      <c r="H6" s="280" t="s">
        <v>526</v>
      </c>
      <c r="I6" s="278" t="s">
        <v>247</v>
      </c>
      <c r="J6" s="278" t="s">
        <v>248</v>
      </c>
      <c r="K6" s="281" t="s">
        <v>525</v>
      </c>
      <c r="L6" s="280" t="s">
        <v>526</v>
      </c>
      <c r="M6" s="278" t="s">
        <v>247</v>
      </c>
      <c r="N6" s="278" t="s">
        <v>248</v>
      </c>
      <c r="O6" s="281" t="s">
        <v>525</v>
      </c>
      <c r="P6" s="280" t="s">
        <v>526</v>
      </c>
      <c r="Q6" s="278" t="s">
        <v>247</v>
      </c>
      <c r="R6" s="278" t="s">
        <v>248</v>
      </c>
      <c r="S6" s="281" t="s">
        <v>525</v>
      </c>
      <c r="T6" s="280" t="s">
        <v>526</v>
      </c>
      <c r="U6" s="278" t="s">
        <v>247</v>
      </c>
      <c r="V6" s="278" t="s">
        <v>248</v>
      </c>
      <c r="W6" s="281" t="s">
        <v>525</v>
      </c>
      <c r="X6" s="280" t="s">
        <v>526</v>
      </c>
      <c r="Y6" s="278" t="s">
        <v>247</v>
      </c>
      <c r="Z6" s="278" t="s">
        <v>248</v>
      </c>
      <c r="AA6" s="281" t="s">
        <v>525</v>
      </c>
      <c r="AB6" s="280" t="s">
        <v>526</v>
      </c>
      <c r="AC6" s="278" t="s">
        <v>247</v>
      </c>
      <c r="AD6" s="278" t="s">
        <v>248</v>
      </c>
      <c r="AE6" s="281" t="s">
        <v>525</v>
      </c>
      <c r="AF6" s="280" t="s">
        <v>526</v>
      </c>
      <c r="AG6" s="278" t="s">
        <v>247</v>
      </c>
      <c r="AH6" s="278" t="s">
        <v>248</v>
      </c>
      <c r="AI6" s="281" t="s">
        <v>525</v>
      </c>
      <c r="AJ6" s="280" t="s">
        <v>526</v>
      </c>
      <c r="AK6" s="278" t="s">
        <v>247</v>
      </c>
      <c r="AL6" s="278" t="s">
        <v>248</v>
      </c>
      <c r="AM6" s="281" t="s">
        <v>525</v>
      </c>
      <c r="AN6" s="280" t="s">
        <v>526</v>
      </c>
      <c r="AO6" s="95" t="s">
        <v>466</v>
      </c>
      <c r="AP6" s="835">
        <v>25</v>
      </c>
      <c r="AQ6" s="278" t="s">
        <v>260</v>
      </c>
      <c r="AR6" s="836">
        <v>25</v>
      </c>
      <c r="AS6" s="837" t="s">
        <v>261</v>
      </c>
      <c r="AT6" s="838">
        <v>20</v>
      </c>
      <c r="AU6" s="95" t="s">
        <v>262</v>
      </c>
      <c r="AV6" s="836">
        <v>20</v>
      </c>
      <c r="AW6" s="837" t="s">
        <v>263</v>
      </c>
      <c r="AX6" s="838">
        <v>15</v>
      </c>
      <c r="AY6" s="839"/>
      <c r="AZ6" s="840"/>
      <c r="BA6" s="841"/>
      <c r="BB6" s="291"/>
      <c r="BC6" s="132" t="s">
        <v>256</v>
      </c>
      <c r="BD6" s="327" t="s">
        <v>264</v>
      </c>
      <c r="BE6" s="328">
        <v>7</v>
      </c>
      <c r="BF6" s="329" t="s">
        <v>184</v>
      </c>
      <c r="BG6" s="328">
        <v>10</v>
      </c>
      <c r="BH6" s="290"/>
      <c r="BI6" s="290"/>
      <c r="BJ6" s="290"/>
      <c r="BK6" s="290"/>
      <c r="BL6" s="290"/>
      <c r="BM6" s="290"/>
      <c r="BN6" s="290"/>
      <c r="BO6" s="290"/>
      <c r="BP6" s="290"/>
      <c r="BQ6" s="290"/>
      <c r="BR6" s="290"/>
      <c r="BS6" s="290"/>
      <c r="BT6" s="290"/>
      <c r="BU6" s="290"/>
      <c r="BV6" s="290"/>
      <c r="BW6" s="290"/>
      <c r="BX6" s="290"/>
      <c r="BY6" s="290"/>
      <c r="BZ6" s="290"/>
      <c r="CA6" s="290"/>
      <c r="CB6" s="290"/>
      <c r="CC6" s="290"/>
      <c r="CD6" s="290"/>
      <c r="CE6" s="290"/>
      <c r="CF6" s="290"/>
      <c r="CG6" s="290"/>
      <c r="CH6" s="290"/>
      <c r="CI6" s="290"/>
      <c r="CJ6" s="290"/>
      <c r="CK6" s="290"/>
      <c r="CL6" s="290"/>
      <c r="CM6" s="290"/>
      <c r="CN6" s="290"/>
      <c r="CO6" s="290"/>
      <c r="CP6" s="290"/>
      <c r="CQ6" s="290"/>
      <c r="CR6" s="290"/>
      <c r="CS6" s="290"/>
      <c r="CT6" s="290"/>
      <c r="CU6" s="290"/>
      <c r="CV6" s="290"/>
      <c r="CW6" s="290"/>
      <c r="CX6" s="290"/>
      <c r="CY6" s="290"/>
      <c r="CZ6" s="290"/>
      <c r="DA6" s="290"/>
      <c r="DB6" s="290"/>
      <c r="DC6" s="290"/>
      <c r="DD6" s="290"/>
      <c r="DE6" s="290"/>
      <c r="DF6" s="290"/>
      <c r="DG6" s="290"/>
      <c r="DH6" s="290"/>
      <c r="DI6" s="290"/>
      <c r="DJ6" s="290"/>
      <c r="DK6" s="290"/>
      <c r="DL6" s="290"/>
      <c r="DM6" s="290"/>
      <c r="DN6" s="290"/>
      <c r="DO6" s="290"/>
      <c r="DP6" s="290"/>
      <c r="DQ6" s="290"/>
      <c r="DR6" s="290"/>
      <c r="DS6" s="290"/>
      <c r="DT6" s="290"/>
      <c r="DU6" s="290"/>
      <c r="DV6" s="290"/>
      <c r="DW6" s="290"/>
      <c r="DX6" s="290"/>
      <c r="DY6" s="290"/>
      <c r="DZ6" s="290"/>
      <c r="EA6" s="290"/>
      <c r="EB6" s="290"/>
      <c r="EC6" s="290"/>
      <c r="ED6" s="290"/>
      <c r="EE6" s="290"/>
      <c r="EF6" s="290"/>
      <c r="EG6" s="290"/>
      <c r="EH6" s="290"/>
      <c r="EI6" s="290"/>
      <c r="EJ6" s="290"/>
      <c r="EK6" s="290"/>
      <c r="EL6" s="290"/>
      <c r="EM6" s="290"/>
      <c r="EN6" s="290"/>
      <c r="EO6" s="290"/>
      <c r="EP6" s="290"/>
      <c r="EQ6" s="290"/>
      <c r="ER6" s="290"/>
      <c r="ES6" s="290"/>
      <c r="ET6" s="290"/>
      <c r="EU6" s="290"/>
      <c r="EV6" s="290"/>
      <c r="EW6" s="290"/>
      <c r="EX6" s="290"/>
      <c r="EY6" s="290"/>
      <c r="EZ6" s="290"/>
      <c r="FA6" s="290"/>
      <c r="FB6" s="290"/>
      <c r="FC6" s="290"/>
      <c r="FD6" s="290"/>
      <c r="FE6" s="290"/>
      <c r="FF6" s="290"/>
      <c r="FG6" s="290"/>
      <c r="FH6" s="290"/>
      <c r="FI6" s="290"/>
      <c r="FJ6" s="290"/>
      <c r="FK6" s="290"/>
      <c r="FL6" s="290"/>
      <c r="FM6" s="290"/>
      <c r="FN6" s="290"/>
      <c r="FO6" s="290"/>
      <c r="FP6" s="290"/>
      <c r="FQ6" s="290"/>
      <c r="FR6" s="290"/>
      <c r="FS6" s="290"/>
      <c r="FT6" s="290"/>
      <c r="FU6" s="290"/>
      <c r="FV6" s="290"/>
      <c r="FW6" s="290"/>
      <c r="FX6" s="290"/>
      <c r="FY6" s="290"/>
      <c r="FZ6" s="290"/>
      <c r="GA6" s="290"/>
      <c r="GB6" s="290"/>
      <c r="GC6" s="290"/>
      <c r="GD6" s="290"/>
      <c r="GE6" s="290"/>
      <c r="GF6" s="290"/>
      <c r="GG6" s="290"/>
      <c r="GH6" s="290"/>
      <c r="GI6" s="290"/>
      <c r="GJ6" s="290"/>
      <c r="GK6" s="290"/>
      <c r="GL6" s="290"/>
      <c r="GM6" s="290"/>
      <c r="GN6" s="290"/>
      <c r="GO6" s="290"/>
      <c r="GP6" s="290"/>
      <c r="GQ6" s="290"/>
      <c r="GR6" s="290"/>
      <c r="GS6" s="290"/>
      <c r="GT6" s="290"/>
      <c r="GU6" s="290"/>
      <c r="GV6" s="290"/>
      <c r="GW6" s="290"/>
      <c r="GX6" s="290"/>
      <c r="GY6" s="290"/>
      <c r="GZ6" s="290"/>
      <c r="HA6" s="290"/>
      <c r="HB6" s="290"/>
      <c r="HC6" s="290"/>
      <c r="HD6" s="290"/>
      <c r="HE6" s="290"/>
      <c r="HF6" s="290"/>
      <c r="HG6" s="290"/>
      <c r="HH6" s="290"/>
      <c r="HI6" s="290"/>
      <c r="HJ6" s="290"/>
      <c r="HK6" s="290"/>
      <c r="HL6" s="290"/>
      <c r="HM6" s="290"/>
      <c r="HN6" s="290"/>
      <c r="HO6" s="290"/>
      <c r="HP6" s="290"/>
      <c r="HQ6" s="290"/>
      <c r="HR6" s="290"/>
      <c r="HS6" s="290"/>
      <c r="HT6" s="290"/>
      <c r="HU6" s="290"/>
      <c r="HV6" s="290"/>
      <c r="HW6" s="290"/>
      <c r="HX6" s="290"/>
      <c r="HY6" s="290"/>
      <c r="HZ6" s="290"/>
      <c r="IA6" s="290"/>
      <c r="IB6" s="290"/>
      <c r="IC6" s="290"/>
      <c r="ID6" s="290"/>
      <c r="IE6" s="290"/>
      <c r="IF6" s="290"/>
      <c r="IG6" s="290"/>
      <c r="IH6" s="290"/>
      <c r="II6" s="290"/>
      <c r="IJ6" s="290"/>
      <c r="IK6" s="290"/>
      <c r="IL6" s="290"/>
      <c r="IM6" s="290"/>
      <c r="IN6" s="290"/>
      <c r="IO6" s="290"/>
      <c r="IP6" s="290"/>
      <c r="IQ6" s="290"/>
      <c r="IR6" s="290"/>
      <c r="IS6" s="290"/>
      <c r="IT6" s="290"/>
      <c r="IU6" s="290"/>
      <c r="IV6" s="290"/>
      <c r="IW6" s="290"/>
      <c r="IX6" s="290"/>
      <c r="IY6" s="290"/>
      <c r="IZ6" s="290"/>
      <c r="JA6" s="290"/>
      <c r="JB6" s="290"/>
      <c r="JC6" s="290"/>
      <c r="JD6" s="290"/>
      <c r="JE6" s="290"/>
      <c r="JF6" s="290"/>
      <c r="JG6" s="290"/>
      <c r="JH6" s="290"/>
      <c r="JI6" s="290"/>
      <c r="JJ6" s="290"/>
      <c r="JK6" s="290"/>
      <c r="JL6" s="290"/>
      <c r="JM6" s="290"/>
      <c r="JN6" s="290"/>
      <c r="JO6" s="290"/>
      <c r="JP6" s="290"/>
      <c r="JQ6" s="290"/>
      <c r="JR6" s="290"/>
      <c r="JS6" s="290"/>
      <c r="JT6" s="290"/>
      <c r="JU6" s="290"/>
      <c r="JV6" s="290"/>
      <c r="JW6" s="290"/>
      <c r="JX6" s="290"/>
      <c r="JY6" s="290"/>
      <c r="JZ6" s="290"/>
      <c r="KA6" s="290"/>
      <c r="KB6" s="290"/>
      <c r="KC6" s="290"/>
      <c r="KD6" s="290"/>
      <c r="KE6" s="290"/>
      <c r="KF6" s="290"/>
      <c r="KG6" s="290"/>
      <c r="KH6" s="290"/>
      <c r="KI6" s="290"/>
      <c r="KJ6" s="290"/>
      <c r="KK6" s="290"/>
      <c r="KL6" s="290"/>
      <c r="KM6" s="290"/>
      <c r="KN6" s="290"/>
      <c r="KO6" s="290"/>
      <c r="KP6" s="290"/>
      <c r="KQ6" s="290"/>
      <c r="KR6" s="290"/>
      <c r="KS6" s="290"/>
      <c r="KT6" s="290"/>
      <c r="KU6" s="290"/>
      <c r="KV6" s="290"/>
      <c r="KW6" s="290"/>
      <c r="KX6" s="290"/>
      <c r="KY6" s="290"/>
      <c r="KZ6" s="290"/>
      <c r="LA6" s="290"/>
      <c r="LB6" s="290"/>
      <c r="LC6" s="290"/>
      <c r="LD6" s="290"/>
      <c r="LE6" s="290"/>
      <c r="LF6" s="290"/>
      <c r="LG6" s="290"/>
      <c r="LH6" s="290"/>
      <c r="LI6" s="290"/>
      <c r="LJ6" s="290"/>
      <c r="LK6" s="290"/>
      <c r="LL6" s="290"/>
      <c r="LM6" s="290"/>
      <c r="LN6" s="290"/>
      <c r="LO6" s="290"/>
      <c r="LP6" s="290"/>
      <c r="LQ6" s="290"/>
      <c r="LR6" s="290"/>
      <c r="LS6" s="290"/>
      <c r="LT6" s="290"/>
      <c r="LU6" s="290"/>
      <c r="LV6" s="290"/>
      <c r="LW6" s="290"/>
      <c r="LX6" s="290"/>
      <c r="LY6" s="290"/>
      <c r="LZ6" s="290"/>
      <c r="MA6" s="290"/>
      <c r="MB6" s="290"/>
      <c r="MC6" s="290"/>
      <c r="MD6" s="290"/>
      <c r="ME6" s="290"/>
      <c r="MF6" s="290"/>
      <c r="MG6" s="290"/>
      <c r="MH6" s="290"/>
      <c r="MI6" s="290"/>
      <c r="MJ6" s="290"/>
      <c r="MK6" s="290"/>
      <c r="ML6" s="290"/>
      <c r="MM6" s="290"/>
      <c r="MN6" s="290"/>
      <c r="MO6" s="290"/>
      <c r="MP6" s="290"/>
      <c r="MQ6" s="290"/>
      <c r="MR6" s="290"/>
      <c r="MS6" s="290"/>
      <c r="MT6" s="290"/>
      <c r="MU6" s="290"/>
      <c r="MV6" s="290"/>
      <c r="MW6" s="290"/>
      <c r="MX6" s="290"/>
      <c r="MY6" s="290"/>
      <c r="MZ6" s="290"/>
      <c r="NA6" s="290"/>
      <c r="NB6" s="290"/>
      <c r="NC6" s="290"/>
      <c r="ND6" s="290"/>
      <c r="NE6" s="290"/>
      <c r="NF6" s="290"/>
      <c r="NG6" s="290"/>
      <c r="NH6" s="290"/>
      <c r="NI6" s="290"/>
      <c r="NJ6" s="290"/>
      <c r="NK6" s="290"/>
      <c r="NL6" s="290"/>
      <c r="NM6" s="290"/>
      <c r="NN6" s="290"/>
      <c r="NO6" s="290"/>
      <c r="NP6" s="290"/>
      <c r="NQ6" s="290"/>
      <c r="NR6" s="290"/>
      <c r="NS6" s="290"/>
      <c r="NT6" s="290"/>
      <c r="NU6" s="290"/>
      <c r="NV6" s="290"/>
      <c r="NW6" s="290"/>
      <c r="NX6" s="290"/>
      <c r="NY6" s="290"/>
      <c r="NZ6" s="290"/>
      <c r="OA6" s="290"/>
      <c r="OB6" s="290"/>
      <c r="OC6" s="290"/>
      <c r="OD6" s="290"/>
      <c r="OE6" s="290"/>
      <c r="OF6" s="290"/>
      <c r="OG6" s="290"/>
      <c r="OH6" s="290"/>
      <c r="OI6" s="290"/>
      <c r="OJ6" s="290"/>
      <c r="OK6" s="290"/>
      <c r="OL6" s="290"/>
      <c r="OM6" s="290"/>
      <c r="ON6" s="290"/>
      <c r="OO6" s="290"/>
      <c r="OP6" s="290"/>
      <c r="OQ6" s="290"/>
      <c r="OR6" s="290"/>
      <c r="OS6" s="290"/>
      <c r="OT6" s="290"/>
      <c r="OU6" s="290"/>
      <c r="OV6" s="290"/>
      <c r="OW6" s="290"/>
      <c r="OX6" s="290"/>
      <c r="OY6" s="290"/>
      <c r="OZ6" s="290"/>
      <c r="PA6" s="290"/>
      <c r="PB6" s="290"/>
      <c r="PC6" s="290"/>
      <c r="PD6" s="290"/>
      <c r="PE6" s="290"/>
      <c r="PF6" s="290"/>
      <c r="PG6" s="290"/>
      <c r="PH6" s="290"/>
      <c r="PI6" s="290"/>
      <c r="PJ6" s="290"/>
      <c r="PK6" s="290"/>
      <c r="PL6" s="290"/>
      <c r="PM6" s="290"/>
      <c r="PN6" s="290"/>
      <c r="PO6" s="290"/>
      <c r="PP6" s="290"/>
      <c r="PQ6" s="290"/>
      <c r="PR6" s="290"/>
      <c r="PS6" s="290"/>
      <c r="PT6" s="290"/>
      <c r="PU6" s="290"/>
      <c r="PV6" s="290"/>
      <c r="PW6" s="290"/>
      <c r="PX6" s="290"/>
      <c r="PY6" s="290"/>
      <c r="PZ6" s="290"/>
      <c r="QA6" s="290"/>
      <c r="QB6" s="290"/>
      <c r="QC6" s="290"/>
      <c r="QD6" s="290"/>
      <c r="QE6" s="290"/>
      <c r="QF6" s="290"/>
      <c r="QG6" s="290"/>
      <c r="QH6" s="290"/>
      <c r="QI6" s="290"/>
      <c r="QJ6" s="290"/>
      <c r="QK6" s="290"/>
      <c r="QL6" s="290"/>
      <c r="QM6" s="290"/>
      <c r="QN6" s="290"/>
      <c r="QO6" s="290"/>
      <c r="QP6" s="290"/>
      <c r="QQ6" s="290"/>
      <c r="QR6" s="290"/>
      <c r="QS6" s="290"/>
      <c r="QT6" s="290"/>
      <c r="QU6" s="290"/>
      <c r="QV6" s="290"/>
      <c r="QW6" s="290"/>
      <c r="QX6" s="290"/>
      <c r="QY6" s="290"/>
      <c r="QZ6" s="290"/>
      <c r="RA6" s="290"/>
      <c r="RB6" s="290"/>
      <c r="RC6" s="290"/>
      <c r="RD6" s="290"/>
      <c r="RE6" s="290"/>
      <c r="RF6" s="290"/>
      <c r="RG6" s="290"/>
      <c r="RH6" s="290"/>
      <c r="RI6" s="290"/>
      <c r="RJ6" s="290"/>
      <c r="RK6" s="290"/>
      <c r="RL6" s="290"/>
      <c r="RM6" s="290"/>
      <c r="RN6" s="290"/>
      <c r="RO6" s="290"/>
      <c r="RP6" s="290"/>
      <c r="RQ6" s="290"/>
      <c r="RR6" s="290"/>
      <c r="RS6" s="290"/>
      <c r="RT6" s="290"/>
      <c r="RU6" s="290"/>
      <c r="RV6" s="290"/>
      <c r="RW6" s="290"/>
      <c r="RX6" s="290"/>
      <c r="RY6" s="290"/>
      <c r="RZ6" s="290"/>
      <c r="SA6" s="290"/>
      <c r="SB6" s="290"/>
      <c r="SC6" s="290"/>
      <c r="SD6" s="290"/>
      <c r="SE6" s="290"/>
      <c r="SF6" s="290"/>
      <c r="SG6" s="290"/>
      <c r="SH6" s="290"/>
      <c r="SI6" s="290"/>
      <c r="SJ6" s="290"/>
      <c r="SK6" s="290"/>
      <c r="SL6" s="290"/>
      <c r="SM6" s="290"/>
      <c r="SN6" s="290"/>
      <c r="SO6" s="290"/>
      <c r="SP6" s="290"/>
      <c r="SQ6" s="290"/>
      <c r="SR6" s="290"/>
      <c r="SS6" s="290"/>
      <c r="ST6" s="290"/>
      <c r="SU6" s="290"/>
      <c r="SV6" s="290"/>
      <c r="SW6" s="290"/>
      <c r="SX6" s="290"/>
      <c r="SY6" s="290"/>
      <c r="SZ6" s="290"/>
      <c r="TA6" s="290"/>
      <c r="TB6" s="290"/>
      <c r="TC6" s="290"/>
      <c r="TD6" s="290"/>
      <c r="TE6" s="290"/>
      <c r="TF6" s="290"/>
      <c r="TG6" s="290"/>
      <c r="TH6" s="290"/>
      <c r="TI6" s="290"/>
      <c r="TJ6" s="290"/>
      <c r="TK6" s="290"/>
      <c r="TL6" s="290"/>
      <c r="TM6" s="290"/>
      <c r="TN6" s="290"/>
      <c r="TO6" s="290"/>
      <c r="TP6" s="290"/>
      <c r="TQ6" s="290"/>
      <c r="TR6" s="290"/>
      <c r="TS6" s="290"/>
      <c r="TT6" s="290"/>
      <c r="TU6" s="290"/>
      <c r="TV6" s="290"/>
      <c r="TW6" s="290"/>
      <c r="TX6" s="290"/>
      <c r="TY6" s="290"/>
      <c r="TZ6" s="290"/>
      <c r="UA6" s="290"/>
      <c r="UB6" s="290"/>
      <c r="UC6" s="290"/>
      <c r="UD6" s="290"/>
      <c r="UE6" s="290"/>
      <c r="UF6" s="290"/>
      <c r="UG6" s="290"/>
      <c r="UH6" s="290"/>
      <c r="UI6" s="290"/>
      <c r="UJ6" s="290"/>
      <c r="UK6" s="290"/>
      <c r="UL6" s="290"/>
      <c r="UM6" s="290"/>
      <c r="UN6" s="290"/>
      <c r="UO6" s="290"/>
      <c r="UP6" s="290"/>
      <c r="UQ6" s="290"/>
      <c r="UR6" s="290"/>
      <c r="US6" s="290"/>
      <c r="UT6" s="290"/>
      <c r="UU6" s="290"/>
      <c r="UV6" s="290"/>
      <c r="UW6" s="290"/>
      <c r="UX6" s="290"/>
      <c r="UY6" s="290"/>
      <c r="UZ6" s="290"/>
      <c r="VA6" s="290"/>
      <c r="VB6" s="290"/>
      <c r="VC6" s="290"/>
      <c r="VD6" s="290"/>
      <c r="VE6" s="290"/>
      <c r="VF6" s="290"/>
      <c r="VG6" s="290"/>
      <c r="VH6" s="290"/>
      <c r="VI6" s="290"/>
      <c r="VJ6" s="290"/>
      <c r="VK6" s="290"/>
      <c r="VL6" s="290"/>
      <c r="VM6" s="290"/>
      <c r="VN6" s="290"/>
      <c r="VO6" s="290"/>
      <c r="VP6" s="290"/>
      <c r="VQ6" s="290"/>
      <c r="VR6" s="290"/>
      <c r="VS6" s="290"/>
      <c r="VT6" s="290"/>
      <c r="VU6" s="290"/>
      <c r="VV6" s="290"/>
      <c r="VW6" s="290"/>
      <c r="VX6" s="290"/>
      <c r="VY6" s="290"/>
      <c r="VZ6" s="290"/>
      <c r="WA6" s="290"/>
      <c r="WB6" s="290"/>
      <c r="WC6" s="290"/>
      <c r="WD6" s="290"/>
      <c r="WE6" s="290"/>
      <c r="WF6" s="290"/>
      <c r="WG6" s="290"/>
      <c r="WH6" s="290"/>
      <c r="WI6" s="290"/>
      <c r="WJ6" s="290"/>
      <c r="WK6" s="290"/>
      <c r="WL6" s="290"/>
      <c r="WM6" s="290"/>
      <c r="WN6" s="290"/>
      <c r="WO6" s="290"/>
      <c r="WP6" s="290"/>
      <c r="WQ6" s="290"/>
      <c r="WR6" s="290"/>
      <c r="WS6" s="290"/>
      <c r="WT6" s="290"/>
      <c r="WU6" s="290"/>
      <c r="WV6" s="290"/>
      <c r="WW6" s="290"/>
      <c r="WX6" s="290"/>
      <c r="WY6" s="290"/>
      <c r="WZ6" s="290"/>
      <c r="XA6" s="290"/>
      <c r="XB6" s="290"/>
      <c r="XC6" s="290"/>
      <c r="XD6" s="290"/>
      <c r="XE6" s="290"/>
      <c r="XF6" s="290"/>
      <c r="XG6" s="290"/>
      <c r="XH6" s="290"/>
      <c r="XI6" s="290"/>
      <c r="XJ6" s="290"/>
      <c r="XK6" s="290"/>
      <c r="XL6" s="290"/>
      <c r="XM6" s="290"/>
      <c r="XN6" s="290"/>
      <c r="XO6" s="290"/>
      <c r="XP6" s="290"/>
      <c r="XQ6" s="290"/>
      <c r="XR6" s="290"/>
      <c r="XS6" s="290"/>
      <c r="XT6" s="290"/>
      <c r="XU6" s="290"/>
      <c r="XV6" s="290"/>
      <c r="XW6" s="290"/>
      <c r="XX6" s="290"/>
      <c r="XY6" s="290"/>
      <c r="XZ6" s="290"/>
      <c r="YA6" s="290"/>
      <c r="YB6" s="290"/>
      <c r="YC6" s="290"/>
      <c r="YD6" s="290"/>
      <c r="YE6" s="290"/>
      <c r="YF6" s="290"/>
      <c r="YG6" s="290"/>
      <c r="YH6" s="290"/>
      <c r="YI6" s="290"/>
      <c r="YJ6" s="290"/>
      <c r="YK6" s="290"/>
      <c r="YL6" s="290"/>
      <c r="YM6" s="290"/>
      <c r="YN6" s="290"/>
      <c r="YO6" s="290"/>
      <c r="YP6" s="290"/>
      <c r="YQ6" s="290"/>
      <c r="YR6" s="290"/>
      <c r="YS6" s="290"/>
      <c r="YT6" s="290"/>
      <c r="YU6" s="290"/>
      <c r="YV6" s="290"/>
      <c r="YW6" s="290"/>
      <c r="YX6" s="290"/>
      <c r="YY6" s="290"/>
      <c r="YZ6" s="290"/>
      <c r="ZA6" s="290"/>
      <c r="ZB6" s="290"/>
      <c r="ZC6" s="290"/>
      <c r="ZD6" s="290"/>
      <c r="ZE6" s="290"/>
      <c r="ZF6" s="290"/>
      <c r="ZG6" s="290"/>
      <c r="ZH6" s="290"/>
      <c r="ZI6" s="290"/>
      <c r="ZJ6" s="290"/>
      <c r="ZK6" s="290"/>
      <c r="ZL6" s="290"/>
      <c r="ZM6" s="290"/>
      <c r="ZN6" s="290"/>
      <c r="ZO6" s="290"/>
      <c r="ZP6" s="290"/>
      <c r="ZQ6" s="290"/>
      <c r="ZR6" s="290"/>
      <c r="ZS6" s="290"/>
      <c r="ZT6" s="290"/>
      <c r="ZU6" s="290"/>
      <c r="ZV6" s="290"/>
      <c r="ZW6" s="290"/>
      <c r="ZX6" s="290"/>
      <c r="ZY6" s="290"/>
      <c r="ZZ6" s="290"/>
      <c r="AAA6" s="290"/>
      <c r="AAB6" s="290"/>
      <c r="AAC6" s="290"/>
      <c r="AAD6" s="290"/>
      <c r="AAE6" s="290"/>
      <c r="AAF6" s="290"/>
      <c r="AAG6" s="290"/>
      <c r="AAH6" s="290"/>
      <c r="AAI6" s="290"/>
      <c r="AAJ6" s="290"/>
      <c r="AAK6" s="290"/>
      <c r="AAL6" s="290"/>
      <c r="AAM6" s="290"/>
      <c r="AAN6" s="290"/>
      <c r="AAO6" s="290"/>
      <c r="AAP6" s="290"/>
      <c r="AAQ6" s="290"/>
      <c r="AAR6" s="290"/>
      <c r="AAS6" s="290"/>
      <c r="AAT6" s="290"/>
      <c r="AAU6" s="290"/>
      <c r="AAV6" s="290"/>
      <c r="AAW6" s="290"/>
      <c r="AAX6" s="290"/>
      <c r="AAY6" s="290"/>
      <c r="AAZ6" s="290"/>
      <c r="ABA6" s="290"/>
      <c r="ABB6" s="290"/>
      <c r="ABC6" s="290"/>
      <c r="ABD6" s="290"/>
      <c r="ABE6" s="290"/>
      <c r="ABF6" s="290"/>
      <c r="ABG6" s="290"/>
      <c r="ABH6" s="290"/>
      <c r="ABI6" s="290"/>
      <c r="ABJ6" s="290"/>
      <c r="ABK6" s="290"/>
      <c r="ABL6" s="290"/>
      <c r="ABM6" s="290"/>
      <c r="ABN6" s="290"/>
      <c r="ABO6" s="290"/>
      <c r="ABP6" s="290"/>
      <c r="ABQ6" s="290"/>
      <c r="ABR6" s="290"/>
      <c r="ABS6" s="290"/>
      <c r="ABT6" s="290"/>
      <c r="ABU6" s="290"/>
      <c r="ABV6" s="290"/>
      <c r="ABW6" s="290"/>
      <c r="ABX6" s="290"/>
      <c r="ABY6" s="290"/>
      <c r="ABZ6" s="290"/>
      <c r="ACA6" s="290"/>
      <c r="ACB6" s="290"/>
      <c r="ACC6" s="290"/>
      <c r="ACD6" s="290"/>
      <c r="ACE6" s="290"/>
      <c r="ACF6" s="290"/>
      <c r="ACG6" s="290"/>
      <c r="ACH6" s="290"/>
      <c r="ACI6" s="290"/>
      <c r="ACJ6" s="290"/>
      <c r="ACK6" s="290"/>
      <c r="ACL6" s="290"/>
      <c r="ACM6" s="290"/>
      <c r="ACN6" s="290"/>
      <c r="ACO6" s="290"/>
      <c r="ACP6" s="290"/>
      <c r="ACQ6" s="290"/>
      <c r="ACR6" s="290"/>
      <c r="ACS6" s="290"/>
      <c r="ACT6" s="290"/>
      <c r="ACU6" s="290"/>
      <c r="ACV6" s="290"/>
      <c r="ACW6" s="290"/>
      <c r="ACX6" s="290"/>
      <c r="ACY6" s="290"/>
      <c r="ACZ6" s="290"/>
      <c r="ADA6" s="290"/>
      <c r="ADB6" s="290"/>
      <c r="ADC6" s="290"/>
      <c r="ADD6" s="290"/>
      <c r="ADE6" s="290"/>
      <c r="ADF6" s="290"/>
      <c r="ADG6" s="290"/>
      <c r="ADH6" s="290"/>
      <c r="ADI6" s="290"/>
      <c r="ADJ6" s="290"/>
      <c r="ADK6" s="290"/>
      <c r="ADL6" s="290"/>
      <c r="ADM6" s="290"/>
      <c r="ADN6" s="290"/>
      <c r="ADO6" s="290"/>
      <c r="ADP6" s="290"/>
      <c r="ADQ6" s="290"/>
      <c r="ADR6" s="290"/>
      <c r="ADS6" s="290"/>
      <c r="ADT6" s="290"/>
      <c r="ADU6" s="290"/>
      <c r="ADV6" s="290"/>
      <c r="ADW6" s="290"/>
      <c r="ADX6" s="290"/>
      <c r="ADY6" s="290"/>
      <c r="ADZ6" s="290"/>
      <c r="AEA6" s="290"/>
      <c r="AEB6" s="290"/>
      <c r="AEC6" s="290"/>
      <c r="AED6" s="290"/>
      <c r="AEE6" s="290"/>
      <c r="AEF6" s="290"/>
      <c r="AEG6" s="290"/>
      <c r="AEH6" s="290"/>
      <c r="AEI6" s="290"/>
      <c r="AEJ6" s="290"/>
      <c r="AEK6" s="290"/>
      <c r="AEL6" s="290"/>
      <c r="AEM6" s="290"/>
      <c r="AEN6" s="290"/>
      <c r="AEO6" s="290"/>
      <c r="AEP6" s="290"/>
      <c r="AEQ6" s="290"/>
      <c r="AER6" s="290"/>
      <c r="AES6" s="290"/>
      <c r="AET6" s="290"/>
      <c r="AEU6" s="290"/>
      <c r="AEV6" s="290"/>
      <c r="AEW6" s="290"/>
      <c r="AEX6" s="290"/>
      <c r="AEY6" s="290"/>
      <c r="AEZ6" s="290"/>
      <c r="AFA6" s="290"/>
      <c r="AFB6" s="290"/>
      <c r="AFC6" s="290"/>
      <c r="AFD6" s="290"/>
      <c r="AFE6" s="290"/>
      <c r="AFF6" s="290"/>
      <c r="AFG6" s="290"/>
      <c r="AFH6" s="290"/>
      <c r="AFI6" s="290"/>
      <c r="AFJ6" s="290"/>
      <c r="AFK6" s="290"/>
      <c r="AFL6" s="290"/>
      <c r="AFM6" s="290"/>
      <c r="AFN6" s="290"/>
      <c r="AFO6" s="290"/>
      <c r="AFP6" s="290"/>
      <c r="AFQ6" s="290"/>
      <c r="AFR6" s="290"/>
      <c r="AFS6" s="290"/>
      <c r="AFT6" s="290"/>
      <c r="AFU6" s="290"/>
      <c r="AFV6" s="290"/>
      <c r="AFW6" s="290"/>
      <c r="AFX6" s="290"/>
      <c r="AFY6" s="290"/>
      <c r="AFZ6" s="290"/>
      <c r="AGA6" s="290"/>
      <c r="AGB6" s="290"/>
      <c r="AGC6" s="290"/>
      <c r="AGD6" s="290"/>
      <c r="AGE6" s="290"/>
      <c r="AGF6" s="290"/>
      <c r="AGG6" s="290"/>
      <c r="AGH6" s="290"/>
      <c r="AGI6" s="290"/>
      <c r="AGJ6" s="290"/>
      <c r="AGK6" s="290"/>
      <c r="AGL6" s="290"/>
      <c r="AGM6" s="290"/>
      <c r="AGN6" s="290"/>
      <c r="AGO6" s="290"/>
      <c r="AGP6" s="290"/>
      <c r="AGQ6" s="290"/>
      <c r="AGR6" s="290"/>
      <c r="AGS6" s="290"/>
      <c r="AGT6" s="290"/>
      <c r="AGU6" s="290"/>
      <c r="AGV6" s="290"/>
      <c r="AGW6" s="290"/>
      <c r="AGX6" s="290"/>
      <c r="AGY6" s="290"/>
      <c r="AGZ6" s="290"/>
      <c r="AHA6" s="290"/>
      <c r="AHB6" s="290"/>
      <c r="AHC6" s="290"/>
      <c r="AHD6" s="290"/>
      <c r="AHE6" s="290"/>
      <c r="AHF6" s="290"/>
      <c r="AHG6" s="290"/>
      <c r="AHH6" s="290"/>
      <c r="AHI6" s="290"/>
      <c r="AHJ6" s="290"/>
      <c r="AHK6" s="290"/>
      <c r="AHL6" s="290"/>
      <c r="AHM6" s="290"/>
      <c r="AHN6" s="290"/>
      <c r="AHO6" s="290"/>
      <c r="AHP6" s="290"/>
      <c r="AHQ6" s="290"/>
      <c r="AHR6" s="290"/>
      <c r="AHS6" s="290"/>
      <c r="AHT6" s="290"/>
      <c r="AHU6" s="290"/>
      <c r="AHV6" s="290"/>
      <c r="AHW6" s="290"/>
      <c r="AHX6" s="290"/>
      <c r="AHY6" s="290"/>
      <c r="AHZ6" s="290"/>
      <c r="AIA6" s="290"/>
      <c r="AIB6" s="290"/>
      <c r="AIC6" s="290"/>
      <c r="AID6" s="290"/>
      <c r="AIE6" s="290"/>
      <c r="AIF6" s="290"/>
      <c r="AIG6" s="290"/>
      <c r="AIH6" s="290"/>
      <c r="AII6" s="290"/>
      <c r="AIJ6" s="290"/>
      <c r="AIK6" s="290"/>
      <c r="AIL6" s="290"/>
      <c r="AIM6" s="290"/>
      <c r="AIN6" s="290"/>
      <c r="AIO6" s="290"/>
      <c r="AIP6" s="290"/>
      <c r="AIQ6" s="290"/>
      <c r="AIR6" s="290"/>
      <c r="AIS6" s="290"/>
      <c r="AIT6" s="290"/>
      <c r="AIU6" s="290"/>
      <c r="AIV6" s="290"/>
      <c r="AIW6" s="290"/>
      <c r="AIX6" s="290"/>
      <c r="AIY6" s="290"/>
      <c r="AIZ6" s="290"/>
      <c r="AJA6" s="290"/>
      <c r="AJB6" s="290"/>
      <c r="AJC6" s="290"/>
      <c r="AJD6" s="290"/>
      <c r="AJE6" s="290"/>
      <c r="AJF6" s="290"/>
      <c r="AJG6" s="290"/>
      <c r="AJH6" s="290"/>
      <c r="AJI6" s="290"/>
      <c r="AJJ6" s="290"/>
      <c r="AJK6" s="290"/>
      <c r="AJL6" s="290"/>
      <c r="AJM6" s="290"/>
      <c r="AJN6" s="290"/>
      <c r="AJO6" s="290"/>
      <c r="AJP6" s="290"/>
      <c r="AJQ6" s="290"/>
      <c r="AJR6" s="290"/>
      <c r="AJS6" s="290"/>
      <c r="AJT6" s="290"/>
      <c r="AJU6" s="290"/>
      <c r="AJV6" s="290"/>
      <c r="AJW6" s="290"/>
      <c r="AJX6" s="290"/>
      <c r="AJY6" s="290"/>
      <c r="AJZ6" s="290"/>
      <c r="AKA6" s="290"/>
      <c r="AKB6" s="290"/>
      <c r="AKC6" s="290"/>
      <c r="AKD6" s="290"/>
      <c r="AKE6" s="290"/>
      <c r="AKF6" s="290"/>
      <c r="AKG6" s="290"/>
      <c r="AKH6" s="290"/>
      <c r="AKI6" s="290"/>
      <c r="AKJ6" s="290"/>
      <c r="AKK6" s="290"/>
      <c r="AKL6" s="290"/>
      <c r="AKM6" s="290"/>
      <c r="AKN6" s="290"/>
      <c r="AKO6" s="290"/>
      <c r="AKP6" s="290"/>
      <c r="AKQ6" s="290"/>
      <c r="AKR6" s="290"/>
      <c r="AKS6" s="290"/>
      <c r="AKT6" s="290"/>
      <c r="AKU6" s="290"/>
      <c r="AKV6" s="290"/>
      <c r="AKW6" s="290"/>
      <c r="AKX6" s="290"/>
      <c r="AKY6" s="290"/>
      <c r="AKZ6" s="290"/>
      <c r="ALA6" s="290"/>
      <c r="ALB6" s="290"/>
      <c r="ALC6" s="290"/>
      <c r="ALD6" s="290"/>
      <c r="ALE6" s="290"/>
      <c r="ALF6" s="290"/>
      <c r="ALG6" s="290"/>
      <c r="ALH6" s="290"/>
      <c r="ALI6" s="290"/>
      <c r="ALJ6" s="290"/>
      <c r="ALK6" s="290"/>
      <c r="ALL6" s="290"/>
      <c r="ALM6" s="290"/>
      <c r="ALN6" s="290"/>
      <c r="ALO6" s="290"/>
      <c r="ALP6" s="290"/>
      <c r="ALQ6" s="290"/>
      <c r="ALR6" s="290"/>
      <c r="ALS6" s="290"/>
      <c r="ALT6" s="290"/>
      <c r="ALU6" s="290"/>
      <c r="ALV6" s="290"/>
      <c r="ALW6" s="290"/>
      <c r="ALX6" s="290"/>
      <c r="ALY6" s="290"/>
      <c r="ALZ6" s="290"/>
      <c r="AMA6" s="290"/>
      <c r="AMB6" s="290"/>
      <c r="AMC6" s="290"/>
      <c r="AMD6" s="290"/>
      <c r="AME6" s="290"/>
      <c r="AMF6" s="290"/>
      <c r="AMG6" s="290"/>
      <c r="AMH6" s="290"/>
      <c r="AMI6" s="290"/>
      <c r="AMJ6" s="290"/>
      <c r="AMK6" s="290"/>
      <c r="AML6" s="290"/>
      <c r="AMM6" s="290"/>
      <c r="AMN6" s="290"/>
      <c r="AMO6" s="290"/>
      <c r="AMP6" s="290"/>
      <c r="AMQ6" s="290"/>
      <c r="AMR6" s="290"/>
      <c r="AMS6" s="290"/>
      <c r="AMT6" s="290"/>
      <c r="AMU6" s="290"/>
      <c r="AMV6" s="290"/>
      <c r="AMW6" s="290"/>
      <c r="AMX6" s="290"/>
      <c r="AMY6" s="290"/>
      <c r="AMZ6" s="290"/>
      <c r="ANA6" s="290"/>
      <c r="ANB6" s="290"/>
    </row>
    <row r="7" spans="1:1042" s="292" customFormat="1" ht="15" customHeight="1" x14ac:dyDescent="0.2">
      <c r="B7" s="820"/>
      <c r="C7" s="91"/>
      <c r="D7" s="283"/>
      <c r="E7" s="90"/>
      <c r="F7" s="90"/>
      <c r="G7" s="90"/>
      <c r="H7" s="90"/>
      <c r="I7" s="121"/>
      <c r="J7" s="90"/>
      <c r="K7" s="90"/>
      <c r="L7" s="90"/>
      <c r="M7" s="121"/>
      <c r="N7" s="90"/>
      <c r="O7" s="90"/>
      <c r="P7" s="90"/>
      <c r="Q7" s="121"/>
      <c r="R7" s="90"/>
      <c r="S7" s="90"/>
      <c r="T7" s="90"/>
      <c r="U7" s="121"/>
      <c r="V7" s="90"/>
      <c r="W7" s="90"/>
      <c r="X7" s="90"/>
      <c r="Y7" s="121"/>
      <c r="Z7" s="90"/>
      <c r="AA7" s="90"/>
      <c r="AB7" s="90"/>
      <c r="AC7" s="121"/>
      <c r="AD7" s="90"/>
      <c r="AE7" s="90"/>
      <c r="AF7" s="90"/>
      <c r="AG7" s="121"/>
      <c r="AH7" s="90"/>
      <c r="AI7" s="90"/>
      <c r="AJ7" s="90"/>
      <c r="AK7" s="121"/>
      <c r="AL7" s="90"/>
      <c r="AM7" s="90"/>
      <c r="AN7" s="90"/>
      <c r="AO7" s="121"/>
      <c r="AP7" s="118"/>
      <c r="AQ7" s="89"/>
      <c r="AR7" s="279"/>
      <c r="AS7" s="121"/>
      <c r="AT7" s="118"/>
      <c r="AU7" s="279"/>
      <c r="AV7" s="279"/>
      <c r="AW7" s="123"/>
      <c r="AX7" s="320"/>
      <c r="AY7" s="319"/>
      <c r="AZ7" s="319"/>
      <c r="BA7" s="829"/>
      <c r="BB7" s="293"/>
      <c r="BC7" s="558">
        <f>AX7</f>
        <v>0</v>
      </c>
      <c r="BD7" s="439"/>
      <c r="BE7" s="439" t="e">
        <f>SUM(#REF!)</f>
        <v>#REF!</v>
      </c>
      <c r="BF7" s="331"/>
      <c r="BG7" s="439" t="e">
        <f>SUM(#REF!)</f>
        <v>#REF!</v>
      </c>
    </row>
    <row r="8" spans="1:1042" s="294" customFormat="1" ht="15" customHeight="1" x14ac:dyDescent="0.2">
      <c r="B8" s="844" t="s">
        <v>542</v>
      </c>
      <c r="C8" s="111"/>
      <c r="D8" s="284"/>
      <c r="E8" s="99"/>
      <c r="F8" s="99"/>
      <c r="G8" s="99"/>
      <c r="H8" s="99"/>
      <c r="I8" s="122"/>
      <c r="J8" s="99"/>
      <c r="K8" s="99"/>
      <c r="L8" s="99"/>
      <c r="M8" s="122"/>
      <c r="N8" s="99"/>
      <c r="O8" s="99"/>
      <c r="P8" s="99"/>
      <c r="Q8" s="122"/>
      <c r="R8" s="99"/>
      <c r="S8" s="99"/>
      <c r="T8" s="99"/>
      <c r="U8" s="122"/>
      <c r="V8" s="99"/>
      <c r="W8" s="99"/>
      <c r="X8" s="99"/>
      <c r="Y8" s="122"/>
      <c r="Z8" s="99"/>
      <c r="AA8" s="99"/>
      <c r="AB8" s="99"/>
      <c r="AC8" s="122"/>
      <c r="AD8" s="99"/>
      <c r="AE8" s="99"/>
      <c r="AF8" s="99"/>
      <c r="AG8" s="122"/>
      <c r="AH8" s="99"/>
      <c r="AI8" s="99"/>
      <c r="AJ8" s="99"/>
      <c r="AK8" s="122"/>
      <c r="AL8" s="99"/>
      <c r="AM8" s="99"/>
      <c r="AN8" s="99"/>
      <c r="AO8" s="122"/>
      <c r="AP8" s="119"/>
      <c r="AQ8" s="285"/>
      <c r="AR8" s="99"/>
      <c r="AS8" s="122"/>
      <c r="AT8" s="119"/>
      <c r="AU8" s="99"/>
      <c r="AV8" s="99"/>
      <c r="AW8" s="124"/>
      <c r="AX8" s="119"/>
      <c r="AY8" s="288"/>
      <c r="AZ8" s="286"/>
      <c r="BA8" s="99"/>
      <c r="BB8" s="295"/>
      <c r="BC8" s="323"/>
      <c r="BD8" s="322"/>
      <c r="BE8" s="322"/>
      <c r="BF8" s="322"/>
      <c r="BG8" s="322"/>
    </row>
    <row r="9" spans="1:1042" s="88" customFormat="1" ht="15" customHeight="1" x14ac:dyDescent="0.2">
      <c r="B9" s="842">
        <v>1</v>
      </c>
      <c r="C9" s="91" t="s">
        <v>92</v>
      </c>
      <c r="D9" s="283">
        <f t="shared" ref="D9:D70" si="0">IF($C9="GD",VLOOKUP($B9,FATT_GD,4,0),VLOOKUP($B9,FATT_VE,2,0))</f>
        <v>43834</v>
      </c>
      <c r="E9" s="90" t="str">
        <f t="shared" ref="E9:E44" si="1">IFERROR(VLOOKUP($B9,FATT_GD,8,0),0)</f>
        <v>MF19MAM</v>
      </c>
      <c r="F9" s="90">
        <f t="shared" ref="F9:F44" si="2">IFERROR(VLOOKUP($B9,FATT_GD,10,0),0)</f>
        <v>121.68</v>
      </c>
      <c r="G9" s="90">
        <f t="shared" ref="G9:G44" si="3">IFERROR(VLOOKUP($E9,LOTTI_MF_BIO,4,0),0)</f>
        <v>10</v>
      </c>
      <c r="H9" s="90">
        <f>F9*G9/100</f>
        <v>12.168000000000001</v>
      </c>
      <c r="I9" s="121" t="str">
        <f t="shared" ref="I9:I44" si="4">IFERROR(VLOOKUP($B9,FATT_GD,11,0),0)</f>
        <v>CT18ACM02</v>
      </c>
      <c r="J9" s="90">
        <f t="shared" ref="J9:J44" si="5">IFERROR(VLOOKUP($B9,FATT_GD,13,0),0)</f>
        <v>124.80000000000001</v>
      </c>
      <c r="K9" s="90">
        <f t="shared" ref="K9:K44" si="6">IFERROR(VLOOKUP($I9,LOTTI_CT_BIO,4,0),0)</f>
        <v>18</v>
      </c>
      <c r="L9" s="90">
        <f>J9*K9/100</f>
        <v>22.464000000000002</v>
      </c>
      <c r="M9" s="121" t="str">
        <f t="shared" ref="M9:M44" si="7">IFERROR(VLOOKUP($B9,FATT_GD,14,0),0)</f>
        <v>AC19ACM01</v>
      </c>
      <c r="N9" s="90">
        <f t="shared" ref="N9:N44" si="8">IFERROR(VLOOKUP($B9,FATT_GD,16,0),0)</f>
        <v>270.36</v>
      </c>
      <c r="O9" s="90">
        <f t="shared" ref="O9:O44" si="9">IFERROR(VLOOKUP($M9,LOTTI_AC_BIO,4,0),0)</f>
        <v>20</v>
      </c>
      <c r="P9" s="90">
        <f>N9*O9/100</f>
        <v>54.07200000000001</v>
      </c>
      <c r="Q9" s="121">
        <f t="shared" ref="Q9:Q44" si="10">IFERROR(VLOOKUP($B9,FATT_GD,17,0),0)</f>
        <v>0</v>
      </c>
      <c r="R9" s="90">
        <f t="shared" ref="R9:R44" si="11">IFERROR(VLOOKUP($B9,FATT_GD,19,0),0)</f>
        <v>0</v>
      </c>
      <c r="S9" s="90">
        <f t="shared" ref="S9:S44" si="12">IFERROR(VLOOKUP($Q9,LOTTI_ME_BIO,4,0),0)</f>
        <v>0</v>
      </c>
      <c r="T9" s="90">
        <f>R9*S9/100</f>
        <v>0</v>
      </c>
      <c r="U9" s="121">
        <f t="shared" ref="U9:U44" si="13">IFERROR(VLOOKUP($B9,FATT_GD,20,0),0)</f>
        <v>0</v>
      </c>
      <c r="V9" s="90">
        <f t="shared" ref="V9:V44" si="14">IFERROR(VLOOKUP($B9,FATT_GD,22,0),0)</f>
        <v>0</v>
      </c>
      <c r="W9" s="90">
        <f t="shared" ref="W9:W44" si="15">IFERROR(VLOOKUP($U9,LOTTI_EU_BIO,4,0),0)</f>
        <v>0</v>
      </c>
      <c r="X9" s="90">
        <f>V9*W9/100</f>
        <v>0</v>
      </c>
      <c r="Y9" s="121">
        <f t="shared" ref="Y9:Y44" si="16">IFERROR(VLOOKUP($B9,FATT_GD,23,0),0)</f>
        <v>0</v>
      </c>
      <c r="Z9" s="90">
        <f t="shared" ref="Z9:Z44" si="17">IFERROR(VLOOKUP($B9,FATT_GD,25,0),0)</f>
        <v>0</v>
      </c>
      <c r="AA9" s="90">
        <f t="shared" ref="AA9:AA44" si="18">IFERROR(VLOOKUP($Y9,LOTTI_TG_BIO,4,0),0)</f>
        <v>0</v>
      </c>
      <c r="AB9" s="90">
        <f>Z9*AA9/100</f>
        <v>0</v>
      </c>
      <c r="AC9" s="121" t="str">
        <f t="shared" ref="AC9:AC44" si="19">IFERROR(VLOOKUP($B9,FATT_GD,26,0),0)</f>
        <v>MF19DAG</v>
      </c>
      <c r="AD9" s="90">
        <f t="shared" ref="AD9:AD44" si="20">IFERROR(VLOOKUP($B9,FATT_GD,28,0),0)</f>
        <v>121.68</v>
      </c>
      <c r="AE9" s="90">
        <f t="shared" ref="AE9:AE44" si="21">IFERROR(VLOOKUP($AC9,LOTTI_MF,4,0),0)</f>
        <v>33</v>
      </c>
      <c r="AF9" s="90">
        <f>AD9*AE9/100</f>
        <v>40.154400000000003</v>
      </c>
      <c r="AG9" s="121" t="str">
        <f t="shared" ref="AG9:AG44" si="22">IFERROR(VLOOKUP($B9,FATT_GD,29,0),0)</f>
        <v>CT18BRG99</v>
      </c>
      <c r="AH9" s="90">
        <f t="shared" ref="AH9:AH44" si="23">IFERROR(VLOOKUP($B9,FATT_GD,31,0),0)</f>
        <v>122.88</v>
      </c>
      <c r="AI9" s="90">
        <f t="shared" ref="AI9:AI44" si="24">IFERROR(VLOOKUP($AG9,LOTTI_CT,4,0),0)</f>
        <v>23</v>
      </c>
      <c r="AJ9" s="90">
        <f>AH9*AI9/100</f>
        <v>28.2624</v>
      </c>
      <c r="AK9" s="121" t="str">
        <f t="shared" ref="AK9:AK44" si="25">IFERROR(VLOOKUP($B9,FATT_GD,32,0),0)</f>
        <v>AC18DA03</v>
      </c>
      <c r="AL9" s="90">
        <f t="shared" ref="AL9:AL44" si="26">IFERROR(VLOOKUP($B9,FATT_GD,34,0),0)</f>
        <v>261</v>
      </c>
      <c r="AM9" s="90">
        <f t="shared" ref="AM9:AM44" si="27">IFERROR(VLOOKUP($AK9,LOTTI_AC,4,0),0)</f>
        <v>23</v>
      </c>
      <c r="AN9" s="90">
        <f>AL9*AM9/100</f>
        <v>60.03</v>
      </c>
      <c r="AO9" s="121">
        <f t="shared" ref="AO9:AO44" si="28">IFERROR(VLOOKUP($B9,FATT_GD,37,0),0)</f>
        <v>0</v>
      </c>
      <c r="AP9" s="118">
        <f>IFERROR(IF(AO9&gt;0,AO9*AP$6/100,0),0)</f>
        <v>0</v>
      </c>
      <c r="AQ9" s="89">
        <f t="shared" ref="AQ9:AQ44" si="29">IFERROR(VLOOKUP($B9,FATT_VE,5,0),0)</f>
        <v>0</v>
      </c>
      <c r="AR9" s="279">
        <f>IFERROR(IF(AQ9&gt;0,AQ9*AR$6/100,0),0)</f>
        <v>0</v>
      </c>
      <c r="AS9" s="121">
        <f t="shared" ref="AS9:AS44" si="30">IFERROR(VLOOKUP($B9,FATT_VE,10,0),0)</f>
        <v>0</v>
      </c>
      <c r="AT9" s="118">
        <f>IFERROR(IF(AS9&gt;0,AS9*AT$6/100,0),0)</f>
        <v>0</v>
      </c>
      <c r="AU9" s="279">
        <f t="shared" ref="AU9:AU44" si="31">IFERROR(VLOOKUP($B9,FATT_VE,13,0),0)</f>
        <v>0</v>
      </c>
      <c r="AV9" s="279">
        <f>IFERROR(IF(AU9&gt;0,AU9*AV$6/100,0),0)</f>
        <v>0</v>
      </c>
      <c r="AW9" s="123">
        <f t="shared" ref="AW9:AW44" si="32">IFERROR(VLOOKUP($B9,FATT_VE,62,0),0)</f>
        <v>0</v>
      </c>
      <c r="AX9" s="118">
        <f>IFERROR(IF(AW9&gt;0,AW9*AX$6/100,0),0)</f>
        <v>0</v>
      </c>
      <c r="AY9" s="287">
        <f>IF($C9="GD",F9+J9+N9+R9+V9+Z9+AD9+AH9+AL9+AO9,AQ9+AS9+AU9+AW9)</f>
        <v>1022.4</v>
      </c>
      <c r="AZ9" s="78">
        <f t="shared" ref="AZ9:AZ44" si="33">IF($C9="GD",H9+L9+P9+T9+X9+AB9+AF9+AJ9+AN9+AP9-BE9-BG9,AR9+AT9+AX9+AV9-BE9-BG9)</f>
        <v>217.15080000000003</v>
      </c>
      <c r="BA9" s="279"/>
      <c r="BB9" s="101"/>
      <c r="BC9" s="325">
        <f t="shared" ref="BC9:BC44" si="34">B9</f>
        <v>1</v>
      </c>
      <c r="BD9" s="330"/>
      <c r="BE9" s="331" t="b">
        <f t="shared" ref="BE9:BE44" si="35">IF(BD9="OK",$AY9*$BE$6/100)</f>
        <v>0</v>
      </c>
      <c r="BF9" s="330"/>
      <c r="BG9" s="331" t="b">
        <f t="shared" ref="BG9:BG44" si="36">IF(BF9="OK",$AY9*$BG$6/100)</f>
        <v>0</v>
      </c>
    </row>
    <row r="10" spans="1:1042" s="88" customFormat="1" ht="15" customHeight="1" x14ac:dyDescent="0.2">
      <c r="B10" s="91">
        <v>2</v>
      </c>
      <c r="C10" s="91" t="s">
        <v>92</v>
      </c>
      <c r="D10" s="283">
        <f t="shared" si="0"/>
        <v>43834</v>
      </c>
      <c r="E10" s="90" t="str">
        <f t="shared" si="1"/>
        <v>MF19MAM</v>
      </c>
      <c r="F10" s="90">
        <f t="shared" si="2"/>
        <v>60.84</v>
      </c>
      <c r="G10" s="90">
        <f t="shared" si="3"/>
        <v>10</v>
      </c>
      <c r="H10" s="90">
        <f t="shared" ref="H10:H69" si="37">F10*G10/100</f>
        <v>6.0840000000000005</v>
      </c>
      <c r="I10" s="121" t="str">
        <f t="shared" si="4"/>
        <v>CT18ACM02</v>
      </c>
      <c r="J10" s="90">
        <f t="shared" si="5"/>
        <v>31.200000000000003</v>
      </c>
      <c r="K10" s="90">
        <f t="shared" si="6"/>
        <v>18</v>
      </c>
      <c r="L10" s="90">
        <f t="shared" ref="L10:L69" si="38">J10*K10/100</f>
        <v>5.6160000000000005</v>
      </c>
      <c r="M10" s="121" t="str">
        <f t="shared" si="7"/>
        <v>AC19ACM01</v>
      </c>
      <c r="N10" s="90">
        <f t="shared" si="8"/>
        <v>90.12</v>
      </c>
      <c r="O10" s="90">
        <f t="shared" si="9"/>
        <v>20</v>
      </c>
      <c r="P10" s="90">
        <f t="shared" ref="P10:P69" si="39">N10*O10/100</f>
        <v>18.024000000000001</v>
      </c>
      <c r="Q10" s="121" t="str">
        <f t="shared" si="10"/>
        <v>ME19ACM</v>
      </c>
      <c r="R10" s="90">
        <f t="shared" si="11"/>
        <v>60.84</v>
      </c>
      <c r="S10" s="90">
        <f t="shared" si="12"/>
        <v>18</v>
      </c>
      <c r="T10" s="90">
        <f t="shared" ref="T10:T69" si="40">R10*S10/100</f>
        <v>10.951200000000002</v>
      </c>
      <c r="U10" s="121" t="str">
        <f t="shared" si="13"/>
        <v>EU19TAM</v>
      </c>
      <c r="V10" s="90">
        <f t="shared" si="14"/>
        <v>79.44</v>
      </c>
      <c r="W10" s="90">
        <f t="shared" si="15"/>
        <v>11</v>
      </c>
      <c r="X10" s="90">
        <f t="shared" ref="X10:X69" si="41">V10*W10/100</f>
        <v>8.7383999999999986</v>
      </c>
      <c r="Y10" s="121">
        <f t="shared" si="16"/>
        <v>0</v>
      </c>
      <c r="Z10" s="90">
        <f t="shared" si="17"/>
        <v>0</v>
      </c>
      <c r="AA10" s="90">
        <f t="shared" si="18"/>
        <v>0</v>
      </c>
      <c r="AB10" s="90">
        <f t="shared" ref="AB10:AB69" si="42">Z10*AA10/100</f>
        <v>0</v>
      </c>
      <c r="AC10" s="121">
        <f t="shared" si="19"/>
        <v>0</v>
      </c>
      <c r="AD10" s="90">
        <f t="shared" si="20"/>
        <v>0</v>
      </c>
      <c r="AE10" s="90">
        <f t="shared" si="21"/>
        <v>0</v>
      </c>
      <c r="AF10" s="90">
        <f t="shared" ref="AF10:AF69" si="43">AD10*AE10/100</f>
        <v>0</v>
      </c>
      <c r="AG10" s="121" t="str">
        <f t="shared" si="22"/>
        <v>CT18BRG99</v>
      </c>
      <c r="AH10" s="90">
        <f t="shared" si="23"/>
        <v>30.72</v>
      </c>
      <c r="AI10" s="90">
        <f t="shared" si="24"/>
        <v>23</v>
      </c>
      <c r="AJ10" s="90">
        <f t="shared" ref="AJ10:AJ69" si="44">AH10*AI10/100</f>
        <v>7.0655999999999999</v>
      </c>
      <c r="AK10" s="121" t="str">
        <f t="shared" si="25"/>
        <v>AC18DA03</v>
      </c>
      <c r="AL10" s="90">
        <f t="shared" si="26"/>
        <v>87</v>
      </c>
      <c r="AM10" s="90">
        <f t="shared" si="27"/>
        <v>23</v>
      </c>
      <c r="AN10" s="90">
        <f t="shared" ref="AN10:AN69" si="45">AL10*AM10/100</f>
        <v>20.010000000000002</v>
      </c>
      <c r="AO10" s="121">
        <f t="shared" si="28"/>
        <v>0</v>
      </c>
      <c r="AP10" s="118">
        <f>IFERROR(IF(AO10&gt;0,AO10*AP$6/100,0),0)</f>
        <v>0</v>
      </c>
      <c r="AQ10" s="89">
        <f t="shared" si="29"/>
        <v>0</v>
      </c>
      <c r="AR10" s="279">
        <f>IFERROR(IF(AQ10&gt;0,AQ10*AR$6/100,0),0)</f>
        <v>0</v>
      </c>
      <c r="AS10" s="121">
        <f t="shared" si="30"/>
        <v>0</v>
      </c>
      <c r="AT10" s="118">
        <f>IFERROR(IF(AS10&gt;0,AS10*AT$6/100,0),0)</f>
        <v>0</v>
      </c>
      <c r="AU10" s="279">
        <f t="shared" si="31"/>
        <v>0</v>
      </c>
      <c r="AV10" s="279">
        <f>IFERROR(IF(AU10&gt;0,AU10*AV$6/100,0),0)</f>
        <v>0</v>
      </c>
      <c r="AW10" s="123">
        <f t="shared" si="32"/>
        <v>0</v>
      </c>
      <c r="AX10" s="118">
        <f>IFERROR(IF(AW10&gt;0,AW10*AX$6/100,0),0)</f>
        <v>0</v>
      </c>
      <c r="AY10" s="287">
        <f t="shared" ref="AY10:AY44" si="46">IF($C10="GD",F10+J10+N10+R10+V10+Z10+AD10+AH10+AL10+AO10,AQ10+AS10+AU10+AW10)</f>
        <v>440.16000000000008</v>
      </c>
      <c r="AZ10" s="78">
        <f t="shared" si="33"/>
        <v>76.489200000000011</v>
      </c>
      <c r="BA10" s="279"/>
      <c r="BB10" s="101"/>
      <c r="BC10" s="325">
        <f t="shared" si="34"/>
        <v>2</v>
      </c>
      <c r="BD10" s="330"/>
      <c r="BE10" s="331" t="b">
        <f t="shared" si="35"/>
        <v>0</v>
      </c>
      <c r="BF10" s="330"/>
      <c r="BG10" s="331" t="b">
        <f t="shared" si="36"/>
        <v>0</v>
      </c>
    </row>
    <row r="11" spans="1:1042" s="88" customFormat="1" ht="15" customHeight="1" x14ac:dyDescent="0.2">
      <c r="B11" s="153">
        <v>3</v>
      </c>
      <c r="C11" s="91" t="s">
        <v>92</v>
      </c>
      <c r="D11" s="283">
        <f t="shared" si="0"/>
        <v>43841</v>
      </c>
      <c r="E11" s="90" t="str">
        <f t="shared" si="1"/>
        <v>MF19MAM</v>
      </c>
      <c r="F11" s="90">
        <f t="shared" si="2"/>
        <v>30.42</v>
      </c>
      <c r="G11" s="90">
        <f t="shared" si="3"/>
        <v>10</v>
      </c>
      <c r="H11" s="90">
        <f t="shared" si="37"/>
        <v>3.0420000000000003</v>
      </c>
      <c r="I11" s="121">
        <f t="shared" si="4"/>
        <v>0</v>
      </c>
      <c r="J11" s="90">
        <f t="shared" si="5"/>
        <v>0</v>
      </c>
      <c r="K11" s="90">
        <f t="shared" si="6"/>
        <v>0</v>
      </c>
      <c r="L11" s="90">
        <f t="shared" si="38"/>
        <v>0</v>
      </c>
      <c r="M11" s="121" t="str">
        <f t="shared" si="7"/>
        <v>AC19ACM01</v>
      </c>
      <c r="N11" s="90">
        <f t="shared" si="8"/>
        <v>90.12</v>
      </c>
      <c r="O11" s="90">
        <f t="shared" si="9"/>
        <v>20</v>
      </c>
      <c r="P11" s="90">
        <f t="shared" si="39"/>
        <v>18.024000000000001</v>
      </c>
      <c r="Q11" s="121" t="str">
        <f t="shared" si="10"/>
        <v>ME19ACM</v>
      </c>
      <c r="R11" s="90">
        <f t="shared" si="11"/>
        <v>30.42</v>
      </c>
      <c r="S11" s="90">
        <f t="shared" si="12"/>
        <v>18</v>
      </c>
      <c r="T11" s="90">
        <f t="shared" si="40"/>
        <v>5.4756000000000009</v>
      </c>
      <c r="U11" s="121" t="str">
        <f t="shared" si="13"/>
        <v>EU19TAM</v>
      </c>
      <c r="V11" s="90">
        <f t="shared" si="14"/>
        <v>39.72</v>
      </c>
      <c r="W11" s="90">
        <f t="shared" si="15"/>
        <v>11</v>
      </c>
      <c r="X11" s="90">
        <f t="shared" si="41"/>
        <v>4.3691999999999993</v>
      </c>
      <c r="Y11" s="121">
        <f t="shared" si="16"/>
        <v>0</v>
      </c>
      <c r="Z11" s="90">
        <f t="shared" si="17"/>
        <v>0</v>
      </c>
      <c r="AA11" s="90">
        <f t="shared" si="18"/>
        <v>0</v>
      </c>
      <c r="AB11" s="90">
        <f t="shared" si="42"/>
        <v>0</v>
      </c>
      <c r="AC11" s="121" t="str">
        <f t="shared" si="19"/>
        <v>MF19DAG</v>
      </c>
      <c r="AD11" s="90">
        <f t="shared" si="20"/>
        <v>30.42</v>
      </c>
      <c r="AE11" s="90">
        <f t="shared" si="21"/>
        <v>33</v>
      </c>
      <c r="AF11" s="90">
        <f t="shared" si="43"/>
        <v>10.038600000000001</v>
      </c>
      <c r="AG11" s="121" t="str">
        <f t="shared" si="22"/>
        <v>CT18BRG99</v>
      </c>
      <c r="AH11" s="90">
        <f t="shared" si="23"/>
        <v>30.72</v>
      </c>
      <c r="AI11" s="90">
        <f t="shared" si="24"/>
        <v>23</v>
      </c>
      <c r="AJ11" s="90">
        <f t="shared" si="44"/>
        <v>7.0655999999999999</v>
      </c>
      <c r="AK11" s="121">
        <f t="shared" si="25"/>
        <v>0</v>
      </c>
      <c r="AL11" s="90">
        <f t="shared" si="26"/>
        <v>0</v>
      </c>
      <c r="AM11" s="90">
        <f t="shared" si="27"/>
        <v>0</v>
      </c>
      <c r="AN11" s="90">
        <f t="shared" si="45"/>
        <v>0</v>
      </c>
      <c r="AO11" s="121">
        <f t="shared" si="28"/>
        <v>0</v>
      </c>
      <c r="AP11" s="118">
        <f t="shared" ref="AP11:AP70" si="47">IFERROR(IF(AO11&gt;0,AO11*AP$6/100,0),0)</f>
        <v>0</v>
      </c>
      <c r="AQ11" s="89">
        <f t="shared" si="29"/>
        <v>0</v>
      </c>
      <c r="AR11" s="279">
        <f t="shared" ref="AR11:AR70" si="48">IFERROR(IF(AQ11&gt;0,AQ11*AR$6/100,0),0)</f>
        <v>0</v>
      </c>
      <c r="AS11" s="121">
        <f t="shared" si="30"/>
        <v>0</v>
      </c>
      <c r="AT11" s="118">
        <f t="shared" ref="AT11:AT70" si="49">IFERROR(IF(AS11&gt;0,AS11*AT$6/100,0),0)</f>
        <v>0</v>
      </c>
      <c r="AU11" s="279">
        <f t="shared" si="31"/>
        <v>0</v>
      </c>
      <c r="AV11" s="279">
        <f t="shared" ref="AV11:AV70" si="50">IFERROR(IF(AU11&gt;0,AU11*AV$6/100,0),0)</f>
        <v>0</v>
      </c>
      <c r="AW11" s="123">
        <f t="shared" si="32"/>
        <v>0</v>
      </c>
      <c r="AX11" s="118">
        <f t="shared" ref="AX11:AX70" si="51">IFERROR(IF(AW11&gt;0,AW11*AX$6/100,0),0)</f>
        <v>0</v>
      </c>
      <c r="AY11" s="287">
        <f t="shared" si="46"/>
        <v>251.82000000000002</v>
      </c>
      <c r="AZ11" s="78">
        <f t="shared" si="33"/>
        <v>48.015000000000001</v>
      </c>
      <c r="BA11" s="279"/>
      <c r="BB11" s="101"/>
      <c r="BC11" s="325">
        <f t="shared" si="34"/>
        <v>3</v>
      </c>
      <c r="BD11" s="330"/>
      <c r="BE11" s="331" t="b">
        <f t="shared" si="35"/>
        <v>0</v>
      </c>
      <c r="BF11" s="330"/>
      <c r="BG11" s="331" t="b">
        <f t="shared" si="36"/>
        <v>0</v>
      </c>
    </row>
    <row r="12" spans="1:1042" s="88" customFormat="1" ht="15" customHeight="1" x14ac:dyDescent="0.2">
      <c r="B12" s="153">
        <v>4</v>
      </c>
      <c r="C12" s="91" t="s">
        <v>92</v>
      </c>
      <c r="D12" s="283">
        <f t="shared" si="0"/>
        <v>43841</v>
      </c>
      <c r="E12" s="90" t="str">
        <f t="shared" si="1"/>
        <v>MF19MAM</v>
      </c>
      <c r="F12" s="90">
        <f t="shared" si="2"/>
        <v>30.42</v>
      </c>
      <c r="G12" s="90">
        <f t="shared" si="3"/>
        <v>10</v>
      </c>
      <c r="H12" s="90">
        <f t="shared" si="37"/>
        <v>3.0420000000000003</v>
      </c>
      <c r="I12" s="121">
        <f t="shared" si="4"/>
        <v>0</v>
      </c>
      <c r="J12" s="90">
        <f t="shared" si="5"/>
        <v>0</v>
      </c>
      <c r="K12" s="90">
        <f t="shared" si="6"/>
        <v>0</v>
      </c>
      <c r="L12" s="90">
        <f t="shared" si="38"/>
        <v>0</v>
      </c>
      <c r="M12" s="121">
        <f t="shared" si="7"/>
        <v>0</v>
      </c>
      <c r="N12" s="90">
        <f t="shared" si="8"/>
        <v>0</v>
      </c>
      <c r="O12" s="90">
        <f t="shared" si="9"/>
        <v>0</v>
      </c>
      <c r="P12" s="90">
        <f t="shared" si="39"/>
        <v>0</v>
      </c>
      <c r="Q12" s="121" t="str">
        <f t="shared" si="10"/>
        <v>ME19ACM</v>
      </c>
      <c r="R12" s="90">
        <f t="shared" si="11"/>
        <v>30.42</v>
      </c>
      <c r="S12" s="90">
        <f t="shared" si="12"/>
        <v>18</v>
      </c>
      <c r="T12" s="90">
        <f t="shared" si="40"/>
        <v>5.4756000000000009</v>
      </c>
      <c r="U12" s="121" t="str">
        <f t="shared" si="13"/>
        <v>EU19TAM</v>
      </c>
      <c r="V12" s="90">
        <f t="shared" si="14"/>
        <v>39.72</v>
      </c>
      <c r="W12" s="90">
        <f t="shared" si="15"/>
        <v>11</v>
      </c>
      <c r="X12" s="90">
        <f t="shared" si="41"/>
        <v>4.3691999999999993</v>
      </c>
      <c r="Y12" s="121">
        <f t="shared" si="16"/>
        <v>0</v>
      </c>
      <c r="Z12" s="90">
        <f t="shared" si="17"/>
        <v>0</v>
      </c>
      <c r="AA12" s="90">
        <f t="shared" si="18"/>
        <v>0</v>
      </c>
      <c r="AB12" s="90">
        <f t="shared" si="42"/>
        <v>0</v>
      </c>
      <c r="AC12" s="121" t="str">
        <f t="shared" si="19"/>
        <v>MF19DAG</v>
      </c>
      <c r="AD12" s="90">
        <f t="shared" si="20"/>
        <v>30.42</v>
      </c>
      <c r="AE12" s="90">
        <f t="shared" si="21"/>
        <v>33</v>
      </c>
      <c r="AF12" s="90">
        <f t="shared" si="43"/>
        <v>10.038600000000001</v>
      </c>
      <c r="AG12" s="121" t="str">
        <f t="shared" si="22"/>
        <v>CT18BRG99</v>
      </c>
      <c r="AH12" s="90">
        <f t="shared" si="23"/>
        <v>30.72</v>
      </c>
      <c r="AI12" s="90">
        <f t="shared" si="24"/>
        <v>23</v>
      </c>
      <c r="AJ12" s="90">
        <f t="shared" si="44"/>
        <v>7.0655999999999999</v>
      </c>
      <c r="AK12" s="121" t="str">
        <f t="shared" si="25"/>
        <v>AC18DA03</v>
      </c>
      <c r="AL12" s="90">
        <f t="shared" si="26"/>
        <v>43.5</v>
      </c>
      <c r="AM12" s="90">
        <f t="shared" si="27"/>
        <v>23</v>
      </c>
      <c r="AN12" s="90">
        <f t="shared" si="45"/>
        <v>10.005000000000001</v>
      </c>
      <c r="AO12" s="121">
        <f t="shared" si="28"/>
        <v>0</v>
      </c>
      <c r="AP12" s="118">
        <f t="shared" si="47"/>
        <v>0</v>
      </c>
      <c r="AQ12" s="89">
        <f t="shared" si="29"/>
        <v>0</v>
      </c>
      <c r="AR12" s="279">
        <f t="shared" si="48"/>
        <v>0</v>
      </c>
      <c r="AS12" s="121">
        <f t="shared" si="30"/>
        <v>0</v>
      </c>
      <c r="AT12" s="118">
        <f t="shared" si="49"/>
        <v>0</v>
      </c>
      <c r="AU12" s="279">
        <f t="shared" si="31"/>
        <v>0</v>
      </c>
      <c r="AV12" s="279">
        <f t="shared" si="50"/>
        <v>0</v>
      </c>
      <c r="AW12" s="123">
        <f t="shared" si="32"/>
        <v>0</v>
      </c>
      <c r="AX12" s="118">
        <f t="shared" si="51"/>
        <v>0</v>
      </c>
      <c r="AY12" s="287">
        <f t="shared" si="46"/>
        <v>205.20000000000002</v>
      </c>
      <c r="AZ12" s="78">
        <f t="shared" si="33"/>
        <v>39.996000000000002</v>
      </c>
      <c r="BA12" s="279"/>
      <c r="BB12" s="101"/>
      <c r="BC12" s="325">
        <f t="shared" si="34"/>
        <v>4</v>
      </c>
      <c r="BD12" s="330"/>
      <c r="BE12" s="331" t="b">
        <f t="shared" si="35"/>
        <v>0</v>
      </c>
      <c r="BF12" s="330"/>
      <c r="BG12" s="331" t="b">
        <f t="shared" si="36"/>
        <v>0</v>
      </c>
    </row>
    <row r="13" spans="1:1042" s="88" customFormat="1" ht="15" customHeight="1" x14ac:dyDescent="0.2">
      <c r="B13" s="153">
        <v>5</v>
      </c>
      <c r="C13" s="91" t="s">
        <v>92</v>
      </c>
      <c r="D13" s="283">
        <f t="shared" si="0"/>
        <v>43841</v>
      </c>
      <c r="E13" s="90" t="str">
        <f t="shared" si="1"/>
        <v>MF19MAM</v>
      </c>
      <c r="F13" s="90">
        <f t="shared" si="2"/>
        <v>60.84</v>
      </c>
      <c r="G13" s="90">
        <f t="shared" si="3"/>
        <v>10</v>
      </c>
      <c r="H13" s="90">
        <f t="shared" si="37"/>
        <v>6.0840000000000005</v>
      </c>
      <c r="I13" s="121" t="str">
        <f t="shared" si="4"/>
        <v>CT18ACM02</v>
      </c>
      <c r="J13" s="90">
        <f t="shared" si="5"/>
        <v>62.400000000000006</v>
      </c>
      <c r="K13" s="90">
        <f t="shared" si="6"/>
        <v>18</v>
      </c>
      <c r="L13" s="90">
        <f t="shared" si="38"/>
        <v>11.232000000000001</v>
      </c>
      <c r="M13" s="121" t="str">
        <f t="shared" si="7"/>
        <v>AC19ACM01</v>
      </c>
      <c r="N13" s="90">
        <f t="shared" si="8"/>
        <v>45.06</v>
      </c>
      <c r="O13" s="90">
        <f t="shared" si="9"/>
        <v>20</v>
      </c>
      <c r="P13" s="90">
        <f t="shared" si="39"/>
        <v>9.0120000000000005</v>
      </c>
      <c r="Q13" s="121" t="str">
        <f t="shared" si="10"/>
        <v>ME19ACM</v>
      </c>
      <c r="R13" s="90">
        <f t="shared" si="11"/>
        <v>60.84</v>
      </c>
      <c r="S13" s="90">
        <f t="shared" si="12"/>
        <v>18</v>
      </c>
      <c r="T13" s="90">
        <f t="shared" si="40"/>
        <v>10.951200000000002</v>
      </c>
      <c r="U13" s="121" t="str">
        <f t="shared" si="13"/>
        <v>EU19TAM</v>
      </c>
      <c r="V13" s="90">
        <f t="shared" si="14"/>
        <v>79.44</v>
      </c>
      <c r="W13" s="90">
        <f t="shared" si="15"/>
        <v>11</v>
      </c>
      <c r="X13" s="90">
        <f t="shared" si="41"/>
        <v>8.7383999999999986</v>
      </c>
      <c r="Y13" s="121">
        <f t="shared" si="16"/>
        <v>0</v>
      </c>
      <c r="Z13" s="90">
        <f t="shared" si="17"/>
        <v>0</v>
      </c>
      <c r="AA13" s="90">
        <f t="shared" si="18"/>
        <v>0</v>
      </c>
      <c r="AB13" s="90">
        <f t="shared" si="42"/>
        <v>0</v>
      </c>
      <c r="AC13" s="121" t="str">
        <f t="shared" si="19"/>
        <v>MF19DAG</v>
      </c>
      <c r="AD13" s="90">
        <f t="shared" si="20"/>
        <v>30.42</v>
      </c>
      <c r="AE13" s="90">
        <f t="shared" si="21"/>
        <v>33</v>
      </c>
      <c r="AF13" s="90">
        <f t="shared" si="43"/>
        <v>10.038600000000001</v>
      </c>
      <c r="AG13" s="121">
        <f t="shared" si="22"/>
        <v>0</v>
      </c>
      <c r="AH13" s="90">
        <f t="shared" si="23"/>
        <v>0</v>
      </c>
      <c r="AI13" s="90">
        <f t="shared" si="24"/>
        <v>0</v>
      </c>
      <c r="AJ13" s="90">
        <f t="shared" si="44"/>
        <v>0</v>
      </c>
      <c r="AK13" s="121" t="str">
        <f t="shared" si="25"/>
        <v>AC18DA03</v>
      </c>
      <c r="AL13" s="90">
        <f t="shared" si="26"/>
        <v>43.5</v>
      </c>
      <c r="AM13" s="90">
        <f t="shared" si="27"/>
        <v>23</v>
      </c>
      <c r="AN13" s="90">
        <f t="shared" si="45"/>
        <v>10.005000000000001</v>
      </c>
      <c r="AO13" s="121">
        <f t="shared" si="28"/>
        <v>0</v>
      </c>
      <c r="AP13" s="118">
        <f t="shared" si="47"/>
        <v>0</v>
      </c>
      <c r="AQ13" s="89">
        <f t="shared" si="29"/>
        <v>0</v>
      </c>
      <c r="AR13" s="279">
        <f t="shared" si="48"/>
        <v>0</v>
      </c>
      <c r="AS13" s="121">
        <f t="shared" si="30"/>
        <v>0</v>
      </c>
      <c r="AT13" s="118">
        <f t="shared" si="49"/>
        <v>0</v>
      </c>
      <c r="AU13" s="279">
        <f t="shared" si="31"/>
        <v>0</v>
      </c>
      <c r="AV13" s="279">
        <f t="shared" si="50"/>
        <v>0</v>
      </c>
      <c r="AW13" s="123">
        <f t="shared" si="32"/>
        <v>0</v>
      </c>
      <c r="AX13" s="118">
        <f t="shared" si="51"/>
        <v>0</v>
      </c>
      <c r="AY13" s="287">
        <f t="shared" si="46"/>
        <v>382.50000000000006</v>
      </c>
      <c r="AZ13" s="78">
        <f t="shared" si="33"/>
        <v>66.061199999999999</v>
      </c>
      <c r="BA13" s="279"/>
      <c r="BB13" s="101"/>
      <c r="BC13" s="325">
        <f t="shared" si="34"/>
        <v>5</v>
      </c>
      <c r="BD13" s="330"/>
      <c r="BE13" s="331" t="b">
        <f t="shared" si="35"/>
        <v>0</v>
      </c>
      <c r="BF13" s="330"/>
      <c r="BG13" s="331" t="b">
        <f t="shared" si="36"/>
        <v>0</v>
      </c>
    </row>
    <row r="14" spans="1:1042" s="88" customFormat="1" ht="15" customHeight="1" x14ac:dyDescent="0.2">
      <c r="B14" s="153" t="s">
        <v>655</v>
      </c>
      <c r="C14" s="91" t="s">
        <v>92</v>
      </c>
      <c r="D14" s="283">
        <f t="shared" si="0"/>
        <v>43841</v>
      </c>
      <c r="E14" s="90" t="str">
        <f t="shared" si="1"/>
        <v>MF19MAM</v>
      </c>
      <c r="F14" s="90">
        <f t="shared" si="2"/>
        <v>30.42</v>
      </c>
      <c r="G14" s="90">
        <f t="shared" si="3"/>
        <v>10</v>
      </c>
      <c r="H14" s="90">
        <f t="shared" si="37"/>
        <v>3.0420000000000003</v>
      </c>
      <c r="I14" s="121">
        <f t="shared" si="4"/>
        <v>0</v>
      </c>
      <c r="J14" s="90">
        <f t="shared" si="5"/>
        <v>0</v>
      </c>
      <c r="K14" s="90">
        <f t="shared" si="6"/>
        <v>0</v>
      </c>
      <c r="L14" s="90">
        <f t="shared" si="38"/>
        <v>0</v>
      </c>
      <c r="M14" s="121" t="str">
        <f t="shared" si="7"/>
        <v>AC19ACM01</v>
      </c>
      <c r="N14" s="90">
        <f t="shared" si="8"/>
        <v>15.02</v>
      </c>
      <c r="O14" s="90">
        <f t="shared" si="9"/>
        <v>20</v>
      </c>
      <c r="P14" s="90">
        <f t="shared" si="39"/>
        <v>3.0039999999999996</v>
      </c>
      <c r="Q14" s="121" t="str">
        <f t="shared" si="10"/>
        <v>ME19ACM</v>
      </c>
      <c r="R14" s="90">
        <f t="shared" si="11"/>
        <v>30.42</v>
      </c>
      <c r="S14" s="90">
        <f t="shared" si="12"/>
        <v>18</v>
      </c>
      <c r="T14" s="90">
        <f t="shared" si="40"/>
        <v>5.4756000000000009</v>
      </c>
      <c r="U14" s="121">
        <f t="shared" si="13"/>
        <v>0</v>
      </c>
      <c r="V14" s="90">
        <f t="shared" si="14"/>
        <v>0</v>
      </c>
      <c r="W14" s="90">
        <f t="shared" si="15"/>
        <v>0</v>
      </c>
      <c r="X14" s="90">
        <f t="shared" si="41"/>
        <v>0</v>
      </c>
      <c r="Y14" s="121">
        <f t="shared" si="16"/>
        <v>0</v>
      </c>
      <c r="Z14" s="90">
        <f t="shared" si="17"/>
        <v>0</v>
      </c>
      <c r="AA14" s="90">
        <f t="shared" si="18"/>
        <v>0</v>
      </c>
      <c r="AB14" s="90">
        <f t="shared" si="42"/>
        <v>0</v>
      </c>
      <c r="AC14" s="121" t="str">
        <f t="shared" si="19"/>
        <v>MF19DAG</v>
      </c>
      <c r="AD14" s="90">
        <f t="shared" si="20"/>
        <v>60.84</v>
      </c>
      <c r="AE14" s="90">
        <f t="shared" si="21"/>
        <v>33</v>
      </c>
      <c r="AF14" s="90">
        <f t="shared" si="43"/>
        <v>20.077200000000001</v>
      </c>
      <c r="AG14" s="121" t="str">
        <f t="shared" si="22"/>
        <v>CT18BRG99</v>
      </c>
      <c r="AH14" s="90">
        <f t="shared" si="23"/>
        <v>30.72</v>
      </c>
      <c r="AI14" s="90">
        <f t="shared" si="24"/>
        <v>23</v>
      </c>
      <c r="AJ14" s="90">
        <f t="shared" si="44"/>
        <v>7.0655999999999999</v>
      </c>
      <c r="AK14" s="121" t="str">
        <f t="shared" si="25"/>
        <v>AC18DA03</v>
      </c>
      <c r="AL14" s="90">
        <f t="shared" si="26"/>
        <v>43.5</v>
      </c>
      <c r="AM14" s="90">
        <f t="shared" si="27"/>
        <v>23</v>
      </c>
      <c r="AN14" s="90">
        <f t="shared" si="45"/>
        <v>10.005000000000001</v>
      </c>
      <c r="AO14" s="121">
        <f t="shared" si="28"/>
        <v>0</v>
      </c>
      <c r="AP14" s="118">
        <f t="shared" si="47"/>
        <v>0</v>
      </c>
      <c r="AQ14" s="89">
        <f t="shared" si="29"/>
        <v>0</v>
      </c>
      <c r="AR14" s="279">
        <f t="shared" si="48"/>
        <v>0</v>
      </c>
      <c r="AS14" s="121">
        <f t="shared" si="30"/>
        <v>0</v>
      </c>
      <c r="AT14" s="118">
        <f t="shared" si="49"/>
        <v>0</v>
      </c>
      <c r="AU14" s="279">
        <f t="shared" si="31"/>
        <v>0</v>
      </c>
      <c r="AV14" s="279">
        <f t="shared" si="50"/>
        <v>0</v>
      </c>
      <c r="AW14" s="123">
        <f t="shared" si="32"/>
        <v>0</v>
      </c>
      <c r="AX14" s="118">
        <f t="shared" si="51"/>
        <v>0</v>
      </c>
      <c r="AY14" s="287">
        <f t="shared" si="46"/>
        <v>210.92</v>
      </c>
      <c r="AZ14" s="78">
        <f t="shared" si="33"/>
        <v>48.669400000000003</v>
      </c>
      <c r="BA14" s="279"/>
      <c r="BB14" s="101"/>
      <c r="BC14" s="325" t="str">
        <f t="shared" si="34"/>
        <v>6A</v>
      </c>
      <c r="BD14" s="330"/>
      <c r="BE14" s="331" t="b">
        <f t="shared" si="35"/>
        <v>0</v>
      </c>
      <c r="BF14" s="330"/>
      <c r="BG14" s="331" t="b">
        <f t="shared" si="36"/>
        <v>0</v>
      </c>
    </row>
    <row r="15" spans="1:1042" s="88" customFormat="1" ht="15" customHeight="1" x14ac:dyDescent="0.2">
      <c r="B15" s="153" t="s">
        <v>656</v>
      </c>
      <c r="C15" s="91" t="s">
        <v>92</v>
      </c>
      <c r="D15" s="283">
        <f t="shared" si="0"/>
        <v>43841</v>
      </c>
      <c r="E15" s="90">
        <f t="shared" si="1"/>
        <v>0</v>
      </c>
      <c r="F15" s="90">
        <f t="shared" si="2"/>
        <v>0</v>
      </c>
      <c r="G15" s="90">
        <f t="shared" si="3"/>
        <v>0</v>
      </c>
      <c r="H15" s="90">
        <f t="shared" ref="H15" si="52">F15*G15/100</f>
        <v>0</v>
      </c>
      <c r="I15" s="121">
        <f t="shared" si="4"/>
        <v>0</v>
      </c>
      <c r="J15" s="90">
        <f t="shared" si="5"/>
        <v>0</v>
      </c>
      <c r="K15" s="90">
        <f t="shared" si="6"/>
        <v>0</v>
      </c>
      <c r="L15" s="90">
        <f t="shared" ref="L15" si="53">J15*K15/100</f>
        <v>0</v>
      </c>
      <c r="M15" s="121" t="str">
        <f t="shared" si="7"/>
        <v>AC19ACM02</v>
      </c>
      <c r="N15" s="90">
        <f t="shared" si="8"/>
        <v>30.04</v>
      </c>
      <c r="O15" s="90">
        <f t="shared" si="9"/>
        <v>20</v>
      </c>
      <c r="P15" s="90">
        <f t="shared" ref="P15" si="54">N15*O15/100</f>
        <v>6.0079999999999991</v>
      </c>
      <c r="Q15" s="121">
        <f t="shared" si="10"/>
        <v>0</v>
      </c>
      <c r="R15" s="90">
        <f t="shared" si="11"/>
        <v>0</v>
      </c>
      <c r="S15" s="90">
        <f t="shared" si="12"/>
        <v>0</v>
      </c>
      <c r="T15" s="90">
        <f t="shared" ref="T15" si="55">R15*S15/100</f>
        <v>0</v>
      </c>
      <c r="U15" s="121">
        <f t="shared" si="13"/>
        <v>0</v>
      </c>
      <c r="V15" s="90">
        <f t="shared" si="14"/>
        <v>0</v>
      </c>
      <c r="W15" s="90">
        <f t="shared" si="15"/>
        <v>0</v>
      </c>
      <c r="X15" s="90">
        <f t="shared" ref="X15" si="56">V15*W15/100</f>
        <v>0</v>
      </c>
      <c r="Y15" s="121">
        <f t="shared" si="16"/>
        <v>0</v>
      </c>
      <c r="Z15" s="90">
        <f t="shared" si="17"/>
        <v>0</v>
      </c>
      <c r="AA15" s="90">
        <f t="shared" si="18"/>
        <v>0</v>
      </c>
      <c r="AB15" s="90">
        <f t="shared" ref="AB15" si="57">Z15*AA15/100</f>
        <v>0</v>
      </c>
      <c r="AC15" s="121">
        <f t="shared" si="19"/>
        <v>0</v>
      </c>
      <c r="AD15" s="90">
        <f t="shared" si="20"/>
        <v>0</v>
      </c>
      <c r="AE15" s="90">
        <f t="shared" si="21"/>
        <v>0</v>
      </c>
      <c r="AF15" s="90">
        <f t="shared" ref="AF15" si="58">AD15*AE15/100</f>
        <v>0</v>
      </c>
      <c r="AG15" s="121">
        <f t="shared" si="22"/>
        <v>0</v>
      </c>
      <c r="AH15" s="90">
        <f t="shared" si="23"/>
        <v>0</v>
      </c>
      <c r="AI15" s="90">
        <f t="shared" si="24"/>
        <v>0</v>
      </c>
      <c r="AJ15" s="90">
        <f t="shared" ref="AJ15" si="59">AH15*AI15/100</f>
        <v>0</v>
      </c>
      <c r="AK15" s="121">
        <f t="shared" si="25"/>
        <v>0</v>
      </c>
      <c r="AL15" s="90">
        <f t="shared" si="26"/>
        <v>0</v>
      </c>
      <c r="AM15" s="90">
        <f t="shared" si="27"/>
        <v>0</v>
      </c>
      <c r="AN15" s="90">
        <f t="shared" ref="AN15" si="60">AL15*AM15/100</f>
        <v>0</v>
      </c>
      <c r="AO15" s="121">
        <f t="shared" si="28"/>
        <v>0</v>
      </c>
      <c r="AP15" s="118">
        <f t="shared" ref="AP15" si="61">IFERROR(IF(AO15&gt;0,AO15*AP$6/100,0),0)</f>
        <v>0</v>
      </c>
      <c r="AQ15" s="89">
        <f t="shared" si="29"/>
        <v>0</v>
      </c>
      <c r="AR15" s="279">
        <f t="shared" ref="AR15" si="62">IFERROR(IF(AQ15&gt;0,AQ15*AR$6/100,0),0)</f>
        <v>0</v>
      </c>
      <c r="AS15" s="121">
        <f t="shared" si="30"/>
        <v>0</v>
      </c>
      <c r="AT15" s="118">
        <f t="shared" ref="AT15" si="63">IFERROR(IF(AS15&gt;0,AS15*AT$6/100,0),0)</f>
        <v>0</v>
      </c>
      <c r="AU15" s="279">
        <f t="shared" si="31"/>
        <v>0</v>
      </c>
      <c r="AV15" s="279">
        <f t="shared" ref="AV15" si="64">IFERROR(IF(AU15&gt;0,AU15*AV$6/100,0),0)</f>
        <v>0</v>
      </c>
      <c r="AW15" s="123">
        <f t="shared" si="32"/>
        <v>0</v>
      </c>
      <c r="AX15" s="118">
        <f t="shared" ref="AX15" si="65">IFERROR(IF(AW15&gt;0,AW15*AX$6/100,0),0)</f>
        <v>0</v>
      </c>
      <c r="AY15" s="287">
        <f t="shared" ref="AY15" si="66">IF($C15="GD",F15+J15+N15+R15+V15+Z15+AD15+AH15+AL15+AO15,AQ15+AS15+AU15+AW15)</f>
        <v>30.04</v>
      </c>
      <c r="AZ15" s="78">
        <f t="shared" si="33"/>
        <v>6.0079999999999991</v>
      </c>
      <c r="BA15" s="279"/>
      <c r="BB15" s="101"/>
      <c r="BC15" s="325" t="str">
        <f t="shared" si="34"/>
        <v>6B</v>
      </c>
      <c r="BD15" s="330"/>
      <c r="BE15" s="331" t="b">
        <f t="shared" si="35"/>
        <v>0</v>
      </c>
      <c r="BF15" s="330"/>
      <c r="BG15" s="331" t="b">
        <f t="shared" si="36"/>
        <v>0</v>
      </c>
    </row>
    <row r="16" spans="1:1042" s="88" customFormat="1" ht="15" customHeight="1" x14ac:dyDescent="0.2">
      <c r="B16" s="153">
        <v>7</v>
      </c>
      <c r="C16" s="91" t="s">
        <v>92</v>
      </c>
      <c r="D16" s="283">
        <f t="shared" si="0"/>
        <v>43841</v>
      </c>
      <c r="E16" s="90" t="str">
        <f t="shared" si="1"/>
        <v>MF19MAM</v>
      </c>
      <c r="F16" s="90">
        <f t="shared" si="2"/>
        <v>60.84</v>
      </c>
      <c r="G16" s="90">
        <f t="shared" si="3"/>
        <v>10</v>
      </c>
      <c r="H16" s="90">
        <f t="shared" si="37"/>
        <v>6.0840000000000005</v>
      </c>
      <c r="I16" s="121">
        <f t="shared" si="4"/>
        <v>0</v>
      </c>
      <c r="J16" s="90">
        <f t="shared" si="5"/>
        <v>0</v>
      </c>
      <c r="K16" s="90">
        <f t="shared" si="6"/>
        <v>0</v>
      </c>
      <c r="L16" s="90">
        <f t="shared" si="38"/>
        <v>0</v>
      </c>
      <c r="M16" s="121" t="str">
        <f t="shared" si="7"/>
        <v>AC19ACM02</v>
      </c>
      <c r="N16" s="90">
        <f t="shared" si="8"/>
        <v>180.24</v>
      </c>
      <c r="O16" s="90">
        <f t="shared" si="9"/>
        <v>20</v>
      </c>
      <c r="P16" s="90">
        <f t="shared" si="39"/>
        <v>36.048000000000002</v>
      </c>
      <c r="Q16" s="121" t="str">
        <f t="shared" si="10"/>
        <v>ME19ACM</v>
      </c>
      <c r="R16" s="90">
        <f t="shared" si="11"/>
        <v>121.68</v>
      </c>
      <c r="S16" s="90">
        <f t="shared" si="12"/>
        <v>18</v>
      </c>
      <c r="T16" s="90">
        <f t="shared" si="40"/>
        <v>21.902400000000004</v>
      </c>
      <c r="U16" s="121" t="str">
        <f t="shared" si="13"/>
        <v>EU19TAM</v>
      </c>
      <c r="V16" s="90">
        <f t="shared" si="14"/>
        <v>158.88</v>
      </c>
      <c r="W16" s="90">
        <f t="shared" si="15"/>
        <v>11</v>
      </c>
      <c r="X16" s="90">
        <f t="shared" si="41"/>
        <v>17.476799999999997</v>
      </c>
      <c r="Y16" s="121">
        <f t="shared" si="16"/>
        <v>0</v>
      </c>
      <c r="Z16" s="90">
        <f t="shared" si="17"/>
        <v>0</v>
      </c>
      <c r="AA16" s="90">
        <f t="shared" si="18"/>
        <v>0</v>
      </c>
      <c r="AB16" s="90">
        <f t="shared" si="42"/>
        <v>0</v>
      </c>
      <c r="AC16" s="121" t="str">
        <f t="shared" si="19"/>
        <v>MF19DAG</v>
      </c>
      <c r="AD16" s="90">
        <f t="shared" si="20"/>
        <v>30.42</v>
      </c>
      <c r="AE16" s="90">
        <f t="shared" si="21"/>
        <v>33</v>
      </c>
      <c r="AF16" s="90">
        <f t="shared" si="43"/>
        <v>10.038600000000001</v>
      </c>
      <c r="AG16" s="121" t="str">
        <f t="shared" si="22"/>
        <v>CT18BRG99</v>
      </c>
      <c r="AH16" s="90">
        <f t="shared" si="23"/>
        <v>61.44</v>
      </c>
      <c r="AI16" s="90">
        <f t="shared" si="24"/>
        <v>23</v>
      </c>
      <c r="AJ16" s="90">
        <f t="shared" si="44"/>
        <v>14.1312</v>
      </c>
      <c r="AK16" s="121" t="str">
        <f t="shared" si="25"/>
        <v>AC18DA03</v>
      </c>
      <c r="AL16" s="90">
        <f t="shared" si="26"/>
        <v>174</v>
      </c>
      <c r="AM16" s="90">
        <f t="shared" si="27"/>
        <v>23</v>
      </c>
      <c r="AN16" s="90">
        <f t="shared" si="45"/>
        <v>40.020000000000003</v>
      </c>
      <c r="AO16" s="121">
        <f t="shared" si="28"/>
        <v>0</v>
      </c>
      <c r="AP16" s="118">
        <f t="shared" si="47"/>
        <v>0</v>
      </c>
      <c r="AQ16" s="89">
        <f t="shared" si="29"/>
        <v>0</v>
      </c>
      <c r="AR16" s="279">
        <f t="shared" si="48"/>
        <v>0</v>
      </c>
      <c r="AS16" s="121">
        <f t="shared" si="30"/>
        <v>0</v>
      </c>
      <c r="AT16" s="118">
        <f t="shared" si="49"/>
        <v>0</v>
      </c>
      <c r="AU16" s="279">
        <f t="shared" si="31"/>
        <v>0</v>
      </c>
      <c r="AV16" s="279">
        <f t="shared" si="50"/>
        <v>0</v>
      </c>
      <c r="AW16" s="123">
        <f t="shared" si="32"/>
        <v>0</v>
      </c>
      <c r="AX16" s="118">
        <f t="shared" si="51"/>
        <v>0</v>
      </c>
      <c r="AY16" s="287">
        <f t="shared" si="46"/>
        <v>787.5</v>
      </c>
      <c r="AZ16" s="78">
        <f t="shared" si="33"/>
        <v>145.70100000000002</v>
      </c>
      <c r="BA16" s="279"/>
      <c r="BB16" s="101"/>
      <c r="BC16" s="325">
        <f t="shared" si="34"/>
        <v>7</v>
      </c>
      <c r="BD16" s="330"/>
      <c r="BE16" s="331" t="b">
        <f t="shared" si="35"/>
        <v>0</v>
      </c>
      <c r="BF16" s="330"/>
      <c r="BG16" s="331" t="b">
        <f t="shared" si="36"/>
        <v>0</v>
      </c>
    </row>
    <row r="17" spans="2:59" s="88" customFormat="1" ht="15" customHeight="1" x14ac:dyDescent="0.2">
      <c r="B17" s="153">
        <v>8</v>
      </c>
      <c r="C17" s="91" t="s">
        <v>92</v>
      </c>
      <c r="D17" s="283">
        <f t="shared" si="0"/>
        <v>43841</v>
      </c>
      <c r="E17" s="90" t="str">
        <f t="shared" si="1"/>
        <v>MF19MAM</v>
      </c>
      <c r="F17" s="90">
        <f t="shared" si="2"/>
        <v>30.42</v>
      </c>
      <c r="G17" s="90">
        <f t="shared" si="3"/>
        <v>10</v>
      </c>
      <c r="H17" s="90">
        <f t="shared" si="37"/>
        <v>3.0420000000000003</v>
      </c>
      <c r="I17" s="121" t="str">
        <f t="shared" si="4"/>
        <v>CT18ACM02</v>
      </c>
      <c r="J17" s="90">
        <f t="shared" si="5"/>
        <v>31.200000000000003</v>
      </c>
      <c r="K17" s="90">
        <f t="shared" si="6"/>
        <v>18</v>
      </c>
      <c r="L17" s="90">
        <f t="shared" si="38"/>
        <v>5.6160000000000005</v>
      </c>
      <c r="M17" s="121" t="str">
        <f t="shared" si="7"/>
        <v>AC19ACM01</v>
      </c>
      <c r="N17" s="90">
        <f t="shared" si="8"/>
        <v>45.06</v>
      </c>
      <c r="O17" s="90">
        <f t="shared" si="9"/>
        <v>20</v>
      </c>
      <c r="P17" s="90">
        <f t="shared" si="39"/>
        <v>9.0120000000000005</v>
      </c>
      <c r="Q17" s="121" t="str">
        <f t="shared" si="10"/>
        <v>ME19ACM</v>
      </c>
      <c r="R17" s="90">
        <f t="shared" si="11"/>
        <v>30.42</v>
      </c>
      <c r="S17" s="90">
        <f t="shared" si="12"/>
        <v>18</v>
      </c>
      <c r="T17" s="90">
        <f t="shared" si="40"/>
        <v>5.4756000000000009</v>
      </c>
      <c r="U17" s="121">
        <f t="shared" si="13"/>
        <v>0</v>
      </c>
      <c r="V17" s="90">
        <f t="shared" si="14"/>
        <v>0</v>
      </c>
      <c r="W17" s="90">
        <f t="shared" si="15"/>
        <v>0</v>
      </c>
      <c r="X17" s="90">
        <f t="shared" si="41"/>
        <v>0</v>
      </c>
      <c r="Y17" s="121">
        <f t="shared" si="16"/>
        <v>0</v>
      </c>
      <c r="Z17" s="90">
        <f t="shared" si="17"/>
        <v>0</v>
      </c>
      <c r="AA17" s="90">
        <f t="shared" si="18"/>
        <v>0</v>
      </c>
      <c r="AB17" s="90">
        <f t="shared" si="42"/>
        <v>0</v>
      </c>
      <c r="AC17" s="121" t="str">
        <f t="shared" si="19"/>
        <v>MF19DAG</v>
      </c>
      <c r="AD17" s="90">
        <f t="shared" si="20"/>
        <v>30.42</v>
      </c>
      <c r="AE17" s="90">
        <f t="shared" si="21"/>
        <v>33</v>
      </c>
      <c r="AF17" s="90">
        <f t="shared" si="43"/>
        <v>10.038600000000001</v>
      </c>
      <c r="AG17" s="121">
        <f t="shared" si="22"/>
        <v>0</v>
      </c>
      <c r="AH17" s="90">
        <f t="shared" si="23"/>
        <v>0</v>
      </c>
      <c r="AI17" s="90">
        <f t="shared" si="24"/>
        <v>0</v>
      </c>
      <c r="AJ17" s="90">
        <f t="shared" si="44"/>
        <v>0</v>
      </c>
      <c r="AK17" s="121" t="str">
        <f t="shared" si="25"/>
        <v>AC18DA03</v>
      </c>
      <c r="AL17" s="90">
        <f t="shared" si="26"/>
        <v>43.5</v>
      </c>
      <c r="AM17" s="90">
        <f t="shared" si="27"/>
        <v>23</v>
      </c>
      <c r="AN17" s="90">
        <f t="shared" si="45"/>
        <v>10.005000000000001</v>
      </c>
      <c r="AO17" s="121">
        <f t="shared" si="28"/>
        <v>0</v>
      </c>
      <c r="AP17" s="118">
        <f t="shared" si="47"/>
        <v>0</v>
      </c>
      <c r="AQ17" s="89">
        <f t="shared" si="29"/>
        <v>0</v>
      </c>
      <c r="AR17" s="279">
        <f t="shared" si="48"/>
        <v>0</v>
      </c>
      <c r="AS17" s="121">
        <f t="shared" si="30"/>
        <v>0</v>
      </c>
      <c r="AT17" s="118">
        <f t="shared" si="49"/>
        <v>0</v>
      </c>
      <c r="AU17" s="279">
        <f t="shared" si="31"/>
        <v>0</v>
      </c>
      <c r="AV17" s="279">
        <f t="shared" si="50"/>
        <v>0</v>
      </c>
      <c r="AW17" s="123">
        <f t="shared" si="32"/>
        <v>0</v>
      </c>
      <c r="AX17" s="118">
        <f t="shared" si="51"/>
        <v>0</v>
      </c>
      <c r="AY17" s="287">
        <f t="shared" si="46"/>
        <v>211.02000000000004</v>
      </c>
      <c r="AZ17" s="78">
        <f t="shared" si="33"/>
        <v>43.189200000000007</v>
      </c>
      <c r="BA17" s="279"/>
      <c r="BB17" s="101"/>
      <c r="BC17" s="325">
        <f t="shared" si="34"/>
        <v>8</v>
      </c>
      <c r="BD17" s="330"/>
      <c r="BE17" s="331" t="b">
        <f t="shared" si="35"/>
        <v>0</v>
      </c>
      <c r="BF17" s="330"/>
      <c r="BG17" s="331" t="b">
        <f t="shared" si="36"/>
        <v>0</v>
      </c>
    </row>
    <row r="18" spans="2:59" s="88" customFormat="1" ht="15" customHeight="1" x14ac:dyDescent="0.2">
      <c r="B18" s="153">
        <v>9</v>
      </c>
      <c r="C18" s="91" t="s">
        <v>92</v>
      </c>
      <c r="D18" s="283">
        <f t="shared" si="0"/>
        <v>43841</v>
      </c>
      <c r="E18" s="90" t="str">
        <f t="shared" si="1"/>
        <v>MF19MAM</v>
      </c>
      <c r="F18" s="90">
        <f t="shared" si="2"/>
        <v>30.42</v>
      </c>
      <c r="G18" s="90">
        <f t="shared" si="3"/>
        <v>10</v>
      </c>
      <c r="H18" s="90">
        <f t="shared" si="37"/>
        <v>3.0420000000000003</v>
      </c>
      <c r="I18" s="121" t="str">
        <f t="shared" si="4"/>
        <v>CT18ACM02</v>
      </c>
      <c r="J18" s="90">
        <f t="shared" si="5"/>
        <v>31.200000000000003</v>
      </c>
      <c r="K18" s="90">
        <f t="shared" si="6"/>
        <v>18</v>
      </c>
      <c r="L18" s="90">
        <f t="shared" si="38"/>
        <v>5.6160000000000005</v>
      </c>
      <c r="M18" s="121" t="str">
        <f t="shared" si="7"/>
        <v>AC19ACM01</v>
      </c>
      <c r="N18" s="90">
        <f t="shared" si="8"/>
        <v>45.06</v>
      </c>
      <c r="O18" s="90">
        <f t="shared" si="9"/>
        <v>20</v>
      </c>
      <c r="P18" s="90">
        <f t="shared" si="39"/>
        <v>9.0120000000000005</v>
      </c>
      <c r="Q18" s="121" t="str">
        <f t="shared" si="10"/>
        <v>ME19ACM</v>
      </c>
      <c r="R18" s="90">
        <f t="shared" si="11"/>
        <v>30.42</v>
      </c>
      <c r="S18" s="90">
        <f t="shared" si="12"/>
        <v>18</v>
      </c>
      <c r="T18" s="90">
        <f t="shared" si="40"/>
        <v>5.4756000000000009</v>
      </c>
      <c r="U18" s="121" t="str">
        <f t="shared" si="13"/>
        <v>EU19TAM</v>
      </c>
      <c r="V18" s="90">
        <f t="shared" si="14"/>
        <v>39.72</v>
      </c>
      <c r="W18" s="90">
        <f t="shared" si="15"/>
        <v>11</v>
      </c>
      <c r="X18" s="90">
        <f t="shared" si="41"/>
        <v>4.3691999999999993</v>
      </c>
      <c r="Y18" s="121">
        <f t="shared" si="16"/>
        <v>0</v>
      </c>
      <c r="Z18" s="90">
        <f t="shared" si="17"/>
        <v>0</v>
      </c>
      <c r="AA18" s="90">
        <f t="shared" si="18"/>
        <v>0</v>
      </c>
      <c r="AB18" s="90">
        <f t="shared" si="42"/>
        <v>0</v>
      </c>
      <c r="AC18" s="121" t="str">
        <f t="shared" si="19"/>
        <v>MF19DAG</v>
      </c>
      <c r="AD18" s="90">
        <f t="shared" si="20"/>
        <v>30.42</v>
      </c>
      <c r="AE18" s="90">
        <f t="shared" si="21"/>
        <v>33</v>
      </c>
      <c r="AF18" s="90">
        <f t="shared" si="43"/>
        <v>10.038600000000001</v>
      </c>
      <c r="AG18" s="121" t="str">
        <f t="shared" si="22"/>
        <v>CT18BRG99</v>
      </c>
      <c r="AH18" s="90">
        <f t="shared" si="23"/>
        <v>30.72</v>
      </c>
      <c r="AI18" s="90">
        <f t="shared" si="24"/>
        <v>23</v>
      </c>
      <c r="AJ18" s="90">
        <f t="shared" si="44"/>
        <v>7.0655999999999999</v>
      </c>
      <c r="AK18" s="121" t="str">
        <f t="shared" si="25"/>
        <v>AC18DA03</v>
      </c>
      <c r="AL18" s="90">
        <f t="shared" si="26"/>
        <v>43.5</v>
      </c>
      <c r="AM18" s="90">
        <f t="shared" si="27"/>
        <v>23</v>
      </c>
      <c r="AN18" s="90">
        <f t="shared" si="45"/>
        <v>10.005000000000001</v>
      </c>
      <c r="AO18" s="121">
        <f t="shared" si="28"/>
        <v>0</v>
      </c>
      <c r="AP18" s="118">
        <f t="shared" si="47"/>
        <v>0</v>
      </c>
      <c r="AQ18" s="89">
        <f t="shared" si="29"/>
        <v>0</v>
      </c>
      <c r="AR18" s="279">
        <f t="shared" si="48"/>
        <v>0</v>
      </c>
      <c r="AS18" s="121">
        <f t="shared" si="30"/>
        <v>0</v>
      </c>
      <c r="AT18" s="118">
        <f t="shared" si="49"/>
        <v>0</v>
      </c>
      <c r="AU18" s="279">
        <f t="shared" si="31"/>
        <v>0</v>
      </c>
      <c r="AV18" s="279">
        <f t="shared" si="50"/>
        <v>0</v>
      </c>
      <c r="AW18" s="123">
        <f t="shared" si="32"/>
        <v>0</v>
      </c>
      <c r="AX18" s="118">
        <f t="shared" si="51"/>
        <v>0</v>
      </c>
      <c r="AY18" s="287">
        <f t="shared" si="46"/>
        <v>281.46000000000004</v>
      </c>
      <c r="AZ18" s="78">
        <f t="shared" si="33"/>
        <v>54.624000000000002</v>
      </c>
      <c r="BA18" s="279"/>
      <c r="BB18" s="101"/>
      <c r="BC18" s="325">
        <f t="shared" si="34"/>
        <v>9</v>
      </c>
      <c r="BD18" s="330"/>
      <c r="BE18" s="331" t="b">
        <f t="shared" si="35"/>
        <v>0</v>
      </c>
      <c r="BF18" s="330"/>
      <c r="BG18" s="331" t="b">
        <f t="shared" si="36"/>
        <v>0</v>
      </c>
    </row>
    <row r="19" spans="2:59" s="88" customFormat="1" ht="15" customHeight="1" x14ac:dyDescent="0.2">
      <c r="B19" s="153">
        <v>10</v>
      </c>
      <c r="C19" s="91" t="s">
        <v>92</v>
      </c>
      <c r="D19" s="283">
        <f t="shared" si="0"/>
        <v>43841</v>
      </c>
      <c r="E19" s="90" t="str">
        <f t="shared" si="1"/>
        <v>MF19MAM</v>
      </c>
      <c r="F19" s="90">
        <f t="shared" si="2"/>
        <v>30.42</v>
      </c>
      <c r="G19" s="90">
        <f t="shared" si="3"/>
        <v>10</v>
      </c>
      <c r="H19" s="90">
        <f t="shared" si="37"/>
        <v>3.0420000000000003</v>
      </c>
      <c r="I19" s="121" t="str">
        <f t="shared" si="4"/>
        <v>CT18ACM02</v>
      </c>
      <c r="J19" s="90">
        <f t="shared" si="5"/>
        <v>31.200000000000003</v>
      </c>
      <c r="K19" s="90">
        <f t="shared" si="6"/>
        <v>18</v>
      </c>
      <c r="L19" s="90">
        <f t="shared" si="38"/>
        <v>5.6160000000000005</v>
      </c>
      <c r="M19" s="121" t="str">
        <f t="shared" si="7"/>
        <v>AC19ACM02</v>
      </c>
      <c r="N19" s="90">
        <f t="shared" si="8"/>
        <v>90.12</v>
      </c>
      <c r="O19" s="90">
        <f t="shared" si="9"/>
        <v>20</v>
      </c>
      <c r="P19" s="90">
        <f t="shared" si="39"/>
        <v>18.024000000000001</v>
      </c>
      <c r="Q19" s="121" t="str">
        <f t="shared" si="10"/>
        <v>ME19ACM</v>
      </c>
      <c r="R19" s="90">
        <f t="shared" si="11"/>
        <v>30.42</v>
      </c>
      <c r="S19" s="90">
        <f t="shared" si="12"/>
        <v>18</v>
      </c>
      <c r="T19" s="90">
        <f t="shared" si="40"/>
        <v>5.4756000000000009</v>
      </c>
      <c r="U19" s="121" t="str">
        <f t="shared" si="13"/>
        <v>EU19TAM</v>
      </c>
      <c r="V19" s="90">
        <f t="shared" si="14"/>
        <v>79.44</v>
      </c>
      <c r="W19" s="90">
        <f t="shared" si="15"/>
        <v>11</v>
      </c>
      <c r="X19" s="90">
        <f t="shared" si="41"/>
        <v>8.7383999999999986</v>
      </c>
      <c r="Y19" s="121">
        <f t="shared" si="16"/>
        <v>0</v>
      </c>
      <c r="Z19" s="90">
        <f t="shared" si="17"/>
        <v>0</v>
      </c>
      <c r="AA19" s="90">
        <f t="shared" si="18"/>
        <v>0</v>
      </c>
      <c r="AB19" s="90">
        <f t="shared" si="42"/>
        <v>0</v>
      </c>
      <c r="AC19" s="121" t="str">
        <f t="shared" si="19"/>
        <v>MF19DAG</v>
      </c>
      <c r="AD19" s="90">
        <f t="shared" si="20"/>
        <v>30.42</v>
      </c>
      <c r="AE19" s="90">
        <f t="shared" si="21"/>
        <v>33</v>
      </c>
      <c r="AF19" s="90">
        <f t="shared" si="43"/>
        <v>10.038600000000001</v>
      </c>
      <c r="AG19" s="121" t="str">
        <f t="shared" si="22"/>
        <v>CT18BRG99</v>
      </c>
      <c r="AH19" s="90">
        <f t="shared" si="23"/>
        <v>30.72</v>
      </c>
      <c r="AI19" s="90">
        <f t="shared" si="24"/>
        <v>23</v>
      </c>
      <c r="AJ19" s="90">
        <f t="shared" si="44"/>
        <v>7.0655999999999999</v>
      </c>
      <c r="AK19" s="121" t="str">
        <f t="shared" si="25"/>
        <v>AC18DA03</v>
      </c>
      <c r="AL19" s="90">
        <f t="shared" si="26"/>
        <v>43.5</v>
      </c>
      <c r="AM19" s="90">
        <f t="shared" si="27"/>
        <v>23</v>
      </c>
      <c r="AN19" s="90">
        <f t="shared" si="45"/>
        <v>10.005000000000001</v>
      </c>
      <c r="AO19" s="121">
        <f t="shared" si="28"/>
        <v>0</v>
      </c>
      <c r="AP19" s="118">
        <f t="shared" si="47"/>
        <v>0</v>
      </c>
      <c r="AQ19" s="89">
        <f t="shared" si="29"/>
        <v>0</v>
      </c>
      <c r="AR19" s="279">
        <f t="shared" si="48"/>
        <v>0</v>
      </c>
      <c r="AS19" s="121">
        <f t="shared" si="30"/>
        <v>0</v>
      </c>
      <c r="AT19" s="118">
        <f t="shared" si="49"/>
        <v>0</v>
      </c>
      <c r="AU19" s="279">
        <f t="shared" si="31"/>
        <v>0</v>
      </c>
      <c r="AV19" s="279">
        <f t="shared" si="50"/>
        <v>0</v>
      </c>
      <c r="AW19" s="123">
        <f t="shared" si="32"/>
        <v>0</v>
      </c>
      <c r="AX19" s="118">
        <f t="shared" si="51"/>
        <v>0</v>
      </c>
      <c r="AY19" s="287">
        <f t="shared" si="46"/>
        <v>366.24</v>
      </c>
      <c r="AZ19" s="78">
        <f t="shared" si="33"/>
        <v>68.005200000000002</v>
      </c>
      <c r="BA19" s="279"/>
      <c r="BB19" s="101"/>
      <c r="BC19" s="325">
        <f t="shared" si="34"/>
        <v>10</v>
      </c>
      <c r="BD19" s="330"/>
      <c r="BE19" s="331" t="b">
        <f t="shared" si="35"/>
        <v>0</v>
      </c>
      <c r="BF19" s="330"/>
      <c r="BG19" s="331" t="b">
        <f t="shared" si="36"/>
        <v>0</v>
      </c>
    </row>
    <row r="20" spans="2:59" s="88" customFormat="1" ht="15" customHeight="1" x14ac:dyDescent="0.2">
      <c r="B20" s="153">
        <v>11</v>
      </c>
      <c r="C20" s="91" t="s">
        <v>92</v>
      </c>
      <c r="D20" s="283">
        <f t="shared" si="0"/>
        <v>43841</v>
      </c>
      <c r="E20" s="90" t="str">
        <f t="shared" si="1"/>
        <v>MF19MAM</v>
      </c>
      <c r="F20" s="90">
        <f t="shared" si="2"/>
        <v>121.68</v>
      </c>
      <c r="G20" s="90">
        <f t="shared" si="3"/>
        <v>10</v>
      </c>
      <c r="H20" s="90">
        <f t="shared" si="37"/>
        <v>12.168000000000001</v>
      </c>
      <c r="I20" s="121" t="str">
        <f t="shared" si="4"/>
        <v>CT18ACM02</v>
      </c>
      <c r="J20" s="90">
        <f t="shared" si="5"/>
        <v>62.400000000000006</v>
      </c>
      <c r="K20" s="90">
        <f t="shared" si="6"/>
        <v>18</v>
      </c>
      <c r="L20" s="90">
        <f t="shared" si="38"/>
        <v>11.232000000000001</v>
      </c>
      <c r="M20" s="121" t="str">
        <f t="shared" si="7"/>
        <v>AC19ACM02</v>
      </c>
      <c r="N20" s="90">
        <f t="shared" si="8"/>
        <v>180.24</v>
      </c>
      <c r="O20" s="90">
        <f t="shared" si="9"/>
        <v>20</v>
      </c>
      <c r="P20" s="90">
        <f t="shared" si="39"/>
        <v>36.048000000000002</v>
      </c>
      <c r="Q20" s="121" t="str">
        <f t="shared" si="10"/>
        <v>ME19ACM</v>
      </c>
      <c r="R20" s="90">
        <f t="shared" si="11"/>
        <v>30.42</v>
      </c>
      <c r="S20" s="90">
        <f t="shared" si="12"/>
        <v>18</v>
      </c>
      <c r="T20" s="90">
        <f t="shared" si="40"/>
        <v>5.4756000000000009</v>
      </c>
      <c r="U20" s="121" t="str">
        <f t="shared" si="13"/>
        <v>EU19TAM</v>
      </c>
      <c r="V20" s="90">
        <f t="shared" si="14"/>
        <v>158.88</v>
      </c>
      <c r="W20" s="90">
        <f t="shared" si="15"/>
        <v>11</v>
      </c>
      <c r="X20" s="90">
        <f t="shared" si="41"/>
        <v>17.476799999999997</v>
      </c>
      <c r="Y20" s="121">
        <f t="shared" si="16"/>
        <v>0</v>
      </c>
      <c r="Z20" s="90">
        <f t="shared" si="17"/>
        <v>0</v>
      </c>
      <c r="AA20" s="90">
        <f t="shared" si="18"/>
        <v>0</v>
      </c>
      <c r="AB20" s="90">
        <f t="shared" si="42"/>
        <v>0</v>
      </c>
      <c r="AC20" s="121">
        <f t="shared" si="19"/>
        <v>0</v>
      </c>
      <c r="AD20" s="90">
        <f t="shared" si="20"/>
        <v>0</v>
      </c>
      <c r="AE20" s="90">
        <f t="shared" si="21"/>
        <v>0</v>
      </c>
      <c r="AF20" s="90">
        <f t="shared" si="43"/>
        <v>0</v>
      </c>
      <c r="AG20" s="121" t="str">
        <f t="shared" si="22"/>
        <v>CT18BRG99</v>
      </c>
      <c r="AH20" s="90">
        <f t="shared" si="23"/>
        <v>61.44</v>
      </c>
      <c r="AI20" s="90">
        <f t="shared" si="24"/>
        <v>23</v>
      </c>
      <c r="AJ20" s="90">
        <f t="shared" si="44"/>
        <v>14.1312</v>
      </c>
      <c r="AK20" s="121" t="str">
        <f t="shared" si="25"/>
        <v>AC18DA03</v>
      </c>
      <c r="AL20" s="90">
        <f t="shared" si="26"/>
        <v>87</v>
      </c>
      <c r="AM20" s="90">
        <f t="shared" si="27"/>
        <v>23</v>
      </c>
      <c r="AN20" s="90">
        <f t="shared" si="45"/>
        <v>20.010000000000002</v>
      </c>
      <c r="AO20" s="121">
        <f t="shared" si="28"/>
        <v>0</v>
      </c>
      <c r="AP20" s="118">
        <f t="shared" si="47"/>
        <v>0</v>
      </c>
      <c r="AQ20" s="89">
        <f t="shared" si="29"/>
        <v>0</v>
      </c>
      <c r="AR20" s="279">
        <f t="shared" si="48"/>
        <v>0</v>
      </c>
      <c r="AS20" s="121">
        <f t="shared" si="30"/>
        <v>0</v>
      </c>
      <c r="AT20" s="118">
        <f t="shared" si="49"/>
        <v>0</v>
      </c>
      <c r="AU20" s="279">
        <f t="shared" si="31"/>
        <v>0</v>
      </c>
      <c r="AV20" s="279">
        <f t="shared" si="50"/>
        <v>0</v>
      </c>
      <c r="AW20" s="123">
        <f t="shared" si="32"/>
        <v>0</v>
      </c>
      <c r="AX20" s="118">
        <f t="shared" si="51"/>
        <v>0</v>
      </c>
      <c r="AY20" s="287">
        <f t="shared" si="46"/>
        <v>702.06000000000017</v>
      </c>
      <c r="AZ20" s="78">
        <f t="shared" si="33"/>
        <v>116.5416</v>
      </c>
      <c r="BA20" s="279"/>
      <c r="BB20" s="101"/>
      <c r="BC20" s="325">
        <f t="shared" si="34"/>
        <v>11</v>
      </c>
      <c r="BD20" s="330"/>
      <c r="BE20" s="331" t="b">
        <f t="shared" si="35"/>
        <v>0</v>
      </c>
      <c r="BF20" s="330"/>
      <c r="BG20" s="331" t="b">
        <f t="shared" si="36"/>
        <v>0</v>
      </c>
    </row>
    <row r="21" spans="2:59" s="88" customFormat="1" ht="15" customHeight="1" x14ac:dyDescent="0.2">
      <c r="B21" s="153">
        <v>12</v>
      </c>
      <c r="C21" s="91" t="s">
        <v>92</v>
      </c>
      <c r="D21" s="283">
        <f t="shared" si="0"/>
        <v>43841</v>
      </c>
      <c r="E21" s="90">
        <f t="shared" si="1"/>
        <v>0</v>
      </c>
      <c r="F21" s="90">
        <f t="shared" si="2"/>
        <v>0</v>
      </c>
      <c r="G21" s="90">
        <f t="shared" si="3"/>
        <v>0</v>
      </c>
      <c r="H21" s="90">
        <f t="shared" si="37"/>
        <v>0</v>
      </c>
      <c r="I21" s="121">
        <f t="shared" si="4"/>
        <v>0</v>
      </c>
      <c r="J21" s="90">
        <f t="shared" si="5"/>
        <v>0</v>
      </c>
      <c r="K21" s="90">
        <f t="shared" si="6"/>
        <v>0</v>
      </c>
      <c r="L21" s="90">
        <f t="shared" si="38"/>
        <v>0</v>
      </c>
      <c r="M21" s="121" t="str">
        <f t="shared" si="7"/>
        <v>AC19ACM02</v>
      </c>
      <c r="N21" s="90">
        <f t="shared" si="8"/>
        <v>90.12</v>
      </c>
      <c r="O21" s="90">
        <f t="shared" si="9"/>
        <v>20</v>
      </c>
      <c r="P21" s="90">
        <f t="shared" si="39"/>
        <v>18.024000000000001</v>
      </c>
      <c r="Q21" s="121" t="str">
        <f t="shared" si="10"/>
        <v>ME19ACM</v>
      </c>
      <c r="R21" s="90">
        <f t="shared" si="11"/>
        <v>60.84</v>
      </c>
      <c r="S21" s="90">
        <f t="shared" si="12"/>
        <v>18</v>
      </c>
      <c r="T21" s="90">
        <f t="shared" si="40"/>
        <v>10.951200000000002</v>
      </c>
      <c r="U21" s="121" t="str">
        <f t="shared" si="13"/>
        <v>EU19TAM</v>
      </c>
      <c r="V21" s="90">
        <f t="shared" si="14"/>
        <v>79.44</v>
      </c>
      <c r="W21" s="90">
        <f t="shared" si="15"/>
        <v>11</v>
      </c>
      <c r="X21" s="90">
        <f t="shared" si="41"/>
        <v>8.7383999999999986</v>
      </c>
      <c r="Y21" s="121">
        <f t="shared" si="16"/>
        <v>0</v>
      </c>
      <c r="Z21" s="90">
        <f t="shared" si="17"/>
        <v>0</v>
      </c>
      <c r="AA21" s="90">
        <f t="shared" si="18"/>
        <v>0</v>
      </c>
      <c r="AB21" s="90">
        <f t="shared" si="42"/>
        <v>0</v>
      </c>
      <c r="AC21" s="121">
        <f t="shared" si="19"/>
        <v>0</v>
      </c>
      <c r="AD21" s="90">
        <f t="shared" si="20"/>
        <v>0</v>
      </c>
      <c r="AE21" s="90">
        <f t="shared" si="21"/>
        <v>0</v>
      </c>
      <c r="AF21" s="90">
        <f t="shared" si="43"/>
        <v>0</v>
      </c>
      <c r="AG21" s="121">
        <f t="shared" si="22"/>
        <v>0</v>
      </c>
      <c r="AH21" s="90">
        <f t="shared" si="23"/>
        <v>0</v>
      </c>
      <c r="AI21" s="90">
        <f t="shared" si="24"/>
        <v>0</v>
      </c>
      <c r="AJ21" s="90">
        <f t="shared" si="44"/>
        <v>0</v>
      </c>
      <c r="AK21" s="121">
        <f t="shared" si="25"/>
        <v>0</v>
      </c>
      <c r="AL21" s="90">
        <f t="shared" si="26"/>
        <v>0</v>
      </c>
      <c r="AM21" s="90">
        <f t="shared" si="27"/>
        <v>0</v>
      </c>
      <c r="AN21" s="90">
        <f t="shared" si="45"/>
        <v>0</v>
      </c>
      <c r="AO21" s="121">
        <f t="shared" si="28"/>
        <v>0</v>
      </c>
      <c r="AP21" s="118">
        <f t="shared" si="47"/>
        <v>0</v>
      </c>
      <c r="AQ21" s="89">
        <f t="shared" si="29"/>
        <v>0</v>
      </c>
      <c r="AR21" s="279">
        <f t="shared" si="48"/>
        <v>0</v>
      </c>
      <c r="AS21" s="121">
        <f t="shared" si="30"/>
        <v>0</v>
      </c>
      <c r="AT21" s="118">
        <f t="shared" si="49"/>
        <v>0</v>
      </c>
      <c r="AU21" s="279">
        <f t="shared" si="31"/>
        <v>0</v>
      </c>
      <c r="AV21" s="279">
        <f t="shared" si="50"/>
        <v>0</v>
      </c>
      <c r="AW21" s="123">
        <f t="shared" si="32"/>
        <v>0</v>
      </c>
      <c r="AX21" s="118">
        <f t="shared" si="51"/>
        <v>0</v>
      </c>
      <c r="AY21" s="287">
        <f t="shared" si="46"/>
        <v>230.4</v>
      </c>
      <c r="AZ21" s="78">
        <f t="shared" si="33"/>
        <v>37.7136</v>
      </c>
      <c r="BA21" s="279"/>
      <c r="BB21" s="101"/>
      <c r="BC21" s="325">
        <f t="shared" si="34"/>
        <v>12</v>
      </c>
      <c r="BD21" s="330"/>
      <c r="BE21" s="331" t="b">
        <f t="shared" si="35"/>
        <v>0</v>
      </c>
      <c r="BF21" s="330"/>
      <c r="BG21" s="331" t="b">
        <f t="shared" si="36"/>
        <v>0</v>
      </c>
    </row>
    <row r="22" spans="2:59" s="88" customFormat="1" ht="15" customHeight="1" x14ac:dyDescent="0.2">
      <c r="B22" s="153">
        <v>13</v>
      </c>
      <c r="C22" s="91" t="s">
        <v>92</v>
      </c>
      <c r="D22" s="283">
        <f t="shared" si="0"/>
        <v>43841</v>
      </c>
      <c r="E22" s="90">
        <f t="shared" si="1"/>
        <v>0</v>
      </c>
      <c r="F22" s="90">
        <f t="shared" si="2"/>
        <v>0</v>
      </c>
      <c r="G22" s="90">
        <f t="shared" si="3"/>
        <v>0</v>
      </c>
      <c r="H22" s="90">
        <f t="shared" si="37"/>
        <v>0</v>
      </c>
      <c r="I22" s="121">
        <f t="shared" si="4"/>
        <v>0</v>
      </c>
      <c r="J22" s="90">
        <f t="shared" si="5"/>
        <v>0</v>
      </c>
      <c r="K22" s="90">
        <f t="shared" si="6"/>
        <v>0</v>
      </c>
      <c r="L22" s="90">
        <f t="shared" si="38"/>
        <v>0</v>
      </c>
      <c r="M22" s="121" t="str">
        <f t="shared" si="7"/>
        <v>AC19ACM01</v>
      </c>
      <c r="N22" s="90">
        <f t="shared" si="8"/>
        <v>45.06</v>
      </c>
      <c r="O22" s="90">
        <f t="shared" si="9"/>
        <v>20</v>
      </c>
      <c r="P22" s="90">
        <f t="shared" si="39"/>
        <v>9.0120000000000005</v>
      </c>
      <c r="Q22" s="121">
        <f t="shared" si="10"/>
        <v>0</v>
      </c>
      <c r="R22" s="90">
        <f t="shared" si="11"/>
        <v>0</v>
      </c>
      <c r="S22" s="90">
        <f t="shared" si="12"/>
        <v>0</v>
      </c>
      <c r="T22" s="90">
        <f t="shared" si="40"/>
        <v>0</v>
      </c>
      <c r="U22" s="121" t="str">
        <f t="shared" si="13"/>
        <v>EU19TAM</v>
      </c>
      <c r="V22" s="90">
        <f t="shared" si="14"/>
        <v>79.44</v>
      </c>
      <c r="W22" s="90">
        <f t="shared" si="15"/>
        <v>11</v>
      </c>
      <c r="X22" s="90">
        <f t="shared" si="41"/>
        <v>8.7383999999999986</v>
      </c>
      <c r="Y22" s="121">
        <f t="shared" si="16"/>
        <v>0</v>
      </c>
      <c r="Z22" s="90">
        <f t="shared" si="17"/>
        <v>0</v>
      </c>
      <c r="AA22" s="90">
        <f t="shared" si="18"/>
        <v>0</v>
      </c>
      <c r="AB22" s="90">
        <f t="shared" si="42"/>
        <v>0</v>
      </c>
      <c r="AC22" s="121">
        <f t="shared" si="19"/>
        <v>0</v>
      </c>
      <c r="AD22" s="90">
        <f t="shared" si="20"/>
        <v>0</v>
      </c>
      <c r="AE22" s="90">
        <f t="shared" si="21"/>
        <v>0</v>
      </c>
      <c r="AF22" s="90">
        <f t="shared" si="43"/>
        <v>0</v>
      </c>
      <c r="AG22" s="121" t="str">
        <f t="shared" si="22"/>
        <v>CT18BRG99</v>
      </c>
      <c r="AH22" s="90">
        <f t="shared" si="23"/>
        <v>61.44</v>
      </c>
      <c r="AI22" s="90">
        <f t="shared" si="24"/>
        <v>23</v>
      </c>
      <c r="AJ22" s="90">
        <f t="shared" si="44"/>
        <v>14.1312</v>
      </c>
      <c r="AK22" s="121" t="str">
        <f t="shared" si="25"/>
        <v>AC18DA03</v>
      </c>
      <c r="AL22" s="90">
        <f t="shared" si="26"/>
        <v>43.5</v>
      </c>
      <c r="AM22" s="90">
        <f t="shared" si="27"/>
        <v>23</v>
      </c>
      <c r="AN22" s="90">
        <f t="shared" si="45"/>
        <v>10.005000000000001</v>
      </c>
      <c r="AO22" s="121">
        <f t="shared" si="28"/>
        <v>0</v>
      </c>
      <c r="AP22" s="118">
        <f t="shared" si="47"/>
        <v>0</v>
      </c>
      <c r="AQ22" s="89">
        <f t="shared" si="29"/>
        <v>0</v>
      </c>
      <c r="AR22" s="279">
        <f t="shared" si="48"/>
        <v>0</v>
      </c>
      <c r="AS22" s="121">
        <f t="shared" si="30"/>
        <v>0</v>
      </c>
      <c r="AT22" s="118">
        <f t="shared" si="49"/>
        <v>0</v>
      </c>
      <c r="AU22" s="279">
        <f t="shared" si="31"/>
        <v>0</v>
      </c>
      <c r="AV22" s="279">
        <f t="shared" si="50"/>
        <v>0</v>
      </c>
      <c r="AW22" s="123">
        <f t="shared" si="32"/>
        <v>0</v>
      </c>
      <c r="AX22" s="118">
        <f t="shared" si="51"/>
        <v>0</v>
      </c>
      <c r="AY22" s="287">
        <f t="shared" si="46"/>
        <v>229.44</v>
      </c>
      <c r="AZ22" s="78">
        <f t="shared" si="33"/>
        <v>41.886600000000001</v>
      </c>
      <c r="BA22" s="279"/>
      <c r="BB22" s="101"/>
      <c r="BC22" s="325">
        <f t="shared" si="34"/>
        <v>13</v>
      </c>
      <c r="BD22" s="330"/>
      <c r="BE22" s="331" t="b">
        <f t="shared" si="35"/>
        <v>0</v>
      </c>
      <c r="BF22" s="330"/>
      <c r="BG22" s="331" t="b">
        <f t="shared" si="36"/>
        <v>0</v>
      </c>
    </row>
    <row r="23" spans="2:59" s="88" customFormat="1" ht="15" customHeight="1" x14ac:dyDescent="0.2">
      <c r="B23" s="153">
        <v>14</v>
      </c>
      <c r="C23" s="91" t="s">
        <v>92</v>
      </c>
      <c r="D23" s="283">
        <f t="shared" si="0"/>
        <v>43841</v>
      </c>
      <c r="E23" s="90" t="str">
        <f t="shared" si="1"/>
        <v>MF19MAM</v>
      </c>
      <c r="F23" s="90">
        <f t="shared" si="2"/>
        <v>91.26</v>
      </c>
      <c r="G23" s="90">
        <f t="shared" si="3"/>
        <v>10</v>
      </c>
      <c r="H23" s="90">
        <f t="shared" si="37"/>
        <v>9.1259999999999994</v>
      </c>
      <c r="I23" s="121" t="str">
        <f t="shared" si="4"/>
        <v>CT18ACM02</v>
      </c>
      <c r="J23" s="90">
        <f t="shared" si="5"/>
        <v>124.80000000000001</v>
      </c>
      <c r="K23" s="90">
        <f t="shared" si="6"/>
        <v>18</v>
      </c>
      <c r="L23" s="90">
        <f t="shared" si="38"/>
        <v>22.464000000000002</v>
      </c>
      <c r="M23" s="121" t="str">
        <f t="shared" si="7"/>
        <v>AC19ACM02</v>
      </c>
      <c r="N23" s="90">
        <f t="shared" si="8"/>
        <v>90.12</v>
      </c>
      <c r="O23" s="90">
        <f t="shared" si="9"/>
        <v>20</v>
      </c>
      <c r="P23" s="90">
        <f t="shared" si="39"/>
        <v>18.024000000000001</v>
      </c>
      <c r="Q23" s="121" t="str">
        <f t="shared" si="10"/>
        <v>ME19ACM</v>
      </c>
      <c r="R23" s="90">
        <f t="shared" si="11"/>
        <v>30.42</v>
      </c>
      <c r="S23" s="90">
        <f t="shared" si="12"/>
        <v>18</v>
      </c>
      <c r="T23" s="90">
        <f t="shared" si="40"/>
        <v>5.4756000000000009</v>
      </c>
      <c r="U23" s="121" t="str">
        <f t="shared" si="13"/>
        <v>EU19TAM</v>
      </c>
      <c r="V23" s="90">
        <f t="shared" si="14"/>
        <v>119.16</v>
      </c>
      <c r="W23" s="90">
        <f t="shared" si="15"/>
        <v>11</v>
      </c>
      <c r="X23" s="90">
        <f t="shared" si="41"/>
        <v>13.1076</v>
      </c>
      <c r="Y23" s="121">
        <f t="shared" si="16"/>
        <v>0</v>
      </c>
      <c r="Z23" s="90">
        <f t="shared" si="17"/>
        <v>0</v>
      </c>
      <c r="AA23" s="90">
        <f t="shared" si="18"/>
        <v>0</v>
      </c>
      <c r="AB23" s="90">
        <f t="shared" si="42"/>
        <v>0</v>
      </c>
      <c r="AC23" s="121" t="str">
        <f t="shared" si="19"/>
        <v>MF19DAG</v>
      </c>
      <c r="AD23" s="90">
        <f t="shared" si="20"/>
        <v>60.84</v>
      </c>
      <c r="AE23" s="90">
        <f t="shared" si="21"/>
        <v>33</v>
      </c>
      <c r="AF23" s="90">
        <f t="shared" si="43"/>
        <v>20.077200000000001</v>
      </c>
      <c r="AG23" s="121" t="str">
        <f t="shared" si="22"/>
        <v>CT18BRG99</v>
      </c>
      <c r="AH23" s="90">
        <f t="shared" si="23"/>
        <v>122.88</v>
      </c>
      <c r="AI23" s="90">
        <f t="shared" si="24"/>
        <v>23</v>
      </c>
      <c r="AJ23" s="90">
        <f t="shared" si="44"/>
        <v>28.2624</v>
      </c>
      <c r="AK23" s="121" t="str">
        <f t="shared" si="25"/>
        <v>AC18DA03</v>
      </c>
      <c r="AL23" s="90">
        <f t="shared" si="26"/>
        <v>87</v>
      </c>
      <c r="AM23" s="90">
        <f t="shared" si="27"/>
        <v>23</v>
      </c>
      <c r="AN23" s="90">
        <f t="shared" si="45"/>
        <v>20.010000000000002</v>
      </c>
      <c r="AO23" s="121">
        <f t="shared" si="28"/>
        <v>0</v>
      </c>
      <c r="AP23" s="118">
        <f t="shared" si="47"/>
        <v>0</v>
      </c>
      <c r="AQ23" s="89">
        <f t="shared" si="29"/>
        <v>0</v>
      </c>
      <c r="AR23" s="279">
        <f t="shared" si="48"/>
        <v>0</v>
      </c>
      <c r="AS23" s="121">
        <f t="shared" si="30"/>
        <v>0</v>
      </c>
      <c r="AT23" s="118">
        <f t="shared" si="49"/>
        <v>0</v>
      </c>
      <c r="AU23" s="279">
        <f t="shared" si="31"/>
        <v>0</v>
      </c>
      <c r="AV23" s="279">
        <f t="shared" si="50"/>
        <v>0</v>
      </c>
      <c r="AW23" s="123">
        <f t="shared" si="32"/>
        <v>0</v>
      </c>
      <c r="AX23" s="118">
        <f t="shared" si="51"/>
        <v>0</v>
      </c>
      <c r="AY23" s="287">
        <f t="shared" si="46"/>
        <v>726.48</v>
      </c>
      <c r="AZ23" s="78">
        <f t="shared" si="33"/>
        <v>136.54680000000002</v>
      </c>
      <c r="BA23" s="279"/>
      <c r="BB23" s="101"/>
      <c r="BC23" s="325">
        <f t="shared" si="34"/>
        <v>14</v>
      </c>
      <c r="BD23" s="330"/>
      <c r="BE23" s="331" t="b">
        <f t="shared" si="35"/>
        <v>0</v>
      </c>
      <c r="BF23" s="330"/>
      <c r="BG23" s="331" t="b">
        <f t="shared" si="36"/>
        <v>0</v>
      </c>
    </row>
    <row r="24" spans="2:59" s="88" customFormat="1" ht="15" customHeight="1" x14ac:dyDescent="0.2">
      <c r="B24" s="153">
        <v>15</v>
      </c>
      <c r="C24" s="91" t="s">
        <v>92</v>
      </c>
      <c r="D24" s="283">
        <f t="shared" si="0"/>
        <v>43847</v>
      </c>
      <c r="E24" s="90" t="str">
        <f t="shared" si="1"/>
        <v>MF19MAM</v>
      </c>
      <c r="F24" s="90">
        <f t="shared" si="2"/>
        <v>60.84</v>
      </c>
      <c r="G24" s="90">
        <f t="shared" si="3"/>
        <v>10</v>
      </c>
      <c r="H24" s="90">
        <f t="shared" si="37"/>
        <v>6.0840000000000005</v>
      </c>
      <c r="I24" s="121">
        <f t="shared" si="4"/>
        <v>0</v>
      </c>
      <c r="J24" s="90">
        <f t="shared" si="5"/>
        <v>0</v>
      </c>
      <c r="K24" s="90">
        <f t="shared" si="6"/>
        <v>0</v>
      </c>
      <c r="L24" s="90">
        <f t="shared" si="38"/>
        <v>0</v>
      </c>
      <c r="M24" s="121" t="str">
        <f t="shared" si="7"/>
        <v>AC19ACM02</v>
      </c>
      <c r="N24" s="90">
        <f t="shared" si="8"/>
        <v>90.12</v>
      </c>
      <c r="O24" s="90">
        <f t="shared" si="9"/>
        <v>20</v>
      </c>
      <c r="P24" s="90">
        <f t="shared" si="39"/>
        <v>18.024000000000001</v>
      </c>
      <c r="Q24" s="121" t="str">
        <f t="shared" si="10"/>
        <v>ME19ACM</v>
      </c>
      <c r="R24" s="90">
        <f t="shared" si="11"/>
        <v>60.84</v>
      </c>
      <c r="S24" s="90">
        <f t="shared" si="12"/>
        <v>18</v>
      </c>
      <c r="T24" s="90">
        <f t="shared" si="40"/>
        <v>10.951200000000002</v>
      </c>
      <c r="U24" s="121" t="str">
        <f t="shared" si="13"/>
        <v>EU19TAM</v>
      </c>
      <c r="V24" s="90">
        <f t="shared" si="14"/>
        <v>119.16</v>
      </c>
      <c r="W24" s="90">
        <f t="shared" si="15"/>
        <v>11</v>
      </c>
      <c r="X24" s="90">
        <f t="shared" si="41"/>
        <v>13.1076</v>
      </c>
      <c r="Y24" s="121">
        <f t="shared" si="16"/>
        <v>0</v>
      </c>
      <c r="Z24" s="90">
        <f t="shared" si="17"/>
        <v>0</v>
      </c>
      <c r="AA24" s="90">
        <f t="shared" si="18"/>
        <v>0</v>
      </c>
      <c r="AB24" s="90">
        <f t="shared" si="42"/>
        <v>0</v>
      </c>
      <c r="AC24" s="121" t="str">
        <f t="shared" si="19"/>
        <v>MF19DAG</v>
      </c>
      <c r="AD24" s="90">
        <f t="shared" si="20"/>
        <v>60.84</v>
      </c>
      <c r="AE24" s="90">
        <f t="shared" si="21"/>
        <v>33</v>
      </c>
      <c r="AF24" s="90">
        <f t="shared" si="43"/>
        <v>20.077200000000001</v>
      </c>
      <c r="AG24" s="121" t="str">
        <f t="shared" si="22"/>
        <v>CT18BRG99</v>
      </c>
      <c r="AH24" s="90">
        <f t="shared" si="23"/>
        <v>61.44</v>
      </c>
      <c r="AI24" s="90">
        <f t="shared" si="24"/>
        <v>23</v>
      </c>
      <c r="AJ24" s="90">
        <f t="shared" si="44"/>
        <v>14.1312</v>
      </c>
      <c r="AK24" s="121" t="str">
        <f t="shared" si="25"/>
        <v>AC18DA03</v>
      </c>
      <c r="AL24" s="90">
        <f t="shared" si="26"/>
        <v>87</v>
      </c>
      <c r="AM24" s="90">
        <f t="shared" si="27"/>
        <v>23</v>
      </c>
      <c r="AN24" s="90">
        <f t="shared" si="45"/>
        <v>20.010000000000002</v>
      </c>
      <c r="AO24" s="121">
        <f t="shared" si="28"/>
        <v>0</v>
      </c>
      <c r="AP24" s="118">
        <f t="shared" si="47"/>
        <v>0</v>
      </c>
      <c r="AQ24" s="89">
        <f t="shared" si="29"/>
        <v>0</v>
      </c>
      <c r="AR24" s="279">
        <f t="shared" si="48"/>
        <v>0</v>
      </c>
      <c r="AS24" s="121">
        <f t="shared" si="30"/>
        <v>0</v>
      </c>
      <c r="AT24" s="118">
        <f t="shared" si="49"/>
        <v>0</v>
      </c>
      <c r="AU24" s="279">
        <f t="shared" si="31"/>
        <v>0</v>
      </c>
      <c r="AV24" s="279">
        <f t="shared" si="50"/>
        <v>0</v>
      </c>
      <c r="AW24" s="123">
        <f t="shared" si="32"/>
        <v>0</v>
      </c>
      <c r="AX24" s="118">
        <f t="shared" si="51"/>
        <v>0</v>
      </c>
      <c r="AY24" s="287">
        <f t="shared" si="46"/>
        <v>540.24</v>
      </c>
      <c r="AZ24" s="78">
        <f t="shared" si="33"/>
        <v>102.38520000000001</v>
      </c>
      <c r="BA24" s="279"/>
      <c r="BB24" s="101"/>
      <c r="BC24" s="325">
        <f t="shared" si="34"/>
        <v>15</v>
      </c>
      <c r="BD24" s="330"/>
      <c r="BE24" s="331" t="b">
        <f t="shared" si="35"/>
        <v>0</v>
      </c>
      <c r="BF24" s="330"/>
      <c r="BG24" s="331" t="b">
        <f t="shared" si="36"/>
        <v>0</v>
      </c>
    </row>
    <row r="25" spans="2:59" s="88" customFormat="1" ht="15" customHeight="1" x14ac:dyDescent="0.2">
      <c r="B25" s="153">
        <v>16</v>
      </c>
      <c r="C25" s="91" t="s">
        <v>92</v>
      </c>
      <c r="D25" s="283">
        <f t="shared" si="0"/>
        <v>43847</v>
      </c>
      <c r="E25" s="90" t="str">
        <f t="shared" si="1"/>
        <v>MF19MAM</v>
      </c>
      <c r="F25" s="90">
        <f t="shared" si="2"/>
        <v>60.84</v>
      </c>
      <c r="G25" s="90">
        <f t="shared" si="3"/>
        <v>10</v>
      </c>
      <c r="H25" s="90">
        <f t="shared" si="37"/>
        <v>6.0840000000000005</v>
      </c>
      <c r="I25" s="121" t="str">
        <f t="shared" si="4"/>
        <v>CT18ACM02</v>
      </c>
      <c r="J25" s="90">
        <f t="shared" si="5"/>
        <v>31.200000000000003</v>
      </c>
      <c r="K25" s="90">
        <f t="shared" si="6"/>
        <v>18</v>
      </c>
      <c r="L25" s="90">
        <f t="shared" si="38"/>
        <v>5.6160000000000005</v>
      </c>
      <c r="M25" s="121" t="str">
        <f t="shared" si="7"/>
        <v>AC19ACM02</v>
      </c>
      <c r="N25" s="90">
        <f t="shared" si="8"/>
        <v>90.12</v>
      </c>
      <c r="O25" s="90">
        <f t="shared" si="9"/>
        <v>20</v>
      </c>
      <c r="P25" s="90">
        <f t="shared" si="39"/>
        <v>18.024000000000001</v>
      </c>
      <c r="Q25" s="121" t="str">
        <f t="shared" si="10"/>
        <v>ME19ACM</v>
      </c>
      <c r="R25" s="90">
        <f t="shared" si="11"/>
        <v>60.84</v>
      </c>
      <c r="S25" s="90">
        <f t="shared" si="12"/>
        <v>18</v>
      </c>
      <c r="T25" s="90">
        <f t="shared" si="40"/>
        <v>10.951200000000002</v>
      </c>
      <c r="U25" s="121" t="str">
        <f t="shared" si="13"/>
        <v>EU19TAM</v>
      </c>
      <c r="V25" s="90">
        <f t="shared" si="14"/>
        <v>79.44</v>
      </c>
      <c r="W25" s="90">
        <f t="shared" si="15"/>
        <v>11</v>
      </c>
      <c r="X25" s="90">
        <f t="shared" si="41"/>
        <v>8.7383999999999986</v>
      </c>
      <c r="Y25" s="121">
        <f t="shared" si="16"/>
        <v>0</v>
      </c>
      <c r="Z25" s="90">
        <f t="shared" si="17"/>
        <v>0</v>
      </c>
      <c r="AA25" s="90">
        <f t="shared" si="18"/>
        <v>0</v>
      </c>
      <c r="AB25" s="90">
        <f t="shared" si="42"/>
        <v>0</v>
      </c>
      <c r="AC25" s="121">
        <f t="shared" si="19"/>
        <v>0</v>
      </c>
      <c r="AD25" s="90">
        <f t="shared" si="20"/>
        <v>0</v>
      </c>
      <c r="AE25" s="90">
        <f t="shared" si="21"/>
        <v>0</v>
      </c>
      <c r="AF25" s="90">
        <f t="shared" si="43"/>
        <v>0</v>
      </c>
      <c r="AG25" s="121" t="str">
        <f t="shared" si="22"/>
        <v>CT18BRG99</v>
      </c>
      <c r="AH25" s="90">
        <f t="shared" si="23"/>
        <v>30.72</v>
      </c>
      <c r="AI25" s="90">
        <f t="shared" si="24"/>
        <v>23</v>
      </c>
      <c r="AJ25" s="90">
        <f t="shared" si="44"/>
        <v>7.0655999999999999</v>
      </c>
      <c r="AK25" s="121" t="str">
        <f t="shared" si="25"/>
        <v>AC18DA03</v>
      </c>
      <c r="AL25" s="90">
        <f t="shared" si="26"/>
        <v>87</v>
      </c>
      <c r="AM25" s="90">
        <f t="shared" si="27"/>
        <v>23</v>
      </c>
      <c r="AN25" s="90">
        <f t="shared" si="45"/>
        <v>20.010000000000002</v>
      </c>
      <c r="AO25" s="121">
        <f t="shared" si="28"/>
        <v>0</v>
      </c>
      <c r="AP25" s="118">
        <f t="shared" si="47"/>
        <v>0</v>
      </c>
      <c r="AQ25" s="89">
        <f t="shared" si="29"/>
        <v>0</v>
      </c>
      <c r="AR25" s="279">
        <f t="shared" si="48"/>
        <v>0</v>
      </c>
      <c r="AS25" s="121">
        <f t="shared" si="30"/>
        <v>0</v>
      </c>
      <c r="AT25" s="118">
        <f t="shared" si="49"/>
        <v>0</v>
      </c>
      <c r="AU25" s="279">
        <f t="shared" si="31"/>
        <v>0</v>
      </c>
      <c r="AV25" s="279">
        <f t="shared" si="50"/>
        <v>0</v>
      </c>
      <c r="AW25" s="123">
        <f t="shared" si="32"/>
        <v>0</v>
      </c>
      <c r="AX25" s="118">
        <f t="shared" si="51"/>
        <v>0</v>
      </c>
      <c r="AY25" s="287">
        <f t="shared" si="46"/>
        <v>440.16000000000008</v>
      </c>
      <c r="AZ25" s="78">
        <f t="shared" si="33"/>
        <v>76.489200000000011</v>
      </c>
      <c r="BA25" s="279"/>
      <c r="BB25" s="101"/>
      <c r="BC25" s="325">
        <f t="shared" si="34"/>
        <v>16</v>
      </c>
      <c r="BD25" s="330"/>
      <c r="BE25" s="331" t="b">
        <f t="shared" si="35"/>
        <v>0</v>
      </c>
      <c r="BF25" s="330"/>
      <c r="BG25" s="331" t="b">
        <f t="shared" si="36"/>
        <v>0</v>
      </c>
    </row>
    <row r="26" spans="2:59" s="88" customFormat="1" ht="15" customHeight="1" x14ac:dyDescent="0.2">
      <c r="B26" s="153">
        <v>17</v>
      </c>
      <c r="C26" s="91" t="s">
        <v>92</v>
      </c>
      <c r="D26" s="283">
        <f t="shared" si="0"/>
        <v>43847</v>
      </c>
      <c r="E26" s="90">
        <f t="shared" si="1"/>
        <v>0</v>
      </c>
      <c r="F26" s="90">
        <f t="shared" si="2"/>
        <v>0</v>
      </c>
      <c r="G26" s="90">
        <f t="shared" si="3"/>
        <v>0</v>
      </c>
      <c r="H26" s="90">
        <f t="shared" si="37"/>
        <v>0</v>
      </c>
      <c r="I26" s="121" t="str">
        <f t="shared" si="4"/>
        <v>CT18ACM02</v>
      </c>
      <c r="J26" s="90">
        <f t="shared" si="5"/>
        <v>62.400000000000006</v>
      </c>
      <c r="K26" s="90">
        <f t="shared" si="6"/>
        <v>18</v>
      </c>
      <c r="L26" s="90">
        <f t="shared" si="38"/>
        <v>11.232000000000001</v>
      </c>
      <c r="M26" s="121" t="str">
        <f t="shared" si="7"/>
        <v>AC19ACM02</v>
      </c>
      <c r="N26" s="90">
        <f t="shared" si="8"/>
        <v>90.12</v>
      </c>
      <c r="O26" s="90">
        <f t="shared" si="9"/>
        <v>20</v>
      </c>
      <c r="P26" s="90">
        <f t="shared" si="39"/>
        <v>18.024000000000001</v>
      </c>
      <c r="Q26" s="121" t="str">
        <f t="shared" si="10"/>
        <v>ME19ACM</v>
      </c>
      <c r="R26" s="90">
        <f t="shared" si="11"/>
        <v>91.26</v>
      </c>
      <c r="S26" s="90">
        <f t="shared" si="12"/>
        <v>18</v>
      </c>
      <c r="T26" s="90">
        <f t="shared" si="40"/>
        <v>16.4268</v>
      </c>
      <c r="U26" s="121">
        <f t="shared" si="13"/>
        <v>0</v>
      </c>
      <c r="V26" s="90">
        <f t="shared" si="14"/>
        <v>0</v>
      </c>
      <c r="W26" s="90">
        <f t="shared" si="15"/>
        <v>0</v>
      </c>
      <c r="X26" s="90">
        <f t="shared" si="41"/>
        <v>0</v>
      </c>
      <c r="Y26" s="121">
        <f t="shared" si="16"/>
        <v>0</v>
      </c>
      <c r="Z26" s="90">
        <f t="shared" si="17"/>
        <v>0</v>
      </c>
      <c r="AA26" s="90">
        <f t="shared" si="18"/>
        <v>0</v>
      </c>
      <c r="AB26" s="90">
        <f t="shared" si="42"/>
        <v>0</v>
      </c>
      <c r="AC26" s="121">
        <f t="shared" si="19"/>
        <v>0</v>
      </c>
      <c r="AD26" s="90">
        <f t="shared" si="20"/>
        <v>0</v>
      </c>
      <c r="AE26" s="90">
        <f t="shared" si="21"/>
        <v>0</v>
      </c>
      <c r="AF26" s="90">
        <f t="shared" si="43"/>
        <v>0</v>
      </c>
      <c r="AG26" s="121" t="str">
        <f t="shared" si="22"/>
        <v>CT18BRG99</v>
      </c>
      <c r="AH26" s="90">
        <f t="shared" si="23"/>
        <v>92.16</v>
      </c>
      <c r="AI26" s="90">
        <f t="shared" si="24"/>
        <v>23</v>
      </c>
      <c r="AJ26" s="90">
        <f t="shared" si="44"/>
        <v>21.1968</v>
      </c>
      <c r="AK26" s="121" t="str">
        <f t="shared" si="25"/>
        <v>AC18DA03</v>
      </c>
      <c r="AL26" s="90">
        <f t="shared" si="26"/>
        <v>87</v>
      </c>
      <c r="AM26" s="90">
        <f t="shared" si="27"/>
        <v>23</v>
      </c>
      <c r="AN26" s="90">
        <f t="shared" si="45"/>
        <v>20.010000000000002</v>
      </c>
      <c r="AO26" s="121">
        <f t="shared" si="28"/>
        <v>0</v>
      </c>
      <c r="AP26" s="118">
        <f t="shared" si="47"/>
        <v>0</v>
      </c>
      <c r="AQ26" s="89">
        <f t="shared" si="29"/>
        <v>0</v>
      </c>
      <c r="AR26" s="279">
        <f t="shared" si="48"/>
        <v>0</v>
      </c>
      <c r="AS26" s="121">
        <f t="shared" si="30"/>
        <v>0</v>
      </c>
      <c r="AT26" s="118">
        <f t="shared" si="49"/>
        <v>0</v>
      </c>
      <c r="AU26" s="279">
        <f t="shared" si="31"/>
        <v>0</v>
      </c>
      <c r="AV26" s="279">
        <f t="shared" si="50"/>
        <v>0</v>
      </c>
      <c r="AW26" s="123">
        <f t="shared" si="32"/>
        <v>0</v>
      </c>
      <c r="AX26" s="118">
        <f t="shared" si="51"/>
        <v>0</v>
      </c>
      <c r="AY26" s="287">
        <f t="shared" si="46"/>
        <v>422.94000000000005</v>
      </c>
      <c r="AZ26" s="78">
        <f t="shared" si="33"/>
        <v>86.889600000000002</v>
      </c>
      <c r="BA26" s="279"/>
      <c r="BB26" s="101"/>
      <c r="BC26" s="325">
        <f t="shared" si="34"/>
        <v>17</v>
      </c>
      <c r="BD26" s="330"/>
      <c r="BE26" s="331" t="b">
        <f t="shared" si="35"/>
        <v>0</v>
      </c>
      <c r="BF26" s="330"/>
      <c r="BG26" s="331" t="b">
        <f t="shared" si="36"/>
        <v>0</v>
      </c>
    </row>
    <row r="27" spans="2:59" s="88" customFormat="1" ht="15" customHeight="1" x14ac:dyDescent="0.2">
      <c r="B27" s="153">
        <v>18</v>
      </c>
      <c r="C27" s="91" t="s">
        <v>92</v>
      </c>
      <c r="D27" s="283">
        <f t="shared" si="0"/>
        <v>43847</v>
      </c>
      <c r="E27" s="90" t="str">
        <f t="shared" si="1"/>
        <v>MF19MAM</v>
      </c>
      <c r="F27" s="90">
        <f t="shared" si="2"/>
        <v>91.26</v>
      </c>
      <c r="G27" s="90">
        <f t="shared" si="3"/>
        <v>10</v>
      </c>
      <c r="H27" s="90">
        <f t="shared" si="37"/>
        <v>9.1259999999999994</v>
      </c>
      <c r="I27" s="121">
        <f t="shared" si="4"/>
        <v>0</v>
      </c>
      <c r="J27" s="90">
        <f t="shared" si="5"/>
        <v>0</v>
      </c>
      <c r="K27" s="90">
        <f t="shared" si="6"/>
        <v>0</v>
      </c>
      <c r="L27" s="90">
        <f t="shared" si="38"/>
        <v>0</v>
      </c>
      <c r="M27" s="121" t="str">
        <f t="shared" si="7"/>
        <v>AC19ACM02</v>
      </c>
      <c r="N27" s="90">
        <f t="shared" si="8"/>
        <v>45.06</v>
      </c>
      <c r="O27" s="90">
        <f t="shared" si="9"/>
        <v>20</v>
      </c>
      <c r="P27" s="90">
        <f t="shared" si="39"/>
        <v>9.0120000000000005</v>
      </c>
      <c r="Q27" s="121">
        <f t="shared" si="10"/>
        <v>0</v>
      </c>
      <c r="R27" s="90">
        <f t="shared" si="11"/>
        <v>0</v>
      </c>
      <c r="S27" s="90">
        <f t="shared" si="12"/>
        <v>0</v>
      </c>
      <c r="T27" s="90">
        <f t="shared" si="40"/>
        <v>0</v>
      </c>
      <c r="U27" s="121" t="str">
        <f t="shared" si="13"/>
        <v>EU19TAM</v>
      </c>
      <c r="V27" s="90">
        <f t="shared" si="14"/>
        <v>79.44</v>
      </c>
      <c r="W27" s="90">
        <f t="shared" si="15"/>
        <v>11</v>
      </c>
      <c r="X27" s="90">
        <f t="shared" si="41"/>
        <v>8.7383999999999986</v>
      </c>
      <c r="Y27" s="121">
        <f t="shared" si="16"/>
        <v>0</v>
      </c>
      <c r="Z27" s="90">
        <f t="shared" si="17"/>
        <v>0</v>
      </c>
      <c r="AA27" s="90">
        <f t="shared" si="18"/>
        <v>0</v>
      </c>
      <c r="AB27" s="90">
        <f t="shared" si="42"/>
        <v>0</v>
      </c>
      <c r="AC27" s="121">
        <f t="shared" si="19"/>
        <v>0</v>
      </c>
      <c r="AD27" s="90">
        <f t="shared" si="20"/>
        <v>0</v>
      </c>
      <c r="AE27" s="90">
        <f t="shared" si="21"/>
        <v>0</v>
      </c>
      <c r="AF27" s="90">
        <f t="shared" si="43"/>
        <v>0</v>
      </c>
      <c r="AG27" s="121" t="str">
        <f t="shared" si="22"/>
        <v>CT18BRG99</v>
      </c>
      <c r="AH27" s="90">
        <f t="shared" si="23"/>
        <v>61.44</v>
      </c>
      <c r="AI27" s="90">
        <f t="shared" si="24"/>
        <v>23</v>
      </c>
      <c r="AJ27" s="90">
        <f t="shared" si="44"/>
        <v>14.1312</v>
      </c>
      <c r="AK27" s="121" t="str">
        <f t="shared" si="25"/>
        <v>AC18DA03</v>
      </c>
      <c r="AL27" s="90">
        <f t="shared" si="26"/>
        <v>87</v>
      </c>
      <c r="AM27" s="90">
        <f t="shared" si="27"/>
        <v>23</v>
      </c>
      <c r="AN27" s="90">
        <f t="shared" si="45"/>
        <v>20.010000000000002</v>
      </c>
      <c r="AO27" s="121">
        <f t="shared" si="28"/>
        <v>0</v>
      </c>
      <c r="AP27" s="118">
        <f t="shared" si="47"/>
        <v>0</v>
      </c>
      <c r="AQ27" s="89">
        <f t="shared" si="29"/>
        <v>0</v>
      </c>
      <c r="AR27" s="279">
        <f t="shared" si="48"/>
        <v>0</v>
      </c>
      <c r="AS27" s="121">
        <f t="shared" si="30"/>
        <v>0</v>
      </c>
      <c r="AT27" s="118">
        <f t="shared" si="49"/>
        <v>0</v>
      </c>
      <c r="AU27" s="279">
        <f t="shared" si="31"/>
        <v>0</v>
      </c>
      <c r="AV27" s="279">
        <f t="shared" si="50"/>
        <v>0</v>
      </c>
      <c r="AW27" s="123">
        <f t="shared" si="32"/>
        <v>0</v>
      </c>
      <c r="AX27" s="118">
        <f t="shared" si="51"/>
        <v>0</v>
      </c>
      <c r="AY27" s="287">
        <f t="shared" si="46"/>
        <v>364.2</v>
      </c>
      <c r="AZ27" s="78">
        <f t="shared" si="33"/>
        <v>61.017600000000002</v>
      </c>
      <c r="BA27" s="279"/>
      <c r="BB27" s="101"/>
      <c r="BC27" s="325">
        <f t="shared" si="34"/>
        <v>18</v>
      </c>
      <c r="BD27" s="330"/>
      <c r="BE27" s="331" t="b">
        <f t="shared" si="35"/>
        <v>0</v>
      </c>
      <c r="BF27" s="330"/>
      <c r="BG27" s="331" t="b">
        <f t="shared" si="36"/>
        <v>0</v>
      </c>
    </row>
    <row r="28" spans="2:59" s="88" customFormat="1" ht="15" customHeight="1" x14ac:dyDescent="0.2">
      <c r="B28" s="153">
        <v>19</v>
      </c>
      <c r="C28" s="91" t="s">
        <v>92</v>
      </c>
      <c r="D28" s="283">
        <f t="shared" si="0"/>
        <v>43847</v>
      </c>
      <c r="E28" s="90">
        <f t="shared" si="1"/>
        <v>0</v>
      </c>
      <c r="F28" s="90">
        <f t="shared" si="2"/>
        <v>0</v>
      </c>
      <c r="G28" s="90">
        <f t="shared" si="3"/>
        <v>0</v>
      </c>
      <c r="H28" s="90">
        <f t="shared" si="37"/>
        <v>0</v>
      </c>
      <c r="I28" s="121" t="str">
        <f t="shared" si="4"/>
        <v>CT18ACM02</v>
      </c>
      <c r="J28" s="90">
        <f t="shared" si="5"/>
        <v>62.400000000000006</v>
      </c>
      <c r="K28" s="90">
        <f t="shared" si="6"/>
        <v>18</v>
      </c>
      <c r="L28" s="90">
        <f t="shared" si="38"/>
        <v>11.232000000000001</v>
      </c>
      <c r="M28" s="121" t="str">
        <f t="shared" si="7"/>
        <v>AC19ACM02</v>
      </c>
      <c r="N28" s="90">
        <f t="shared" si="8"/>
        <v>90.12</v>
      </c>
      <c r="O28" s="90">
        <f t="shared" si="9"/>
        <v>20</v>
      </c>
      <c r="P28" s="90">
        <f t="shared" si="39"/>
        <v>18.024000000000001</v>
      </c>
      <c r="Q28" s="121">
        <f t="shared" si="10"/>
        <v>0</v>
      </c>
      <c r="R28" s="90">
        <f t="shared" si="11"/>
        <v>0</v>
      </c>
      <c r="S28" s="90">
        <f t="shared" si="12"/>
        <v>0</v>
      </c>
      <c r="T28" s="90">
        <f t="shared" si="40"/>
        <v>0</v>
      </c>
      <c r="U28" s="121">
        <f t="shared" si="13"/>
        <v>0</v>
      </c>
      <c r="V28" s="90">
        <f t="shared" si="14"/>
        <v>0</v>
      </c>
      <c r="W28" s="90">
        <f t="shared" si="15"/>
        <v>0</v>
      </c>
      <c r="X28" s="90">
        <f t="shared" si="41"/>
        <v>0</v>
      </c>
      <c r="Y28" s="121">
        <f t="shared" si="16"/>
        <v>0</v>
      </c>
      <c r="Z28" s="90">
        <f t="shared" si="17"/>
        <v>0</v>
      </c>
      <c r="AA28" s="90">
        <f t="shared" si="18"/>
        <v>0</v>
      </c>
      <c r="AB28" s="90">
        <f t="shared" si="42"/>
        <v>0</v>
      </c>
      <c r="AC28" s="121" t="str">
        <f t="shared" si="19"/>
        <v>MF19DAG</v>
      </c>
      <c r="AD28" s="90">
        <f t="shared" si="20"/>
        <v>30.42</v>
      </c>
      <c r="AE28" s="90">
        <f t="shared" si="21"/>
        <v>33</v>
      </c>
      <c r="AF28" s="90">
        <f t="shared" si="43"/>
        <v>10.038600000000001</v>
      </c>
      <c r="AG28" s="121" t="str">
        <f t="shared" si="22"/>
        <v>CT18BRG99</v>
      </c>
      <c r="AH28" s="90">
        <f t="shared" si="23"/>
        <v>30.72</v>
      </c>
      <c r="AI28" s="90">
        <f t="shared" si="24"/>
        <v>23</v>
      </c>
      <c r="AJ28" s="90">
        <f t="shared" si="44"/>
        <v>7.0655999999999999</v>
      </c>
      <c r="AK28" s="121">
        <f t="shared" si="25"/>
        <v>0</v>
      </c>
      <c r="AL28" s="90">
        <f t="shared" si="26"/>
        <v>0</v>
      </c>
      <c r="AM28" s="90">
        <f t="shared" si="27"/>
        <v>0</v>
      </c>
      <c r="AN28" s="90">
        <f t="shared" si="45"/>
        <v>0</v>
      </c>
      <c r="AO28" s="121">
        <f t="shared" si="28"/>
        <v>0</v>
      </c>
      <c r="AP28" s="118">
        <f t="shared" si="47"/>
        <v>0</v>
      </c>
      <c r="AQ28" s="89">
        <f t="shared" si="29"/>
        <v>0</v>
      </c>
      <c r="AR28" s="279">
        <f t="shared" si="48"/>
        <v>0</v>
      </c>
      <c r="AS28" s="121">
        <f t="shared" si="30"/>
        <v>0</v>
      </c>
      <c r="AT28" s="118">
        <f t="shared" si="49"/>
        <v>0</v>
      </c>
      <c r="AU28" s="279">
        <f t="shared" si="31"/>
        <v>0</v>
      </c>
      <c r="AV28" s="279">
        <f t="shared" si="50"/>
        <v>0</v>
      </c>
      <c r="AW28" s="123">
        <f t="shared" si="32"/>
        <v>0</v>
      </c>
      <c r="AX28" s="118">
        <f t="shared" si="51"/>
        <v>0</v>
      </c>
      <c r="AY28" s="287">
        <f t="shared" si="46"/>
        <v>213.66</v>
      </c>
      <c r="AZ28" s="78">
        <f t="shared" si="33"/>
        <v>46.360200000000006</v>
      </c>
      <c r="BA28" s="279"/>
      <c r="BB28" s="101"/>
      <c r="BC28" s="325">
        <f t="shared" si="34"/>
        <v>19</v>
      </c>
      <c r="BD28" s="330"/>
      <c r="BE28" s="331" t="b">
        <f t="shared" si="35"/>
        <v>0</v>
      </c>
      <c r="BF28" s="330"/>
      <c r="BG28" s="331" t="b">
        <f t="shared" si="36"/>
        <v>0</v>
      </c>
    </row>
    <row r="29" spans="2:59" s="88" customFormat="1" ht="15" customHeight="1" x14ac:dyDescent="0.2">
      <c r="B29" s="153">
        <v>20</v>
      </c>
      <c r="C29" s="91" t="s">
        <v>92</v>
      </c>
      <c r="D29" s="283">
        <f t="shared" si="0"/>
        <v>43847</v>
      </c>
      <c r="E29" s="90" t="str">
        <f t="shared" si="1"/>
        <v>MF19MAM</v>
      </c>
      <c r="F29" s="90">
        <f t="shared" si="2"/>
        <v>30.42</v>
      </c>
      <c r="G29" s="90">
        <f t="shared" si="3"/>
        <v>10</v>
      </c>
      <c r="H29" s="90">
        <f t="shared" si="37"/>
        <v>3.0420000000000003</v>
      </c>
      <c r="I29" s="121" t="str">
        <f t="shared" si="4"/>
        <v>CT18ACM02</v>
      </c>
      <c r="J29" s="90">
        <f t="shared" si="5"/>
        <v>62.400000000000006</v>
      </c>
      <c r="K29" s="90">
        <f t="shared" si="6"/>
        <v>18</v>
      </c>
      <c r="L29" s="90">
        <f t="shared" si="38"/>
        <v>11.232000000000001</v>
      </c>
      <c r="M29" s="121">
        <f t="shared" si="7"/>
        <v>0</v>
      </c>
      <c r="N29" s="90">
        <f t="shared" si="8"/>
        <v>0</v>
      </c>
      <c r="O29" s="90">
        <f t="shared" si="9"/>
        <v>0</v>
      </c>
      <c r="P29" s="90">
        <f t="shared" si="39"/>
        <v>0</v>
      </c>
      <c r="Q29" s="121" t="str">
        <f t="shared" si="10"/>
        <v>ME19ACM</v>
      </c>
      <c r="R29" s="90">
        <f t="shared" si="11"/>
        <v>60.84</v>
      </c>
      <c r="S29" s="90">
        <f t="shared" si="12"/>
        <v>18</v>
      </c>
      <c r="T29" s="90">
        <f t="shared" si="40"/>
        <v>10.951200000000002</v>
      </c>
      <c r="U29" s="121" t="str">
        <f t="shared" si="13"/>
        <v>EU19TAM</v>
      </c>
      <c r="V29" s="90">
        <f t="shared" si="14"/>
        <v>39.72</v>
      </c>
      <c r="W29" s="90">
        <f t="shared" si="15"/>
        <v>11</v>
      </c>
      <c r="X29" s="90">
        <f t="shared" si="41"/>
        <v>4.3691999999999993</v>
      </c>
      <c r="Y29" s="121">
        <f t="shared" si="16"/>
        <v>0</v>
      </c>
      <c r="Z29" s="90">
        <f t="shared" si="17"/>
        <v>0</v>
      </c>
      <c r="AA29" s="90">
        <f t="shared" si="18"/>
        <v>0</v>
      </c>
      <c r="AB29" s="90">
        <f t="shared" si="42"/>
        <v>0</v>
      </c>
      <c r="AC29" s="121">
        <f t="shared" si="19"/>
        <v>0</v>
      </c>
      <c r="AD29" s="90">
        <f t="shared" si="20"/>
        <v>0</v>
      </c>
      <c r="AE29" s="90">
        <f t="shared" si="21"/>
        <v>0</v>
      </c>
      <c r="AF29" s="90">
        <f t="shared" si="43"/>
        <v>0</v>
      </c>
      <c r="AG29" s="121">
        <f t="shared" si="22"/>
        <v>0</v>
      </c>
      <c r="AH29" s="90">
        <f t="shared" si="23"/>
        <v>0</v>
      </c>
      <c r="AI29" s="90">
        <f t="shared" si="24"/>
        <v>0</v>
      </c>
      <c r="AJ29" s="90">
        <f t="shared" si="44"/>
        <v>0</v>
      </c>
      <c r="AK29" s="121">
        <f t="shared" si="25"/>
        <v>0</v>
      </c>
      <c r="AL29" s="90">
        <f t="shared" si="26"/>
        <v>0</v>
      </c>
      <c r="AM29" s="90">
        <f t="shared" si="27"/>
        <v>0</v>
      </c>
      <c r="AN29" s="90">
        <f t="shared" si="45"/>
        <v>0</v>
      </c>
      <c r="AO29" s="121">
        <f t="shared" si="28"/>
        <v>0</v>
      </c>
      <c r="AP29" s="118">
        <f t="shared" si="47"/>
        <v>0</v>
      </c>
      <c r="AQ29" s="89">
        <f t="shared" si="29"/>
        <v>0</v>
      </c>
      <c r="AR29" s="279">
        <f t="shared" si="48"/>
        <v>0</v>
      </c>
      <c r="AS29" s="121">
        <f t="shared" si="30"/>
        <v>0</v>
      </c>
      <c r="AT29" s="118">
        <f t="shared" si="49"/>
        <v>0</v>
      </c>
      <c r="AU29" s="279">
        <f t="shared" si="31"/>
        <v>0</v>
      </c>
      <c r="AV29" s="279">
        <f t="shared" si="50"/>
        <v>0</v>
      </c>
      <c r="AW29" s="123">
        <f t="shared" si="32"/>
        <v>0</v>
      </c>
      <c r="AX29" s="118">
        <f t="shared" si="51"/>
        <v>0</v>
      </c>
      <c r="AY29" s="287">
        <f t="shared" si="46"/>
        <v>193.38000000000002</v>
      </c>
      <c r="AZ29" s="78">
        <f t="shared" si="33"/>
        <v>29.5944</v>
      </c>
      <c r="BA29" s="279"/>
      <c r="BB29" s="101"/>
      <c r="BC29" s="325">
        <f t="shared" si="34"/>
        <v>20</v>
      </c>
      <c r="BD29" s="330"/>
      <c r="BE29" s="331" t="b">
        <f t="shared" si="35"/>
        <v>0</v>
      </c>
      <c r="BF29" s="330"/>
      <c r="BG29" s="331" t="b">
        <f t="shared" si="36"/>
        <v>0</v>
      </c>
    </row>
    <row r="30" spans="2:59" s="88" customFormat="1" ht="15" customHeight="1" x14ac:dyDescent="0.2">
      <c r="B30" s="153">
        <v>21</v>
      </c>
      <c r="C30" s="91" t="s">
        <v>92</v>
      </c>
      <c r="D30" s="283">
        <f t="shared" si="0"/>
        <v>43849</v>
      </c>
      <c r="E30" s="90">
        <f t="shared" si="1"/>
        <v>0</v>
      </c>
      <c r="F30" s="90">
        <f t="shared" si="2"/>
        <v>0</v>
      </c>
      <c r="G30" s="90">
        <f t="shared" si="3"/>
        <v>0</v>
      </c>
      <c r="H30" s="90">
        <f t="shared" si="37"/>
        <v>0</v>
      </c>
      <c r="I30" s="121" t="str">
        <f t="shared" si="4"/>
        <v>CT18ACM02</v>
      </c>
      <c r="J30" s="90">
        <f t="shared" si="5"/>
        <v>31.200000000000003</v>
      </c>
      <c r="K30" s="90">
        <f t="shared" si="6"/>
        <v>18</v>
      </c>
      <c r="L30" s="90">
        <f t="shared" si="38"/>
        <v>5.6160000000000005</v>
      </c>
      <c r="M30" s="121" t="str">
        <f t="shared" si="7"/>
        <v>AC19ACM02</v>
      </c>
      <c r="N30" s="90">
        <f t="shared" si="8"/>
        <v>180.24</v>
      </c>
      <c r="O30" s="90">
        <f t="shared" si="9"/>
        <v>20</v>
      </c>
      <c r="P30" s="90">
        <f t="shared" si="39"/>
        <v>36.048000000000002</v>
      </c>
      <c r="Q30" s="121">
        <f t="shared" si="10"/>
        <v>0</v>
      </c>
      <c r="R30" s="90">
        <f t="shared" si="11"/>
        <v>0</v>
      </c>
      <c r="S30" s="90">
        <f t="shared" si="12"/>
        <v>0</v>
      </c>
      <c r="T30" s="90">
        <f t="shared" si="40"/>
        <v>0</v>
      </c>
      <c r="U30" s="121" t="str">
        <f t="shared" si="13"/>
        <v>EU19TAM</v>
      </c>
      <c r="V30" s="90">
        <f t="shared" si="14"/>
        <v>79.44</v>
      </c>
      <c r="W30" s="90">
        <f t="shared" si="15"/>
        <v>11</v>
      </c>
      <c r="X30" s="90">
        <f t="shared" si="41"/>
        <v>8.7383999999999986</v>
      </c>
      <c r="Y30" s="121">
        <f t="shared" si="16"/>
        <v>0</v>
      </c>
      <c r="Z30" s="90">
        <f t="shared" si="17"/>
        <v>0</v>
      </c>
      <c r="AA30" s="90">
        <f t="shared" si="18"/>
        <v>0</v>
      </c>
      <c r="AB30" s="90">
        <f t="shared" si="42"/>
        <v>0</v>
      </c>
      <c r="AC30" s="121" t="str">
        <f t="shared" si="19"/>
        <v>MF19DAG</v>
      </c>
      <c r="AD30" s="90">
        <f t="shared" si="20"/>
        <v>30.42</v>
      </c>
      <c r="AE30" s="90">
        <f t="shared" si="21"/>
        <v>33</v>
      </c>
      <c r="AF30" s="90">
        <f t="shared" si="43"/>
        <v>10.038600000000001</v>
      </c>
      <c r="AG30" s="121" t="str">
        <f t="shared" si="22"/>
        <v>CT18BRG99</v>
      </c>
      <c r="AH30" s="90">
        <f t="shared" si="23"/>
        <v>30.72</v>
      </c>
      <c r="AI30" s="90">
        <f t="shared" si="24"/>
        <v>23</v>
      </c>
      <c r="AJ30" s="90">
        <f t="shared" si="44"/>
        <v>7.0655999999999999</v>
      </c>
      <c r="AK30" s="121">
        <f t="shared" si="25"/>
        <v>0</v>
      </c>
      <c r="AL30" s="90">
        <f t="shared" si="26"/>
        <v>0</v>
      </c>
      <c r="AM30" s="90">
        <f t="shared" si="27"/>
        <v>0</v>
      </c>
      <c r="AN30" s="90">
        <f t="shared" si="45"/>
        <v>0</v>
      </c>
      <c r="AO30" s="121">
        <f t="shared" si="28"/>
        <v>0</v>
      </c>
      <c r="AP30" s="118">
        <f t="shared" si="47"/>
        <v>0</v>
      </c>
      <c r="AQ30" s="89">
        <f t="shared" si="29"/>
        <v>0</v>
      </c>
      <c r="AR30" s="279">
        <f t="shared" si="48"/>
        <v>0</v>
      </c>
      <c r="AS30" s="121">
        <f t="shared" si="30"/>
        <v>0</v>
      </c>
      <c r="AT30" s="118">
        <f t="shared" si="49"/>
        <v>0</v>
      </c>
      <c r="AU30" s="279">
        <f t="shared" si="31"/>
        <v>0</v>
      </c>
      <c r="AV30" s="279">
        <f t="shared" si="50"/>
        <v>0</v>
      </c>
      <c r="AW30" s="123">
        <f t="shared" si="32"/>
        <v>0</v>
      </c>
      <c r="AX30" s="118">
        <f t="shared" si="51"/>
        <v>0</v>
      </c>
      <c r="AY30" s="287">
        <f t="shared" si="46"/>
        <v>352.02</v>
      </c>
      <c r="AZ30" s="78">
        <f t="shared" si="33"/>
        <v>67.506600000000006</v>
      </c>
      <c r="BA30" s="279"/>
      <c r="BB30" s="101"/>
      <c r="BC30" s="325">
        <f t="shared" si="34"/>
        <v>21</v>
      </c>
      <c r="BD30" s="330"/>
      <c r="BE30" s="331" t="b">
        <f t="shared" si="35"/>
        <v>0</v>
      </c>
      <c r="BF30" s="330"/>
      <c r="BG30" s="331" t="b">
        <f t="shared" si="36"/>
        <v>0</v>
      </c>
    </row>
    <row r="31" spans="2:59" s="88" customFormat="1" ht="15" customHeight="1" x14ac:dyDescent="0.2">
      <c r="B31" s="153">
        <v>22</v>
      </c>
      <c r="C31" s="91" t="s">
        <v>92</v>
      </c>
      <c r="D31" s="283">
        <f t="shared" si="0"/>
        <v>43849</v>
      </c>
      <c r="E31" s="90" t="str">
        <f t="shared" si="1"/>
        <v>MF19MAM</v>
      </c>
      <c r="F31" s="90">
        <f t="shared" si="2"/>
        <v>30.42</v>
      </c>
      <c r="G31" s="90">
        <f t="shared" si="3"/>
        <v>10</v>
      </c>
      <c r="H31" s="90">
        <f t="shared" si="37"/>
        <v>3.0420000000000003</v>
      </c>
      <c r="I31" s="121">
        <f t="shared" si="4"/>
        <v>0</v>
      </c>
      <c r="J31" s="90">
        <f t="shared" si="5"/>
        <v>0</v>
      </c>
      <c r="K31" s="90">
        <f t="shared" si="6"/>
        <v>0</v>
      </c>
      <c r="L31" s="90">
        <f t="shared" si="38"/>
        <v>0</v>
      </c>
      <c r="M31" s="121" t="str">
        <f t="shared" si="7"/>
        <v>AC19ACM02</v>
      </c>
      <c r="N31" s="90">
        <f t="shared" si="8"/>
        <v>90.12</v>
      </c>
      <c r="O31" s="90">
        <f t="shared" si="9"/>
        <v>20</v>
      </c>
      <c r="P31" s="90">
        <f t="shared" si="39"/>
        <v>18.024000000000001</v>
      </c>
      <c r="Q31" s="121">
        <f t="shared" si="10"/>
        <v>0</v>
      </c>
      <c r="R31" s="90">
        <f t="shared" si="11"/>
        <v>0</v>
      </c>
      <c r="S31" s="90">
        <f t="shared" si="12"/>
        <v>0</v>
      </c>
      <c r="T31" s="90">
        <f t="shared" si="40"/>
        <v>0</v>
      </c>
      <c r="U31" s="121">
        <f t="shared" si="13"/>
        <v>0</v>
      </c>
      <c r="V31" s="90">
        <f t="shared" si="14"/>
        <v>0</v>
      </c>
      <c r="W31" s="90">
        <f t="shared" si="15"/>
        <v>0</v>
      </c>
      <c r="X31" s="90">
        <f t="shared" si="41"/>
        <v>0</v>
      </c>
      <c r="Y31" s="121">
        <f t="shared" si="16"/>
        <v>0</v>
      </c>
      <c r="Z31" s="90">
        <f t="shared" si="17"/>
        <v>0</v>
      </c>
      <c r="AA31" s="90">
        <f t="shared" si="18"/>
        <v>0</v>
      </c>
      <c r="AB31" s="90">
        <f t="shared" si="42"/>
        <v>0</v>
      </c>
      <c r="AC31" s="121" t="str">
        <f t="shared" si="19"/>
        <v>MF19DAG</v>
      </c>
      <c r="AD31" s="90">
        <f t="shared" si="20"/>
        <v>30.42</v>
      </c>
      <c r="AE31" s="90">
        <f t="shared" si="21"/>
        <v>33</v>
      </c>
      <c r="AF31" s="90">
        <f t="shared" si="43"/>
        <v>10.038600000000001</v>
      </c>
      <c r="AG31" s="121" t="str">
        <f t="shared" si="22"/>
        <v>CT18BRG99</v>
      </c>
      <c r="AH31" s="90">
        <f t="shared" si="23"/>
        <v>30.72</v>
      </c>
      <c r="AI31" s="90">
        <f t="shared" si="24"/>
        <v>23</v>
      </c>
      <c r="AJ31" s="90">
        <f t="shared" si="44"/>
        <v>7.0655999999999999</v>
      </c>
      <c r="AK31" s="121" t="str">
        <f t="shared" si="25"/>
        <v>AC18DA03</v>
      </c>
      <c r="AL31" s="90">
        <f t="shared" si="26"/>
        <v>87</v>
      </c>
      <c r="AM31" s="90">
        <f t="shared" si="27"/>
        <v>23</v>
      </c>
      <c r="AN31" s="90">
        <f t="shared" si="45"/>
        <v>20.010000000000002</v>
      </c>
      <c r="AO31" s="121">
        <f t="shared" si="28"/>
        <v>0</v>
      </c>
      <c r="AP31" s="118">
        <f t="shared" si="47"/>
        <v>0</v>
      </c>
      <c r="AQ31" s="89">
        <f t="shared" si="29"/>
        <v>0</v>
      </c>
      <c r="AR31" s="279">
        <f t="shared" si="48"/>
        <v>0</v>
      </c>
      <c r="AS31" s="121">
        <f t="shared" si="30"/>
        <v>0</v>
      </c>
      <c r="AT31" s="118">
        <f t="shared" si="49"/>
        <v>0</v>
      </c>
      <c r="AU31" s="279">
        <f t="shared" si="31"/>
        <v>0</v>
      </c>
      <c r="AV31" s="279">
        <f t="shared" si="50"/>
        <v>0</v>
      </c>
      <c r="AW31" s="123">
        <f t="shared" si="32"/>
        <v>0</v>
      </c>
      <c r="AX31" s="118">
        <f t="shared" si="51"/>
        <v>0</v>
      </c>
      <c r="AY31" s="287">
        <f t="shared" si="46"/>
        <v>268.68</v>
      </c>
      <c r="AZ31" s="78">
        <f t="shared" si="33"/>
        <v>58.180200000000013</v>
      </c>
      <c r="BA31" s="279"/>
      <c r="BB31" s="101"/>
      <c r="BC31" s="325">
        <f t="shared" si="34"/>
        <v>22</v>
      </c>
      <c r="BD31" s="330"/>
      <c r="BE31" s="331" t="b">
        <f t="shared" si="35"/>
        <v>0</v>
      </c>
      <c r="BF31" s="330"/>
      <c r="BG31" s="331" t="b">
        <f t="shared" si="36"/>
        <v>0</v>
      </c>
    </row>
    <row r="32" spans="2:59" s="88" customFormat="1" ht="15" customHeight="1" x14ac:dyDescent="0.2">
      <c r="B32" s="153">
        <v>23</v>
      </c>
      <c r="C32" s="91" t="s">
        <v>92</v>
      </c>
      <c r="D32" s="283">
        <f t="shared" si="0"/>
        <v>43849</v>
      </c>
      <c r="E32" s="90" t="str">
        <f t="shared" si="1"/>
        <v>MF19MAM</v>
      </c>
      <c r="F32" s="90">
        <f t="shared" si="2"/>
        <v>60.84</v>
      </c>
      <c r="G32" s="90">
        <f t="shared" si="3"/>
        <v>10</v>
      </c>
      <c r="H32" s="90">
        <f t="shared" si="37"/>
        <v>6.0840000000000005</v>
      </c>
      <c r="I32" s="121">
        <f t="shared" si="4"/>
        <v>0</v>
      </c>
      <c r="J32" s="90">
        <f t="shared" si="5"/>
        <v>0</v>
      </c>
      <c r="K32" s="90">
        <f t="shared" si="6"/>
        <v>0</v>
      </c>
      <c r="L32" s="90">
        <f t="shared" si="38"/>
        <v>0</v>
      </c>
      <c r="M32" s="121" t="str">
        <f t="shared" si="7"/>
        <v>AC19ACM02</v>
      </c>
      <c r="N32" s="90">
        <f t="shared" si="8"/>
        <v>90.12</v>
      </c>
      <c r="O32" s="90">
        <f t="shared" si="9"/>
        <v>20</v>
      </c>
      <c r="P32" s="90">
        <f t="shared" si="39"/>
        <v>18.024000000000001</v>
      </c>
      <c r="Q32" s="121" t="str">
        <f t="shared" si="10"/>
        <v>ME19ACM</v>
      </c>
      <c r="R32" s="90">
        <f t="shared" si="11"/>
        <v>30.42</v>
      </c>
      <c r="S32" s="90">
        <f t="shared" si="12"/>
        <v>18</v>
      </c>
      <c r="T32" s="90">
        <f t="shared" si="40"/>
        <v>5.4756000000000009</v>
      </c>
      <c r="U32" s="121" t="str">
        <f t="shared" si="13"/>
        <v>EU19TAM</v>
      </c>
      <c r="V32" s="90">
        <f t="shared" si="14"/>
        <v>79.44</v>
      </c>
      <c r="W32" s="90">
        <f t="shared" si="15"/>
        <v>11</v>
      </c>
      <c r="X32" s="90">
        <f t="shared" si="41"/>
        <v>8.7383999999999986</v>
      </c>
      <c r="Y32" s="121">
        <f t="shared" si="16"/>
        <v>0</v>
      </c>
      <c r="Z32" s="90">
        <f t="shared" si="17"/>
        <v>0</v>
      </c>
      <c r="AA32" s="90">
        <f t="shared" si="18"/>
        <v>0</v>
      </c>
      <c r="AB32" s="90">
        <f t="shared" si="42"/>
        <v>0</v>
      </c>
      <c r="AC32" s="121" t="str">
        <f t="shared" si="19"/>
        <v>MF19DAG</v>
      </c>
      <c r="AD32" s="90">
        <f t="shared" si="20"/>
        <v>30.42</v>
      </c>
      <c r="AE32" s="90">
        <f t="shared" si="21"/>
        <v>33</v>
      </c>
      <c r="AF32" s="90">
        <f t="shared" si="43"/>
        <v>10.038600000000001</v>
      </c>
      <c r="AG32" s="121">
        <f t="shared" si="22"/>
        <v>0</v>
      </c>
      <c r="AH32" s="90">
        <f t="shared" si="23"/>
        <v>0</v>
      </c>
      <c r="AI32" s="90">
        <f t="shared" si="24"/>
        <v>0</v>
      </c>
      <c r="AJ32" s="90">
        <f t="shared" si="44"/>
        <v>0</v>
      </c>
      <c r="AK32" s="121" t="str">
        <f t="shared" si="25"/>
        <v>AC18DA03</v>
      </c>
      <c r="AL32" s="90">
        <f t="shared" si="26"/>
        <v>43.5</v>
      </c>
      <c r="AM32" s="90">
        <f t="shared" si="27"/>
        <v>23</v>
      </c>
      <c r="AN32" s="90">
        <f t="shared" si="45"/>
        <v>10.005000000000001</v>
      </c>
      <c r="AO32" s="121">
        <f t="shared" si="28"/>
        <v>0</v>
      </c>
      <c r="AP32" s="118">
        <f t="shared" si="47"/>
        <v>0</v>
      </c>
      <c r="AQ32" s="89">
        <f t="shared" si="29"/>
        <v>0</v>
      </c>
      <c r="AR32" s="279">
        <f t="shared" si="48"/>
        <v>0</v>
      </c>
      <c r="AS32" s="121">
        <f t="shared" si="30"/>
        <v>0</v>
      </c>
      <c r="AT32" s="118">
        <f t="shared" si="49"/>
        <v>0</v>
      </c>
      <c r="AU32" s="279">
        <f t="shared" si="31"/>
        <v>0</v>
      </c>
      <c r="AV32" s="279">
        <f t="shared" si="50"/>
        <v>0</v>
      </c>
      <c r="AW32" s="123">
        <f t="shared" si="32"/>
        <v>0</v>
      </c>
      <c r="AX32" s="118">
        <f t="shared" si="51"/>
        <v>0</v>
      </c>
      <c r="AY32" s="287">
        <f t="shared" si="46"/>
        <v>334.74</v>
      </c>
      <c r="AZ32" s="78">
        <f t="shared" si="33"/>
        <v>58.365600000000008</v>
      </c>
      <c r="BA32" s="279"/>
      <c r="BB32" s="101"/>
      <c r="BC32" s="325">
        <f t="shared" si="34"/>
        <v>23</v>
      </c>
      <c r="BD32" s="330"/>
      <c r="BE32" s="331" t="b">
        <f t="shared" si="35"/>
        <v>0</v>
      </c>
      <c r="BF32" s="330"/>
      <c r="BG32" s="331" t="b">
        <f t="shared" si="36"/>
        <v>0</v>
      </c>
    </row>
    <row r="33" spans="1:1042" s="88" customFormat="1" ht="15" customHeight="1" x14ac:dyDescent="0.2">
      <c r="B33" s="153">
        <v>24</v>
      </c>
      <c r="C33" s="91" t="s">
        <v>92</v>
      </c>
      <c r="D33" s="283">
        <f t="shared" si="0"/>
        <v>43850</v>
      </c>
      <c r="E33" s="90" t="str">
        <f t="shared" si="1"/>
        <v>MF19MAM</v>
      </c>
      <c r="F33" s="90">
        <f t="shared" si="2"/>
        <v>60.84</v>
      </c>
      <c r="G33" s="90">
        <f t="shared" si="3"/>
        <v>10</v>
      </c>
      <c r="H33" s="90">
        <f t="shared" si="37"/>
        <v>6.0840000000000005</v>
      </c>
      <c r="I33" s="121" t="str">
        <f t="shared" si="4"/>
        <v>CT18ACM02</v>
      </c>
      <c r="J33" s="90">
        <f t="shared" si="5"/>
        <v>62.400000000000006</v>
      </c>
      <c r="K33" s="90">
        <f t="shared" si="6"/>
        <v>18</v>
      </c>
      <c r="L33" s="90">
        <f t="shared" si="38"/>
        <v>11.232000000000001</v>
      </c>
      <c r="M33" s="121" t="str">
        <f t="shared" si="7"/>
        <v>AC19ACM02</v>
      </c>
      <c r="N33" s="90">
        <f t="shared" si="8"/>
        <v>90.12</v>
      </c>
      <c r="O33" s="90">
        <f t="shared" si="9"/>
        <v>20</v>
      </c>
      <c r="P33" s="90">
        <f t="shared" si="39"/>
        <v>18.024000000000001</v>
      </c>
      <c r="Q33" s="121" t="str">
        <f t="shared" si="10"/>
        <v>ME19ACM</v>
      </c>
      <c r="R33" s="90">
        <f t="shared" si="11"/>
        <v>30.42</v>
      </c>
      <c r="S33" s="90">
        <f t="shared" si="12"/>
        <v>18</v>
      </c>
      <c r="T33" s="90">
        <f t="shared" si="40"/>
        <v>5.4756000000000009</v>
      </c>
      <c r="U33" s="121" t="str">
        <f t="shared" si="13"/>
        <v>EU19TAM</v>
      </c>
      <c r="V33" s="90">
        <f t="shared" si="14"/>
        <v>119.16</v>
      </c>
      <c r="W33" s="90">
        <f t="shared" si="15"/>
        <v>11</v>
      </c>
      <c r="X33" s="90">
        <f t="shared" si="41"/>
        <v>13.1076</v>
      </c>
      <c r="Y33" s="121">
        <f t="shared" si="16"/>
        <v>0</v>
      </c>
      <c r="Z33" s="90">
        <f t="shared" si="17"/>
        <v>0</v>
      </c>
      <c r="AA33" s="90">
        <f t="shared" si="18"/>
        <v>0</v>
      </c>
      <c r="AB33" s="90">
        <f t="shared" si="42"/>
        <v>0</v>
      </c>
      <c r="AC33" s="121" t="str">
        <f t="shared" si="19"/>
        <v>MF19DAG</v>
      </c>
      <c r="AD33" s="90">
        <f t="shared" si="20"/>
        <v>30.42</v>
      </c>
      <c r="AE33" s="90">
        <f t="shared" si="21"/>
        <v>33</v>
      </c>
      <c r="AF33" s="90">
        <f t="shared" si="43"/>
        <v>10.038600000000001</v>
      </c>
      <c r="AG33" s="121" t="str">
        <f t="shared" si="22"/>
        <v>CT18BRG99</v>
      </c>
      <c r="AH33" s="90">
        <f t="shared" si="23"/>
        <v>61.44</v>
      </c>
      <c r="AI33" s="90">
        <f t="shared" si="24"/>
        <v>23</v>
      </c>
      <c r="AJ33" s="90">
        <f t="shared" si="44"/>
        <v>14.1312</v>
      </c>
      <c r="AK33" s="121" t="str">
        <f t="shared" si="25"/>
        <v>AC18DA03</v>
      </c>
      <c r="AL33" s="90">
        <f t="shared" si="26"/>
        <v>87</v>
      </c>
      <c r="AM33" s="90">
        <f t="shared" si="27"/>
        <v>23</v>
      </c>
      <c r="AN33" s="90">
        <f t="shared" si="45"/>
        <v>20.010000000000002</v>
      </c>
      <c r="AO33" s="121">
        <f t="shared" si="28"/>
        <v>0</v>
      </c>
      <c r="AP33" s="118">
        <f t="shared" si="47"/>
        <v>0</v>
      </c>
      <c r="AQ33" s="89">
        <f t="shared" si="29"/>
        <v>0</v>
      </c>
      <c r="AR33" s="279">
        <f t="shared" si="48"/>
        <v>0</v>
      </c>
      <c r="AS33" s="121">
        <f t="shared" si="30"/>
        <v>0</v>
      </c>
      <c r="AT33" s="118">
        <f t="shared" si="49"/>
        <v>0</v>
      </c>
      <c r="AU33" s="279">
        <f t="shared" si="31"/>
        <v>0</v>
      </c>
      <c r="AV33" s="279">
        <f t="shared" si="50"/>
        <v>0</v>
      </c>
      <c r="AW33" s="123">
        <f t="shared" si="32"/>
        <v>0</v>
      </c>
      <c r="AX33" s="118">
        <f t="shared" si="51"/>
        <v>0</v>
      </c>
      <c r="AY33" s="287">
        <f t="shared" si="46"/>
        <v>541.80000000000007</v>
      </c>
      <c r="AZ33" s="78">
        <f t="shared" si="33"/>
        <v>98.103000000000009</v>
      </c>
      <c r="BA33" s="279"/>
      <c r="BB33" s="101"/>
      <c r="BC33" s="325">
        <f t="shared" si="34"/>
        <v>24</v>
      </c>
      <c r="BD33" s="330"/>
      <c r="BE33" s="331" t="b">
        <f t="shared" si="35"/>
        <v>0</v>
      </c>
      <c r="BF33" s="330"/>
      <c r="BG33" s="331" t="b">
        <f t="shared" si="36"/>
        <v>0</v>
      </c>
    </row>
    <row r="34" spans="1:1042" s="88" customFormat="1" ht="15" customHeight="1" x14ac:dyDescent="0.2">
      <c r="B34" s="153">
        <v>25</v>
      </c>
      <c r="C34" s="91" t="s">
        <v>92</v>
      </c>
      <c r="D34" s="283">
        <f t="shared" si="0"/>
        <v>43855</v>
      </c>
      <c r="E34" s="90" t="str">
        <f t="shared" si="1"/>
        <v>MF19MAM</v>
      </c>
      <c r="F34" s="90">
        <f t="shared" si="2"/>
        <v>31.8</v>
      </c>
      <c r="G34" s="90">
        <f t="shared" si="3"/>
        <v>10</v>
      </c>
      <c r="H34" s="90">
        <f t="shared" si="37"/>
        <v>3.18</v>
      </c>
      <c r="I34" s="121" t="str">
        <f t="shared" si="4"/>
        <v>CT18ACM02</v>
      </c>
      <c r="J34" s="90">
        <f t="shared" si="5"/>
        <v>33.6</v>
      </c>
      <c r="K34" s="90">
        <f t="shared" si="6"/>
        <v>18</v>
      </c>
      <c r="L34" s="90">
        <f t="shared" si="38"/>
        <v>6.0480000000000009</v>
      </c>
      <c r="M34" s="121" t="str">
        <f t="shared" si="7"/>
        <v>AC19ACM02</v>
      </c>
      <c r="N34" s="90">
        <f t="shared" si="8"/>
        <v>45.06</v>
      </c>
      <c r="O34" s="90">
        <f t="shared" si="9"/>
        <v>20</v>
      </c>
      <c r="P34" s="90">
        <f t="shared" si="39"/>
        <v>9.0120000000000005</v>
      </c>
      <c r="Q34" s="121" t="str">
        <f t="shared" si="10"/>
        <v>ME19ACM</v>
      </c>
      <c r="R34" s="90">
        <f t="shared" si="11"/>
        <v>31.8</v>
      </c>
      <c r="S34" s="90">
        <f t="shared" si="12"/>
        <v>18</v>
      </c>
      <c r="T34" s="90">
        <f t="shared" si="40"/>
        <v>5.7240000000000002</v>
      </c>
      <c r="U34" s="121">
        <f t="shared" si="13"/>
        <v>0</v>
      </c>
      <c r="V34" s="90">
        <f t="shared" si="14"/>
        <v>0</v>
      </c>
      <c r="W34" s="90">
        <f t="shared" si="15"/>
        <v>0</v>
      </c>
      <c r="X34" s="90">
        <f t="shared" si="41"/>
        <v>0</v>
      </c>
      <c r="Y34" s="121">
        <f t="shared" si="16"/>
        <v>0</v>
      </c>
      <c r="Z34" s="90">
        <f t="shared" si="17"/>
        <v>0</v>
      </c>
      <c r="AA34" s="90">
        <f t="shared" si="18"/>
        <v>0</v>
      </c>
      <c r="AB34" s="90">
        <f t="shared" si="42"/>
        <v>0</v>
      </c>
      <c r="AC34" s="121">
        <f t="shared" si="19"/>
        <v>0</v>
      </c>
      <c r="AD34" s="90">
        <f t="shared" si="20"/>
        <v>0</v>
      </c>
      <c r="AE34" s="90">
        <f t="shared" si="21"/>
        <v>0</v>
      </c>
      <c r="AF34" s="90">
        <f t="shared" si="43"/>
        <v>0</v>
      </c>
      <c r="AG34" s="121">
        <f t="shared" si="22"/>
        <v>0</v>
      </c>
      <c r="AH34" s="90">
        <f t="shared" si="23"/>
        <v>0</v>
      </c>
      <c r="AI34" s="90">
        <f t="shared" si="24"/>
        <v>0</v>
      </c>
      <c r="AJ34" s="90">
        <f t="shared" si="44"/>
        <v>0</v>
      </c>
      <c r="AK34" s="121">
        <f t="shared" si="25"/>
        <v>0</v>
      </c>
      <c r="AL34" s="90">
        <f t="shared" si="26"/>
        <v>0</v>
      </c>
      <c r="AM34" s="90">
        <f t="shared" si="27"/>
        <v>0</v>
      </c>
      <c r="AN34" s="90">
        <f t="shared" si="45"/>
        <v>0</v>
      </c>
      <c r="AO34" s="121">
        <f t="shared" si="28"/>
        <v>0</v>
      </c>
      <c r="AP34" s="118">
        <f t="shared" si="47"/>
        <v>0</v>
      </c>
      <c r="AQ34" s="89">
        <f t="shared" si="29"/>
        <v>0</v>
      </c>
      <c r="AR34" s="279">
        <f t="shared" si="48"/>
        <v>0</v>
      </c>
      <c r="AS34" s="121">
        <f t="shared" si="30"/>
        <v>0</v>
      </c>
      <c r="AT34" s="118">
        <f t="shared" si="49"/>
        <v>0</v>
      </c>
      <c r="AU34" s="279">
        <f t="shared" si="31"/>
        <v>0</v>
      </c>
      <c r="AV34" s="279">
        <f t="shared" si="50"/>
        <v>0</v>
      </c>
      <c r="AW34" s="123">
        <f t="shared" si="32"/>
        <v>0</v>
      </c>
      <c r="AX34" s="118">
        <f t="shared" si="51"/>
        <v>0</v>
      </c>
      <c r="AY34" s="287">
        <f t="shared" si="46"/>
        <v>142.26000000000002</v>
      </c>
      <c r="AZ34" s="78">
        <f t="shared" si="33"/>
        <v>14.005800000000001</v>
      </c>
      <c r="BA34" s="279"/>
      <c r="BB34" s="101"/>
      <c r="BC34" s="325">
        <f t="shared" si="34"/>
        <v>25</v>
      </c>
      <c r="BD34" s="330" t="s">
        <v>547</v>
      </c>
      <c r="BE34" s="331">
        <f t="shared" si="35"/>
        <v>9.9582000000000015</v>
      </c>
      <c r="BF34" s="330"/>
      <c r="BG34" s="331" t="b">
        <f t="shared" si="36"/>
        <v>0</v>
      </c>
    </row>
    <row r="35" spans="1:1042" s="88" customFormat="1" ht="15" customHeight="1" x14ac:dyDescent="0.2">
      <c r="B35" s="153">
        <v>26</v>
      </c>
      <c r="C35" s="91"/>
      <c r="D35" s="283">
        <f t="shared" si="0"/>
        <v>43855</v>
      </c>
      <c r="E35" s="90">
        <f t="shared" si="1"/>
        <v>0</v>
      </c>
      <c r="F35" s="90">
        <f t="shared" si="2"/>
        <v>0</v>
      </c>
      <c r="G35" s="90">
        <f t="shared" si="3"/>
        <v>0</v>
      </c>
      <c r="H35" s="90">
        <f t="shared" si="37"/>
        <v>0</v>
      </c>
      <c r="I35" s="121">
        <f t="shared" si="4"/>
        <v>0</v>
      </c>
      <c r="J35" s="90">
        <f t="shared" si="5"/>
        <v>0</v>
      </c>
      <c r="K35" s="90">
        <f t="shared" si="6"/>
        <v>0</v>
      </c>
      <c r="L35" s="90">
        <f t="shared" si="38"/>
        <v>0</v>
      </c>
      <c r="M35" s="121">
        <f t="shared" si="7"/>
        <v>0</v>
      </c>
      <c r="N35" s="90">
        <f t="shared" si="8"/>
        <v>0</v>
      </c>
      <c r="O35" s="90">
        <f t="shared" si="9"/>
        <v>0</v>
      </c>
      <c r="P35" s="90">
        <f t="shared" si="39"/>
        <v>0</v>
      </c>
      <c r="Q35" s="121">
        <f t="shared" si="10"/>
        <v>0</v>
      </c>
      <c r="R35" s="90">
        <f t="shared" si="11"/>
        <v>0</v>
      </c>
      <c r="S35" s="90">
        <f t="shared" si="12"/>
        <v>0</v>
      </c>
      <c r="T35" s="90">
        <f t="shared" si="40"/>
        <v>0</v>
      </c>
      <c r="U35" s="121">
        <f t="shared" si="13"/>
        <v>0</v>
      </c>
      <c r="V35" s="90">
        <f t="shared" si="14"/>
        <v>0</v>
      </c>
      <c r="W35" s="90">
        <f t="shared" si="15"/>
        <v>0</v>
      </c>
      <c r="X35" s="90">
        <f t="shared" si="41"/>
        <v>0</v>
      </c>
      <c r="Y35" s="121">
        <f t="shared" si="16"/>
        <v>0</v>
      </c>
      <c r="Z35" s="90">
        <f t="shared" si="17"/>
        <v>0</v>
      </c>
      <c r="AA35" s="90">
        <f t="shared" si="18"/>
        <v>0</v>
      </c>
      <c r="AB35" s="90">
        <f t="shared" si="42"/>
        <v>0</v>
      </c>
      <c r="AC35" s="121">
        <f t="shared" si="19"/>
        <v>0</v>
      </c>
      <c r="AD35" s="90">
        <f t="shared" si="20"/>
        <v>0</v>
      </c>
      <c r="AE35" s="90">
        <f t="shared" si="21"/>
        <v>0</v>
      </c>
      <c r="AF35" s="90">
        <f t="shared" si="43"/>
        <v>0</v>
      </c>
      <c r="AG35" s="121">
        <f t="shared" si="22"/>
        <v>0</v>
      </c>
      <c r="AH35" s="90">
        <f t="shared" si="23"/>
        <v>0</v>
      </c>
      <c r="AI35" s="90">
        <f t="shared" si="24"/>
        <v>0</v>
      </c>
      <c r="AJ35" s="90">
        <f t="shared" si="44"/>
        <v>0</v>
      </c>
      <c r="AK35" s="121">
        <f t="shared" si="25"/>
        <v>0</v>
      </c>
      <c r="AL35" s="90">
        <f t="shared" si="26"/>
        <v>0</v>
      </c>
      <c r="AM35" s="90">
        <f t="shared" si="27"/>
        <v>0</v>
      </c>
      <c r="AN35" s="90">
        <f t="shared" si="45"/>
        <v>0</v>
      </c>
      <c r="AO35" s="121">
        <f t="shared" si="28"/>
        <v>0</v>
      </c>
      <c r="AP35" s="118">
        <f t="shared" si="47"/>
        <v>0</v>
      </c>
      <c r="AQ35" s="89">
        <f t="shared" si="29"/>
        <v>150.31</v>
      </c>
      <c r="AR35" s="279">
        <f t="shared" si="48"/>
        <v>37.577500000000001</v>
      </c>
      <c r="AS35" s="121">
        <f t="shared" si="30"/>
        <v>52.38</v>
      </c>
      <c r="AT35" s="118">
        <f t="shared" si="49"/>
        <v>10.476000000000001</v>
      </c>
      <c r="AU35" s="279">
        <f t="shared" si="31"/>
        <v>0</v>
      </c>
      <c r="AV35" s="279">
        <f t="shared" si="50"/>
        <v>0</v>
      </c>
      <c r="AW35" s="123">
        <f t="shared" si="32"/>
        <v>0</v>
      </c>
      <c r="AX35" s="118">
        <f t="shared" si="51"/>
        <v>0</v>
      </c>
      <c r="AY35" s="287">
        <f t="shared" si="46"/>
        <v>202.69</v>
      </c>
      <c r="AZ35" s="78">
        <f t="shared" si="33"/>
        <v>27.784499999999998</v>
      </c>
      <c r="BA35" s="279"/>
      <c r="BB35" s="101"/>
      <c r="BC35" s="325">
        <f t="shared" si="34"/>
        <v>26</v>
      </c>
      <c r="BD35" s="330"/>
      <c r="BE35" s="331" t="b">
        <f t="shared" si="35"/>
        <v>0</v>
      </c>
      <c r="BF35" s="330" t="s">
        <v>547</v>
      </c>
      <c r="BG35" s="331">
        <f t="shared" si="36"/>
        <v>20.269000000000002</v>
      </c>
    </row>
    <row r="36" spans="1:1042" s="88" customFormat="1" ht="15" customHeight="1" x14ac:dyDescent="0.2">
      <c r="B36" s="153">
        <v>27</v>
      </c>
      <c r="C36" s="91" t="s">
        <v>92</v>
      </c>
      <c r="D36" s="283">
        <f t="shared" si="0"/>
        <v>43855</v>
      </c>
      <c r="E36" s="90" t="str">
        <f t="shared" si="1"/>
        <v>MF19MAM</v>
      </c>
      <c r="F36" s="90">
        <f t="shared" si="2"/>
        <v>30.42</v>
      </c>
      <c r="G36" s="90">
        <f t="shared" si="3"/>
        <v>10</v>
      </c>
      <c r="H36" s="90">
        <f t="shared" si="37"/>
        <v>3.0420000000000003</v>
      </c>
      <c r="I36" s="121" t="str">
        <f t="shared" si="4"/>
        <v>CT18ACM02</v>
      </c>
      <c r="J36" s="90">
        <f t="shared" si="5"/>
        <v>31.200000000000003</v>
      </c>
      <c r="K36" s="90">
        <f t="shared" si="6"/>
        <v>18</v>
      </c>
      <c r="L36" s="90">
        <f t="shared" si="38"/>
        <v>5.6160000000000005</v>
      </c>
      <c r="M36" s="121" t="str">
        <f t="shared" si="7"/>
        <v>AC19ACM02</v>
      </c>
      <c r="N36" s="90">
        <f t="shared" si="8"/>
        <v>45.06</v>
      </c>
      <c r="O36" s="90">
        <f t="shared" si="9"/>
        <v>20</v>
      </c>
      <c r="P36" s="90">
        <f t="shared" si="39"/>
        <v>9.0120000000000005</v>
      </c>
      <c r="Q36" s="121">
        <f t="shared" si="10"/>
        <v>0</v>
      </c>
      <c r="R36" s="90">
        <f t="shared" si="11"/>
        <v>0</v>
      </c>
      <c r="S36" s="90">
        <f t="shared" si="12"/>
        <v>0</v>
      </c>
      <c r="T36" s="90">
        <f t="shared" si="40"/>
        <v>0</v>
      </c>
      <c r="U36" s="121" t="str">
        <f t="shared" si="13"/>
        <v>EU19TAM</v>
      </c>
      <c r="V36" s="90">
        <f t="shared" si="14"/>
        <v>39.72</v>
      </c>
      <c r="W36" s="90">
        <f t="shared" si="15"/>
        <v>11</v>
      </c>
      <c r="X36" s="90">
        <f t="shared" si="41"/>
        <v>4.3691999999999993</v>
      </c>
      <c r="Y36" s="121">
        <f t="shared" si="16"/>
        <v>0</v>
      </c>
      <c r="Z36" s="90">
        <f t="shared" si="17"/>
        <v>0</v>
      </c>
      <c r="AA36" s="90">
        <f t="shared" si="18"/>
        <v>0</v>
      </c>
      <c r="AB36" s="90">
        <f t="shared" si="42"/>
        <v>0</v>
      </c>
      <c r="AC36" s="121">
        <f t="shared" si="19"/>
        <v>0</v>
      </c>
      <c r="AD36" s="90">
        <f t="shared" si="20"/>
        <v>0</v>
      </c>
      <c r="AE36" s="90">
        <f t="shared" si="21"/>
        <v>0</v>
      </c>
      <c r="AF36" s="90">
        <f t="shared" si="43"/>
        <v>0</v>
      </c>
      <c r="AG36" s="121" t="str">
        <f t="shared" si="22"/>
        <v>CT18BRG99</v>
      </c>
      <c r="AH36" s="90">
        <f t="shared" si="23"/>
        <v>30.72</v>
      </c>
      <c r="AI36" s="90">
        <f t="shared" si="24"/>
        <v>23</v>
      </c>
      <c r="AJ36" s="90">
        <f t="shared" si="44"/>
        <v>7.0655999999999999</v>
      </c>
      <c r="AK36" s="121" t="str">
        <f t="shared" si="25"/>
        <v>AC18DA03</v>
      </c>
      <c r="AL36" s="90">
        <f t="shared" si="26"/>
        <v>43.5</v>
      </c>
      <c r="AM36" s="90">
        <f t="shared" si="27"/>
        <v>23</v>
      </c>
      <c r="AN36" s="90">
        <f t="shared" si="45"/>
        <v>10.005000000000001</v>
      </c>
      <c r="AO36" s="121">
        <f t="shared" si="28"/>
        <v>0</v>
      </c>
      <c r="AP36" s="118">
        <f t="shared" si="47"/>
        <v>0</v>
      </c>
      <c r="AQ36" s="89">
        <f t="shared" si="29"/>
        <v>0</v>
      </c>
      <c r="AR36" s="279">
        <f t="shared" si="48"/>
        <v>0</v>
      </c>
      <c r="AS36" s="121">
        <f t="shared" si="30"/>
        <v>0</v>
      </c>
      <c r="AT36" s="118">
        <f t="shared" si="49"/>
        <v>0</v>
      </c>
      <c r="AU36" s="279">
        <f t="shared" si="31"/>
        <v>0</v>
      </c>
      <c r="AV36" s="279">
        <f t="shared" si="50"/>
        <v>0</v>
      </c>
      <c r="AW36" s="123">
        <f t="shared" si="32"/>
        <v>0</v>
      </c>
      <c r="AX36" s="118">
        <f t="shared" si="51"/>
        <v>0</v>
      </c>
      <c r="AY36" s="287">
        <f t="shared" si="46"/>
        <v>220.62</v>
      </c>
      <c r="AZ36" s="78">
        <f t="shared" si="33"/>
        <v>39.1098</v>
      </c>
      <c r="BA36" s="279"/>
      <c r="BB36" s="101"/>
      <c r="BC36" s="325">
        <f t="shared" si="34"/>
        <v>27</v>
      </c>
      <c r="BD36" s="330"/>
      <c r="BE36" s="331" t="b">
        <f t="shared" si="35"/>
        <v>0</v>
      </c>
      <c r="BF36" s="330"/>
      <c r="BG36" s="331" t="b">
        <f t="shared" si="36"/>
        <v>0</v>
      </c>
    </row>
    <row r="37" spans="1:1042" s="88" customFormat="1" ht="15" customHeight="1" x14ac:dyDescent="0.2">
      <c r="B37" s="153">
        <v>28</v>
      </c>
      <c r="C37" s="91" t="s">
        <v>92</v>
      </c>
      <c r="D37" s="283">
        <f t="shared" si="0"/>
        <v>43855</v>
      </c>
      <c r="E37" s="90" t="str">
        <f t="shared" si="1"/>
        <v>MF19MAM</v>
      </c>
      <c r="F37" s="90">
        <f t="shared" si="2"/>
        <v>30.42</v>
      </c>
      <c r="G37" s="90">
        <f t="shared" si="3"/>
        <v>10</v>
      </c>
      <c r="H37" s="90">
        <f t="shared" si="37"/>
        <v>3.0420000000000003</v>
      </c>
      <c r="I37" s="121" t="str">
        <f t="shared" si="4"/>
        <v>CT18ACM02</v>
      </c>
      <c r="J37" s="90">
        <f t="shared" si="5"/>
        <v>31.200000000000003</v>
      </c>
      <c r="K37" s="90">
        <f t="shared" si="6"/>
        <v>18</v>
      </c>
      <c r="L37" s="90">
        <f t="shared" si="38"/>
        <v>5.6160000000000005</v>
      </c>
      <c r="M37" s="121" t="str">
        <f t="shared" si="7"/>
        <v>AC19ACM02</v>
      </c>
      <c r="N37" s="90">
        <f t="shared" si="8"/>
        <v>45.06</v>
      </c>
      <c r="O37" s="90">
        <f t="shared" si="9"/>
        <v>20</v>
      </c>
      <c r="P37" s="90">
        <f t="shared" si="39"/>
        <v>9.0120000000000005</v>
      </c>
      <c r="Q37" s="121" t="str">
        <f t="shared" si="10"/>
        <v>ME19ACM</v>
      </c>
      <c r="R37" s="90">
        <f t="shared" si="11"/>
        <v>30.42</v>
      </c>
      <c r="S37" s="90">
        <f t="shared" si="12"/>
        <v>18</v>
      </c>
      <c r="T37" s="90">
        <f t="shared" si="40"/>
        <v>5.4756000000000009</v>
      </c>
      <c r="U37" s="121" t="str">
        <f t="shared" si="13"/>
        <v>EU19TAM</v>
      </c>
      <c r="V37" s="90">
        <f t="shared" si="14"/>
        <v>39.72</v>
      </c>
      <c r="W37" s="90">
        <f t="shared" si="15"/>
        <v>11</v>
      </c>
      <c r="X37" s="90">
        <f t="shared" si="41"/>
        <v>4.3691999999999993</v>
      </c>
      <c r="Y37" s="121">
        <f t="shared" si="16"/>
        <v>0</v>
      </c>
      <c r="Z37" s="90">
        <f t="shared" si="17"/>
        <v>0</v>
      </c>
      <c r="AA37" s="90">
        <f t="shared" si="18"/>
        <v>0</v>
      </c>
      <c r="AB37" s="90">
        <f t="shared" si="42"/>
        <v>0</v>
      </c>
      <c r="AC37" s="121" t="str">
        <f t="shared" si="19"/>
        <v>MF19DAG</v>
      </c>
      <c r="AD37" s="90">
        <f t="shared" si="20"/>
        <v>60.84</v>
      </c>
      <c r="AE37" s="90">
        <f t="shared" si="21"/>
        <v>33</v>
      </c>
      <c r="AF37" s="90">
        <f t="shared" si="43"/>
        <v>20.077200000000001</v>
      </c>
      <c r="AG37" s="121" t="str">
        <f t="shared" si="22"/>
        <v>CT18BRG99</v>
      </c>
      <c r="AH37" s="90">
        <f t="shared" si="23"/>
        <v>30.72</v>
      </c>
      <c r="AI37" s="90">
        <f t="shared" si="24"/>
        <v>23</v>
      </c>
      <c r="AJ37" s="90">
        <f t="shared" si="44"/>
        <v>7.0655999999999999</v>
      </c>
      <c r="AK37" s="121" t="str">
        <f t="shared" si="25"/>
        <v>AC18DA03</v>
      </c>
      <c r="AL37" s="90">
        <f t="shared" si="26"/>
        <v>43.5</v>
      </c>
      <c r="AM37" s="90">
        <f t="shared" si="27"/>
        <v>23</v>
      </c>
      <c r="AN37" s="90">
        <f t="shared" si="45"/>
        <v>10.005000000000001</v>
      </c>
      <c r="AO37" s="121">
        <f t="shared" si="28"/>
        <v>0</v>
      </c>
      <c r="AP37" s="118">
        <f t="shared" si="47"/>
        <v>0</v>
      </c>
      <c r="AQ37" s="89">
        <f t="shared" si="29"/>
        <v>0</v>
      </c>
      <c r="AR37" s="279">
        <f t="shared" si="48"/>
        <v>0</v>
      </c>
      <c r="AS37" s="121">
        <f t="shared" si="30"/>
        <v>0</v>
      </c>
      <c r="AT37" s="118">
        <f t="shared" si="49"/>
        <v>0</v>
      </c>
      <c r="AU37" s="279">
        <f t="shared" si="31"/>
        <v>0</v>
      </c>
      <c r="AV37" s="279">
        <f t="shared" si="50"/>
        <v>0</v>
      </c>
      <c r="AW37" s="123">
        <f t="shared" si="32"/>
        <v>0</v>
      </c>
      <c r="AX37" s="118">
        <f t="shared" si="51"/>
        <v>0</v>
      </c>
      <c r="AY37" s="287">
        <f t="shared" si="46"/>
        <v>311.88</v>
      </c>
      <c r="AZ37" s="78">
        <f t="shared" si="33"/>
        <v>64.662599999999998</v>
      </c>
      <c r="BA37" s="279"/>
      <c r="BB37" s="101"/>
      <c r="BC37" s="325">
        <f t="shared" si="34"/>
        <v>28</v>
      </c>
      <c r="BD37" s="330"/>
      <c r="BE37" s="331" t="b">
        <f t="shared" si="35"/>
        <v>0</v>
      </c>
      <c r="BF37" s="330"/>
      <c r="BG37" s="331" t="b">
        <f t="shared" si="36"/>
        <v>0</v>
      </c>
    </row>
    <row r="38" spans="1:1042" s="88" customFormat="1" ht="15" customHeight="1" x14ac:dyDescent="0.2">
      <c r="B38" s="153">
        <v>29</v>
      </c>
      <c r="C38" s="91" t="s">
        <v>92</v>
      </c>
      <c r="D38" s="283">
        <f t="shared" si="0"/>
        <v>43855</v>
      </c>
      <c r="E38" s="90" t="str">
        <f t="shared" si="1"/>
        <v>MF19MAM</v>
      </c>
      <c r="F38" s="90">
        <f t="shared" si="2"/>
        <v>60.84</v>
      </c>
      <c r="G38" s="90">
        <f t="shared" si="3"/>
        <v>10</v>
      </c>
      <c r="H38" s="90">
        <f t="shared" si="37"/>
        <v>6.0840000000000005</v>
      </c>
      <c r="I38" s="121" t="str">
        <f t="shared" si="4"/>
        <v>CT18ACM02</v>
      </c>
      <c r="J38" s="90">
        <f t="shared" si="5"/>
        <v>62.400000000000006</v>
      </c>
      <c r="K38" s="90">
        <f t="shared" si="6"/>
        <v>18</v>
      </c>
      <c r="L38" s="90">
        <f t="shared" si="38"/>
        <v>11.232000000000001</v>
      </c>
      <c r="M38" s="121" t="str">
        <f t="shared" si="7"/>
        <v>AC19ACM02</v>
      </c>
      <c r="N38" s="90">
        <f t="shared" si="8"/>
        <v>90.12</v>
      </c>
      <c r="O38" s="90">
        <f t="shared" si="9"/>
        <v>20</v>
      </c>
      <c r="P38" s="90">
        <f t="shared" si="39"/>
        <v>18.024000000000001</v>
      </c>
      <c r="Q38" s="121" t="str">
        <f t="shared" si="10"/>
        <v>ME19ACM</v>
      </c>
      <c r="R38" s="90">
        <f t="shared" si="11"/>
        <v>121.68</v>
      </c>
      <c r="S38" s="90">
        <f t="shared" si="12"/>
        <v>18</v>
      </c>
      <c r="T38" s="90">
        <f t="shared" si="40"/>
        <v>21.902400000000004</v>
      </c>
      <c r="U38" s="121" t="str">
        <f t="shared" si="13"/>
        <v>EU19TAM</v>
      </c>
      <c r="V38" s="90">
        <f t="shared" si="14"/>
        <v>158.88</v>
      </c>
      <c r="W38" s="90">
        <f t="shared" si="15"/>
        <v>11</v>
      </c>
      <c r="X38" s="90">
        <f t="shared" si="41"/>
        <v>17.476799999999997</v>
      </c>
      <c r="Y38" s="121">
        <f t="shared" si="16"/>
        <v>0</v>
      </c>
      <c r="Z38" s="90">
        <f t="shared" si="17"/>
        <v>0</v>
      </c>
      <c r="AA38" s="90">
        <f t="shared" si="18"/>
        <v>0</v>
      </c>
      <c r="AB38" s="90">
        <f t="shared" si="42"/>
        <v>0</v>
      </c>
      <c r="AC38" s="121" t="str">
        <f t="shared" si="19"/>
        <v>MF19DAG</v>
      </c>
      <c r="AD38" s="90">
        <f t="shared" si="20"/>
        <v>30.42</v>
      </c>
      <c r="AE38" s="90">
        <f t="shared" si="21"/>
        <v>33</v>
      </c>
      <c r="AF38" s="90">
        <f t="shared" si="43"/>
        <v>10.038600000000001</v>
      </c>
      <c r="AG38" s="121" t="str">
        <f t="shared" si="22"/>
        <v>CT18BRG99</v>
      </c>
      <c r="AH38" s="90">
        <f t="shared" si="23"/>
        <v>30.72</v>
      </c>
      <c r="AI38" s="90">
        <f t="shared" si="24"/>
        <v>23</v>
      </c>
      <c r="AJ38" s="90">
        <f t="shared" si="44"/>
        <v>7.0655999999999999</v>
      </c>
      <c r="AK38" s="121" t="str">
        <f t="shared" si="25"/>
        <v>AC18DA03</v>
      </c>
      <c r="AL38" s="90">
        <f t="shared" si="26"/>
        <v>87</v>
      </c>
      <c r="AM38" s="90">
        <f t="shared" si="27"/>
        <v>23</v>
      </c>
      <c r="AN38" s="90">
        <f t="shared" si="45"/>
        <v>20.010000000000002</v>
      </c>
      <c r="AO38" s="121">
        <f t="shared" si="28"/>
        <v>0</v>
      </c>
      <c r="AP38" s="118">
        <f t="shared" si="47"/>
        <v>0</v>
      </c>
      <c r="AQ38" s="89">
        <f t="shared" si="29"/>
        <v>0</v>
      </c>
      <c r="AR38" s="279">
        <f t="shared" si="48"/>
        <v>0</v>
      </c>
      <c r="AS38" s="121">
        <f t="shared" si="30"/>
        <v>0</v>
      </c>
      <c r="AT38" s="118">
        <f t="shared" si="49"/>
        <v>0</v>
      </c>
      <c r="AU38" s="279">
        <f t="shared" si="31"/>
        <v>0</v>
      </c>
      <c r="AV38" s="279">
        <f t="shared" si="50"/>
        <v>0</v>
      </c>
      <c r="AW38" s="123">
        <f t="shared" si="32"/>
        <v>0</v>
      </c>
      <c r="AX38" s="118">
        <f t="shared" si="51"/>
        <v>0</v>
      </c>
      <c r="AY38" s="287">
        <f t="shared" si="46"/>
        <v>642.06000000000006</v>
      </c>
      <c r="AZ38" s="78">
        <f t="shared" si="33"/>
        <v>111.83340000000001</v>
      </c>
      <c r="BA38" s="279"/>
      <c r="BB38" s="101"/>
      <c r="BC38" s="325">
        <f t="shared" si="34"/>
        <v>29</v>
      </c>
      <c r="BD38" s="330"/>
      <c r="BE38" s="331" t="b">
        <f t="shared" si="35"/>
        <v>0</v>
      </c>
      <c r="BF38" s="330"/>
      <c r="BG38" s="331" t="b">
        <f t="shared" si="36"/>
        <v>0</v>
      </c>
    </row>
    <row r="39" spans="1:1042" s="88" customFormat="1" ht="15" customHeight="1" x14ac:dyDescent="0.2">
      <c r="B39" s="153">
        <v>30</v>
      </c>
      <c r="C39" s="91" t="s">
        <v>92</v>
      </c>
      <c r="D39" s="283">
        <f t="shared" si="0"/>
        <v>43855</v>
      </c>
      <c r="E39" s="90" t="str">
        <f t="shared" si="1"/>
        <v>MF19MAM</v>
      </c>
      <c r="F39" s="90">
        <f t="shared" si="2"/>
        <v>91.26</v>
      </c>
      <c r="G39" s="90">
        <f t="shared" si="3"/>
        <v>10</v>
      </c>
      <c r="H39" s="90">
        <f t="shared" si="37"/>
        <v>9.1259999999999994</v>
      </c>
      <c r="I39" s="121" t="str">
        <f t="shared" si="4"/>
        <v>CT18ACM02</v>
      </c>
      <c r="J39" s="90">
        <f t="shared" si="5"/>
        <v>31.200000000000003</v>
      </c>
      <c r="K39" s="90">
        <f t="shared" si="6"/>
        <v>18</v>
      </c>
      <c r="L39" s="90">
        <f t="shared" si="38"/>
        <v>5.6160000000000005</v>
      </c>
      <c r="M39" s="121" t="str">
        <f t="shared" si="7"/>
        <v>AC19ACM02</v>
      </c>
      <c r="N39" s="90">
        <f t="shared" si="8"/>
        <v>135.18</v>
      </c>
      <c r="O39" s="90">
        <f t="shared" si="9"/>
        <v>20</v>
      </c>
      <c r="P39" s="90">
        <f t="shared" si="39"/>
        <v>27.036000000000005</v>
      </c>
      <c r="Q39" s="121" t="str">
        <f t="shared" si="10"/>
        <v>ME19ACM</v>
      </c>
      <c r="R39" s="90">
        <f t="shared" si="11"/>
        <v>60.84</v>
      </c>
      <c r="S39" s="90">
        <f t="shared" si="12"/>
        <v>18</v>
      </c>
      <c r="T39" s="90">
        <f t="shared" si="40"/>
        <v>10.951200000000002</v>
      </c>
      <c r="U39" s="121" t="str">
        <f t="shared" si="13"/>
        <v>EU19TAM</v>
      </c>
      <c r="V39" s="90">
        <f t="shared" si="14"/>
        <v>79.44</v>
      </c>
      <c r="W39" s="90">
        <f t="shared" si="15"/>
        <v>11</v>
      </c>
      <c r="X39" s="90">
        <f t="shared" si="41"/>
        <v>8.7383999999999986</v>
      </c>
      <c r="Y39" s="121">
        <f t="shared" si="16"/>
        <v>0</v>
      </c>
      <c r="Z39" s="90">
        <f t="shared" si="17"/>
        <v>0</v>
      </c>
      <c r="AA39" s="90">
        <f t="shared" si="18"/>
        <v>0</v>
      </c>
      <c r="AB39" s="90">
        <f t="shared" si="42"/>
        <v>0</v>
      </c>
      <c r="AC39" s="121" t="str">
        <f t="shared" si="19"/>
        <v>MF19DAG</v>
      </c>
      <c r="AD39" s="90">
        <f t="shared" si="20"/>
        <v>182.52</v>
      </c>
      <c r="AE39" s="90">
        <f t="shared" si="21"/>
        <v>33</v>
      </c>
      <c r="AF39" s="90">
        <f t="shared" si="43"/>
        <v>60.231600000000007</v>
      </c>
      <c r="AG39" s="121">
        <f t="shared" si="22"/>
        <v>0</v>
      </c>
      <c r="AH39" s="90">
        <f t="shared" si="23"/>
        <v>0</v>
      </c>
      <c r="AI39" s="90">
        <f t="shared" si="24"/>
        <v>0</v>
      </c>
      <c r="AJ39" s="90">
        <f t="shared" si="44"/>
        <v>0</v>
      </c>
      <c r="AK39" s="121" t="str">
        <f t="shared" si="25"/>
        <v>AC18DA03</v>
      </c>
      <c r="AL39" s="90">
        <f t="shared" si="26"/>
        <v>261</v>
      </c>
      <c r="AM39" s="90">
        <f t="shared" si="27"/>
        <v>23</v>
      </c>
      <c r="AN39" s="90">
        <f t="shared" si="45"/>
        <v>60.03</v>
      </c>
      <c r="AO39" s="121">
        <f t="shared" si="28"/>
        <v>0</v>
      </c>
      <c r="AP39" s="118">
        <f t="shared" si="47"/>
        <v>0</v>
      </c>
      <c r="AQ39" s="89">
        <f t="shared" si="29"/>
        <v>0</v>
      </c>
      <c r="AR39" s="279">
        <f t="shared" si="48"/>
        <v>0</v>
      </c>
      <c r="AS39" s="121">
        <f t="shared" si="30"/>
        <v>0</v>
      </c>
      <c r="AT39" s="118">
        <f t="shared" si="49"/>
        <v>0</v>
      </c>
      <c r="AU39" s="279">
        <f t="shared" si="31"/>
        <v>0</v>
      </c>
      <c r="AV39" s="279">
        <f t="shared" si="50"/>
        <v>0</v>
      </c>
      <c r="AW39" s="123">
        <f t="shared" si="32"/>
        <v>0</v>
      </c>
      <c r="AX39" s="118">
        <f t="shared" si="51"/>
        <v>0</v>
      </c>
      <c r="AY39" s="287">
        <f t="shared" si="46"/>
        <v>841.44</v>
      </c>
      <c r="AZ39" s="78">
        <f t="shared" si="33"/>
        <v>181.72920000000002</v>
      </c>
      <c r="BA39" s="279"/>
      <c r="BB39" s="101"/>
      <c r="BC39" s="325">
        <f t="shared" si="34"/>
        <v>30</v>
      </c>
      <c r="BD39" s="330"/>
      <c r="BE39" s="331" t="b">
        <f t="shared" si="35"/>
        <v>0</v>
      </c>
      <c r="BF39" s="330"/>
      <c r="BG39" s="331" t="b">
        <f t="shared" si="36"/>
        <v>0</v>
      </c>
    </row>
    <row r="40" spans="1:1042" s="88" customFormat="1" ht="15" customHeight="1" x14ac:dyDescent="0.2">
      <c r="B40" s="153">
        <v>31</v>
      </c>
      <c r="C40" s="91" t="s">
        <v>92</v>
      </c>
      <c r="D40" s="283">
        <f t="shared" si="0"/>
        <v>43855</v>
      </c>
      <c r="E40" s="90">
        <f t="shared" si="1"/>
        <v>0</v>
      </c>
      <c r="F40" s="90">
        <f t="shared" si="2"/>
        <v>0</v>
      </c>
      <c r="G40" s="90">
        <f t="shared" si="3"/>
        <v>0</v>
      </c>
      <c r="H40" s="90">
        <f t="shared" si="37"/>
        <v>0</v>
      </c>
      <c r="I40" s="121">
        <f t="shared" si="4"/>
        <v>0</v>
      </c>
      <c r="J40" s="90">
        <f t="shared" si="5"/>
        <v>0</v>
      </c>
      <c r="K40" s="90">
        <f t="shared" si="6"/>
        <v>0</v>
      </c>
      <c r="L40" s="90">
        <f t="shared" si="38"/>
        <v>0</v>
      </c>
      <c r="M40" s="121">
        <f t="shared" si="7"/>
        <v>0</v>
      </c>
      <c r="N40" s="90">
        <f t="shared" si="8"/>
        <v>0</v>
      </c>
      <c r="O40" s="90">
        <f t="shared" si="9"/>
        <v>0</v>
      </c>
      <c r="P40" s="90">
        <f t="shared" si="39"/>
        <v>0</v>
      </c>
      <c r="Q40" s="121">
        <f t="shared" si="10"/>
        <v>0</v>
      </c>
      <c r="R40" s="90">
        <f t="shared" si="11"/>
        <v>0</v>
      </c>
      <c r="S40" s="90">
        <f t="shared" si="12"/>
        <v>0</v>
      </c>
      <c r="T40" s="90">
        <f t="shared" si="40"/>
        <v>0</v>
      </c>
      <c r="U40" s="121" t="str">
        <f t="shared" si="13"/>
        <v>EU19TAM</v>
      </c>
      <c r="V40" s="90">
        <f t="shared" si="14"/>
        <v>39.72</v>
      </c>
      <c r="W40" s="90">
        <f t="shared" si="15"/>
        <v>11</v>
      </c>
      <c r="X40" s="90">
        <f t="shared" si="41"/>
        <v>4.3691999999999993</v>
      </c>
      <c r="Y40" s="121">
        <f t="shared" si="16"/>
        <v>0</v>
      </c>
      <c r="Z40" s="90">
        <f t="shared" si="17"/>
        <v>0</v>
      </c>
      <c r="AA40" s="90">
        <f t="shared" si="18"/>
        <v>0</v>
      </c>
      <c r="AB40" s="90">
        <f t="shared" si="42"/>
        <v>0</v>
      </c>
      <c r="AC40" s="121" t="str">
        <f t="shared" si="19"/>
        <v>MF19DAG</v>
      </c>
      <c r="AD40" s="90">
        <f t="shared" si="20"/>
        <v>30.42</v>
      </c>
      <c r="AE40" s="90">
        <f t="shared" si="21"/>
        <v>33</v>
      </c>
      <c r="AF40" s="90">
        <f t="shared" si="43"/>
        <v>10.038600000000001</v>
      </c>
      <c r="AG40" s="121" t="str">
        <f t="shared" si="22"/>
        <v>CT18BRG99</v>
      </c>
      <c r="AH40" s="90">
        <f t="shared" si="23"/>
        <v>92.16</v>
      </c>
      <c r="AI40" s="90">
        <f t="shared" si="24"/>
        <v>23</v>
      </c>
      <c r="AJ40" s="90">
        <f t="shared" si="44"/>
        <v>21.1968</v>
      </c>
      <c r="AK40" s="121" t="str">
        <f t="shared" si="25"/>
        <v>AC18DA03</v>
      </c>
      <c r="AL40" s="90">
        <f t="shared" si="26"/>
        <v>87</v>
      </c>
      <c r="AM40" s="90">
        <f t="shared" si="27"/>
        <v>23</v>
      </c>
      <c r="AN40" s="90">
        <f t="shared" si="45"/>
        <v>20.010000000000002</v>
      </c>
      <c r="AO40" s="121">
        <f t="shared" si="28"/>
        <v>0</v>
      </c>
      <c r="AP40" s="118">
        <f t="shared" si="47"/>
        <v>0</v>
      </c>
      <c r="AQ40" s="89">
        <f t="shared" si="29"/>
        <v>0</v>
      </c>
      <c r="AR40" s="279">
        <f t="shared" si="48"/>
        <v>0</v>
      </c>
      <c r="AS40" s="121">
        <f t="shared" si="30"/>
        <v>0</v>
      </c>
      <c r="AT40" s="118">
        <f t="shared" si="49"/>
        <v>0</v>
      </c>
      <c r="AU40" s="279">
        <f t="shared" si="31"/>
        <v>0</v>
      </c>
      <c r="AV40" s="279">
        <f t="shared" si="50"/>
        <v>0</v>
      </c>
      <c r="AW40" s="123">
        <f t="shared" si="32"/>
        <v>0</v>
      </c>
      <c r="AX40" s="118">
        <f t="shared" si="51"/>
        <v>0</v>
      </c>
      <c r="AY40" s="287">
        <f t="shared" si="46"/>
        <v>249.3</v>
      </c>
      <c r="AZ40" s="78">
        <f t="shared" si="33"/>
        <v>55.614599999999996</v>
      </c>
      <c r="BA40" s="279"/>
      <c r="BB40" s="101"/>
      <c r="BC40" s="325">
        <f t="shared" si="34"/>
        <v>31</v>
      </c>
      <c r="BD40" s="330"/>
      <c r="BE40" s="331" t="b">
        <f t="shared" si="35"/>
        <v>0</v>
      </c>
      <c r="BF40" s="330"/>
      <c r="BG40" s="331" t="b">
        <f t="shared" si="36"/>
        <v>0</v>
      </c>
    </row>
    <row r="41" spans="1:1042" s="88" customFormat="1" ht="15" customHeight="1" x14ac:dyDescent="0.2">
      <c r="B41" s="153">
        <v>32</v>
      </c>
      <c r="C41" s="91" t="s">
        <v>92</v>
      </c>
      <c r="D41" s="283">
        <f t="shared" si="0"/>
        <v>43855</v>
      </c>
      <c r="E41" s="90" t="str">
        <f t="shared" si="1"/>
        <v>MF19MAM</v>
      </c>
      <c r="F41" s="90">
        <f t="shared" si="2"/>
        <v>91.26</v>
      </c>
      <c r="G41" s="90">
        <f t="shared" si="3"/>
        <v>10</v>
      </c>
      <c r="H41" s="90">
        <f t="shared" si="37"/>
        <v>9.1259999999999994</v>
      </c>
      <c r="I41" s="121" t="str">
        <f t="shared" si="4"/>
        <v>CT18ACM02</v>
      </c>
      <c r="J41" s="90">
        <f t="shared" si="5"/>
        <v>93.600000000000009</v>
      </c>
      <c r="K41" s="90">
        <f t="shared" si="6"/>
        <v>18</v>
      </c>
      <c r="L41" s="90">
        <f t="shared" si="38"/>
        <v>16.848000000000003</v>
      </c>
      <c r="M41" s="121" t="str">
        <f t="shared" si="7"/>
        <v>AC19ACM02</v>
      </c>
      <c r="N41" s="90">
        <f t="shared" si="8"/>
        <v>270.36</v>
      </c>
      <c r="O41" s="90">
        <f t="shared" si="9"/>
        <v>20</v>
      </c>
      <c r="P41" s="90">
        <f t="shared" si="39"/>
        <v>54.07200000000001</v>
      </c>
      <c r="Q41" s="121" t="str">
        <f t="shared" si="10"/>
        <v>ME19ACM</v>
      </c>
      <c r="R41" s="90">
        <f t="shared" si="11"/>
        <v>60.84</v>
      </c>
      <c r="S41" s="90">
        <f t="shared" si="12"/>
        <v>18</v>
      </c>
      <c r="T41" s="90">
        <f t="shared" si="40"/>
        <v>10.951200000000002</v>
      </c>
      <c r="U41" s="121" t="str">
        <f t="shared" si="13"/>
        <v>EU19TAM</v>
      </c>
      <c r="V41" s="90">
        <f t="shared" si="14"/>
        <v>79.44</v>
      </c>
      <c r="W41" s="90">
        <f t="shared" si="15"/>
        <v>11</v>
      </c>
      <c r="X41" s="90">
        <f t="shared" si="41"/>
        <v>8.7383999999999986</v>
      </c>
      <c r="Y41" s="121">
        <f t="shared" si="16"/>
        <v>0</v>
      </c>
      <c r="Z41" s="90">
        <f t="shared" si="17"/>
        <v>0</v>
      </c>
      <c r="AA41" s="90">
        <f t="shared" si="18"/>
        <v>0</v>
      </c>
      <c r="AB41" s="90">
        <f t="shared" si="42"/>
        <v>0</v>
      </c>
      <c r="AC41" s="121">
        <f t="shared" si="19"/>
        <v>0</v>
      </c>
      <c r="AD41" s="90">
        <f t="shared" si="20"/>
        <v>0</v>
      </c>
      <c r="AE41" s="90">
        <f t="shared" si="21"/>
        <v>0</v>
      </c>
      <c r="AF41" s="90">
        <f t="shared" si="43"/>
        <v>0</v>
      </c>
      <c r="AG41" s="121">
        <f t="shared" si="22"/>
        <v>0</v>
      </c>
      <c r="AH41" s="90">
        <f t="shared" si="23"/>
        <v>0</v>
      </c>
      <c r="AI41" s="90">
        <f t="shared" si="24"/>
        <v>0</v>
      </c>
      <c r="AJ41" s="90">
        <f t="shared" si="44"/>
        <v>0</v>
      </c>
      <c r="AK41" s="121" t="str">
        <f t="shared" si="25"/>
        <v>AC18DA03</v>
      </c>
      <c r="AL41" s="90">
        <f t="shared" si="26"/>
        <v>261</v>
      </c>
      <c r="AM41" s="90">
        <f t="shared" si="27"/>
        <v>23</v>
      </c>
      <c r="AN41" s="90">
        <f t="shared" si="45"/>
        <v>60.03</v>
      </c>
      <c r="AO41" s="121">
        <f t="shared" si="28"/>
        <v>0</v>
      </c>
      <c r="AP41" s="118">
        <f t="shared" si="47"/>
        <v>0</v>
      </c>
      <c r="AQ41" s="89">
        <f t="shared" si="29"/>
        <v>0</v>
      </c>
      <c r="AR41" s="279">
        <f t="shared" si="48"/>
        <v>0</v>
      </c>
      <c r="AS41" s="121">
        <f t="shared" si="30"/>
        <v>0</v>
      </c>
      <c r="AT41" s="118">
        <f t="shared" si="49"/>
        <v>0</v>
      </c>
      <c r="AU41" s="279">
        <f t="shared" si="31"/>
        <v>0</v>
      </c>
      <c r="AV41" s="279">
        <f t="shared" si="50"/>
        <v>0</v>
      </c>
      <c r="AW41" s="123">
        <f t="shared" si="32"/>
        <v>0</v>
      </c>
      <c r="AX41" s="118">
        <f t="shared" si="51"/>
        <v>0</v>
      </c>
      <c r="AY41" s="287">
        <f t="shared" si="46"/>
        <v>856.5</v>
      </c>
      <c r="AZ41" s="78">
        <f t="shared" si="33"/>
        <v>159.76560000000001</v>
      </c>
      <c r="BA41" s="279"/>
      <c r="BB41" s="101"/>
      <c r="BC41" s="325">
        <f t="shared" si="34"/>
        <v>32</v>
      </c>
      <c r="BD41" s="330"/>
      <c r="BE41" s="331" t="b">
        <f t="shared" si="35"/>
        <v>0</v>
      </c>
      <c r="BF41" s="330"/>
      <c r="BG41" s="331" t="b">
        <f t="shared" si="36"/>
        <v>0</v>
      </c>
    </row>
    <row r="42" spans="1:1042" s="88" customFormat="1" ht="15" customHeight="1" x14ac:dyDescent="0.2">
      <c r="B42" s="153">
        <v>33</v>
      </c>
      <c r="C42" s="91" t="s">
        <v>92</v>
      </c>
      <c r="D42" s="283">
        <f t="shared" si="0"/>
        <v>43855</v>
      </c>
      <c r="E42" s="90" t="str">
        <f t="shared" si="1"/>
        <v>MF19MAM</v>
      </c>
      <c r="F42" s="90">
        <f t="shared" si="2"/>
        <v>60.84</v>
      </c>
      <c r="G42" s="90">
        <f t="shared" si="3"/>
        <v>10</v>
      </c>
      <c r="H42" s="90">
        <f t="shared" si="37"/>
        <v>6.0840000000000005</v>
      </c>
      <c r="I42" s="121" t="str">
        <f t="shared" si="4"/>
        <v>CT18ACM02</v>
      </c>
      <c r="J42" s="90">
        <f t="shared" si="5"/>
        <v>31.200000000000003</v>
      </c>
      <c r="K42" s="90">
        <f t="shared" si="6"/>
        <v>18</v>
      </c>
      <c r="L42" s="90">
        <f t="shared" si="38"/>
        <v>5.6160000000000005</v>
      </c>
      <c r="M42" s="121" t="str">
        <f t="shared" si="7"/>
        <v>AC19ACM02</v>
      </c>
      <c r="N42" s="90">
        <f t="shared" si="8"/>
        <v>90.12</v>
      </c>
      <c r="O42" s="90">
        <f t="shared" si="9"/>
        <v>20</v>
      </c>
      <c r="P42" s="90">
        <f t="shared" si="39"/>
        <v>18.024000000000001</v>
      </c>
      <c r="Q42" s="121">
        <f t="shared" si="10"/>
        <v>0</v>
      </c>
      <c r="R42" s="90">
        <f t="shared" si="11"/>
        <v>0</v>
      </c>
      <c r="S42" s="90">
        <f t="shared" si="12"/>
        <v>0</v>
      </c>
      <c r="T42" s="90">
        <f t="shared" si="40"/>
        <v>0</v>
      </c>
      <c r="U42" s="121" t="str">
        <f t="shared" si="13"/>
        <v>EU19TAM</v>
      </c>
      <c r="V42" s="90">
        <f t="shared" si="14"/>
        <v>39.72</v>
      </c>
      <c r="W42" s="90">
        <f t="shared" si="15"/>
        <v>11</v>
      </c>
      <c r="X42" s="90">
        <f t="shared" si="41"/>
        <v>4.3691999999999993</v>
      </c>
      <c r="Y42" s="121">
        <f t="shared" si="16"/>
        <v>0</v>
      </c>
      <c r="Z42" s="90">
        <f t="shared" si="17"/>
        <v>0</v>
      </c>
      <c r="AA42" s="90">
        <f t="shared" si="18"/>
        <v>0</v>
      </c>
      <c r="AB42" s="90">
        <f t="shared" si="42"/>
        <v>0</v>
      </c>
      <c r="AC42" s="121" t="str">
        <f t="shared" si="19"/>
        <v>MF19DAG</v>
      </c>
      <c r="AD42" s="90">
        <f t="shared" si="20"/>
        <v>60.84</v>
      </c>
      <c r="AE42" s="90">
        <f t="shared" si="21"/>
        <v>33</v>
      </c>
      <c r="AF42" s="90">
        <f t="shared" si="43"/>
        <v>20.077200000000001</v>
      </c>
      <c r="AG42" s="121" t="str">
        <f t="shared" si="22"/>
        <v>CT18BRG99</v>
      </c>
      <c r="AH42" s="90">
        <f t="shared" si="23"/>
        <v>30.72</v>
      </c>
      <c r="AI42" s="90">
        <f t="shared" si="24"/>
        <v>23</v>
      </c>
      <c r="AJ42" s="90">
        <f t="shared" si="44"/>
        <v>7.0655999999999999</v>
      </c>
      <c r="AK42" s="121" t="str">
        <f t="shared" si="25"/>
        <v>AC18DA03</v>
      </c>
      <c r="AL42" s="90">
        <f t="shared" si="26"/>
        <v>87</v>
      </c>
      <c r="AM42" s="90">
        <f t="shared" si="27"/>
        <v>23</v>
      </c>
      <c r="AN42" s="90">
        <f t="shared" si="45"/>
        <v>20.010000000000002</v>
      </c>
      <c r="AO42" s="121">
        <f t="shared" si="28"/>
        <v>0</v>
      </c>
      <c r="AP42" s="118">
        <f t="shared" si="47"/>
        <v>0</v>
      </c>
      <c r="AQ42" s="89">
        <f t="shared" si="29"/>
        <v>0</v>
      </c>
      <c r="AR42" s="279">
        <f t="shared" si="48"/>
        <v>0</v>
      </c>
      <c r="AS42" s="121">
        <f t="shared" si="30"/>
        <v>0</v>
      </c>
      <c r="AT42" s="118">
        <f t="shared" si="49"/>
        <v>0</v>
      </c>
      <c r="AU42" s="279">
        <f t="shared" si="31"/>
        <v>0</v>
      </c>
      <c r="AV42" s="279">
        <f t="shared" si="50"/>
        <v>0</v>
      </c>
      <c r="AW42" s="123">
        <f t="shared" si="32"/>
        <v>0</v>
      </c>
      <c r="AX42" s="118">
        <f t="shared" si="51"/>
        <v>0</v>
      </c>
      <c r="AY42" s="287">
        <f t="shared" si="46"/>
        <v>400.44000000000005</v>
      </c>
      <c r="AZ42" s="78">
        <f t="shared" si="33"/>
        <v>81.246000000000009</v>
      </c>
      <c r="BA42" s="279"/>
      <c r="BB42" s="101"/>
      <c r="BC42" s="325">
        <f t="shared" si="34"/>
        <v>33</v>
      </c>
      <c r="BD42" s="330"/>
      <c r="BE42" s="331" t="b">
        <f t="shared" si="35"/>
        <v>0</v>
      </c>
      <c r="BF42" s="330"/>
      <c r="BG42" s="331" t="b">
        <f t="shared" si="36"/>
        <v>0</v>
      </c>
    </row>
    <row r="43" spans="1:1042" s="88" customFormat="1" ht="15" customHeight="1" x14ac:dyDescent="0.2">
      <c r="B43" s="153">
        <v>34</v>
      </c>
      <c r="C43" s="91" t="s">
        <v>92</v>
      </c>
      <c r="D43" s="283">
        <f t="shared" si="0"/>
        <v>43855</v>
      </c>
      <c r="E43" s="90" t="str">
        <f t="shared" si="1"/>
        <v>MF19MAM</v>
      </c>
      <c r="F43" s="90">
        <f t="shared" si="2"/>
        <v>60.84</v>
      </c>
      <c r="G43" s="90">
        <f t="shared" si="3"/>
        <v>10</v>
      </c>
      <c r="H43" s="90">
        <f t="shared" si="37"/>
        <v>6.0840000000000005</v>
      </c>
      <c r="I43" s="121">
        <f t="shared" si="4"/>
        <v>0</v>
      </c>
      <c r="J43" s="90">
        <f t="shared" si="5"/>
        <v>0</v>
      </c>
      <c r="K43" s="90">
        <f t="shared" si="6"/>
        <v>0</v>
      </c>
      <c r="L43" s="90">
        <f t="shared" si="38"/>
        <v>0</v>
      </c>
      <c r="M43" s="121">
        <f t="shared" si="7"/>
        <v>0</v>
      </c>
      <c r="N43" s="90">
        <f t="shared" si="8"/>
        <v>0</v>
      </c>
      <c r="O43" s="90">
        <f t="shared" si="9"/>
        <v>0</v>
      </c>
      <c r="P43" s="90">
        <f t="shared" si="39"/>
        <v>0</v>
      </c>
      <c r="Q43" s="121" t="str">
        <f t="shared" si="10"/>
        <v>ME19ACM</v>
      </c>
      <c r="R43" s="90">
        <f t="shared" si="11"/>
        <v>30.42</v>
      </c>
      <c r="S43" s="90">
        <f t="shared" si="12"/>
        <v>18</v>
      </c>
      <c r="T43" s="90">
        <f t="shared" si="40"/>
        <v>5.4756000000000009</v>
      </c>
      <c r="U43" s="121" t="str">
        <f t="shared" si="13"/>
        <v>EU19TAM</v>
      </c>
      <c r="V43" s="90">
        <f t="shared" si="14"/>
        <v>158.88</v>
      </c>
      <c r="W43" s="90">
        <f t="shared" si="15"/>
        <v>11</v>
      </c>
      <c r="X43" s="90">
        <f t="shared" si="41"/>
        <v>17.476799999999997</v>
      </c>
      <c r="Y43" s="121">
        <f t="shared" si="16"/>
        <v>0</v>
      </c>
      <c r="Z43" s="90">
        <f t="shared" si="17"/>
        <v>0</v>
      </c>
      <c r="AA43" s="90">
        <f t="shared" si="18"/>
        <v>0</v>
      </c>
      <c r="AB43" s="90">
        <f t="shared" si="42"/>
        <v>0</v>
      </c>
      <c r="AC43" s="121">
        <f t="shared" si="19"/>
        <v>0</v>
      </c>
      <c r="AD43" s="90">
        <f t="shared" si="20"/>
        <v>0</v>
      </c>
      <c r="AE43" s="90">
        <f t="shared" si="21"/>
        <v>0</v>
      </c>
      <c r="AF43" s="90">
        <f t="shared" si="43"/>
        <v>0</v>
      </c>
      <c r="AG43" s="121" t="str">
        <f t="shared" si="22"/>
        <v>CT18BRG99</v>
      </c>
      <c r="AH43" s="90">
        <f t="shared" si="23"/>
        <v>61.44</v>
      </c>
      <c r="AI43" s="90">
        <f t="shared" si="24"/>
        <v>23</v>
      </c>
      <c r="AJ43" s="90">
        <f t="shared" si="44"/>
        <v>14.1312</v>
      </c>
      <c r="AK43" s="121" t="str">
        <f t="shared" si="25"/>
        <v>AC18DA03</v>
      </c>
      <c r="AL43" s="90">
        <f t="shared" si="26"/>
        <v>87</v>
      </c>
      <c r="AM43" s="90">
        <f t="shared" si="27"/>
        <v>23</v>
      </c>
      <c r="AN43" s="90">
        <f t="shared" si="45"/>
        <v>20.010000000000002</v>
      </c>
      <c r="AO43" s="121">
        <f t="shared" si="28"/>
        <v>0</v>
      </c>
      <c r="AP43" s="118">
        <f t="shared" si="47"/>
        <v>0</v>
      </c>
      <c r="AQ43" s="89">
        <f t="shared" si="29"/>
        <v>0</v>
      </c>
      <c r="AR43" s="279">
        <f t="shared" si="48"/>
        <v>0</v>
      </c>
      <c r="AS43" s="121">
        <f t="shared" si="30"/>
        <v>0</v>
      </c>
      <c r="AT43" s="118">
        <f t="shared" si="49"/>
        <v>0</v>
      </c>
      <c r="AU43" s="279">
        <f t="shared" si="31"/>
        <v>0</v>
      </c>
      <c r="AV43" s="279">
        <f t="shared" si="50"/>
        <v>0</v>
      </c>
      <c r="AW43" s="123">
        <f t="shared" si="32"/>
        <v>0</v>
      </c>
      <c r="AX43" s="118">
        <f t="shared" si="51"/>
        <v>0</v>
      </c>
      <c r="AY43" s="287">
        <f t="shared" si="46"/>
        <v>398.58</v>
      </c>
      <c r="AZ43" s="78">
        <f t="shared" si="33"/>
        <v>63.177599999999998</v>
      </c>
      <c r="BA43" s="279"/>
      <c r="BB43" s="101"/>
      <c r="BC43" s="325">
        <f t="shared" si="34"/>
        <v>34</v>
      </c>
      <c r="BD43" s="330"/>
      <c r="BE43" s="331" t="b">
        <f t="shared" si="35"/>
        <v>0</v>
      </c>
      <c r="BF43" s="330"/>
      <c r="BG43" s="331" t="b">
        <f t="shared" si="36"/>
        <v>0</v>
      </c>
    </row>
    <row r="44" spans="1:1042" s="294" customFormat="1" ht="15" customHeight="1" x14ac:dyDescent="0.2">
      <c r="B44" s="559">
        <v>35</v>
      </c>
      <c r="C44" s="111" t="s">
        <v>92</v>
      </c>
      <c r="D44" s="284">
        <f t="shared" si="0"/>
        <v>43855</v>
      </c>
      <c r="E44" s="99" t="str">
        <f t="shared" si="1"/>
        <v>MF19MAM</v>
      </c>
      <c r="F44" s="99">
        <f t="shared" si="2"/>
        <v>30.42</v>
      </c>
      <c r="G44" s="99">
        <f t="shared" si="3"/>
        <v>10</v>
      </c>
      <c r="H44" s="99">
        <f t="shared" si="37"/>
        <v>3.0420000000000003</v>
      </c>
      <c r="I44" s="122" t="str">
        <f t="shared" si="4"/>
        <v>CT18ACM02</v>
      </c>
      <c r="J44" s="99">
        <f t="shared" si="5"/>
        <v>31.200000000000003</v>
      </c>
      <c r="K44" s="99">
        <f t="shared" si="6"/>
        <v>18</v>
      </c>
      <c r="L44" s="99">
        <f t="shared" si="38"/>
        <v>5.6160000000000005</v>
      </c>
      <c r="M44" s="122" t="str">
        <f t="shared" si="7"/>
        <v>AC19ACM02</v>
      </c>
      <c r="N44" s="99">
        <f t="shared" si="8"/>
        <v>90.12</v>
      </c>
      <c r="O44" s="99">
        <f t="shared" si="9"/>
        <v>20</v>
      </c>
      <c r="P44" s="99">
        <f t="shared" si="39"/>
        <v>18.024000000000001</v>
      </c>
      <c r="Q44" s="122" t="str">
        <f t="shared" si="10"/>
        <v>ME19ACM</v>
      </c>
      <c r="R44" s="99">
        <f t="shared" si="11"/>
        <v>60.84</v>
      </c>
      <c r="S44" s="99">
        <f t="shared" si="12"/>
        <v>18</v>
      </c>
      <c r="T44" s="99">
        <f t="shared" si="40"/>
        <v>10.951200000000002</v>
      </c>
      <c r="U44" s="122" t="str">
        <f t="shared" si="13"/>
        <v>EU19TAM</v>
      </c>
      <c r="V44" s="99">
        <f t="shared" si="14"/>
        <v>39.72</v>
      </c>
      <c r="W44" s="99">
        <f t="shared" si="15"/>
        <v>11</v>
      </c>
      <c r="X44" s="99">
        <f t="shared" si="41"/>
        <v>4.3691999999999993</v>
      </c>
      <c r="Y44" s="122">
        <f t="shared" si="16"/>
        <v>0</v>
      </c>
      <c r="Z44" s="99">
        <f t="shared" si="17"/>
        <v>0</v>
      </c>
      <c r="AA44" s="99">
        <f t="shared" si="18"/>
        <v>0</v>
      </c>
      <c r="AB44" s="99">
        <f t="shared" si="42"/>
        <v>0</v>
      </c>
      <c r="AC44" s="122">
        <f t="shared" si="19"/>
        <v>0</v>
      </c>
      <c r="AD44" s="99">
        <f t="shared" si="20"/>
        <v>0</v>
      </c>
      <c r="AE44" s="99">
        <f t="shared" si="21"/>
        <v>0</v>
      </c>
      <c r="AF44" s="99">
        <f t="shared" si="43"/>
        <v>0</v>
      </c>
      <c r="AG44" s="122" t="str">
        <f t="shared" si="22"/>
        <v>CT18BRG99</v>
      </c>
      <c r="AH44" s="99">
        <f t="shared" si="23"/>
        <v>30.72</v>
      </c>
      <c r="AI44" s="99">
        <f t="shared" si="24"/>
        <v>23</v>
      </c>
      <c r="AJ44" s="99">
        <f t="shared" si="44"/>
        <v>7.0655999999999999</v>
      </c>
      <c r="AK44" s="122" t="str">
        <f t="shared" si="25"/>
        <v>AC18DA03</v>
      </c>
      <c r="AL44" s="99">
        <f t="shared" si="26"/>
        <v>87</v>
      </c>
      <c r="AM44" s="99">
        <f t="shared" si="27"/>
        <v>23</v>
      </c>
      <c r="AN44" s="99">
        <f t="shared" si="45"/>
        <v>20.010000000000002</v>
      </c>
      <c r="AO44" s="122">
        <f t="shared" si="28"/>
        <v>0</v>
      </c>
      <c r="AP44" s="119">
        <f t="shared" si="47"/>
        <v>0</v>
      </c>
      <c r="AQ44" s="285">
        <f t="shared" si="29"/>
        <v>0</v>
      </c>
      <c r="AR44" s="99">
        <f t="shared" si="48"/>
        <v>0</v>
      </c>
      <c r="AS44" s="122">
        <f t="shared" si="30"/>
        <v>0</v>
      </c>
      <c r="AT44" s="119">
        <f t="shared" si="49"/>
        <v>0</v>
      </c>
      <c r="AU44" s="99">
        <f t="shared" si="31"/>
        <v>0</v>
      </c>
      <c r="AV44" s="99">
        <f t="shared" si="50"/>
        <v>0</v>
      </c>
      <c r="AW44" s="124">
        <f t="shared" si="32"/>
        <v>0</v>
      </c>
      <c r="AX44" s="119">
        <f t="shared" si="51"/>
        <v>0</v>
      </c>
      <c r="AY44" s="288">
        <f t="shared" si="46"/>
        <v>370.02</v>
      </c>
      <c r="AZ44" s="286">
        <f t="shared" si="33"/>
        <v>69.078000000000003</v>
      </c>
      <c r="BA44" s="99"/>
      <c r="BB44" s="295"/>
      <c r="BC44" s="324">
        <f t="shared" si="34"/>
        <v>35</v>
      </c>
      <c r="BD44" s="332"/>
      <c r="BE44" s="333" t="b">
        <f t="shared" si="35"/>
        <v>0</v>
      </c>
      <c r="BF44" s="332"/>
      <c r="BG44" s="333" t="b">
        <f t="shared" si="36"/>
        <v>0</v>
      </c>
    </row>
    <row r="45" spans="1:1042" s="292" customFormat="1" ht="15" customHeight="1" x14ac:dyDescent="0.2">
      <c r="B45" s="820"/>
      <c r="C45" s="91"/>
      <c r="D45" s="283"/>
      <c r="E45" s="90"/>
      <c r="F45" s="90"/>
      <c r="G45" s="90"/>
      <c r="H45" s="90"/>
      <c r="I45" s="121"/>
      <c r="J45" s="90"/>
      <c r="K45" s="90"/>
      <c r="L45" s="90"/>
      <c r="M45" s="121"/>
      <c r="N45" s="90"/>
      <c r="O45" s="90"/>
      <c r="P45" s="90"/>
      <c r="Q45" s="121"/>
      <c r="R45" s="90"/>
      <c r="S45" s="90"/>
      <c r="T45" s="90"/>
      <c r="U45" s="121"/>
      <c r="V45" s="90"/>
      <c r="W45" s="90"/>
      <c r="X45" s="90"/>
      <c r="Y45" s="121"/>
      <c r="Z45" s="90"/>
      <c r="AA45" s="90"/>
      <c r="AB45" s="90"/>
      <c r="AC45" s="121"/>
      <c r="AD45" s="90"/>
      <c r="AE45" s="90"/>
      <c r="AF45" s="90"/>
      <c r="AG45" s="121"/>
      <c r="AH45" s="90"/>
      <c r="AI45" s="90"/>
      <c r="AJ45" s="90"/>
      <c r="AK45" s="121"/>
      <c r="AL45" s="90"/>
      <c r="AM45" s="90"/>
      <c r="AN45" s="90"/>
      <c r="AO45" s="121"/>
      <c r="AP45" s="118"/>
      <c r="AQ45" s="89"/>
      <c r="AR45" s="279"/>
      <c r="AS45" s="121"/>
      <c r="AT45" s="118"/>
      <c r="AU45" s="279"/>
      <c r="AV45" s="279"/>
      <c r="AW45" s="123"/>
      <c r="AX45" s="320" t="s">
        <v>542</v>
      </c>
      <c r="AY45" s="319">
        <f>SUM(AY9:AY44)</f>
        <v>14385.25</v>
      </c>
      <c r="AZ45" s="319">
        <f>SUM(AZ9:AZ44)</f>
        <v>2699.4963000000002</v>
      </c>
      <c r="BA45" s="829"/>
      <c r="BB45" s="293"/>
      <c r="BC45" s="558" t="str">
        <f>AX45</f>
        <v>GENNAIO</v>
      </c>
      <c r="BD45" s="439"/>
      <c r="BE45" s="439">
        <f>SUM(BE9:BE44)</f>
        <v>9.9582000000000015</v>
      </c>
      <c r="BF45" s="331"/>
      <c r="BG45" s="439">
        <f>SUM(BG9:BG44)</f>
        <v>20.269000000000002</v>
      </c>
    </row>
    <row r="46" spans="1:1042" s="294" customFormat="1" ht="15" customHeight="1" x14ac:dyDescent="0.2">
      <c r="B46" s="844" t="s">
        <v>543</v>
      </c>
      <c r="C46" s="111"/>
      <c r="D46" s="284"/>
      <c r="E46" s="99"/>
      <c r="F46" s="99"/>
      <c r="G46" s="99"/>
      <c r="H46" s="99"/>
      <c r="I46" s="122"/>
      <c r="J46" s="99"/>
      <c r="K46" s="99"/>
      <c r="L46" s="99"/>
      <c r="M46" s="122"/>
      <c r="N46" s="99"/>
      <c r="O46" s="99"/>
      <c r="P46" s="99"/>
      <c r="Q46" s="122"/>
      <c r="R46" s="99"/>
      <c r="S46" s="99"/>
      <c r="T46" s="99"/>
      <c r="U46" s="122"/>
      <c r="V46" s="99"/>
      <c r="W46" s="99"/>
      <c r="X46" s="99"/>
      <c r="Y46" s="122"/>
      <c r="Z46" s="99"/>
      <c r="AA46" s="99"/>
      <c r="AB46" s="99"/>
      <c r="AC46" s="122"/>
      <c r="AD46" s="99"/>
      <c r="AE46" s="99"/>
      <c r="AF46" s="99"/>
      <c r="AG46" s="122"/>
      <c r="AH46" s="99"/>
      <c r="AI46" s="99"/>
      <c r="AJ46" s="99"/>
      <c r="AK46" s="122"/>
      <c r="AL46" s="99"/>
      <c r="AM46" s="99"/>
      <c r="AN46" s="99"/>
      <c r="AO46" s="122"/>
      <c r="AP46" s="119"/>
      <c r="AQ46" s="285"/>
      <c r="AR46" s="99"/>
      <c r="AS46" s="122"/>
      <c r="AT46" s="119"/>
      <c r="AU46" s="99"/>
      <c r="AV46" s="99"/>
      <c r="AW46" s="124"/>
      <c r="AX46" s="119"/>
      <c r="AY46" s="288"/>
      <c r="AZ46" s="286"/>
      <c r="BA46" s="99"/>
      <c r="BB46" s="295"/>
      <c r="BC46" s="323"/>
      <c r="BD46" s="322"/>
      <c r="BE46" s="322"/>
      <c r="BF46" s="322"/>
      <c r="BG46" s="322"/>
    </row>
    <row r="47" spans="1:1042" s="112" customFormat="1" ht="15" customHeight="1" x14ac:dyDescent="0.3">
      <c r="B47" s="91">
        <v>36</v>
      </c>
      <c r="C47" s="91" t="s">
        <v>92</v>
      </c>
      <c r="D47" s="283">
        <f t="shared" si="0"/>
        <v>43863</v>
      </c>
      <c r="E47" s="90">
        <f t="shared" ref="E47:E90" si="67">IFERROR(VLOOKUP($B47,FATT_GD,8,0),0)</f>
        <v>0</v>
      </c>
      <c r="F47" s="90">
        <f t="shared" ref="F47:F90" si="68">IFERROR(VLOOKUP($B47,FATT_GD,10,0),0)</f>
        <v>0</v>
      </c>
      <c r="G47" s="90">
        <f t="shared" ref="G47:G90" si="69">IFERROR(VLOOKUP($E47,LOTTI_MF_BIO,4,0),0)</f>
        <v>0</v>
      </c>
      <c r="H47" s="90">
        <f t="shared" si="37"/>
        <v>0</v>
      </c>
      <c r="I47" s="121" t="str">
        <f t="shared" ref="I47:I90" si="70">IFERROR(VLOOKUP($B47,FATT_GD,11,0),0)</f>
        <v>CT19ACM01</v>
      </c>
      <c r="J47" s="90">
        <f t="shared" ref="J47:J90" si="71">IFERROR(VLOOKUP($B47,FATT_GD,13,0),0)</f>
        <v>31.200000000000003</v>
      </c>
      <c r="K47" s="90">
        <f t="shared" ref="K47:K90" si="72">IFERROR(VLOOKUP($I47,LOTTI_CT_BIO,4,0),0)</f>
        <v>20</v>
      </c>
      <c r="L47" s="90">
        <f t="shared" si="38"/>
        <v>6.24</v>
      </c>
      <c r="M47" s="121" t="str">
        <f t="shared" ref="M47:M90" si="73">IFERROR(VLOOKUP($B47,FATT_GD,14,0),0)</f>
        <v>AC19ACM02</v>
      </c>
      <c r="N47" s="90">
        <f t="shared" ref="N47:N90" si="74">IFERROR(VLOOKUP($B47,FATT_GD,16,0),0)</f>
        <v>135.18</v>
      </c>
      <c r="O47" s="90">
        <f t="shared" ref="O47:O90" si="75">IFERROR(VLOOKUP($M47,LOTTI_AC_BIO,4,0),0)</f>
        <v>20</v>
      </c>
      <c r="P47" s="90">
        <f t="shared" si="39"/>
        <v>27.036000000000005</v>
      </c>
      <c r="Q47" s="121">
        <f t="shared" ref="Q47:Q90" si="76">IFERROR(VLOOKUP($B47,FATT_GD,17,0),0)</f>
        <v>0</v>
      </c>
      <c r="R47" s="90">
        <f t="shared" ref="R47:R90" si="77">IFERROR(VLOOKUP($B47,FATT_GD,19,0),0)</f>
        <v>0</v>
      </c>
      <c r="S47" s="90">
        <f t="shared" ref="S47:S90" si="78">IFERROR(VLOOKUP($Q47,LOTTI_ME_BIO,4,0),0)</f>
        <v>0</v>
      </c>
      <c r="T47" s="90">
        <f t="shared" si="40"/>
        <v>0</v>
      </c>
      <c r="U47" s="121" t="str">
        <f t="shared" ref="U47:U90" si="79">IFERROR(VLOOKUP($B47,FATT_GD,20,0),0)</f>
        <v>EU19TAM</v>
      </c>
      <c r="V47" s="90">
        <f t="shared" ref="V47:V90" si="80">IFERROR(VLOOKUP($B47,FATT_GD,22,0),0)</f>
        <v>39.72</v>
      </c>
      <c r="W47" s="90">
        <f t="shared" ref="W47:W90" si="81">IFERROR(VLOOKUP($U47,LOTTI_EU_BIO,4,0),0)</f>
        <v>11</v>
      </c>
      <c r="X47" s="90">
        <f t="shared" si="41"/>
        <v>4.3691999999999993</v>
      </c>
      <c r="Y47" s="121">
        <f t="shared" ref="Y47:Y90" si="82">IFERROR(VLOOKUP($B47,FATT_GD,23,0),0)</f>
        <v>0</v>
      </c>
      <c r="Z47" s="90">
        <f t="shared" ref="Z47:Z90" si="83">IFERROR(VLOOKUP($B47,FATT_GD,25,0),0)</f>
        <v>0</v>
      </c>
      <c r="AA47" s="90">
        <f t="shared" ref="AA47:AA90" si="84">IFERROR(VLOOKUP($Y47,LOTTI_TG_BIO,4,0),0)</f>
        <v>0</v>
      </c>
      <c r="AB47" s="90">
        <f t="shared" si="42"/>
        <v>0</v>
      </c>
      <c r="AC47" s="121" t="str">
        <f t="shared" ref="AC47:AC90" si="85">IFERROR(VLOOKUP($B47,FATT_GD,26,0),0)</f>
        <v>MF19DAG</v>
      </c>
      <c r="AD47" s="90">
        <f t="shared" ref="AD47:AD90" si="86">IFERROR(VLOOKUP($B47,FATT_GD,28,0),0)</f>
        <v>30.42</v>
      </c>
      <c r="AE47" s="90">
        <f t="shared" ref="AE47:AE90" si="87">IFERROR(VLOOKUP($AC47,LOTTI_MF,4,0),0)</f>
        <v>33</v>
      </c>
      <c r="AF47" s="90">
        <f t="shared" si="43"/>
        <v>10.038600000000001</v>
      </c>
      <c r="AG47" s="121" t="str">
        <f t="shared" ref="AG47:AG90" si="88">IFERROR(VLOOKUP($B47,FATT_GD,29,0),0)</f>
        <v>CT18BRG99</v>
      </c>
      <c r="AH47" s="90">
        <f t="shared" ref="AH47:AH90" si="89">IFERROR(VLOOKUP($B47,FATT_GD,31,0),0)</f>
        <v>30.72</v>
      </c>
      <c r="AI47" s="90">
        <f t="shared" ref="AI47:AI90" si="90">IFERROR(VLOOKUP($AG47,LOTTI_CT,4,0),0)</f>
        <v>23</v>
      </c>
      <c r="AJ47" s="90">
        <f t="shared" si="44"/>
        <v>7.0655999999999999</v>
      </c>
      <c r="AK47" s="121">
        <f t="shared" ref="AK47:AK90" si="91">IFERROR(VLOOKUP($B47,FATT_GD,32,0),0)</f>
        <v>0</v>
      </c>
      <c r="AL47" s="90">
        <f t="shared" ref="AL47:AL90" si="92">IFERROR(VLOOKUP($B47,FATT_GD,34,0),0)</f>
        <v>0</v>
      </c>
      <c r="AM47" s="90">
        <f t="shared" ref="AM47:AM90" si="93">IFERROR(VLOOKUP($AK47,LOTTI_AC,4,0),0)</f>
        <v>0</v>
      </c>
      <c r="AN47" s="90">
        <f t="shared" si="45"/>
        <v>0</v>
      </c>
      <c r="AO47" s="121">
        <f t="shared" ref="AO47:AO90" si="94">IFERROR(VLOOKUP($B47,FATT_GD,37,0),0)</f>
        <v>0</v>
      </c>
      <c r="AP47" s="118">
        <f t="shared" si="47"/>
        <v>0</v>
      </c>
      <c r="AQ47" s="89">
        <f t="shared" ref="AQ47:AQ90" si="95">IFERROR(VLOOKUP($B47,FATT_VE,5,0),0)</f>
        <v>0</v>
      </c>
      <c r="AR47" s="279">
        <f t="shared" si="48"/>
        <v>0</v>
      </c>
      <c r="AS47" s="121">
        <f t="shared" ref="AS47:AS90" si="96">IFERROR(VLOOKUP($B47,FATT_VE,10,0),0)</f>
        <v>0</v>
      </c>
      <c r="AT47" s="118">
        <f t="shared" si="49"/>
        <v>0</v>
      </c>
      <c r="AU47" s="279">
        <f t="shared" ref="AU47:AU90" si="97">IFERROR(VLOOKUP($B47,FATT_VE,13,0),0)</f>
        <v>0</v>
      </c>
      <c r="AV47" s="279">
        <f t="shared" si="50"/>
        <v>0</v>
      </c>
      <c r="AW47" s="123">
        <f t="shared" ref="AW47:AW90" si="98">IFERROR(VLOOKUP($B47,FATT_VE,62,0),0)</f>
        <v>0</v>
      </c>
      <c r="AX47" s="118">
        <f t="shared" si="51"/>
        <v>0</v>
      </c>
      <c r="AY47" s="337">
        <f t="shared" ref="AY47:AY83" si="99">IF($C47="GD",F47+J47+N47+R47+V47+Z47+AD47+AH47+AL47+AO47,AQ47+AS47+AU47+AW47)</f>
        <v>267.24</v>
      </c>
      <c r="AZ47" s="338">
        <f t="shared" ref="AZ47:AZ90" si="100">IF($C47="GD",H47+L47+P47+T47+X47+AB47+AF47+AJ47+AN47+AP47-BE47-BG47,AR47+AT47+AX47+AV47-BE47-BG47)</f>
        <v>54.749400000000009</v>
      </c>
      <c r="BA47" s="279"/>
      <c r="BB47" s="114"/>
      <c r="BC47" s="325">
        <f t="shared" ref="BC47:BC90" si="101">B47</f>
        <v>36</v>
      </c>
      <c r="BD47" s="330"/>
      <c r="BE47" s="331" t="b">
        <f t="shared" ref="BE47:BE90" si="102">IF(BD47="OK",$AY47*$BE$6/100)</f>
        <v>0</v>
      </c>
      <c r="BF47" s="330"/>
      <c r="BG47" s="331" t="b">
        <f t="shared" ref="BG47:BG90" si="103">IF(BF47="OK",$AY47*$BG$6/100)</f>
        <v>0</v>
      </c>
      <c r="BH47" s="113"/>
      <c r="BI47" s="113"/>
      <c r="BJ47" s="113"/>
      <c r="BK47" s="113"/>
      <c r="BL47" s="113"/>
      <c r="BM47" s="113"/>
      <c r="BN47" s="113"/>
      <c r="BO47" s="113"/>
      <c r="BP47" s="113"/>
      <c r="BQ47" s="113"/>
      <c r="BR47" s="113"/>
      <c r="BS47" s="113"/>
      <c r="BT47" s="113"/>
      <c r="BU47" s="113"/>
      <c r="BV47" s="113"/>
      <c r="BW47" s="113"/>
      <c r="BX47" s="113"/>
      <c r="BY47" s="113"/>
      <c r="BZ47" s="113"/>
      <c r="CA47" s="113"/>
      <c r="CB47" s="113"/>
      <c r="CC47" s="113"/>
      <c r="CD47" s="113"/>
      <c r="CE47" s="113"/>
      <c r="CF47" s="113"/>
      <c r="CG47" s="113"/>
      <c r="CH47" s="113"/>
      <c r="CI47" s="113"/>
      <c r="CJ47" s="113"/>
      <c r="CK47" s="113"/>
      <c r="CL47" s="113"/>
      <c r="CM47" s="113"/>
      <c r="CN47" s="113"/>
      <c r="CO47" s="113"/>
      <c r="CP47" s="113"/>
      <c r="CQ47" s="113"/>
      <c r="CR47" s="113"/>
      <c r="CS47" s="113"/>
      <c r="CT47" s="113"/>
      <c r="CU47" s="113"/>
      <c r="CV47" s="113"/>
      <c r="CW47" s="113"/>
      <c r="CX47" s="113"/>
      <c r="CY47" s="113"/>
      <c r="CZ47" s="113"/>
      <c r="DA47" s="113"/>
      <c r="DB47" s="113"/>
      <c r="DC47" s="113"/>
      <c r="DD47" s="113"/>
      <c r="DE47" s="113"/>
      <c r="DF47" s="113"/>
      <c r="DG47" s="113"/>
      <c r="DH47" s="113"/>
      <c r="DI47" s="113"/>
      <c r="DJ47" s="113"/>
      <c r="DK47" s="113"/>
      <c r="DL47" s="113"/>
      <c r="DM47" s="113"/>
      <c r="DN47" s="113"/>
      <c r="DO47" s="113"/>
      <c r="DP47" s="113"/>
      <c r="DQ47" s="113"/>
      <c r="DR47" s="113"/>
      <c r="DS47" s="113"/>
      <c r="DT47" s="113"/>
      <c r="DU47" s="113"/>
      <c r="DV47" s="113"/>
      <c r="DW47" s="113"/>
      <c r="DX47" s="113"/>
      <c r="DY47" s="113"/>
      <c r="DZ47" s="113"/>
      <c r="EA47" s="113"/>
      <c r="EB47" s="113"/>
      <c r="EC47" s="113"/>
      <c r="ED47" s="113"/>
      <c r="EE47" s="113"/>
      <c r="EF47" s="113"/>
      <c r="EG47" s="113"/>
      <c r="EH47" s="113"/>
      <c r="EI47" s="113"/>
      <c r="EJ47" s="113"/>
      <c r="EK47" s="113"/>
      <c r="EL47" s="113"/>
      <c r="EM47" s="113"/>
      <c r="EN47" s="113"/>
      <c r="EO47" s="113"/>
      <c r="EP47" s="113"/>
      <c r="EQ47" s="113"/>
      <c r="ER47" s="113"/>
      <c r="ES47" s="113"/>
      <c r="ET47" s="113"/>
      <c r="EU47" s="113"/>
      <c r="EV47" s="113"/>
      <c r="EW47" s="113"/>
      <c r="EX47" s="113"/>
      <c r="EY47" s="113"/>
      <c r="EZ47" s="113"/>
      <c r="FA47" s="113"/>
      <c r="FB47" s="113"/>
      <c r="FC47" s="113"/>
      <c r="FD47" s="113"/>
      <c r="FE47" s="113"/>
      <c r="FF47" s="113"/>
      <c r="FG47" s="113"/>
      <c r="FH47" s="113"/>
      <c r="FI47" s="113"/>
      <c r="FJ47" s="113"/>
      <c r="FK47" s="113"/>
      <c r="FL47" s="113"/>
      <c r="FM47" s="113"/>
      <c r="FN47" s="113"/>
      <c r="FO47" s="113"/>
      <c r="FP47" s="113"/>
      <c r="FQ47" s="113"/>
      <c r="FR47" s="113"/>
      <c r="FS47" s="113"/>
      <c r="FT47" s="113"/>
      <c r="FU47" s="113"/>
      <c r="FV47" s="113"/>
      <c r="FW47" s="113"/>
      <c r="FX47" s="113"/>
      <c r="FY47" s="113"/>
      <c r="FZ47" s="113"/>
      <c r="GA47" s="113"/>
      <c r="GB47" s="113"/>
      <c r="GC47" s="113"/>
      <c r="GD47" s="113"/>
      <c r="GE47" s="113"/>
      <c r="GF47" s="113"/>
      <c r="GG47" s="113"/>
      <c r="GH47" s="113"/>
      <c r="GI47" s="113"/>
      <c r="GJ47" s="113"/>
      <c r="GK47" s="113"/>
      <c r="GL47" s="113"/>
      <c r="GM47" s="113"/>
      <c r="GN47" s="113"/>
      <c r="GO47" s="113"/>
      <c r="GP47" s="113"/>
      <c r="GQ47" s="113"/>
      <c r="GR47" s="113"/>
      <c r="GS47" s="113"/>
      <c r="GT47" s="113"/>
      <c r="GU47" s="113"/>
      <c r="GV47" s="113"/>
      <c r="GW47" s="113"/>
      <c r="GX47" s="113"/>
      <c r="GY47" s="113"/>
      <c r="GZ47" s="113"/>
      <c r="HA47" s="113"/>
      <c r="HB47" s="113"/>
      <c r="HC47" s="113"/>
      <c r="HD47" s="113"/>
      <c r="HE47" s="113"/>
      <c r="HF47" s="113"/>
      <c r="HG47" s="113"/>
      <c r="HH47" s="113"/>
      <c r="HI47" s="113"/>
      <c r="HJ47" s="113"/>
      <c r="HK47" s="113"/>
      <c r="HL47" s="113"/>
      <c r="HM47" s="113"/>
      <c r="HN47" s="113"/>
      <c r="HO47" s="113"/>
      <c r="HP47" s="113"/>
      <c r="HQ47" s="113"/>
      <c r="HR47" s="113"/>
      <c r="HS47" s="113"/>
      <c r="HT47" s="113"/>
      <c r="HU47" s="113"/>
      <c r="HV47" s="113"/>
      <c r="HW47" s="113"/>
      <c r="HX47" s="113"/>
      <c r="HY47" s="113"/>
      <c r="HZ47" s="113"/>
      <c r="IA47" s="113"/>
      <c r="IB47" s="113"/>
      <c r="IC47" s="113"/>
      <c r="ID47" s="113"/>
      <c r="IE47" s="113"/>
      <c r="IF47" s="113"/>
      <c r="IG47" s="113"/>
      <c r="IH47" s="113"/>
      <c r="II47" s="113"/>
      <c r="IJ47" s="113"/>
      <c r="IK47" s="113"/>
      <c r="IL47" s="113"/>
      <c r="IM47" s="113"/>
      <c r="IN47" s="113"/>
      <c r="IO47" s="113"/>
      <c r="IP47" s="113"/>
      <c r="IQ47" s="113"/>
      <c r="IR47" s="113"/>
      <c r="IS47" s="113"/>
      <c r="IT47" s="113"/>
      <c r="IU47" s="113"/>
      <c r="IV47" s="113"/>
      <c r="IW47" s="113"/>
      <c r="IX47" s="113"/>
      <c r="IY47" s="113"/>
      <c r="IZ47" s="113"/>
      <c r="JA47" s="113"/>
      <c r="JB47" s="113"/>
      <c r="JC47" s="113"/>
      <c r="JD47" s="113"/>
      <c r="JE47" s="113"/>
      <c r="JF47" s="113"/>
      <c r="JG47" s="113"/>
      <c r="JH47" s="113"/>
      <c r="JI47" s="113"/>
      <c r="JJ47" s="113"/>
      <c r="JK47" s="113"/>
      <c r="JL47" s="113"/>
      <c r="JM47" s="113"/>
      <c r="JN47" s="113"/>
      <c r="JO47" s="113"/>
      <c r="JP47" s="113"/>
      <c r="JQ47" s="113"/>
      <c r="JR47" s="113"/>
      <c r="JS47" s="113"/>
      <c r="JT47" s="113"/>
      <c r="JU47" s="113"/>
      <c r="JV47" s="113"/>
      <c r="JW47" s="113"/>
      <c r="JX47" s="113"/>
      <c r="JY47" s="113"/>
      <c r="JZ47" s="113"/>
      <c r="KA47" s="113"/>
      <c r="KB47" s="113"/>
      <c r="KC47" s="113"/>
      <c r="KD47" s="113"/>
      <c r="KE47" s="113"/>
      <c r="KF47" s="113"/>
      <c r="KG47" s="113"/>
      <c r="KH47" s="113"/>
      <c r="KI47" s="113"/>
      <c r="KJ47" s="113"/>
      <c r="KK47" s="113"/>
      <c r="KL47" s="113"/>
      <c r="KM47" s="113"/>
      <c r="KN47" s="113"/>
      <c r="KO47" s="113"/>
      <c r="KP47" s="113"/>
      <c r="KQ47" s="113"/>
      <c r="KR47" s="113"/>
      <c r="KS47" s="113"/>
      <c r="KT47" s="113"/>
      <c r="KU47" s="113"/>
      <c r="KV47" s="113"/>
      <c r="KW47" s="113"/>
      <c r="KX47" s="113"/>
      <c r="KY47" s="113"/>
      <c r="KZ47" s="113"/>
      <c r="LA47" s="113"/>
      <c r="LB47" s="113"/>
      <c r="LC47" s="113"/>
      <c r="LD47" s="113"/>
      <c r="LE47" s="113"/>
      <c r="LF47" s="113"/>
      <c r="LG47" s="113"/>
      <c r="LH47" s="113"/>
      <c r="LI47" s="113"/>
      <c r="LJ47" s="113"/>
      <c r="LK47" s="113"/>
      <c r="LL47" s="113"/>
      <c r="LM47" s="113"/>
      <c r="LN47" s="113"/>
      <c r="LO47" s="113"/>
      <c r="LP47" s="113"/>
      <c r="LQ47" s="113"/>
      <c r="LR47" s="113"/>
      <c r="LS47" s="113"/>
      <c r="LT47" s="113"/>
      <c r="LU47" s="113"/>
      <c r="LV47" s="113"/>
      <c r="LW47" s="113"/>
      <c r="LX47" s="113"/>
      <c r="LY47" s="113"/>
      <c r="LZ47" s="113"/>
      <c r="MA47" s="113"/>
      <c r="MB47" s="113"/>
      <c r="MC47" s="113"/>
      <c r="MD47" s="113"/>
      <c r="ME47" s="113"/>
      <c r="MF47" s="113"/>
      <c r="MG47" s="113"/>
      <c r="MH47" s="113"/>
      <c r="MI47" s="113"/>
      <c r="MJ47" s="113"/>
      <c r="MK47" s="113"/>
      <c r="ML47" s="113"/>
      <c r="MM47" s="113"/>
      <c r="MN47" s="113"/>
      <c r="MO47" s="113"/>
      <c r="MP47" s="113"/>
      <c r="MQ47" s="113"/>
      <c r="MR47" s="113"/>
      <c r="MS47" s="113"/>
      <c r="MT47" s="113"/>
      <c r="MU47" s="113"/>
      <c r="MV47" s="113"/>
      <c r="MW47" s="113"/>
      <c r="MX47" s="113"/>
      <c r="MY47" s="113"/>
      <c r="MZ47" s="113"/>
      <c r="NA47" s="113"/>
      <c r="NB47" s="113"/>
      <c r="NC47" s="113"/>
      <c r="ND47" s="113"/>
      <c r="NE47" s="113"/>
      <c r="NF47" s="113"/>
      <c r="NG47" s="113"/>
      <c r="NH47" s="113"/>
      <c r="NI47" s="113"/>
      <c r="NJ47" s="113"/>
      <c r="NK47" s="113"/>
      <c r="NL47" s="113"/>
      <c r="NM47" s="113"/>
      <c r="NN47" s="113"/>
      <c r="NO47" s="113"/>
      <c r="NP47" s="113"/>
      <c r="NQ47" s="113"/>
      <c r="NR47" s="113"/>
      <c r="NS47" s="113"/>
      <c r="NT47" s="113"/>
      <c r="NU47" s="113"/>
      <c r="NV47" s="113"/>
      <c r="NW47" s="113"/>
      <c r="NX47" s="113"/>
      <c r="NY47" s="113"/>
      <c r="NZ47" s="113"/>
      <c r="OA47" s="113"/>
      <c r="OB47" s="113"/>
      <c r="OC47" s="113"/>
      <c r="OD47" s="113"/>
      <c r="OE47" s="113"/>
      <c r="OF47" s="113"/>
      <c r="OG47" s="113"/>
      <c r="OH47" s="113"/>
      <c r="OI47" s="113"/>
      <c r="OJ47" s="113"/>
      <c r="OK47" s="113"/>
      <c r="OL47" s="113"/>
      <c r="OM47" s="113"/>
      <c r="ON47" s="113"/>
      <c r="OO47" s="113"/>
      <c r="OP47" s="113"/>
      <c r="OQ47" s="113"/>
      <c r="OR47" s="113"/>
      <c r="OS47" s="113"/>
      <c r="OT47" s="113"/>
      <c r="OU47" s="113"/>
      <c r="OV47" s="113"/>
      <c r="OW47" s="113"/>
      <c r="OX47" s="113"/>
      <c r="OY47" s="113"/>
      <c r="OZ47" s="113"/>
      <c r="PA47" s="113"/>
      <c r="PB47" s="113"/>
      <c r="PC47" s="113"/>
      <c r="PD47" s="113"/>
      <c r="PE47" s="113"/>
      <c r="PF47" s="113"/>
      <c r="PG47" s="113"/>
      <c r="PH47" s="113"/>
      <c r="PI47" s="113"/>
      <c r="PJ47" s="113"/>
      <c r="PK47" s="113"/>
      <c r="PL47" s="113"/>
      <c r="PM47" s="113"/>
      <c r="PN47" s="113"/>
      <c r="PO47" s="113"/>
      <c r="PP47" s="113"/>
      <c r="PQ47" s="113"/>
      <c r="PR47" s="113"/>
      <c r="PS47" s="113"/>
      <c r="PT47" s="113"/>
      <c r="PU47" s="113"/>
      <c r="PV47" s="113"/>
      <c r="PW47" s="113"/>
      <c r="PX47" s="113"/>
      <c r="PY47" s="113"/>
      <c r="PZ47" s="113"/>
      <c r="QA47" s="113"/>
      <c r="QB47" s="113"/>
      <c r="QC47" s="113"/>
      <c r="QD47" s="113"/>
      <c r="QE47" s="113"/>
      <c r="QF47" s="113"/>
      <c r="QG47" s="113"/>
      <c r="QH47" s="113"/>
      <c r="QI47" s="113"/>
      <c r="QJ47" s="113"/>
      <c r="QK47" s="113"/>
      <c r="QL47" s="113"/>
      <c r="QM47" s="113"/>
      <c r="QN47" s="113"/>
      <c r="QO47" s="113"/>
      <c r="QP47" s="113"/>
      <c r="QQ47" s="113"/>
      <c r="QR47" s="113"/>
      <c r="QS47" s="113"/>
      <c r="QT47" s="113"/>
      <c r="QU47" s="113"/>
      <c r="QV47" s="113"/>
      <c r="QW47" s="113"/>
      <c r="QX47" s="113"/>
      <c r="QY47" s="113"/>
      <c r="QZ47" s="113"/>
      <c r="RA47" s="113"/>
      <c r="RB47" s="113"/>
      <c r="RC47" s="113"/>
      <c r="RD47" s="113"/>
      <c r="RE47" s="113"/>
      <c r="RF47" s="113"/>
      <c r="RG47" s="113"/>
      <c r="RH47" s="113"/>
      <c r="RI47" s="113"/>
      <c r="RJ47" s="113"/>
      <c r="RK47" s="113"/>
      <c r="RL47" s="113"/>
      <c r="RM47" s="113"/>
      <c r="RN47" s="113"/>
      <c r="RO47" s="113"/>
      <c r="RP47" s="113"/>
      <c r="RQ47" s="113"/>
      <c r="RR47" s="113"/>
      <c r="RS47" s="113"/>
      <c r="RT47" s="113"/>
      <c r="RU47" s="113"/>
      <c r="RV47" s="113"/>
      <c r="RW47" s="113"/>
      <c r="RX47" s="113"/>
      <c r="RY47" s="113"/>
      <c r="RZ47" s="113"/>
      <c r="SA47" s="113"/>
      <c r="SB47" s="113"/>
      <c r="SC47" s="113"/>
      <c r="SD47" s="113"/>
      <c r="SE47" s="113"/>
      <c r="SF47" s="113"/>
      <c r="SG47" s="113"/>
      <c r="SH47" s="113"/>
      <c r="SI47" s="113"/>
      <c r="SJ47" s="113"/>
      <c r="SK47" s="113"/>
      <c r="SL47" s="113"/>
      <c r="SM47" s="113"/>
      <c r="SN47" s="113"/>
      <c r="SO47" s="113"/>
      <c r="SP47" s="113"/>
      <c r="SQ47" s="113"/>
      <c r="SR47" s="113"/>
      <c r="SS47" s="113"/>
      <c r="ST47" s="113"/>
      <c r="SU47" s="113"/>
      <c r="SV47" s="113"/>
      <c r="SW47" s="113"/>
      <c r="SX47" s="113"/>
      <c r="SY47" s="113"/>
      <c r="SZ47" s="113"/>
      <c r="TA47" s="113"/>
      <c r="TB47" s="113"/>
      <c r="TC47" s="113"/>
      <c r="TD47" s="113"/>
      <c r="TE47" s="113"/>
      <c r="TF47" s="113"/>
      <c r="TG47" s="113"/>
      <c r="TH47" s="113"/>
      <c r="TI47" s="113"/>
      <c r="TJ47" s="113"/>
      <c r="TK47" s="113"/>
      <c r="TL47" s="113"/>
      <c r="TM47" s="113"/>
      <c r="TN47" s="113"/>
      <c r="TO47" s="113"/>
      <c r="TP47" s="113"/>
      <c r="TQ47" s="113"/>
      <c r="TR47" s="113"/>
      <c r="TS47" s="113"/>
      <c r="TT47" s="113"/>
      <c r="TU47" s="113"/>
      <c r="TV47" s="113"/>
      <c r="TW47" s="113"/>
      <c r="TX47" s="113"/>
      <c r="TY47" s="113"/>
      <c r="TZ47" s="113"/>
      <c r="UA47" s="113"/>
      <c r="UB47" s="113"/>
      <c r="UC47" s="113"/>
      <c r="UD47" s="113"/>
      <c r="UE47" s="113"/>
      <c r="UF47" s="113"/>
      <c r="UG47" s="113"/>
      <c r="UH47" s="113"/>
      <c r="UI47" s="113"/>
      <c r="UJ47" s="113"/>
      <c r="UK47" s="113"/>
      <c r="UL47" s="113"/>
      <c r="UM47" s="113"/>
      <c r="UN47" s="113"/>
      <c r="UO47" s="113"/>
      <c r="UP47" s="113"/>
      <c r="UQ47" s="113"/>
      <c r="UR47" s="113"/>
      <c r="US47" s="113"/>
      <c r="UT47" s="113"/>
      <c r="UU47" s="113"/>
      <c r="UV47" s="113"/>
      <c r="UW47" s="113"/>
      <c r="UX47" s="113"/>
      <c r="UY47" s="113"/>
      <c r="UZ47" s="113"/>
      <c r="VA47" s="113"/>
      <c r="VB47" s="113"/>
      <c r="VC47" s="113"/>
      <c r="VD47" s="113"/>
      <c r="VE47" s="113"/>
      <c r="VF47" s="113"/>
      <c r="VG47" s="113"/>
      <c r="VH47" s="113"/>
      <c r="VI47" s="113"/>
      <c r="VJ47" s="113"/>
      <c r="VK47" s="113"/>
      <c r="VL47" s="113"/>
      <c r="VM47" s="113"/>
      <c r="VN47" s="113"/>
      <c r="VO47" s="113"/>
      <c r="VP47" s="113"/>
      <c r="VQ47" s="113"/>
      <c r="VR47" s="113"/>
      <c r="VS47" s="113"/>
      <c r="VT47" s="113"/>
      <c r="VU47" s="113"/>
      <c r="VV47" s="113"/>
      <c r="VW47" s="113"/>
      <c r="VX47" s="113"/>
      <c r="VY47" s="113"/>
      <c r="VZ47" s="113"/>
      <c r="WA47" s="113"/>
      <c r="WB47" s="113"/>
      <c r="WC47" s="113"/>
      <c r="WD47" s="113"/>
      <c r="WE47" s="113"/>
      <c r="WF47" s="113"/>
      <c r="WG47" s="113"/>
      <c r="WH47" s="113"/>
      <c r="WI47" s="113"/>
      <c r="WJ47" s="113"/>
      <c r="WK47" s="113"/>
      <c r="WL47" s="113"/>
      <c r="WM47" s="113"/>
      <c r="WN47" s="113"/>
      <c r="WO47" s="113"/>
      <c r="WP47" s="113"/>
      <c r="WQ47" s="113"/>
      <c r="WR47" s="113"/>
      <c r="WS47" s="113"/>
      <c r="WT47" s="113"/>
      <c r="WU47" s="113"/>
      <c r="WV47" s="113"/>
      <c r="WW47" s="113"/>
      <c r="WX47" s="113"/>
      <c r="WY47" s="113"/>
      <c r="WZ47" s="113"/>
      <c r="XA47" s="113"/>
      <c r="XB47" s="113"/>
      <c r="XC47" s="113"/>
      <c r="XD47" s="113"/>
      <c r="XE47" s="113"/>
      <c r="XF47" s="113"/>
      <c r="XG47" s="113"/>
      <c r="XH47" s="113"/>
      <c r="XI47" s="113"/>
      <c r="XJ47" s="113"/>
      <c r="XK47" s="113"/>
      <c r="XL47" s="113"/>
      <c r="XM47" s="113"/>
      <c r="XN47" s="113"/>
      <c r="XO47" s="113"/>
      <c r="XP47" s="113"/>
      <c r="XQ47" s="113"/>
      <c r="XR47" s="113"/>
      <c r="XS47" s="113"/>
      <c r="XT47" s="113"/>
      <c r="XU47" s="113"/>
      <c r="XV47" s="113"/>
      <c r="XW47" s="113"/>
      <c r="XX47" s="113"/>
      <c r="XY47" s="113"/>
      <c r="XZ47" s="113"/>
      <c r="YA47" s="113"/>
      <c r="YB47" s="113"/>
      <c r="YC47" s="113"/>
      <c r="YD47" s="113"/>
      <c r="YE47" s="113"/>
      <c r="YF47" s="113"/>
      <c r="YG47" s="113"/>
      <c r="YH47" s="113"/>
      <c r="YI47" s="113"/>
      <c r="YJ47" s="113"/>
      <c r="YK47" s="113"/>
      <c r="YL47" s="113"/>
      <c r="YM47" s="113"/>
      <c r="YN47" s="113"/>
      <c r="YO47" s="113"/>
      <c r="YP47" s="113"/>
      <c r="YQ47" s="113"/>
      <c r="YR47" s="113"/>
      <c r="YS47" s="113"/>
      <c r="YT47" s="113"/>
      <c r="YU47" s="113"/>
      <c r="YV47" s="113"/>
      <c r="YW47" s="113"/>
      <c r="YX47" s="113"/>
      <c r="YY47" s="113"/>
      <c r="YZ47" s="113"/>
      <c r="ZA47" s="113"/>
      <c r="ZB47" s="113"/>
      <c r="ZC47" s="113"/>
      <c r="ZD47" s="113"/>
      <c r="ZE47" s="113"/>
      <c r="ZF47" s="113"/>
      <c r="ZG47" s="113"/>
      <c r="ZH47" s="113"/>
      <c r="ZI47" s="113"/>
      <c r="ZJ47" s="113"/>
      <c r="ZK47" s="113"/>
      <c r="ZL47" s="113"/>
      <c r="ZM47" s="113"/>
      <c r="ZN47" s="113"/>
      <c r="ZO47" s="113"/>
      <c r="ZP47" s="113"/>
      <c r="ZQ47" s="113"/>
      <c r="ZR47" s="113"/>
      <c r="ZS47" s="113"/>
      <c r="ZT47" s="113"/>
      <c r="ZU47" s="113"/>
      <c r="ZV47" s="113"/>
      <c r="ZW47" s="113"/>
      <c r="ZX47" s="113"/>
      <c r="ZY47" s="113"/>
      <c r="ZZ47" s="113"/>
      <c r="AAA47" s="113"/>
      <c r="AAB47" s="113"/>
      <c r="AAC47" s="113"/>
      <c r="AAD47" s="113"/>
      <c r="AAE47" s="113"/>
      <c r="AAF47" s="113"/>
      <c r="AAG47" s="113"/>
      <c r="AAH47" s="113"/>
      <c r="AAI47" s="113"/>
      <c r="AAJ47" s="113"/>
      <c r="AAK47" s="113"/>
      <c r="AAL47" s="113"/>
      <c r="AAM47" s="113"/>
      <c r="AAN47" s="113"/>
      <c r="AAO47" s="113"/>
      <c r="AAP47" s="113"/>
      <c r="AAQ47" s="113"/>
      <c r="AAR47" s="113"/>
      <c r="AAS47" s="113"/>
      <c r="AAT47" s="113"/>
      <c r="AAU47" s="113"/>
      <c r="AAV47" s="113"/>
      <c r="AAW47" s="113"/>
      <c r="AAX47" s="113"/>
      <c r="AAY47" s="113"/>
      <c r="AAZ47" s="113"/>
      <c r="ABA47" s="113"/>
      <c r="ABB47" s="113"/>
      <c r="ABC47" s="113"/>
      <c r="ABD47" s="113"/>
      <c r="ABE47" s="113"/>
      <c r="ABF47" s="113"/>
      <c r="ABG47" s="113"/>
      <c r="ABH47" s="113"/>
      <c r="ABI47" s="113"/>
      <c r="ABJ47" s="113"/>
      <c r="ABK47" s="113"/>
      <c r="ABL47" s="113"/>
      <c r="ABM47" s="113"/>
      <c r="ABN47" s="113"/>
      <c r="ABO47" s="113"/>
      <c r="ABP47" s="113"/>
      <c r="ABQ47" s="113"/>
      <c r="ABR47" s="113"/>
      <c r="ABS47" s="113"/>
      <c r="ABT47" s="113"/>
      <c r="ABU47" s="113"/>
      <c r="ABV47" s="113"/>
      <c r="ABW47" s="113"/>
      <c r="ABX47" s="113"/>
      <c r="ABY47" s="113"/>
      <c r="ABZ47" s="113"/>
      <c r="ACA47" s="113"/>
      <c r="ACB47" s="113"/>
      <c r="ACC47" s="113"/>
      <c r="ACD47" s="113"/>
      <c r="ACE47" s="113"/>
      <c r="ACF47" s="113"/>
      <c r="ACG47" s="113"/>
      <c r="ACH47" s="113"/>
      <c r="ACI47" s="113"/>
      <c r="ACJ47" s="113"/>
      <c r="ACK47" s="113"/>
      <c r="ACL47" s="113"/>
      <c r="ACM47" s="113"/>
      <c r="ACN47" s="113"/>
      <c r="ACO47" s="113"/>
      <c r="ACP47" s="113"/>
      <c r="ACQ47" s="113"/>
      <c r="ACR47" s="113"/>
      <c r="ACS47" s="113"/>
      <c r="ACT47" s="113"/>
      <c r="ACU47" s="113"/>
      <c r="ACV47" s="113"/>
      <c r="ACW47" s="113"/>
      <c r="ACX47" s="113"/>
      <c r="ACY47" s="113"/>
      <c r="ACZ47" s="113"/>
      <c r="ADA47" s="113"/>
      <c r="ADB47" s="113"/>
      <c r="ADC47" s="113"/>
      <c r="ADD47" s="113"/>
      <c r="ADE47" s="113"/>
      <c r="ADF47" s="113"/>
      <c r="ADG47" s="113"/>
      <c r="ADH47" s="113"/>
      <c r="ADI47" s="113"/>
      <c r="ADJ47" s="113"/>
      <c r="ADK47" s="113"/>
      <c r="ADL47" s="113"/>
      <c r="ADM47" s="113"/>
      <c r="ADN47" s="113"/>
      <c r="ADO47" s="113"/>
      <c r="ADP47" s="113"/>
      <c r="ADQ47" s="113"/>
      <c r="ADR47" s="113"/>
      <c r="ADS47" s="113"/>
      <c r="ADT47" s="113"/>
      <c r="ADU47" s="113"/>
      <c r="ADV47" s="113"/>
      <c r="ADW47" s="113"/>
      <c r="ADX47" s="113"/>
      <c r="ADY47" s="113"/>
      <c r="ADZ47" s="113"/>
      <c r="AEA47" s="113"/>
      <c r="AEB47" s="113"/>
      <c r="AEC47" s="113"/>
      <c r="AED47" s="113"/>
      <c r="AEE47" s="113"/>
      <c r="AEF47" s="113"/>
      <c r="AEG47" s="113"/>
      <c r="AEH47" s="113"/>
      <c r="AEI47" s="113"/>
      <c r="AEJ47" s="113"/>
      <c r="AEK47" s="113"/>
      <c r="AEL47" s="113"/>
      <c r="AEM47" s="113"/>
      <c r="AEN47" s="113"/>
      <c r="AEO47" s="113"/>
      <c r="AEP47" s="113"/>
      <c r="AEQ47" s="113"/>
      <c r="AER47" s="113"/>
      <c r="AES47" s="113"/>
      <c r="AET47" s="113"/>
      <c r="AEU47" s="113"/>
      <c r="AEV47" s="113"/>
      <c r="AEW47" s="113"/>
      <c r="AEX47" s="113"/>
      <c r="AEY47" s="113"/>
      <c r="AEZ47" s="113"/>
      <c r="AFA47" s="113"/>
      <c r="AFB47" s="113"/>
      <c r="AFC47" s="113"/>
      <c r="AFD47" s="113"/>
      <c r="AFE47" s="113"/>
      <c r="AFF47" s="113"/>
      <c r="AFG47" s="113"/>
      <c r="AFH47" s="113"/>
      <c r="AFI47" s="113"/>
      <c r="AFJ47" s="113"/>
      <c r="AFK47" s="113"/>
      <c r="AFL47" s="113"/>
      <c r="AFM47" s="113"/>
      <c r="AFN47" s="113"/>
      <c r="AFO47" s="113"/>
      <c r="AFP47" s="113"/>
      <c r="AFQ47" s="113"/>
      <c r="AFR47" s="113"/>
      <c r="AFS47" s="113"/>
      <c r="AFT47" s="113"/>
      <c r="AFU47" s="113"/>
      <c r="AFV47" s="113"/>
      <c r="AFW47" s="113"/>
      <c r="AFX47" s="113"/>
      <c r="AFY47" s="113"/>
      <c r="AFZ47" s="113"/>
      <c r="AGA47" s="113"/>
      <c r="AGB47" s="113"/>
      <c r="AGC47" s="113"/>
      <c r="AGD47" s="113"/>
      <c r="AGE47" s="113"/>
      <c r="AGF47" s="113"/>
      <c r="AGG47" s="113"/>
      <c r="AGH47" s="113"/>
      <c r="AGI47" s="113"/>
      <c r="AGJ47" s="113"/>
      <c r="AGK47" s="113"/>
      <c r="AGL47" s="113"/>
      <c r="AGM47" s="113"/>
      <c r="AGN47" s="113"/>
      <c r="AGO47" s="113"/>
      <c r="AGP47" s="113"/>
      <c r="AGQ47" s="113"/>
      <c r="AGR47" s="113"/>
      <c r="AGS47" s="113"/>
      <c r="AGT47" s="113"/>
      <c r="AGU47" s="113"/>
      <c r="AGV47" s="113"/>
      <c r="AGW47" s="113"/>
      <c r="AGX47" s="113"/>
      <c r="AGY47" s="113"/>
      <c r="AGZ47" s="113"/>
      <c r="AHA47" s="113"/>
      <c r="AHB47" s="113"/>
      <c r="AHC47" s="113"/>
      <c r="AHD47" s="113"/>
      <c r="AHE47" s="113"/>
      <c r="AHF47" s="113"/>
      <c r="AHG47" s="113"/>
      <c r="AHH47" s="113"/>
      <c r="AHI47" s="113"/>
      <c r="AHJ47" s="113"/>
      <c r="AHK47" s="113"/>
      <c r="AHL47" s="113"/>
      <c r="AHM47" s="113"/>
      <c r="AHN47" s="113"/>
      <c r="AHO47" s="113"/>
      <c r="AHP47" s="113"/>
      <c r="AHQ47" s="113"/>
      <c r="AHR47" s="113"/>
      <c r="AHS47" s="113"/>
      <c r="AHT47" s="113"/>
      <c r="AHU47" s="113"/>
      <c r="AHV47" s="113"/>
      <c r="AHW47" s="113"/>
      <c r="AHX47" s="113"/>
      <c r="AHY47" s="113"/>
      <c r="AHZ47" s="113"/>
      <c r="AIA47" s="113"/>
      <c r="AIB47" s="113"/>
      <c r="AIC47" s="113"/>
      <c r="AID47" s="113"/>
      <c r="AIE47" s="113"/>
      <c r="AIF47" s="113"/>
      <c r="AIG47" s="113"/>
      <c r="AIH47" s="113"/>
      <c r="AII47" s="113"/>
      <c r="AIJ47" s="113"/>
      <c r="AIK47" s="113"/>
      <c r="AIL47" s="113"/>
      <c r="AIM47" s="113"/>
      <c r="AIN47" s="113"/>
      <c r="AIO47" s="113"/>
      <c r="AIP47" s="113"/>
      <c r="AIQ47" s="113"/>
      <c r="AIR47" s="113"/>
      <c r="AIS47" s="113"/>
      <c r="AIT47" s="113"/>
      <c r="AIU47" s="113"/>
      <c r="AIV47" s="113"/>
      <c r="AIW47" s="113"/>
      <c r="AIX47" s="113"/>
      <c r="AIY47" s="113"/>
      <c r="AIZ47" s="113"/>
      <c r="AJA47" s="113"/>
      <c r="AJB47" s="113"/>
      <c r="AJC47" s="113"/>
      <c r="AJD47" s="113"/>
      <c r="AJE47" s="113"/>
      <c r="AJF47" s="113"/>
      <c r="AJG47" s="113"/>
      <c r="AJH47" s="113"/>
      <c r="AJI47" s="113"/>
      <c r="AJJ47" s="113"/>
      <c r="AJK47" s="113"/>
      <c r="AJL47" s="113"/>
      <c r="AJM47" s="113"/>
      <c r="AJN47" s="113"/>
      <c r="AJO47" s="113"/>
      <c r="AJP47" s="113"/>
      <c r="AJQ47" s="113"/>
      <c r="AJR47" s="113"/>
      <c r="AJS47" s="113"/>
      <c r="AJT47" s="113"/>
      <c r="AJU47" s="113"/>
      <c r="AJV47" s="113"/>
      <c r="AJW47" s="113"/>
      <c r="AJX47" s="113"/>
      <c r="AJY47" s="113"/>
      <c r="AJZ47" s="113"/>
      <c r="AKA47" s="113"/>
      <c r="AKB47" s="113"/>
      <c r="AKC47" s="113"/>
      <c r="AKD47" s="113"/>
      <c r="AKE47" s="113"/>
      <c r="AKF47" s="113"/>
      <c r="AKG47" s="113"/>
      <c r="AKH47" s="113"/>
      <c r="AKI47" s="113"/>
      <c r="AKJ47" s="113"/>
      <c r="AKK47" s="113"/>
      <c r="AKL47" s="113"/>
      <c r="AKM47" s="113"/>
      <c r="AKN47" s="113"/>
      <c r="AKO47" s="113"/>
      <c r="AKP47" s="113"/>
      <c r="AKQ47" s="113"/>
      <c r="AKR47" s="113"/>
      <c r="AKS47" s="113"/>
      <c r="AKT47" s="113"/>
      <c r="AKU47" s="113"/>
      <c r="AKV47" s="113"/>
      <c r="AKW47" s="113"/>
      <c r="AKX47" s="113"/>
      <c r="AKY47" s="113"/>
      <c r="AKZ47" s="113"/>
      <c r="ALA47" s="113"/>
      <c r="ALB47" s="113"/>
      <c r="ALC47" s="113"/>
      <c r="ALD47" s="113"/>
      <c r="ALE47" s="113"/>
      <c r="ALF47" s="113"/>
      <c r="ALG47" s="113"/>
      <c r="ALH47" s="113"/>
      <c r="ALI47" s="113"/>
      <c r="ALJ47" s="113"/>
      <c r="ALK47" s="113"/>
      <c r="ALL47" s="113"/>
      <c r="ALM47" s="113"/>
      <c r="ALN47" s="113"/>
      <c r="ALO47" s="113"/>
      <c r="ALP47" s="113"/>
      <c r="ALQ47" s="113"/>
      <c r="ALR47" s="113"/>
      <c r="ALS47" s="113"/>
      <c r="ALT47" s="113"/>
      <c r="ALU47" s="113"/>
      <c r="ALV47" s="113"/>
      <c r="ALW47" s="113"/>
      <c r="ALX47" s="113"/>
      <c r="ALY47" s="113"/>
      <c r="ALZ47" s="113"/>
      <c r="AMA47" s="113"/>
      <c r="AMB47" s="113"/>
      <c r="AMC47" s="113"/>
      <c r="AMD47" s="113"/>
      <c r="AME47" s="113"/>
      <c r="AMF47" s="113"/>
      <c r="AMG47" s="113"/>
      <c r="AMH47" s="113"/>
      <c r="AMI47" s="113"/>
      <c r="AMJ47" s="113"/>
      <c r="AMK47" s="113"/>
      <c r="AML47" s="113"/>
      <c r="AMM47" s="113"/>
      <c r="AMN47" s="113"/>
      <c r="AMO47" s="113"/>
      <c r="AMP47" s="113"/>
      <c r="AMQ47" s="113"/>
      <c r="AMR47" s="113"/>
      <c r="AMS47" s="113"/>
      <c r="AMT47" s="113"/>
      <c r="AMU47" s="113"/>
      <c r="AMV47" s="113"/>
      <c r="AMW47" s="113"/>
      <c r="AMX47" s="113"/>
      <c r="AMY47" s="113"/>
      <c r="AMZ47" s="113"/>
      <c r="ANA47" s="113"/>
      <c r="ANB47" s="113"/>
    </row>
    <row r="48" spans="1:1042" ht="15" customHeight="1" x14ac:dyDescent="0.2">
      <c r="A48"/>
      <c r="B48" s="91">
        <v>37</v>
      </c>
      <c r="C48" s="91" t="s">
        <v>92</v>
      </c>
      <c r="D48" s="283">
        <f t="shared" si="0"/>
        <v>43863</v>
      </c>
      <c r="E48" s="90">
        <f t="shared" si="67"/>
        <v>0</v>
      </c>
      <c r="F48" s="90">
        <f t="shared" si="68"/>
        <v>0</v>
      </c>
      <c r="G48" s="90">
        <f t="shared" si="69"/>
        <v>0</v>
      </c>
      <c r="H48" s="90">
        <f t="shared" si="37"/>
        <v>0</v>
      </c>
      <c r="I48" s="121">
        <f t="shared" si="70"/>
        <v>0</v>
      </c>
      <c r="J48" s="90">
        <f t="shared" si="71"/>
        <v>0</v>
      </c>
      <c r="K48" s="90">
        <f t="shared" si="72"/>
        <v>0</v>
      </c>
      <c r="L48" s="90">
        <f t="shared" si="38"/>
        <v>0</v>
      </c>
      <c r="M48" s="121" t="str">
        <f t="shared" si="73"/>
        <v>AC19ACM02</v>
      </c>
      <c r="N48" s="90">
        <f t="shared" si="74"/>
        <v>90.12</v>
      </c>
      <c r="O48" s="90">
        <f t="shared" si="75"/>
        <v>20</v>
      </c>
      <c r="P48" s="90">
        <f t="shared" si="39"/>
        <v>18.024000000000001</v>
      </c>
      <c r="Q48" s="121" t="str">
        <f t="shared" si="76"/>
        <v>ME19ACM</v>
      </c>
      <c r="R48" s="90">
        <f t="shared" si="77"/>
        <v>91.26</v>
      </c>
      <c r="S48" s="90">
        <f t="shared" si="78"/>
        <v>18</v>
      </c>
      <c r="T48" s="90">
        <f t="shared" si="40"/>
        <v>16.4268</v>
      </c>
      <c r="U48" s="121" t="str">
        <f t="shared" si="79"/>
        <v>EU19TAM</v>
      </c>
      <c r="V48" s="90">
        <f t="shared" si="80"/>
        <v>39.72</v>
      </c>
      <c r="W48" s="90">
        <f t="shared" si="81"/>
        <v>11</v>
      </c>
      <c r="X48" s="90">
        <f t="shared" si="41"/>
        <v>4.3691999999999993</v>
      </c>
      <c r="Y48" s="121">
        <f t="shared" si="82"/>
        <v>0</v>
      </c>
      <c r="Z48" s="90">
        <f t="shared" si="83"/>
        <v>0</v>
      </c>
      <c r="AA48" s="90">
        <f t="shared" si="84"/>
        <v>0</v>
      </c>
      <c r="AB48" s="90">
        <f t="shared" si="42"/>
        <v>0</v>
      </c>
      <c r="AC48" s="121">
        <f t="shared" si="85"/>
        <v>0</v>
      </c>
      <c r="AD48" s="90">
        <f t="shared" si="86"/>
        <v>0</v>
      </c>
      <c r="AE48" s="90">
        <f t="shared" si="87"/>
        <v>0</v>
      </c>
      <c r="AF48" s="90">
        <f t="shared" si="43"/>
        <v>0</v>
      </c>
      <c r="AG48" s="121">
        <f t="shared" si="88"/>
        <v>0</v>
      </c>
      <c r="AH48" s="90">
        <f t="shared" si="89"/>
        <v>0</v>
      </c>
      <c r="AI48" s="90">
        <f t="shared" si="90"/>
        <v>0</v>
      </c>
      <c r="AJ48" s="90">
        <f t="shared" si="44"/>
        <v>0</v>
      </c>
      <c r="AK48" s="121" t="str">
        <f t="shared" si="91"/>
        <v>AC18DA03</v>
      </c>
      <c r="AL48" s="90">
        <f t="shared" si="92"/>
        <v>87</v>
      </c>
      <c r="AM48" s="90">
        <f t="shared" si="93"/>
        <v>23</v>
      </c>
      <c r="AN48" s="90">
        <f t="shared" si="45"/>
        <v>20.010000000000002</v>
      </c>
      <c r="AO48" s="121">
        <f t="shared" si="94"/>
        <v>0</v>
      </c>
      <c r="AP48" s="118">
        <f t="shared" si="47"/>
        <v>0</v>
      </c>
      <c r="AQ48" s="89">
        <f t="shared" si="95"/>
        <v>0</v>
      </c>
      <c r="AR48" s="279">
        <f t="shared" si="48"/>
        <v>0</v>
      </c>
      <c r="AS48" s="121">
        <f t="shared" si="96"/>
        <v>0</v>
      </c>
      <c r="AT48" s="118">
        <f t="shared" si="49"/>
        <v>0</v>
      </c>
      <c r="AU48" s="279">
        <f t="shared" si="97"/>
        <v>0</v>
      </c>
      <c r="AV48" s="279">
        <f t="shared" si="50"/>
        <v>0</v>
      </c>
      <c r="AW48" s="123">
        <f t="shared" si="98"/>
        <v>0</v>
      </c>
      <c r="AX48" s="118">
        <f t="shared" si="51"/>
        <v>0</v>
      </c>
      <c r="AY48" s="287">
        <f t="shared" si="99"/>
        <v>308.10000000000002</v>
      </c>
      <c r="AZ48" s="78">
        <f t="shared" si="100"/>
        <v>58.83</v>
      </c>
      <c r="BA48" s="279"/>
      <c r="BC48" s="325">
        <f t="shared" si="101"/>
        <v>37</v>
      </c>
      <c r="BD48" s="330"/>
      <c r="BE48" s="331" t="b">
        <f t="shared" si="102"/>
        <v>0</v>
      </c>
      <c r="BF48" s="330"/>
      <c r="BG48" s="331" t="b">
        <f t="shared" si="103"/>
        <v>0</v>
      </c>
    </row>
    <row r="49" spans="1:59" ht="15" customHeight="1" x14ac:dyDescent="0.2">
      <c r="A49"/>
      <c r="B49" s="91">
        <v>38</v>
      </c>
      <c r="C49" s="91" t="s">
        <v>92</v>
      </c>
      <c r="D49" s="283">
        <f t="shared" si="0"/>
        <v>43863</v>
      </c>
      <c r="E49" s="90" t="str">
        <f t="shared" si="67"/>
        <v>MF19MAM</v>
      </c>
      <c r="F49" s="90">
        <f t="shared" si="68"/>
        <v>60.84</v>
      </c>
      <c r="G49" s="90">
        <f t="shared" si="69"/>
        <v>10</v>
      </c>
      <c r="H49" s="90">
        <f t="shared" si="37"/>
        <v>6.0840000000000005</v>
      </c>
      <c r="I49" s="121">
        <f t="shared" si="70"/>
        <v>0</v>
      </c>
      <c r="J49" s="90">
        <f t="shared" si="71"/>
        <v>0</v>
      </c>
      <c r="K49" s="90">
        <f t="shared" si="72"/>
        <v>0</v>
      </c>
      <c r="L49" s="90">
        <f t="shared" si="38"/>
        <v>0</v>
      </c>
      <c r="M49" s="121" t="str">
        <f t="shared" si="73"/>
        <v>AC19ACM02</v>
      </c>
      <c r="N49" s="90">
        <f t="shared" si="74"/>
        <v>45.06</v>
      </c>
      <c r="O49" s="90">
        <f t="shared" si="75"/>
        <v>20</v>
      </c>
      <c r="P49" s="90">
        <f t="shared" si="39"/>
        <v>9.0120000000000005</v>
      </c>
      <c r="Q49" s="121">
        <f t="shared" si="76"/>
        <v>0</v>
      </c>
      <c r="R49" s="90">
        <f t="shared" si="77"/>
        <v>0</v>
      </c>
      <c r="S49" s="90">
        <f t="shared" si="78"/>
        <v>0</v>
      </c>
      <c r="T49" s="90">
        <f t="shared" si="40"/>
        <v>0</v>
      </c>
      <c r="U49" s="121" t="str">
        <f t="shared" si="79"/>
        <v>EU19TAM</v>
      </c>
      <c r="V49" s="90">
        <f t="shared" si="80"/>
        <v>39.72</v>
      </c>
      <c r="W49" s="90">
        <f t="shared" si="81"/>
        <v>11</v>
      </c>
      <c r="X49" s="90">
        <f t="shared" si="41"/>
        <v>4.3691999999999993</v>
      </c>
      <c r="Y49" s="121">
        <f t="shared" si="82"/>
        <v>0</v>
      </c>
      <c r="Z49" s="90">
        <f t="shared" si="83"/>
        <v>0</v>
      </c>
      <c r="AA49" s="90">
        <f t="shared" si="84"/>
        <v>0</v>
      </c>
      <c r="AB49" s="90">
        <f t="shared" si="42"/>
        <v>0</v>
      </c>
      <c r="AC49" s="121" t="str">
        <f t="shared" si="85"/>
        <v>MF19DAG</v>
      </c>
      <c r="AD49" s="90">
        <f t="shared" si="86"/>
        <v>60.84</v>
      </c>
      <c r="AE49" s="90">
        <f t="shared" si="87"/>
        <v>33</v>
      </c>
      <c r="AF49" s="90">
        <f t="shared" si="43"/>
        <v>20.077200000000001</v>
      </c>
      <c r="AG49" s="121">
        <f t="shared" si="88"/>
        <v>0</v>
      </c>
      <c r="AH49" s="90">
        <f t="shared" si="89"/>
        <v>0</v>
      </c>
      <c r="AI49" s="90">
        <f t="shared" si="90"/>
        <v>0</v>
      </c>
      <c r="AJ49" s="90">
        <f t="shared" si="44"/>
        <v>0</v>
      </c>
      <c r="AK49" s="121" t="str">
        <f t="shared" si="91"/>
        <v>AC18DA03</v>
      </c>
      <c r="AL49" s="90">
        <f t="shared" si="92"/>
        <v>87</v>
      </c>
      <c r="AM49" s="90">
        <f t="shared" si="93"/>
        <v>23</v>
      </c>
      <c r="AN49" s="90">
        <f t="shared" si="45"/>
        <v>20.010000000000002</v>
      </c>
      <c r="AO49" s="121">
        <f t="shared" si="94"/>
        <v>0</v>
      </c>
      <c r="AP49" s="118">
        <f t="shared" si="47"/>
        <v>0</v>
      </c>
      <c r="AQ49" s="89">
        <f t="shared" si="95"/>
        <v>0</v>
      </c>
      <c r="AR49" s="279">
        <f t="shared" si="48"/>
        <v>0</v>
      </c>
      <c r="AS49" s="121">
        <f t="shared" si="96"/>
        <v>0</v>
      </c>
      <c r="AT49" s="118">
        <f t="shared" si="49"/>
        <v>0</v>
      </c>
      <c r="AU49" s="279">
        <f t="shared" si="97"/>
        <v>0</v>
      </c>
      <c r="AV49" s="279">
        <f t="shared" si="50"/>
        <v>0</v>
      </c>
      <c r="AW49" s="123">
        <f t="shared" si="98"/>
        <v>0</v>
      </c>
      <c r="AX49" s="118">
        <f t="shared" si="51"/>
        <v>0</v>
      </c>
      <c r="AY49" s="287">
        <f t="shared" si="99"/>
        <v>293.46000000000004</v>
      </c>
      <c r="AZ49" s="78">
        <f t="shared" si="100"/>
        <v>59.552400000000006</v>
      </c>
      <c r="BA49" s="279"/>
      <c r="BB49" s="102"/>
      <c r="BC49" s="325">
        <f t="shared" si="101"/>
        <v>38</v>
      </c>
      <c r="BD49" s="330"/>
      <c r="BE49" s="331" t="b">
        <f t="shared" si="102"/>
        <v>0</v>
      </c>
      <c r="BF49" s="330"/>
      <c r="BG49" s="331" t="b">
        <f t="shared" si="103"/>
        <v>0</v>
      </c>
    </row>
    <row r="50" spans="1:59" ht="15" customHeight="1" x14ac:dyDescent="0.2">
      <c r="A50"/>
      <c r="B50" s="91">
        <v>39</v>
      </c>
      <c r="C50" s="91" t="s">
        <v>92</v>
      </c>
      <c r="D50" s="283">
        <f t="shared" si="0"/>
        <v>43863</v>
      </c>
      <c r="E50" s="90" t="str">
        <f t="shared" si="67"/>
        <v>MF19MAM</v>
      </c>
      <c r="F50" s="90">
        <f t="shared" si="68"/>
        <v>60.84</v>
      </c>
      <c r="G50" s="90">
        <f t="shared" si="69"/>
        <v>10</v>
      </c>
      <c r="H50" s="90">
        <f t="shared" si="37"/>
        <v>6.0840000000000005</v>
      </c>
      <c r="I50" s="121" t="str">
        <f t="shared" si="70"/>
        <v>CT19ACM01</v>
      </c>
      <c r="J50" s="90">
        <f t="shared" si="71"/>
        <v>62.400000000000006</v>
      </c>
      <c r="K50" s="90">
        <f t="shared" si="72"/>
        <v>20</v>
      </c>
      <c r="L50" s="90">
        <f t="shared" si="38"/>
        <v>12.48</v>
      </c>
      <c r="M50" s="121" t="str">
        <f t="shared" si="73"/>
        <v>AC19ACM02</v>
      </c>
      <c r="N50" s="90">
        <f t="shared" si="74"/>
        <v>45.06</v>
      </c>
      <c r="O50" s="90">
        <f t="shared" si="75"/>
        <v>20</v>
      </c>
      <c r="P50" s="90">
        <f t="shared" si="39"/>
        <v>9.0120000000000005</v>
      </c>
      <c r="Q50" s="121" t="str">
        <f t="shared" si="76"/>
        <v>ME19ACM</v>
      </c>
      <c r="R50" s="90">
        <f t="shared" si="77"/>
        <v>60.84</v>
      </c>
      <c r="S50" s="90">
        <f t="shared" si="78"/>
        <v>18</v>
      </c>
      <c r="T50" s="90">
        <f t="shared" si="40"/>
        <v>10.951200000000002</v>
      </c>
      <c r="U50" s="121" t="str">
        <f t="shared" si="79"/>
        <v>EU19TAM</v>
      </c>
      <c r="V50" s="90">
        <f t="shared" si="80"/>
        <v>39.72</v>
      </c>
      <c r="W50" s="90">
        <f t="shared" si="81"/>
        <v>11</v>
      </c>
      <c r="X50" s="90">
        <f t="shared" si="41"/>
        <v>4.3691999999999993</v>
      </c>
      <c r="Y50" s="121">
        <f t="shared" si="82"/>
        <v>0</v>
      </c>
      <c r="Z50" s="90">
        <f t="shared" si="83"/>
        <v>0</v>
      </c>
      <c r="AA50" s="90">
        <f t="shared" si="84"/>
        <v>0</v>
      </c>
      <c r="AB50" s="90">
        <f t="shared" si="42"/>
        <v>0</v>
      </c>
      <c r="AC50" s="121" t="str">
        <f t="shared" si="85"/>
        <v>MF19DAG</v>
      </c>
      <c r="AD50" s="90">
        <f t="shared" si="86"/>
        <v>60.84</v>
      </c>
      <c r="AE50" s="90">
        <f t="shared" si="87"/>
        <v>33</v>
      </c>
      <c r="AF50" s="90">
        <f t="shared" si="43"/>
        <v>20.077200000000001</v>
      </c>
      <c r="AG50" s="121">
        <f t="shared" si="88"/>
        <v>0</v>
      </c>
      <c r="AH50" s="90">
        <f t="shared" si="89"/>
        <v>0</v>
      </c>
      <c r="AI50" s="90">
        <f t="shared" si="90"/>
        <v>0</v>
      </c>
      <c r="AJ50" s="90">
        <f t="shared" si="44"/>
        <v>0</v>
      </c>
      <c r="AK50" s="121" t="str">
        <f t="shared" si="91"/>
        <v>AC18DA03</v>
      </c>
      <c r="AL50" s="90">
        <f t="shared" si="92"/>
        <v>87</v>
      </c>
      <c r="AM50" s="90">
        <f t="shared" si="93"/>
        <v>23</v>
      </c>
      <c r="AN50" s="90">
        <f t="shared" si="45"/>
        <v>20.010000000000002</v>
      </c>
      <c r="AO50" s="121">
        <f t="shared" si="94"/>
        <v>0</v>
      </c>
      <c r="AP50" s="118">
        <f t="shared" si="47"/>
        <v>0</v>
      </c>
      <c r="AQ50" s="89">
        <f t="shared" si="95"/>
        <v>0</v>
      </c>
      <c r="AR50" s="279">
        <f t="shared" si="48"/>
        <v>0</v>
      </c>
      <c r="AS50" s="121">
        <f t="shared" si="96"/>
        <v>0</v>
      </c>
      <c r="AT50" s="118">
        <f t="shared" si="49"/>
        <v>0</v>
      </c>
      <c r="AU50" s="279">
        <f t="shared" si="97"/>
        <v>0</v>
      </c>
      <c r="AV50" s="279">
        <f t="shared" si="50"/>
        <v>0</v>
      </c>
      <c r="AW50" s="123">
        <f t="shared" si="98"/>
        <v>0</v>
      </c>
      <c r="AX50" s="118">
        <f t="shared" si="51"/>
        <v>0</v>
      </c>
      <c r="AY50" s="287">
        <f t="shared" si="99"/>
        <v>416.70000000000005</v>
      </c>
      <c r="AZ50" s="78">
        <f t="shared" si="100"/>
        <v>82.98360000000001</v>
      </c>
      <c r="BA50" s="279"/>
      <c r="BB50" s="102"/>
      <c r="BC50" s="325">
        <f t="shared" si="101"/>
        <v>39</v>
      </c>
      <c r="BD50" s="330"/>
      <c r="BE50" s="331" t="b">
        <f t="shared" si="102"/>
        <v>0</v>
      </c>
      <c r="BF50" s="330"/>
      <c r="BG50" s="331" t="b">
        <f t="shared" si="103"/>
        <v>0</v>
      </c>
    </row>
    <row r="51" spans="1:59" ht="15" customHeight="1" x14ac:dyDescent="0.2">
      <c r="A51"/>
      <c r="B51" s="91">
        <v>40</v>
      </c>
      <c r="C51" s="91" t="s">
        <v>92</v>
      </c>
      <c r="D51" s="283">
        <f t="shared" si="0"/>
        <v>43863</v>
      </c>
      <c r="E51" s="90">
        <f t="shared" si="67"/>
        <v>0</v>
      </c>
      <c r="F51" s="90">
        <f t="shared" si="68"/>
        <v>0</v>
      </c>
      <c r="G51" s="90">
        <f t="shared" si="69"/>
        <v>0</v>
      </c>
      <c r="H51" s="90">
        <f t="shared" si="37"/>
        <v>0</v>
      </c>
      <c r="I51" s="121" t="str">
        <f t="shared" si="70"/>
        <v>CT19ACM01</v>
      </c>
      <c r="J51" s="90">
        <f t="shared" si="71"/>
        <v>31.200000000000003</v>
      </c>
      <c r="K51" s="90">
        <f t="shared" si="72"/>
        <v>20</v>
      </c>
      <c r="L51" s="90">
        <f t="shared" si="38"/>
        <v>6.24</v>
      </c>
      <c r="M51" s="121" t="str">
        <f t="shared" si="73"/>
        <v>AC19ACM02</v>
      </c>
      <c r="N51" s="90">
        <f t="shared" si="74"/>
        <v>90.12</v>
      </c>
      <c r="O51" s="90">
        <f t="shared" si="75"/>
        <v>20</v>
      </c>
      <c r="P51" s="90">
        <f t="shared" si="39"/>
        <v>18.024000000000001</v>
      </c>
      <c r="Q51" s="121" t="str">
        <f t="shared" si="76"/>
        <v>ME19ACM</v>
      </c>
      <c r="R51" s="90">
        <f t="shared" si="77"/>
        <v>30.42</v>
      </c>
      <c r="S51" s="90">
        <f t="shared" si="78"/>
        <v>18</v>
      </c>
      <c r="T51" s="90">
        <f t="shared" si="40"/>
        <v>5.4756000000000009</v>
      </c>
      <c r="U51" s="121">
        <f t="shared" si="79"/>
        <v>0</v>
      </c>
      <c r="V51" s="90">
        <f t="shared" si="80"/>
        <v>0</v>
      </c>
      <c r="W51" s="90">
        <f t="shared" si="81"/>
        <v>0</v>
      </c>
      <c r="X51" s="90">
        <f t="shared" si="41"/>
        <v>0</v>
      </c>
      <c r="Y51" s="121">
        <f t="shared" si="82"/>
        <v>0</v>
      </c>
      <c r="Z51" s="90">
        <f t="shared" si="83"/>
        <v>0</v>
      </c>
      <c r="AA51" s="90">
        <f t="shared" si="84"/>
        <v>0</v>
      </c>
      <c r="AB51" s="90">
        <f t="shared" si="42"/>
        <v>0</v>
      </c>
      <c r="AC51" s="121" t="str">
        <f t="shared" si="85"/>
        <v>MF19DAG</v>
      </c>
      <c r="AD51" s="90">
        <f t="shared" si="86"/>
        <v>30.42</v>
      </c>
      <c r="AE51" s="90">
        <f t="shared" si="87"/>
        <v>33</v>
      </c>
      <c r="AF51" s="90">
        <f t="shared" si="43"/>
        <v>10.038600000000001</v>
      </c>
      <c r="AG51" s="121" t="str">
        <f t="shared" si="88"/>
        <v>CT18BRG99</v>
      </c>
      <c r="AH51" s="90">
        <f t="shared" si="89"/>
        <v>30.72</v>
      </c>
      <c r="AI51" s="90">
        <f t="shared" si="90"/>
        <v>23</v>
      </c>
      <c r="AJ51" s="90">
        <f t="shared" si="44"/>
        <v>7.0655999999999999</v>
      </c>
      <c r="AK51" s="121" t="str">
        <f t="shared" si="91"/>
        <v>AC18DA03</v>
      </c>
      <c r="AL51" s="90">
        <f t="shared" si="92"/>
        <v>43.5</v>
      </c>
      <c r="AM51" s="90">
        <f t="shared" si="93"/>
        <v>23</v>
      </c>
      <c r="AN51" s="90">
        <f t="shared" si="45"/>
        <v>10.005000000000001</v>
      </c>
      <c r="AO51" s="121">
        <f t="shared" si="94"/>
        <v>0</v>
      </c>
      <c r="AP51" s="118">
        <f t="shared" si="47"/>
        <v>0</v>
      </c>
      <c r="AQ51" s="89">
        <f t="shared" si="95"/>
        <v>0</v>
      </c>
      <c r="AR51" s="279">
        <f t="shared" si="48"/>
        <v>0</v>
      </c>
      <c r="AS51" s="121">
        <f t="shared" si="96"/>
        <v>0</v>
      </c>
      <c r="AT51" s="118">
        <f t="shared" si="49"/>
        <v>0</v>
      </c>
      <c r="AU51" s="279">
        <f t="shared" si="97"/>
        <v>0</v>
      </c>
      <c r="AV51" s="279">
        <f t="shared" si="50"/>
        <v>0</v>
      </c>
      <c r="AW51" s="123">
        <f t="shared" si="98"/>
        <v>0</v>
      </c>
      <c r="AX51" s="118">
        <f t="shared" si="51"/>
        <v>0</v>
      </c>
      <c r="AY51" s="287">
        <f t="shared" si="99"/>
        <v>256.38</v>
      </c>
      <c r="AZ51" s="78">
        <f t="shared" si="100"/>
        <v>56.848800000000004</v>
      </c>
      <c r="BA51" s="279"/>
      <c r="BB51" s="102"/>
      <c r="BC51" s="325">
        <f t="shared" si="101"/>
        <v>40</v>
      </c>
      <c r="BD51" s="330"/>
      <c r="BE51" s="331" t="b">
        <f t="shared" si="102"/>
        <v>0</v>
      </c>
      <c r="BF51" s="330"/>
      <c r="BG51" s="331" t="b">
        <f t="shared" si="103"/>
        <v>0</v>
      </c>
    </row>
    <row r="52" spans="1:59" ht="15" customHeight="1" x14ac:dyDescent="0.2">
      <c r="A52"/>
      <c r="B52" s="91">
        <v>41</v>
      </c>
      <c r="C52" s="91" t="s">
        <v>92</v>
      </c>
      <c r="D52" s="283">
        <f t="shared" si="0"/>
        <v>43863</v>
      </c>
      <c r="E52" s="90" t="str">
        <f t="shared" si="67"/>
        <v>MF19MAM</v>
      </c>
      <c r="F52" s="90">
        <f t="shared" si="68"/>
        <v>91.26</v>
      </c>
      <c r="G52" s="90">
        <f t="shared" si="69"/>
        <v>10</v>
      </c>
      <c r="H52" s="90">
        <f t="shared" si="37"/>
        <v>9.1259999999999994</v>
      </c>
      <c r="I52" s="121" t="str">
        <f t="shared" si="70"/>
        <v>CT19ACM01</v>
      </c>
      <c r="J52" s="90">
        <f t="shared" si="71"/>
        <v>93.600000000000009</v>
      </c>
      <c r="K52" s="90">
        <f t="shared" si="72"/>
        <v>20</v>
      </c>
      <c r="L52" s="90">
        <f t="shared" si="38"/>
        <v>18.720000000000002</v>
      </c>
      <c r="M52" s="121" t="str">
        <f t="shared" si="73"/>
        <v>AC19ACM02</v>
      </c>
      <c r="N52" s="90">
        <f t="shared" si="74"/>
        <v>90.12</v>
      </c>
      <c r="O52" s="90">
        <f t="shared" si="75"/>
        <v>20</v>
      </c>
      <c r="P52" s="90">
        <f t="shared" si="39"/>
        <v>18.024000000000001</v>
      </c>
      <c r="Q52" s="121" t="str">
        <f t="shared" si="76"/>
        <v>ME19ACM</v>
      </c>
      <c r="R52" s="90">
        <f t="shared" si="77"/>
        <v>91.26</v>
      </c>
      <c r="S52" s="90">
        <f t="shared" si="78"/>
        <v>18</v>
      </c>
      <c r="T52" s="90">
        <f t="shared" si="40"/>
        <v>16.4268</v>
      </c>
      <c r="U52" s="121" t="str">
        <f t="shared" si="79"/>
        <v>EU19TAM</v>
      </c>
      <c r="V52" s="90">
        <f t="shared" si="80"/>
        <v>39.72</v>
      </c>
      <c r="W52" s="90">
        <f t="shared" si="81"/>
        <v>11</v>
      </c>
      <c r="X52" s="90">
        <f t="shared" si="41"/>
        <v>4.3691999999999993</v>
      </c>
      <c r="Y52" s="121">
        <f t="shared" si="82"/>
        <v>0</v>
      </c>
      <c r="Z52" s="90">
        <f t="shared" si="83"/>
        <v>0</v>
      </c>
      <c r="AA52" s="90">
        <f t="shared" si="84"/>
        <v>0</v>
      </c>
      <c r="AB52" s="90">
        <f t="shared" si="42"/>
        <v>0</v>
      </c>
      <c r="AC52" s="121" t="str">
        <f t="shared" si="85"/>
        <v>MF19DAG</v>
      </c>
      <c r="AD52" s="90">
        <f t="shared" si="86"/>
        <v>60.84</v>
      </c>
      <c r="AE52" s="90">
        <f t="shared" si="87"/>
        <v>33</v>
      </c>
      <c r="AF52" s="90">
        <f t="shared" si="43"/>
        <v>20.077200000000001</v>
      </c>
      <c r="AG52" s="121">
        <f t="shared" si="88"/>
        <v>0</v>
      </c>
      <c r="AH52" s="90">
        <f t="shared" si="89"/>
        <v>0</v>
      </c>
      <c r="AI52" s="90">
        <f t="shared" si="90"/>
        <v>0</v>
      </c>
      <c r="AJ52" s="90">
        <f t="shared" si="44"/>
        <v>0</v>
      </c>
      <c r="AK52" s="121">
        <f t="shared" si="91"/>
        <v>0</v>
      </c>
      <c r="AL52" s="90">
        <f t="shared" si="92"/>
        <v>0</v>
      </c>
      <c r="AM52" s="90">
        <f t="shared" si="93"/>
        <v>0</v>
      </c>
      <c r="AN52" s="90">
        <f t="shared" si="45"/>
        <v>0</v>
      </c>
      <c r="AO52" s="121">
        <f t="shared" si="94"/>
        <v>0</v>
      </c>
      <c r="AP52" s="118">
        <f t="shared" si="47"/>
        <v>0</v>
      </c>
      <c r="AQ52" s="89">
        <f t="shared" si="95"/>
        <v>0</v>
      </c>
      <c r="AR52" s="279">
        <f t="shared" si="48"/>
        <v>0</v>
      </c>
      <c r="AS52" s="121">
        <f t="shared" si="96"/>
        <v>0</v>
      </c>
      <c r="AT52" s="118">
        <f t="shared" si="49"/>
        <v>0</v>
      </c>
      <c r="AU52" s="279">
        <f t="shared" si="97"/>
        <v>0</v>
      </c>
      <c r="AV52" s="279">
        <f t="shared" si="50"/>
        <v>0</v>
      </c>
      <c r="AW52" s="123">
        <f t="shared" si="98"/>
        <v>0</v>
      </c>
      <c r="AX52" s="118">
        <f t="shared" si="51"/>
        <v>0</v>
      </c>
      <c r="AY52" s="287">
        <f t="shared" si="99"/>
        <v>466.80000000000007</v>
      </c>
      <c r="AZ52" s="78">
        <f t="shared" si="100"/>
        <v>86.743200000000002</v>
      </c>
      <c r="BA52" s="279"/>
      <c r="BB52" s="102"/>
      <c r="BC52" s="325">
        <f t="shared" si="101"/>
        <v>41</v>
      </c>
      <c r="BD52" s="330"/>
      <c r="BE52" s="331" t="b">
        <f t="shared" si="102"/>
        <v>0</v>
      </c>
      <c r="BF52" s="330"/>
      <c r="BG52" s="331" t="b">
        <f t="shared" si="103"/>
        <v>0</v>
      </c>
    </row>
    <row r="53" spans="1:59" ht="15" customHeight="1" x14ac:dyDescent="0.2">
      <c r="A53"/>
      <c r="B53" s="91">
        <v>42</v>
      </c>
      <c r="C53" s="91" t="s">
        <v>92</v>
      </c>
      <c r="D53" s="283">
        <f t="shared" si="0"/>
        <v>43864</v>
      </c>
      <c r="E53" s="90" t="str">
        <f t="shared" si="67"/>
        <v>MF19MAM</v>
      </c>
      <c r="F53" s="90">
        <f t="shared" si="68"/>
        <v>91.26</v>
      </c>
      <c r="G53" s="90">
        <f t="shared" si="69"/>
        <v>10</v>
      </c>
      <c r="H53" s="90">
        <f t="shared" si="37"/>
        <v>9.1259999999999994</v>
      </c>
      <c r="I53" s="121" t="str">
        <f t="shared" si="70"/>
        <v>CT19ACM01</v>
      </c>
      <c r="J53" s="90">
        <f t="shared" si="71"/>
        <v>62.400000000000006</v>
      </c>
      <c r="K53" s="90">
        <f t="shared" si="72"/>
        <v>20</v>
      </c>
      <c r="L53" s="90">
        <f t="shared" si="38"/>
        <v>12.48</v>
      </c>
      <c r="M53" s="121" t="str">
        <f t="shared" si="73"/>
        <v>AC19ACM02</v>
      </c>
      <c r="N53" s="90">
        <f t="shared" si="74"/>
        <v>225.29999999999998</v>
      </c>
      <c r="O53" s="90">
        <f t="shared" si="75"/>
        <v>20</v>
      </c>
      <c r="P53" s="90">
        <f t="shared" si="39"/>
        <v>45.06</v>
      </c>
      <c r="Q53" s="121" t="str">
        <f t="shared" si="76"/>
        <v>ME19ACM</v>
      </c>
      <c r="R53" s="90">
        <f t="shared" si="77"/>
        <v>91.26</v>
      </c>
      <c r="S53" s="90">
        <f t="shared" si="78"/>
        <v>18</v>
      </c>
      <c r="T53" s="90">
        <f t="shared" si="40"/>
        <v>16.4268</v>
      </c>
      <c r="U53" s="121">
        <f t="shared" si="79"/>
        <v>0</v>
      </c>
      <c r="V53" s="90">
        <f t="shared" si="80"/>
        <v>0</v>
      </c>
      <c r="W53" s="90">
        <f t="shared" si="81"/>
        <v>0</v>
      </c>
      <c r="X53" s="90">
        <f t="shared" si="41"/>
        <v>0</v>
      </c>
      <c r="Y53" s="121">
        <f t="shared" si="82"/>
        <v>0</v>
      </c>
      <c r="Z53" s="90">
        <f t="shared" si="83"/>
        <v>0</v>
      </c>
      <c r="AA53" s="90">
        <f t="shared" si="84"/>
        <v>0</v>
      </c>
      <c r="AB53" s="90">
        <f t="shared" si="42"/>
        <v>0</v>
      </c>
      <c r="AC53" s="121">
        <f t="shared" si="85"/>
        <v>0</v>
      </c>
      <c r="AD53" s="90">
        <f t="shared" si="86"/>
        <v>0</v>
      </c>
      <c r="AE53" s="90">
        <f t="shared" si="87"/>
        <v>0</v>
      </c>
      <c r="AF53" s="90">
        <f t="shared" si="43"/>
        <v>0</v>
      </c>
      <c r="AG53" s="121">
        <f t="shared" si="88"/>
        <v>0</v>
      </c>
      <c r="AH53" s="90">
        <f t="shared" si="89"/>
        <v>0</v>
      </c>
      <c r="AI53" s="90">
        <f t="shared" si="90"/>
        <v>0</v>
      </c>
      <c r="AJ53" s="90">
        <f t="shared" si="44"/>
        <v>0</v>
      </c>
      <c r="AK53" s="121" t="str">
        <f t="shared" si="91"/>
        <v>AC18DA03</v>
      </c>
      <c r="AL53" s="90">
        <f t="shared" si="92"/>
        <v>130.5</v>
      </c>
      <c r="AM53" s="90">
        <f t="shared" si="93"/>
        <v>23</v>
      </c>
      <c r="AN53" s="90">
        <f t="shared" si="45"/>
        <v>30.015000000000001</v>
      </c>
      <c r="AO53" s="121">
        <f t="shared" si="94"/>
        <v>0</v>
      </c>
      <c r="AP53" s="118">
        <f t="shared" si="47"/>
        <v>0</v>
      </c>
      <c r="AQ53" s="89">
        <f t="shared" si="95"/>
        <v>0</v>
      </c>
      <c r="AR53" s="279">
        <f t="shared" si="48"/>
        <v>0</v>
      </c>
      <c r="AS53" s="121">
        <f t="shared" si="96"/>
        <v>0</v>
      </c>
      <c r="AT53" s="118">
        <f t="shared" si="49"/>
        <v>0</v>
      </c>
      <c r="AU53" s="279">
        <f t="shared" si="97"/>
        <v>0</v>
      </c>
      <c r="AV53" s="279">
        <f t="shared" si="50"/>
        <v>0</v>
      </c>
      <c r="AW53" s="123">
        <f t="shared" si="98"/>
        <v>0</v>
      </c>
      <c r="AX53" s="118">
        <f t="shared" si="51"/>
        <v>0</v>
      </c>
      <c r="AY53" s="287">
        <f t="shared" si="99"/>
        <v>600.72</v>
      </c>
      <c r="AZ53" s="78">
        <f t="shared" si="100"/>
        <v>113.1078</v>
      </c>
      <c r="BA53" s="279"/>
      <c r="BB53" s="102"/>
      <c r="BC53" s="325">
        <f t="shared" si="101"/>
        <v>42</v>
      </c>
      <c r="BD53" s="330"/>
      <c r="BE53" s="331" t="b">
        <f t="shared" si="102"/>
        <v>0</v>
      </c>
      <c r="BF53" s="330"/>
      <c r="BG53" s="331" t="b">
        <f t="shared" si="103"/>
        <v>0</v>
      </c>
    </row>
    <row r="54" spans="1:59" ht="15" customHeight="1" x14ac:dyDescent="0.2">
      <c r="A54"/>
      <c r="B54" s="91">
        <v>43</v>
      </c>
      <c r="C54" s="91" t="s">
        <v>92</v>
      </c>
      <c r="D54" s="283">
        <f t="shared" si="0"/>
        <v>43869</v>
      </c>
      <c r="E54" s="90" t="str">
        <f t="shared" si="67"/>
        <v>MF19MAM</v>
      </c>
      <c r="F54" s="90">
        <f t="shared" si="68"/>
        <v>95.4</v>
      </c>
      <c r="G54" s="90">
        <f t="shared" si="69"/>
        <v>10</v>
      </c>
      <c r="H54" s="90">
        <f t="shared" si="37"/>
        <v>9.5399999999999991</v>
      </c>
      <c r="I54" s="121" t="str">
        <f t="shared" si="70"/>
        <v>CT19ACM01</v>
      </c>
      <c r="J54" s="90">
        <f t="shared" si="71"/>
        <v>33.6</v>
      </c>
      <c r="K54" s="90">
        <f t="shared" si="72"/>
        <v>20</v>
      </c>
      <c r="L54" s="90">
        <f t="shared" si="38"/>
        <v>6.72</v>
      </c>
      <c r="M54" s="121" t="str">
        <f t="shared" si="73"/>
        <v>AC19ACM02</v>
      </c>
      <c r="N54" s="90">
        <f t="shared" si="74"/>
        <v>135.18</v>
      </c>
      <c r="O54" s="90">
        <f t="shared" si="75"/>
        <v>20</v>
      </c>
      <c r="P54" s="90">
        <f t="shared" si="39"/>
        <v>27.036000000000005</v>
      </c>
      <c r="Q54" s="121">
        <f t="shared" si="76"/>
        <v>0</v>
      </c>
      <c r="R54" s="90">
        <f t="shared" si="77"/>
        <v>0</v>
      </c>
      <c r="S54" s="90">
        <f t="shared" si="78"/>
        <v>0</v>
      </c>
      <c r="T54" s="90">
        <f t="shared" si="40"/>
        <v>0</v>
      </c>
      <c r="U54" s="121" t="str">
        <f t="shared" si="79"/>
        <v>EU19TAM01</v>
      </c>
      <c r="V54" s="90">
        <f t="shared" si="80"/>
        <v>118.8</v>
      </c>
      <c r="W54" s="90">
        <f t="shared" si="81"/>
        <v>11</v>
      </c>
      <c r="X54" s="90">
        <f t="shared" si="41"/>
        <v>13.068</v>
      </c>
      <c r="Y54" s="121">
        <f t="shared" si="82"/>
        <v>0</v>
      </c>
      <c r="Z54" s="90">
        <f t="shared" si="83"/>
        <v>0</v>
      </c>
      <c r="AA54" s="90">
        <f t="shared" si="84"/>
        <v>0</v>
      </c>
      <c r="AB54" s="90">
        <f t="shared" si="42"/>
        <v>0</v>
      </c>
      <c r="AC54" s="121">
        <f t="shared" si="85"/>
        <v>0</v>
      </c>
      <c r="AD54" s="90">
        <f t="shared" si="86"/>
        <v>0</v>
      </c>
      <c r="AE54" s="90">
        <f t="shared" si="87"/>
        <v>0</v>
      </c>
      <c r="AF54" s="90">
        <f t="shared" si="43"/>
        <v>0</v>
      </c>
      <c r="AG54" s="121">
        <f t="shared" si="88"/>
        <v>0</v>
      </c>
      <c r="AH54" s="90">
        <f t="shared" si="89"/>
        <v>0</v>
      </c>
      <c r="AI54" s="90">
        <f t="shared" si="90"/>
        <v>0</v>
      </c>
      <c r="AJ54" s="90">
        <f t="shared" si="44"/>
        <v>0</v>
      </c>
      <c r="AK54" s="121">
        <f t="shared" si="91"/>
        <v>0</v>
      </c>
      <c r="AL54" s="90">
        <f t="shared" si="92"/>
        <v>0</v>
      </c>
      <c r="AM54" s="90">
        <f t="shared" si="93"/>
        <v>0</v>
      </c>
      <c r="AN54" s="90">
        <f t="shared" si="45"/>
        <v>0</v>
      </c>
      <c r="AO54" s="121">
        <f t="shared" si="94"/>
        <v>0</v>
      </c>
      <c r="AP54" s="118">
        <f t="shared" si="47"/>
        <v>0</v>
      </c>
      <c r="AQ54" s="89">
        <f t="shared" si="95"/>
        <v>0</v>
      </c>
      <c r="AR54" s="279">
        <f t="shared" si="48"/>
        <v>0</v>
      </c>
      <c r="AS54" s="121">
        <f t="shared" si="96"/>
        <v>0</v>
      </c>
      <c r="AT54" s="118">
        <f t="shared" si="49"/>
        <v>0</v>
      </c>
      <c r="AU54" s="279">
        <f t="shared" si="97"/>
        <v>0</v>
      </c>
      <c r="AV54" s="279">
        <f t="shared" si="50"/>
        <v>0</v>
      </c>
      <c r="AW54" s="123">
        <f t="shared" si="98"/>
        <v>0</v>
      </c>
      <c r="AX54" s="118">
        <f t="shared" si="51"/>
        <v>0</v>
      </c>
      <c r="AY54" s="287">
        <f t="shared" si="99"/>
        <v>382.98</v>
      </c>
      <c r="AZ54" s="78">
        <f t="shared" si="100"/>
        <v>29.555400000000002</v>
      </c>
      <c r="BA54" s="279"/>
      <c r="BC54" s="325">
        <f t="shared" si="101"/>
        <v>43</v>
      </c>
      <c r="BD54" s="330" t="s">
        <v>547</v>
      </c>
      <c r="BE54" s="331">
        <f t="shared" si="102"/>
        <v>26.808600000000002</v>
      </c>
      <c r="BF54" s="330"/>
      <c r="BG54" s="331" t="b">
        <f t="shared" si="103"/>
        <v>0</v>
      </c>
    </row>
    <row r="55" spans="1:59" ht="15" customHeight="1" x14ac:dyDescent="0.2">
      <c r="A55"/>
      <c r="B55" s="91">
        <v>44</v>
      </c>
      <c r="C55" s="91" t="s">
        <v>92</v>
      </c>
      <c r="D55" s="283">
        <f t="shared" si="0"/>
        <v>43869</v>
      </c>
      <c r="E55" s="90">
        <f t="shared" si="67"/>
        <v>0</v>
      </c>
      <c r="F55" s="90">
        <f t="shared" si="68"/>
        <v>0</v>
      </c>
      <c r="G55" s="90">
        <f t="shared" si="69"/>
        <v>0</v>
      </c>
      <c r="H55" s="90">
        <f t="shared" si="37"/>
        <v>0</v>
      </c>
      <c r="I55" s="121" t="str">
        <f t="shared" si="70"/>
        <v>CT19ACM01</v>
      </c>
      <c r="J55" s="90">
        <f t="shared" si="71"/>
        <v>62.400000000000006</v>
      </c>
      <c r="K55" s="90">
        <f t="shared" si="72"/>
        <v>20</v>
      </c>
      <c r="L55" s="90">
        <f t="shared" si="38"/>
        <v>12.48</v>
      </c>
      <c r="M55" s="121" t="str">
        <f t="shared" si="73"/>
        <v>AC19ACM02</v>
      </c>
      <c r="N55" s="90">
        <f t="shared" si="74"/>
        <v>90.12</v>
      </c>
      <c r="O55" s="90">
        <f t="shared" si="75"/>
        <v>20</v>
      </c>
      <c r="P55" s="90">
        <f t="shared" si="39"/>
        <v>18.024000000000001</v>
      </c>
      <c r="Q55" s="121" t="str">
        <f t="shared" si="76"/>
        <v>ME19ACM</v>
      </c>
      <c r="R55" s="90">
        <f t="shared" si="77"/>
        <v>30.42</v>
      </c>
      <c r="S55" s="90">
        <f t="shared" si="78"/>
        <v>18</v>
      </c>
      <c r="T55" s="90">
        <f t="shared" si="40"/>
        <v>5.4756000000000009</v>
      </c>
      <c r="U55" s="121" t="str">
        <f t="shared" si="79"/>
        <v>EU19TAM01</v>
      </c>
      <c r="V55" s="90">
        <f t="shared" si="80"/>
        <v>79.44</v>
      </c>
      <c r="W55" s="90">
        <f t="shared" si="81"/>
        <v>11</v>
      </c>
      <c r="X55" s="90">
        <f t="shared" si="41"/>
        <v>8.7383999999999986</v>
      </c>
      <c r="Y55" s="121">
        <f t="shared" si="82"/>
        <v>0</v>
      </c>
      <c r="Z55" s="90">
        <f t="shared" si="83"/>
        <v>0</v>
      </c>
      <c r="AA55" s="90">
        <f t="shared" si="84"/>
        <v>0</v>
      </c>
      <c r="AB55" s="90">
        <f t="shared" si="42"/>
        <v>0</v>
      </c>
      <c r="AC55" s="121" t="str">
        <f t="shared" si="85"/>
        <v>MF19DAG</v>
      </c>
      <c r="AD55" s="90">
        <f t="shared" si="86"/>
        <v>60.84</v>
      </c>
      <c r="AE55" s="90">
        <f t="shared" si="87"/>
        <v>33</v>
      </c>
      <c r="AF55" s="90">
        <f t="shared" si="43"/>
        <v>20.077200000000001</v>
      </c>
      <c r="AG55" s="121" t="str">
        <f t="shared" si="88"/>
        <v>CT19ACG01</v>
      </c>
      <c r="AH55" s="90">
        <f t="shared" si="89"/>
        <v>30.72</v>
      </c>
      <c r="AI55" s="90">
        <f t="shared" si="90"/>
        <v>25</v>
      </c>
      <c r="AJ55" s="90">
        <f t="shared" si="44"/>
        <v>7.68</v>
      </c>
      <c r="AK55" s="121" t="str">
        <f t="shared" si="91"/>
        <v>AC18DA03</v>
      </c>
      <c r="AL55" s="90">
        <f t="shared" si="92"/>
        <v>87</v>
      </c>
      <c r="AM55" s="90">
        <f t="shared" si="93"/>
        <v>23</v>
      </c>
      <c r="AN55" s="90">
        <f t="shared" si="45"/>
        <v>20.010000000000002</v>
      </c>
      <c r="AO55" s="121">
        <f t="shared" si="94"/>
        <v>0</v>
      </c>
      <c r="AP55" s="118">
        <f t="shared" si="47"/>
        <v>0</v>
      </c>
      <c r="AQ55" s="89">
        <f t="shared" si="95"/>
        <v>0</v>
      </c>
      <c r="AR55" s="279">
        <f t="shared" si="48"/>
        <v>0</v>
      </c>
      <c r="AS55" s="121">
        <f t="shared" si="96"/>
        <v>0</v>
      </c>
      <c r="AT55" s="118">
        <f t="shared" si="49"/>
        <v>0</v>
      </c>
      <c r="AU55" s="279">
        <f t="shared" si="97"/>
        <v>0</v>
      </c>
      <c r="AV55" s="279">
        <f t="shared" si="50"/>
        <v>0</v>
      </c>
      <c r="AW55" s="123">
        <f t="shared" si="98"/>
        <v>0</v>
      </c>
      <c r="AX55" s="118">
        <f t="shared" si="51"/>
        <v>0</v>
      </c>
      <c r="AY55" s="287">
        <f t="shared" si="99"/>
        <v>440.94000000000005</v>
      </c>
      <c r="AZ55" s="78">
        <f t="shared" si="100"/>
        <v>92.485200000000006</v>
      </c>
      <c r="BA55" s="279"/>
      <c r="BC55" s="325">
        <f t="shared" si="101"/>
        <v>44</v>
      </c>
      <c r="BD55" s="330"/>
      <c r="BE55" s="331" t="b">
        <f t="shared" si="102"/>
        <v>0</v>
      </c>
      <c r="BF55" s="330"/>
      <c r="BG55" s="331" t="b">
        <f t="shared" si="103"/>
        <v>0</v>
      </c>
    </row>
    <row r="56" spans="1:59" ht="15" customHeight="1" x14ac:dyDescent="0.2">
      <c r="A56"/>
      <c r="B56" s="91">
        <v>45</v>
      </c>
      <c r="C56" s="91" t="s">
        <v>92</v>
      </c>
      <c r="D56" s="283">
        <f t="shared" si="0"/>
        <v>43869</v>
      </c>
      <c r="E56" s="90" t="str">
        <f t="shared" si="67"/>
        <v>MF19MAM</v>
      </c>
      <c r="F56" s="90">
        <f t="shared" si="68"/>
        <v>30.42</v>
      </c>
      <c r="G56" s="90">
        <f t="shared" si="69"/>
        <v>10</v>
      </c>
      <c r="H56" s="90">
        <f t="shared" si="37"/>
        <v>3.0420000000000003</v>
      </c>
      <c r="I56" s="121" t="str">
        <f t="shared" si="70"/>
        <v>CT19ACM01</v>
      </c>
      <c r="J56" s="90">
        <f t="shared" si="71"/>
        <v>31.200000000000003</v>
      </c>
      <c r="K56" s="90">
        <f t="shared" si="72"/>
        <v>20</v>
      </c>
      <c r="L56" s="90">
        <f t="shared" si="38"/>
        <v>6.24</v>
      </c>
      <c r="M56" s="121" t="str">
        <f t="shared" si="73"/>
        <v>AC19ACM02</v>
      </c>
      <c r="N56" s="90">
        <f t="shared" si="74"/>
        <v>45.06</v>
      </c>
      <c r="O56" s="90">
        <f t="shared" si="75"/>
        <v>20</v>
      </c>
      <c r="P56" s="90">
        <f t="shared" si="39"/>
        <v>9.0120000000000005</v>
      </c>
      <c r="Q56" s="121">
        <f t="shared" si="76"/>
        <v>0</v>
      </c>
      <c r="R56" s="90">
        <f t="shared" si="77"/>
        <v>0</v>
      </c>
      <c r="S56" s="90">
        <f t="shared" si="78"/>
        <v>0</v>
      </c>
      <c r="T56" s="90">
        <f t="shared" si="40"/>
        <v>0</v>
      </c>
      <c r="U56" s="121" t="str">
        <f t="shared" si="79"/>
        <v>EU19TAM01</v>
      </c>
      <c r="V56" s="90">
        <f t="shared" si="80"/>
        <v>39.72</v>
      </c>
      <c r="W56" s="90">
        <f t="shared" si="81"/>
        <v>11</v>
      </c>
      <c r="X56" s="90">
        <f t="shared" si="41"/>
        <v>4.3691999999999993</v>
      </c>
      <c r="Y56" s="121">
        <f t="shared" si="82"/>
        <v>0</v>
      </c>
      <c r="Z56" s="90">
        <f t="shared" si="83"/>
        <v>0</v>
      </c>
      <c r="AA56" s="90">
        <f t="shared" si="84"/>
        <v>0</v>
      </c>
      <c r="AB56" s="90">
        <f t="shared" si="42"/>
        <v>0</v>
      </c>
      <c r="AC56" s="121" t="str">
        <f t="shared" si="85"/>
        <v>MF19DAG</v>
      </c>
      <c r="AD56" s="90">
        <f t="shared" si="86"/>
        <v>30.42</v>
      </c>
      <c r="AE56" s="90">
        <f t="shared" si="87"/>
        <v>33</v>
      </c>
      <c r="AF56" s="90">
        <f t="shared" si="43"/>
        <v>10.038600000000001</v>
      </c>
      <c r="AG56" s="121" t="str">
        <f t="shared" si="88"/>
        <v>CT19ACG01</v>
      </c>
      <c r="AH56" s="90">
        <f t="shared" si="89"/>
        <v>30.72</v>
      </c>
      <c r="AI56" s="90">
        <f t="shared" si="90"/>
        <v>25</v>
      </c>
      <c r="AJ56" s="90">
        <f t="shared" si="44"/>
        <v>7.68</v>
      </c>
      <c r="AK56" s="121" t="str">
        <f t="shared" si="91"/>
        <v>AC18DA03</v>
      </c>
      <c r="AL56" s="90">
        <f t="shared" si="92"/>
        <v>43.5</v>
      </c>
      <c r="AM56" s="90">
        <f t="shared" si="93"/>
        <v>23</v>
      </c>
      <c r="AN56" s="90">
        <f t="shared" si="45"/>
        <v>10.005000000000001</v>
      </c>
      <c r="AO56" s="121">
        <f t="shared" si="94"/>
        <v>0</v>
      </c>
      <c r="AP56" s="118">
        <f t="shared" si="47"/>
        <v>0</v>
      </c>
      <c r="AQ56" s="89">
        <f t="shared" si="95"/>
        <v>0</v>
      </c>
      <c r="AR56" s="279">
        <f t="shared" si="48"/>
        <v>0</v>
      </c>
      <c r="AS56" s="121">
        <f t="shared" si="96"/>
        <v>0</v>
      </c>
      <c r="AT56" s="118">
        <f t="shared" si="49"/>
        <v>0</v>
      </c>
      <c r="AU56" s="279">
        <f t="shared" si="97"/>
        <v>0</v>
      </c>
      <c r="AV56" s="279">
        <f t="shared" si="50"/>
        <v>0</v>
      </c>
      <c r="AW56" s="123">
        <f t="shared" si="98"/>
        <v>0</v>
      </c>
      <c r="AX56" s="118">
        <f t="shared" si="51"/>
        <v>0</v>
      </c>
      <c r="AY56" s="287">
        <f t="shared" si="99"/>
        <v>251.04</v>
      </c>
      <c r="AZ56" s="78">
        <f t="shared" si="100"/>
        <v>50.386800000000001</v>
      </c>
      <c r="BA56" s="279"/>
      <c r="BC56" s="325">
        <f t="shared" si="101"/>
        <v>45</v>
      </c>
      <c r="BD56" s="330"/>
      <c r="BE56" s="331" t="b">
        <f t="shared" si="102"/>
        <v>0</v>
      </c>
      <c r="BF56" s="330"/>
      <c r="BG56" s="331" t="b">
        <f t="shared" si="103"/>
        <v>0</v>
      </c>
    </row>
    <row r="57" spans="1:59" ht="15" customHeight="1" x14ac:dyDescent="0.2">
      <c r="A57"/>
      <c r="B57" s="91">
        <v>46</v>
      </c>
      <c r="C57" s="91" t="s">
        <v>92</v>
      </c>
      <c r="D57" s="283">
        <f t="shared" si="0"/>
        <v>43869</v>
      </c>
      <c r="E57" s="90" t="str">
        <f t="shared" si="67"/>
        <v>MF19MAM</v>
      </c>
      <c r="F57" s="90">
        <f t="shared" si="68"/>
        <v>30.42</v>
      </c>
      <c r="G57" s="90">
        <f t="shared" si="69"/>
        <v>10</v>
      </c>
      <c r="H57" s="90">
        <f t="shared" si="37"/>
        <v>3.0420000000000003</v>
      </c>
      <c r="I57" s="121" t="str">
        <f t="shared" si="70"/>
        <v>CT19ACM01</v>
      </c>
      <c r="J57" s="90">
        <f t="shared" si="71"/>
        <v>31.200000000000003</v>
      </c>
      <c r="K57" s="90">
        <f t="shared" si="72"/>
        <v>20</v>
      </c>
      <c r="L57" s="90">
        <f t="shared" si="38"/>
        <v>6.24</v>
      </c>
      <c r="M57" s="121" t="str">
        <f t="shared" si="73"/>
        <v>AC19ACM02</v>
      </c>
      <c r="N57" s="90">
        <f t="shared" si="74"/>
        <v>90.12</v>
      </c>
      <c r="O57" s="90">
        <f t="shared" si="75"/>
        <v>20</v>
      </c>
      <c r="P57" s="90">
        <f t="shared" si="39"/>
        <v>18.024000000000001</v>
      </c>
      <c r="Q57" s="121">
        <f t="shared" si="76"/>
        <v>0</v>
      </c>
      <c r="R57" s="90">
        <f t="shared" si="77"/>
        <v>0</v>
      </c>
      <c r="S57" s="90">
        <f t="shared" si="78"/>
        <v>0</v>
      </c>
      <c r="T57" s="90">
        <f t="shared" si="40"/>
        <v>0</v>
      </c>
      <c r="U57" s="121" t="str">
        <f t="shared" si="79"/>
        <v>EU19TAM01</v>
      </c>
      <c r="V57" s="90">
        <f t="shared" si="80"/>
        <v>79.44</v>
      </c>
      <c r="W57" s="90">
        <f t="shared" si="81"/>
        <v>11</v>
      </c>
      <c r="X57" s="90">
        <f t="shared" si="41"/>
        <v>8.7383999999999986</v>
      </c>
      <c r="Y57" s="121">
        <f t="shared" si="82"/>
        <v>0</v>
      </c>
      <c r="Z57" s="90">
        <f t="shared" si="83"/>
        <v>0</v>
      </c>
      <c r="AA57" s="90">
        <f t="shared" si="84"/>
        <v>0</v>
      </c>
      <c r="AB57" s="90">
        <f t="shared" si="42"/>
        <v>0</v>
      </c>
      <c r="AC57" s="121">
        <f t="shared" si="85"/>
        <v>0</v>
      </c>
      <c r="AD57" s="90">
        <f t="shared" si="86"/>
        <v>0</v>
      </c>
      <c r="AE57" s="90">
        <f t="shared" si="87"/>
        <v>0</v>
      </c>
      <c r="AF57" s="90">
        <f t="shared" si="43"/>
        <v>0</v>
      </c>
      <c r="AG57" s="121">
        <f t="shared" si="88"/>
        <v>0</v>
      </c>
      <c r="AH57" s="90">
        <f t="shared" si="89"/>
        <v>0</v>
      </c>
      <c r="AI57" s="90">
        <f t="shared" si="90"/>
        <v>0</v>
      </c>
      <c r="AJ57" s="90">
        <f t="shared" si="44"/>
        <v>0</v>
      </c>
      <c r="AK57" s="121" t="str">
        <f t="shared" si="91"/>
        <v>AC18DA03</v>
      </c>
      <c r="AL57" s="90">
        <f t="shared" si="92"/>
        <v>43.5</v>
      </c>
      <c r="AM57" s="90">
        <f t="shared" si="93"/>
        <v>23</v>
      </c>
      <c r="AN57" s="90">
        <f t="shared" si="45"/>
        <v>10.005000000000001</v>
      </c>
      <c r="AO57" s="121">
        <f t="shared" si="94"/>
        <v>0</v>
      </c>
      <c r="AP57" s="118">
        <f t="shared" si="47"/>
        <v>0</v>
      </c>
      <c r="AQ57" s="89">
        <f t="shared" si="95"/>
        <v>0</v>
      </c>
      <c r="AR57" s="279">
        <f t="shared" si="48"/>
        <v>0</v>
      </c>
      <c r="AS57" s="121">
        <f t="shared" si="96"/>
        <v>0</v>
      </c>
      <c r="AT57" s="118">
        <f t="shared" si="49"/>
        <v>0</v>
      </c>
      <c r="AU57" s="279">
        <f t="shared" si="97"/>
        <v>0</v>
      </c>
      <c r="AV57" s="279">
        <f t="shared" si="50"/>
        <v>0</v>
      </c>
      <c r="AW57" s="123">
        <f t="shared" si="98"/>
        <v>0</v>
      </c>
      <c r="AX57" s="118">
        <f t="shared" si="51"/>
        <v>0</v>
      </c>
      <c r="AY57" s="287">
        <f t="shared" si="99"/>
        <v>274.68</v>
      </c>
      <c r="AZ57" s="78">
        <f t="shared" si="100"/>
        <v>46.049399999999999</v>
      </c>
      <c r="BA57" s="279"/>
      <c r="BC57" s="325">
        <f t="shared" si="101"/>
        <v>46</v>
      </c>
      <c r="BD57" s="330"/>
      <c r="BE57" s="331" t="b">
        <f t="shared" si="102"/>
        <v>0</v>
      </c>
      <c r="BF57" s="330"/>
      <c r="BG57" s="331" t="b">
        <f t="shared" si="103"/>
        <v>0</v>
      </c>
    </row>
    <row r="58" spans="1:59" ht="15" customHeight="1" x14ac:dyDescent="0.2">
      <c r="A58"/>
      <c r="B58" s="91" t="s">
        <v>709</v>
      </c>
      <c r="C58" s="91" t="s">
        <v>92</v>
      </c>
      <c r="D58" s="283">
        <f t="shared" si="0"/>
        <v>43869</v>
      </c>
      <c r="E58" s="90" t="str">
        <f t="shared" si="67"/>
        <v>MF19MAM</v>
      </c>
      <c r="F58" s="90">
        <f t="shared" si="68"/>
        <v>30.42</v>
      </c>
      <c r="G58" s="90">
        <f t="shared" si="69"/>
        <v>10</v>
      </c>
      <c r="H58" s="90">
        <f t="shared" si="37"/>
        <v>3.0420000000000003</v>
      </c>
      <c r="I58" s="121" t="str">
        <f t="shared" si="70"/>
        <v>CT19ACM01</v>
      </c>
      <c r="J58" s="90">
        <f t="shared" si="71"/>
        <v>46.800000000000004</v>
      </c>
      <c r="K58" s="90">
        <f t="shared" si="72"/>
        <v>20</v>
      </c>
      <c r="L58" s="90">
        <f t="shared" si="38"/>
        <v>9.3600000000000012</v>
      </c>
      <c r="M58" s="121" t="str">
        <f t="shared" si="73"/>
        <v>AC19ACM02</v>
      </c>
      <c r="N58" s="90">
        <f t="shared" si="74"/>
        <v>90.12</v>
      </c>
      <c r="O58" s="90">
        <f t="shared" si="75"/>
        <v>20</v>
      </c>
      <c r="P58" s="90">
        <f t="shared" si="39"/>
        <v>18.024000000000001</v>
      </c>
      <c r="Q58" s="121" t="str">
        <f t="shared" si="76"/>
        <v>ME19ACM</v>
      </c>
      <c r="R58" s="90">
        <f t="shared" si="77"/>
        <v>30.42</v>
      </c>
      <c r="S58" s="90">
        <f t="shared" si="78"/>
        <v>18</v>
      </c>
      <c r="T58" s="90">
        <f t="shared" si="40"/>
        <v>5.4756000000000009</v>
      </c>
      <c r="U58" s="121" t="str">
        <f t="shared" si="79"/>
        <v>EU19TAM01</v>
      </c>
      <c r="V58" s="90">
        <f t="shared" si="80"/>
        <v>39.72</v>
      </c>
      <c r="W58" s="90">
        <f t="shared" si="81"/>
        <v>11</v>
      </c>
      <c r="X58" s="90">
        <f t="shared" si="41"/>
        <v>4.3691999999999993</v>
      </c>
      <c r="Y58" s="121">
        <f t="shared" si="82"/>
        <v>0</v>
      </c>
      <c r="Z58" s="90">
        <f t="shared" si="83"/>
        <v>0</v>
      </c>
      <c r="AA58" s="90">
        <f t="shared" si="84"/>
        <v>0</v>
      </c>
      <c r="AB58" s="90">
        <f t="shared" si="42"/>
        <v>0</v>
      </c>
      <c r="AC58" s="121">
        <f t="shared" si="85"/>
        <v>0</v>
      </c>
      <c r="AD58" s="90">
        <f t="shared" si="86"/>
        <v>0</v>
      </c>
      <c r="AE58" s="90">
        <f t="shared" si="87"/>
        <v>0</v>
      </c>
      <c r="AF58" s="90">
        <f t="shared" si="43"/>
        <v>0</v>
      </c>
      <c r="AG58" s="121" t="str">
        <f t="shared" si="88"/>
        <v>CT19ACG01</v>
      </c>
      <c r="AH58" s="90">
        <f t="shared" si="89"/>
        <v>61.44</v>
      </c>
      <c r="AI58" s="90">
        <f t="shared" si="90"/>
        <v>25</v>
      </c>
      <c r="AJ58" s="90">
        <f t="shared" si="44"/>
        <v>15.36</v>
      </c>
      <c r="AK58" s="121" t="str">
        <f t="shared" si="91"/>
        <v>AC18DA03</v>
      </c>
      <c r="AL58" s="90">
        <f t="shared" si="92"/>
        <v>87</v>
      </c>
      <c r="AM58" s="90">
        <f t="shared" si="93"/>
        <v>23</v>
      </c>
      <c r="AN58" s="90">
        <f t="shared" si="45"/>
        <v>20.010000000000002</v>
      </c>
      <c r="AO58" s="121">
        <f t="shared" si="94"/>
        <v>0</v>
      </c>
      <c r="AP58" s="118">
        <f t="shared" si="47"/>
        <v>0</v>
      </c>
      <c r="AQ58" s="89">
        <f t="shared" si="95"/>
        <v>0</v>
      </c>
      <c r="AR58" s="279">
        <f t="shared" si="48"/>
        <v>0</v>
      </c>
      <c r="AS58" s="121">
        <f t="shared" si="96"/>
        <v>0</v>
      </c>
      <c r="AT58" s="118">
        <f t="shared" si="49"/>
        <v>0</v>
      </c>
      <c r="AU58" s="279">
        <f t="shared" si="97"/>
        <v>0</v>
      </c>
      <c r="AV58" s="279">
        <f t="shared" si="50"/>
        <v>0</v>
      </c>
      <c r="AW58" s="123">
        <f t="shared" si="98"/>
        <v>0</v>
      </c>
      <c r="AX58" s="118">
        <f t="shared" si="51"/>
        <v>0</v>
      </c>
      <c r="AY58" s="287">
        <f t="shared" si="99"/>
        <v>385.91999999999996</v>
      </c>
      <c r="AZ58" s="78">
        <f t="shared" si="100"/>
        <v>75.640799999999999</v>
      </c>
      <c r="BA58" s="279"/>
      <c r="BC58" s="325" t="str">
        <f t="shared" si="101"/>
        <v>47A</v>
      </c>
      <c r="BD58" s="330"/>
      <c r="BE58" s="331" t="b">
        <f t="shared" si="102"/>
        <v>0</v>
      </c>
      <c r="BF58" s="330"/>
      <c r="BG58" s="331" t="b">
        <f t="shared" si="103"/>
        <v>0</v>
      </c>
    </row>
    <row r="59" spans="1:59" ht="15" customHeight="1" x14ac:dyDescent="0.2">
      <c r="A59"/>
      <c r="B59" s="91" t="s">
        <v>708</v>
      </c>
      <c r="C59" s="91" t="s">
        <v>92</v>
      </c>
      <c r="D59" s="283">
        <f t="shared" si="0"/>
        <v>43869</v>
      </c>
      <c r="E59" s="90">
        <f t="shared" si="67"/>
        <v>0</v>
      </c>
      <c r="F59" s="90">
        <f t="shared" si="68"/>
        <v>0</v>
      </c>
      <c r="G59" s="90">
        <f t="shared" si="69"/>
        <v>0</v>
      </c>
      <c r="H59" s="90">
        <f t="shared" ref="H59" si="104">F59*G59/100</f>
        <v>0</v>
      </c>
      <c r="I59" s="121" t="str">
        <f t="shared" si="70"/>
        <v>CT18ACM02</v>
      </c>
      <c r="J59" s="90">
        <f t="shared" si="71"/>
        <v>15.600000000000001</v>
      </c>
      <c r="K59" s="90">
        <f t="shared" si="72"/>
        <v>18</v>
      </c>
      <c r="L59" s="90">
        <f t="shared" ref="L59" si="105">J59*K59/100</f>
        <v>2.8080000000000003</v>
      </c>
      <c r="M59" s="121">
        <f t="shared" si="73"/>
        <v>0</v>
      </c>
      <c r="N59" s="90">
        <f t="shared" si="74"/>
        <v>0</v>
      </c>
      <c r="O59" s="90">
        <f t="shared" si="75"/>
        <v>0</v>
      </c>
      <c r="P59" s="90">
        <f t="shared" ref="P59" si="106">N59*O59/100</f>
        <v>0</v>
      </c>
      <c r="Q59" s="121">
        <f t="shared" si="76"/>
        <v>0</v>
      </c>
      <c r="R59" s="90">
        <f t="shared" si="77"/>
        <v>0</v>
      </c>
      <c r="S59" s="90">
        <f t="shared" si="78"/>
        <v>0</v>
      </c>
      <c r="T59" s="90">
        <f t="shared" ref="T59" si="107">R59*S59/100</f>
        <v>0</v>
      </c>
      <c r="U59" s="121">
        <f t="shared" si="79"/>
        <v>0</v>
      </c>
      <c r="V59" s="90">
        <f t="shared" si="80"/>
        <v>0</v>
      </c>
      <c r="W59" s="90">
        <f t="shared" si="81"/>
        <v>0</v>
      </c>
      <c r="X59" s="90">
        <f t="shared" ref="X59" si="108">V59*W59/100</f>
        <v>0</v>
      </c>
      <c r="Y59" s="121">
        <f t="shared" si="82"/>
        <v>0</v>
      </c>
      <c r="Z59" s="90">
        <f t="shared" si="83"/>
        <v>0</v>
      </c>
      <c r="AA59" s="90">
        <f t="shared" si="84"/>
        <v>0</v>
      </c>
      <c r="AB59" s="90">
        <f t="shared" ref="AB59" si="109">Z59*AA59/100</f>
        <v>0</v>
      </c>
      <c r="AC59" s="121">
        <f t="shared" si="85"/>
        <v>0</v>
      </c>
      <c r="AD59" s="90">
        <f t="shared" si="86"/>
        <v>0</v>
      </c>
      <c r="AE59" s="90">
        <f t="shared" si="87"/>
        <v>0</v>
      </c>
      <c r="AF59" s="90">
        <f t="shared" ref="AF59" si="110">AD59*AE59/100</f>
        <v>0</v>
      </c>
      <c r="AG59" s="121">
        <f t="shared" si="88"/>
        <v>0</v>
      </c>
      <c r="AH59" s="90">
        <f t="shared" si="89"/>
        <v>0</v>
      </c>
      <c r="AI59" s="90">
        <f t="shared" si="90"/>
        <v>0</v>
      </c>
      <c r="AJ59" s="90">
        <f t="shared" ref="AJ59" si="111">AH59*AI59/100</f>
        <v>0</v>
      </c>
      <c r="AK59" s="121">
        <f t="shared" si="91"/>
        <v>0</v>
      </c>
      <c r="AL59" s="90">
        <f t="shared" si="92"/>
        <v>0</v>
      </c>
      <c r="AM59" s="90">
        <f t="shared" si="93"/>
        <v>0</v>
      </c>
      <c r="AN59" s="90">
        <f t="shared" ref="AN59" si="112">AL59*AM59/100</f>
        <v>0</v>
      </c>
      <c r="AO59" s="121">
        <f t="shared" si="94"/>
        <v>0</v>
      </c>
      <c r="AP59" s="118">
        <f t="shared" ref="AP59" si="113">IFERROR(IF(AO59&gt;0,AO59*AP$6/100,0),0)</f>
        <v>0</v>
      </c>
      <c r="AQ59" s="89">
        <f t="shared" si="95"/>
        <v>0</v>
      </c>
      <c r="AR59" s="279">
        <f t="shared" ref="AR59" si="114">IFERROR(IF(AQ59&gt;0,AQ59*AR$6/100,0),0)</f>
        <v>0</v>
      </c>
      <c r="AS59" s="121">
        <f t="shared" si="96"/>
        <v>0</v>
      </c>
      <c r="AT59" s="118">
        <f t="shared" ref="AT59" si="115">IFERROR(IF(AS59&gt;0,AS59*AT$6/100,0),0)</f>
        <v>0</v>
      </c>
      <c r="AU59" s="279">
        <f t="shared" si="97"/>
        <v>0</v>
      </c>
      <c r="AV59" s="279">
        <f t="shared" ref="AV59" si="116">IFERROR(IF(AU59&gt;0,AU59*AV$6/100,0),0)</f>
        <v>0</v>
      </c>
      <c r="AW59" s="123">
        <f t="shared" si="98"/>
        <v>0</v>
      </c>
      <c r="AX59" s="118">
        <f t="shared" ref="AX59" si="117">IFERROR(IF(AW59&gt;0,AW59*AX$6/100,0),0)</f>
        <v>0</v>
      </c>
      <c r="AY59" s="287">
        <f t="shared" ref="AY59" si="118">IF($C59="GD",F59+J59+N59+R59+V59+Z59+AD59+AH59+AL59+AO59,AQ59+AS59+AU59+AW59)</f>
        <v>15.600000000000001</v>
      </c>
      <c r="AZ59" s="78">
        <f t="shared" si="100"/>
        <v>2.8080000000000003</v>
      </c>
      <c r="BA59" s="279"/>
      <c r="BC59" s="325" t="str">
        <f t="shared" si="101"/>
        <v>47B</v>
      </c>
      <c r="BD59" s="330"/>
      <c r="BE59" s="331" t="b">
        <f t="shared" si="102"/>
        <v>0</v>
      </c>
      <c r="BF59" s="330"/>
      <c r="BG59" s="331" t="b">
        <f t="shared" si="103"/>
        <v>0</v>
      </c>
    </row>
    <row r="60" spans="1:59" ht="15" customHeight="1" x14ac:dyDescent="0.2">
      <c r="A60"/>
      <c r="B60" s="91">
        <v>48</v>
      </c>
      <c r="C60" s="91" t="s">
        <v>92</v>
      </c>
      <c r="D60" s="283">
        <f t="shared" si="0"/>
        <v>43869</v>
      </c>
      <c r="E60" s="90" t="str">
        <f t="shared" si="67"/>
        <v>MF19MAM</v>
      </c>
      <c r="F60" s="90">
        <f t="shared" si="68"/>
        <v>60.84</v>
      </c>
      <c r="G60" s="90">
        <f t="shared" si="69"/>
        <v>10</v>
      </c>
      <c r="H60" s="90">
        <f t="shared" si="37"/>
        <v>6.0840000000000005</v>
      </c>
      <c r="I60" s="121">
        <f t="shared" si="70"/>
        <v>0</v>
      </c>
      <c r="J60" s="90">
        <f t="shared" si="71"/>
        <v>0</v>
      </c>
      <c r="K60" s="90">
        <f t="shared" si="72"/>
        <v>0</v>
      </c>
      <c r="L60" s="90">
        <f t="shared" si="38"/>
        <v>0</v>
      </c>
      <c r="M60" s="121" t="str">
        <f t="shared" si="73"/>
        <v>AC19ACM02</v>
      </c>
      <c r="N60" s="90">
        <f t="shared" si="74"/>
        <v>90.12</v>
      </c>
      <c r="O60" s="90">
        <f t="shared" si="75"/>
        <v>20</v>
      </c>
      <c r="P60" s="90">
        <f t="shared" si="39"/>
        <v>18.024000000000001</v>
      </c>
      <c r="Q60" s="121">
        <f t="shared" si="76"/>
        <v>0</v>
      </c>
      <c r="R60" s="90">
        <f t="shared" si="77"/>
        <v>0</v>
      </c>
      <c r="S60" s="90">
        <f t="shared" si="78"/>
        <v>0</v>
      </c>
      <c r="T60" s="90">
        <f t="shared" si="40"/>
        <v>0</v>
      </c>
      <c r="U60" s="121" t="str">
        <f t="shared" si="79"/>
        <v>EU19TAM01</v>
      </c>
      <c r="V60" s="90">
        <f t="shared" si="80"/>
        <v>119.16</v>
      </c>
      <c r="W60" s="90">
        <f t="shared" si="81"/>
        <v>11</v>
      </c>
      <c r="X60" s="90">
        <f t="shared" si="41"/>
        <v>13.1076</v>
      </c>
      <c r="Y60" s="121">
        <f t="shared" si="82"/>
        <v>0</v>
      </c>
      <c r="Z60" s="90">
        <f t="shared" si="83"/>
        <v>0</v>
      </c>
      <c r="AA60" s="90">
        <f t="shared" si="84"/>
        <v>0</v>
      </c>
      <c r="AB60" s="90">
        <f t="shared" si="42"/>
        <v>0</v>
      </c>
      <c r="AC60" s="121" t="str">
        <f t="shared" si="85"/>
        <v>MF19DAG</v>
      </c>
      <c r="AD60" s="90">
        <f t="shared" si="86"/>
        <v>60.84</v>
      </c>
      <c r="AE60" s="90">
        <f t="shared" si="87"/>
        <v>33</v>
      </c>
      <c r="AF60" s="90">
        <f t="shared" si="43"/>
        <v>20.077200000000001</v>
      </c>
      <c r="AG60" s="121">
        <f t="shared" si="88"/>
        <v>0</v>
      </c>
      <c r="AH60" s="90">
        <f t="shared" si="89"/>
        <v>0</v>
      </c>
      <c r="AI60" s="90">
        <f t="shared" si="90"/>
        <v>0</v>
      </c>
      <c r="AJ60" s="90">
        <f t="shared" si="44"/>
        <v>0</v>
      </c>
      <c r="AK60" s="121" t="str">
        <f t="shared" si="91"/>
        <v>AC18DA03</v>
      </c>
      <c r="AL60" s="90">
        <f t="shared" si="92"/>
        <v>87</v>
      </c>
      <c r="AM60" s="90">
        <f t="shared" si="93"/>
        <v>23</v>
      </c>
      <c r="AN60" s="90">
        <f t="shared" si="45"/>
        <v>20.010000000000002</v>
      </c>
      <c r="AO60" s="121">
        <f t="shared" si="94"/>
        <v>0</v>
      </c>
      <c r="AP60" s="118">
        <f t="shared" si="47"/>
        <v>0</v>
      </c>
      <c r="AQ60" s="89">
        <f t="shared" si="95"/>
        <v>0</v>
      </c>
      <c r="AR60" s="279">
        <f t="shared" si="48"/>
        <v>0</v>
      </c>
      <c r="AS60" s="121">
        <f t="shared" si="96"/>
        <v>0</v>
      </c>
      <c r="AT60" s="118">
        <f t="shared" si="49"/>
        <v>0</v>
      </c>
      <c r="AU60" s="279">
        <f t="shared" si="97"/>
        <v>0</v>
      </c>
      <c r="AV60" s="279">
        <f t="shared" si="50"/>
        <v>0</v>
      </c>
      <c r="AW60" s="123">
        <f t="shared" si="98"/>
        <v>0</v>
      </c>
      <c r="AX60" s="118">
        <f t="shared" si="51"/>
        <v>0</v>
      </c>
      <c r="AY60" s="287">
        <f t="shared" si="99"/>
        <v>417.96000000000004</v>
      </c>
      <c r="AZ60" s="78">
        <f t="shared" si="100"/>
        <v>77.302800000000005</v>
      </c>
      <c r="BA60" s="279"/>
      <c r="BC60" s="325">
        <f t="shared" si="101"/>
        <v>48</v>
      </c>
      <c r="BD60" s="330"/>
      <c r="BE60" s="331" t="b">
        <f t="shared" si="102"/>
        <v>0</v>
      </c>
      <c r="BF60" s="330"/>
      <c r="BG60" s="331" t="b">
        <f t="shared" si="103"/>
        <v>0</v>
      </c>
    </row>
    <row r="61" spans="1:59" ht="15" customHeight="1" x14ac:dyDescent="0.2">
      <c r="A61"/>
      <c r="B61" s="91">
        <v>49</v>
      </c>
      <c r="C61" s="91" t="s">
        <v>92</v>
      </c>
      <c r="D61" s="283">
        <f t="shared" si="0"/>
        <v>43869</v>
      </c>
      <c r="E61" s="90" t="str">
        <f t="shared" si="67"/>
        <v>MF19MAM</v>
      </c>
      <c r="F61" s="90">
        <f t="shared" si="68"/>
        <v>60.84</v>
      </c>
      <c r="G61" s="90">
        <f t="shared" si="69"/>
        <v>10</v>
      </c>
      <c r="H61" s="90">
        <f t="shared" si="37"/>
        <v>6.0840000000000005</v>
      </c>
      <c r="I61" s="121" t="str">
        <f t="shared" si="70"/>
        <v>CT19ACM01</v>
      </c>
      <c r="J61" s="90">
        <f t="shared" si="71"/>
        <v>62.400000000000006</v>
      </c>
      <c r="K61" s="90">
        <f t="shared" si="72"/>
        <v>20</v>
      </c>
      <c r="L61" s="90">
        <f t="shared" si="38"/>
        <v>12.48</v>
      </c>
      <c r="M61" s="121" t="str">
        <f t="shared" si="73"/>
        <v>AC19ACM02</v>
      </c>
      <c r="N61" s="90">
        <f t="shared" si="74"/>
        <v>135.18</v>
      </c>
      <c r="O61" s="90">
        <f t="shared" si="75"/>
        <v>20</v>
      </c>
      <c r="P61" s="90">
        <f t="shared" si="39"/>
        <v>27.036000000000005</v>
      </c>
      <c r="Q61" s="121">
        <f t="shared" si="76"/>
        <v>0</v>
      </c>
      <c r="R61" s="90">
        <f t="shared" si="77"/>
        <v>0</v>
      </c>
      <c r="S61" s="90">
        <f t="shared" si="78"/>
        <v>0</v>
      </c>
      <c r="T61" s="90">
        <f t="shared" si="40"/>
        <v>0</v>
      </c>
      <c r="U61" s="121" t="str">
        <f t="shared" si="79"/>
        <v>EU19TAM01</v>
      </c>
      <c r="V61" s="90">
        <f t="shared" si="80"/>
        <v>79.44</v>
      </c>
      <c r="W61" s="90">
        <f t="shared" si="81"/>
        <v>11</v>
      </c>
      <c r="X61" s="90">
        <f t="shared" si="41"/>
        <v>8.7383999999999986</v>
      </c>
      <c r="Y61" s="121">
        <f t="shared" si="82"/>
        <v>0</v>
      </c>
      <c r="Z61" s="90">
        <f t="shared" si="83"/>
        <v>0</v>
      </c>
      <c r="AA61" s="90">
        <f t="shared" si="84"/>
        <v>0</v>
      </c>
      <c r="AB61" s="90">
        <f t="shared" si="42"/>
        <v>0</v>
      </c>
      <c r="AC61" s="121" t="str">
        <f t="shared" si="85"/>
        <v>MF19DAG</v>
      </c>
      <c r="AD61" s="90">
        <f t="shared" si="86"/>
        <v>60.84</v>
      </c>
      <c r="AE61" s="90">
        <f t="shared" si="87"/>
        <v>33</v>
      </c>
      <c r="AF61" s="90">
        <f t="shared" si="43"/>
        <v>20.077200000000001</v>
      </c>
      <c r="AG61" s="121">
        <f t="shared" si="88"/>
        <v>0</v>
      </c>
      <c r="AH61" s="90">
        <f t="shared" si="89"/>
        <v>0</v>
      </c>
      <c r="AI61" s="90">
        <f t="shared" si="90"/>
        <v>0</v>
      </c>
      <c r="AJ61" s="90">
        <f t="shared" si="44"/>
        <v>0</v>
      </c>
      <c r="AK61" s="121" t="str">
        <f t="shared" si="91"/>
        <v>AC18DA03</v>
      </c>
      <c r="AL61" s="90">
        <f t="shared" si="92"/>
        <v>130.5</v>
      </c>
      <c r="AM61" s="90">
        <f t="shared" si="93"/>
        <v>23</v>
      </c>
      <c r="AN61" s="90">
        <f t="shared" si="45"/>
        <v>30.015000000000001</v>
      </c>
      <c r="AO61" s="121">
        <f t="shared" si="94"/>
        <v>0</v>
      </c>
      <c r="AP61" s="118">
        <f t="shared" si="47"/>
        <v>0</v>
      </c>
      <c r="AQ61" s="89">
        <f t="shared" si="95"/>
        <v>0</v>
      </c>
      <c r="AR61" s="279">
        <f t="shared" si="48"/>
        <v>0</v>
      </c>
      <c r="AS61" s="121">
        <f t="shared" si="96"/>
        <v>0</v>
      </c>
      <c r="AT61" s="118">
        <f t="shared" si="49"/>
        <v>0</v>
      </c>
      <c r="AU61" s="279">
        <f t="shared" si="97"/>
        <v>0</v>
      </c>
      <c r="AV61" s="279">
        <f t="shared" si="50"/>
        <v>0</v>
      </c>
      <c r="AW61" s="123">
        <f t="shared" si="98"/>
        <v>0</v>
      </c>
      <c r="AX61" s="118">
        <f t="shared" si="51"/>
        <v>0</v>
      </c>
      <c r="AY61" s="287">
        <f t="shared" si="99"/>
        <v>529.20000000000005</v>
      </c>
      <c r="AZ61" s="78">
        <f t="shared" si="100"/>
        <v>104.43060000000001</v>
      </c>
      <c r="BA61" s="279"/>
      <c r="BC61" s="325">
        <f t="shared" si="101"/>
        <v>49</v>
      </c>
      <c r="BD61" s="330"/>
      <c r="BE61" s="331" t="b">
        <f t="shared" si="102"/>
        <v>0</v>
      </c>
      <c r="BF61" s="330"/>
      <c r="BG61" s="331" t="b">
        <f t="shared" si="103"/>
        <v>0</v>
      </c>
    </row>
    <row r="62" spans="1:59" ht="15" customHeight="1" x14ac:dyDescent="0.2">
      <c r="A62"/>
      <c r="B62" s="91" t="s">
        <v>711</v>
      </c>
      <c r="C62" s="91" t="s">
        <v>92</v>
      </c>
      <c r="D62" s="283">
        <f t="shared" si="0"/>
        <v>43869</v>
      </c>
      <c r="E62" s="90">
        <f t="shared" si="67"/>
        <v>0</v>
      </c>
      <c r="F62" s="90">
        <f t="shared" si="68"/>
        <v>0</v>
      </c>
      <c r="G62" s="90">
        <f t="shared" si="69"/>
        <v>0</v>
      </c>
      <c r="H62" s="90">
        <f t="shared" si="37"/>
        <v>0</v>
      </c>
      <c r="I62" s="121" t="str">
        <f t="shared" si="70"/>
        <v>CT19ACM01</v>
      </c>
      <c r="J62" s="90">
        <f t="shared" si="71"/>
        <v>62.400000000000006</v>
      </c>
      <c r="K62" s="90">
        <f t="shared" si="72"/>
        <v>20</v>
      </c>
      <c r="L62" s="90">
        <f t="shared" si="38"/>
        <v>12.48</v>
      </c>
      <c r="M62" s="121" t="str">
        <f t="shared" si="73"/>
        <v>AC19ACM02</v>
      </c>
      <c r="N62" s="90">
        <f t="shared" si="74"/>
        <v>90.12</v>
      </c>
      <c r="O62" s="90">
        <f t="shared" si="75"/>
        <v>20</v>
      </c>
      <c r="P62" s="90">
        <f t="shared" si="39"/>
        <v>18.024000000000001</v>
      </c>
      <c r="Q62" s="121">
        <f t="shared" si="76"/>
        <v>0</v>
      </c>
      <c r="R62" s="90">
        <f t="shared" si="77"/>
        <v>0</v>
      </c>
      <c r="S62" s="90">
        <f t="shared" si="78"/>
        <v>0</v>
      </c>
      <c r="T62" s="90">
        <f t="shared" si="40"/>
        <v>0</v>
      </c>
      <c r="U62" s="121">
        <f t="shared" si="79"/>
        <v>0</v>
      </c>
      <c r="V62" s="90">
        <f t="shared" si="80"/>
        <v>0</v>
      </c>
      <c r="W62" s="90">
        <f t="shared" si="81"/>
        <v>0</v>
      </c>
      <c r="X62" s="90">
        <f t="shared" si="41"/>
        <v>0</v>
      </c>
      <c r="Y62" s="121">
        <f t="shared" si="82"/>
        <v>0</v>
      </c>
      <c r="Z62" s="90">
        <f t="shared" si="83"/>
        <v>0</v>
      </c>
      <c r="AA62" s="90">
        <f t="shared" si="84"/>
        <v>0</v>
      </c>
      <c r="AB62" s="90">
        <f t="shared" si="42"/>
        <v>0</v>
      </c>
      <c r="AC62" s="121" t="str">
        <f t="shared" si="85"/>
        <v>MF19DAG</v>
      </c>
      <c r="AD62" s="90">
        <f t="shared" si="86"/>
        <v>30.42</v>
      </c>
      <c r="AE62" s="90">
        <f t="shared" si="87"/>
        <v>33</v>
      </c>
      <c r="AF62" s="90">
        <f t="shared" si="43"/>
        <v>10.038600000000001</v>
      </c>
      <c r="AG62" s="121" t="str">
        <f t="shared" si="88"/>
        <v>CT19ACG01</v>
      </c>
      <c r="AH62" s="90">
        <f t="shared" si="89"/>
        <v>25.6</v>
      </c>
      <c r="AI62" s="90">
        <f t="shared" si="90"/>
        <v>25</v>
      </c>
      <c r="AJ62" s="90">
        <f t="shared" si="44"/>
        <v>6.4</v>
      </c>
      <c r="AK62" s="121" t="str">
        <f t="shared" si="91"/>
        <v>AC18DA03</v>
      </c>
      <c r="AL62" s="90">
        <f t="shared" si="92"/>
        <v>87</v>
      </c>
      <c r="AM62" s="90">
        <f t="shared" si="93"/>
        <v>23</v>
      </c>
      <c r="AN62" s="90">
        <f t="shared" si="45"/>
        <v>20.010000000000002</v>
      </c>
      <c r="AO62" s="121">
        <f t="shared" si="94"/>
        <v>0</v>
      </c>
      <c r="AP62" s="118">
        <f t="shared" si="47"/>
        <v>0</v>
      </c>
      <c r="AQ62" s="89">
        <f t="shared" si="95"/>
        <v>0</v>
      </c>
      <c r="AR62" s="279">
        <f t="shared" si="48"/>
        <v>0</v>
      </c>
      <c r="AS62" s="121">
        <f t="shared" si="96"/>
        <v>0</v>
      </c>
      <c r="AT62" s="118">
        <f t="shared" si="49"/>
        <v>0</v>
      </c>
      <c r="AU62" s="279">
        <f t="shared" si="97"/>
        <v>0</v>
      </c>
      <c r="AV62" s="279">
        <f t="shared" si="50"/>
        <v>0</v>
      </c>
      <c r="AW62" s="123">
        <f t="shared" si="98"/>
        <v>0</v>
      </c>
      <c r="AX62" s="118">
        <f t="shared" si="51"/>
        <v>0</v>
      </c>
      <c r="AY62" s="287">
        <f t="shared" si="99"/>
        <v>295.53999999999996</v>
      </c>
      <c r="AZ62" s="78">
        <f t="shared" si="100"/>
        <v>66.952600000000004</v>
      </c>
      <c r="BA62" s="279"/>
      <c r="BC62" s="325" t="str">
        <f t="shared" si="101"/>
        <v>50A</v>
      </c>
      <c r="BD62" s="330"/>
      <c r="BE62" s="331" t="b">
        <f t="shared" si="102"/>
        <v>0</v>
      </c>
      <c r="BF62" s="330"/>
      <c r="BG62" s="331" t="b">
        <f t="shared" si="103"/>
        <v>0</v>
      </c>
    </row>
    <row r="63" spans="1:59" ht="15" customHeight="1" x14ac:dyDescent="0.2">
      <c r="A63"/>
      <c r="B63" s="91" t="s">
        <v>710</v>
      </c>
      <c r="C63" s="91" t="s">
        <v>92</v>
      </c>
      <c r="D63" s="283">
        <f t="shared" si="0"/>
        <v>43869</v>
      </c>
      <c r="E63" s="90">
        <f t="shared" si="67"/>
        <v>0</v>
      </c>
      <c r="F63" s="90">
        <f t="shared" si="68"/>
        <v>0</v>
      </c>
      <c r="G63" s="90">
        <f t="shared" si="69"/>
        <v>0</v>
      </c>
      <c r="H63" s="90">
        <f t="shared" ref="H63" si="119">F63*G63/100</f>
        <v>0</v>
      </c>
      <c r="I63" s="121">
        <f t="shared" si="70"/>
        <v>0</v>
      </c>
      <c r="J63" s="90">
        <f t="shared" si="71"/>
        <v>0</v>
      </c>
      <c r="K63" s="90">
        <f t="shared" si="72"/>
        <v>0</v>
      </c>
      <c r="L63" s="90">
        <f t="shared" ref="L63" si="120">J63*K63/100</f>
        <v>0</v>
      </c>
      <c r="M63" s="121">
        <f t="shared" si="73"/>
        <v>0</v>
      </c>
      <c r="N63" s="90">
        <f t="shared" si="74"/>
        <v>0</v>
      </c>
      <c r="O63" s="90">
        <f t="shared" si="75"/>
        <v>0</v>
      </c>
      <c r="P63" s="90">
        <f t="shared" ref="P63" si="121">N63*O63/100</f>
        <v>0</v>
      </c>
      <c r="Q63" s="121">
        <f t="shared" si="76"/>
        <v>0</v>
      </c>
      <c r="R63" s="90">
        <f t="shared" si="77"/>
        <v>0</v>
      </c>
      <c r="S63" s="90">
        <f t="shared" si="78"/>
        <v>0</v>
      </c>
      <c r="T63" s="90">
        <f t="shared" ref="T63" si="122">R63*S63/100</f>
        <v>0</v>
      </c>
      <c r="U63" s="121">
        <f t="shared" si="79"/>
        <v>0</v>
      </c>
      <c r="V63" s="90">
        <f t="shared" si="80"/>
        <v>0</v>
      </c>
      <c r="W63" s="90">
        <f t="shared" si="81"/>
        <v>0</v>
      </c>
      <c r="X63" s="90">
        <f t="shared" ref="X63" si="123">V63*W63/100</f>
        <v>0</v>
      </c>
      <c r="Y63" s="121">
        <f t="shared" si="82"/>
        <v>0</v>
      </c>
      <c r="Z63" s="90">
        <f t="shared" si="83"/>
        <v>0</v>
      </c>
      <c r="AA63" s="90">
        <f t="shared" si="84"/>
        <v>0</v>
      </c>
      <c r="AB63" s="90">
        <f t="shared" ref="AB63" si="124">Z63*AA63/100</f>
        <v>0</v>
      </c>
      <c r="AC63" s="121">
        <f t="shared" si="85"/>
        <v>0</v>
      </c>
      <c r="AD63" s="90">
        <f t="shared" si="86"/>
        <v>0</v>
      </c>
      <c r="AE63" s="90">
        <f t="shared" si="87"/>
        <v>0</v>
      </c>
      <c r="AF63" s="90">
        <f t="shared" ref="AF63" si="125">AD63*AE63/100</f>
        <v>0</v>
      </c>
      <c r="AG63" s="121" t="str">
        <f t="shared" si="88"/>
        <v>CT18BRG99</v>
      </c>
      <c r="AH63" s="90">
        <f t="shared" si="89"/>
        <v>5.12</v>
      </c>
      <c r="AI63" s="90">
        <f t="shared" si="90"/>
        <v>23</v>
      </c>
      <c r="AJ63" s="90">
        <f t="shared" ref="AJ63" si="126">AH63*AI63/100</f>
        <v>1.1776</v>
      </c>
      <c r="AK63" s="121">
        <f t="shared" si="91"/>
        <v>0</v>
      </c>
      <c r="AL63" s="90">
        <f t="shared" si="92"/>
        <v>0</v>
      </c>
      <c r="AM63" s="90">
        <f t="shared" si="93"/>
        <v>0</v>
      </c>
      <c r="AN63" s="90">
        <f t="shared" ref="AN63" si="127">AL63*AM63/100</f>
        <v>0</v>
      </c>
      <c r="AO63" s="121">
        <f t="shared" si="94"/>
        <v>0</v>
      </c>
      <c r="AP63" s="118">
        <f t="shared" ref="AP63" si="128">IFERROR(IF(AO63&gt;0,AO63*AP$6/100,0),0)</f>
        <v>0</v>
      </c>
      <c r="AQ63" s="89">
        <f t="shared" si="95"/>
        <v>0</v>
      </c>
      <c r="AR63" s="279">
        <f t="shared" ref="AR63" si="129">IFERROR(IF(AQ63&gt;0,AQ63*AR$6/100,0),0)</f>
        <v>0</v>
      </c>
      <c r="AS63" s="121">
        <f t="shared" si="96"/>
        <v>0</v>
      </c>
      <c r="AT63" s="118">
        <f t="shared" ref="AT63" si="130">IFERROR(IF(AS63&gt;0,AS63*AT$6/100,0),0)</f>
        <v>0</v>
      </c>
      <c r="AU63" s="279">
        <f t="shared" si="97"/>
        <v>0</v>
      </c>
      <c r="AV63" s="279">
        <f t="shared" ref="AV63" si="131">IFERROR(IF(AU63&gt;0,AU63*AV$6/100,0),0)</f>
        <v>0</v>
      </c>
      <c r="AW63" s="123">
        <f t="shared" si="98"/>
        <v>0</v>
      </c>
      <c r="AX63" s="118">
        <f t="shared" ref="AX63" si="132">IFERROR(IF(AW63&gt;0,AW63*AX$6/100,0),0)</f>
        <v>0</v>
      </c>
      <c r="AY63" s="287">
        <f t="shared" ref="AY63" si="133">IF($C63="GD",F63+J63+N63+R63+V63+Z63+AD63+AH63+AL63+AO63,AQ63+AS63+AU63+AW63)</f>
        <v>5.12</v>
      </c>
      <c r="AZ63" s="78">
        <f t="shared" si="100"/>
        <v>1.1776</v>
      </c>
      <c r="BA63" s="279"/>
      <c r="BC63" s="325" t="str">
        <f t="shared" si="101"/>
        <v>50B</v>
      </c>
      <c r="BD63" s="330"/>
      <c r="BE63" s="331" t="b">
        <f t="shared" si="102"/>
        <v>0</v>
      </c>
      <c r="BF63" s="330"/>
      <c r="BG63" s="331" t="b">
        <f t="shared" si="103"/>
        <v>0</v>
      </c>
    </row>
    <row r="64" spans="1:59" ht="15" customHeight="1" x14ac:dyDescent="0.2">
      <c r="A64"/>
      <c r="B64" s="91">
        <v>51</v>
      </c>
      <c r="C64" s="91" t="s">
        <v>92</v>
      </c>
      <c r="D64" s="283">
        <f t="shared" si="0"/>
        <v>43869</v>
      </c>
      <c r="E64" s="90">
        <f t="shared" si="67"/>
        <v>0</v>
      </c>
      <c r="F64" s="90">
        <f t="shared" si="68"/>
        <v>0</v>
      </c>
      <c r="G64" s="90">
        <f t="shared" si="69"/>
        <v>0</v>
      </c>
      <c r="H64" s="90">
        <f t="shared" si="37"/>
        <v>0</v>
      </c>
      <c r="I64" s="121" t="str">
        <f t="shared" si="70"/>
        <v>CT19ACM01</v>
      </c>
      <c r="J64" s="90">
        <f t="shared" si="71"/>
        <v>31.200000000000003</v>
      </c>
      <c r="K64" s="90">
        <f t="shared" si="72"/>
        <v>20</v>
      </c>
      <c r="L64" s="90">
        <f t="shared" si="38"/>
        <v>6.24</v>
      </c>
      <c r="M64" s="121" t="str">
        <f t="shared" si="73"/>
        <v>AC19ACM02</v>
      </c>
      <c r="N64" s="90">
        <f t="shared" si="74"/>
        <v>45.06</v>
      </c>
      <c r="O64" s="90">
        <f t="shared" si="75"/>
        <v>20</v>
      </c>
      <c r="P64" s="90">
        <f t="shared" si="39"/>
        <v>9.0120000000000005</v>
      </c>
      <c r="Q64" s="121" t="str">
        <f t="shared" si="76"/>
        <v>ME19ACM</v>
      </c>
      <c r="R64" s="90">
        <f t="shared" si="77"/>
        <v>30.42</v>
      </c>
      <c r="S64" s="90">
        <f t="shared" si="78"/>
        <v>18</v>
      </c>
      <c r="T64" s="90">
        <f t="shared" si="40"/>
        <v>5.4756000000000009</v>
      </c>
      <c r="U64" s="121" t="str">
        <f t="shared" si="79"/>
        <v>EU19TAM01</v>
      </c>
      <c r="V64" s="90">
        <f t="shared" si="80"/>
        <v>79.44</v>
      </c>
      <c r="W64" s="90">
        <f t="shared" si="81"/>
        <v>11</v>
      </c>
      <c r="X64" s="90">
        <f t="shared" si="41"/>
        <v>8.7383999999999986</v>
      </c>
      <c r="Y64" s="121">
        <f t="shared" si="82"/>
        <v>0</v>
      </c>
      <c r="Z64" s="90">
        <f t="shared" si="83"/>
        <v>0</v>
      </c>
      <c r="AA64" s="90">
        <f t="shared" si="84"/>
        <v>0</v>
      </c>
      <c r="AB64" s="90">
        <f t="shared" si="42"/>
        <v>0</v>
      </c>
      <c r="AC64" s="121">
        <f t="shared" si="85"/>
        <v>0</v>
      </c>
      <c r="AD64" s="90">
        <f t="shared" si="86"/>
        <v>0</v>
      </c>
      <c r="AE64" s="90">
        <f t="shared" si="87"/>
        <v>0</v>
      </c>
      <c r="AF64" s="90">
        <f t="shared" si="43"/>
        <v>0</v>
      </c>
      <c r="AG64" s="121">
        <f t="shared" si="88"/>
        <v>0</v>
      </c>
      <c r="AH64" s="90">
        <f t="shared" si="89"/>
        <v>0</v>
      </c>
      <c r="AI64" s="90">
        <f t="shared" si="90"/>
        <v>0</v>
      </c>
      <c r="AJ64" s="90">
        <f t="shared" si="44"/>
        <v>0</v>
      </c>
      <c r="AK64" s="121" t="str">
        <f t="shared" si="91"/>
        <v>AC18DA03</v>
      </c>
      <c r="AL64" s="90">
        <f t="shared" si="92"/>
        <v>43.5</v>
      </c>
      <c r="AM64" s="90">
        <f t="shared" si="93"/>
        <v>23</v>
      </c>
      <c r="AN64" s="90">
        <f t="shared" si="45"/>
        <v>10.005000000000001</v>
      </c>
      <c r="AO64" s="121">
        <f t="shared" si="94"/>
        <v>0</v>
      </c>
      <c r="AP64" s="118">
        <f t="shared" si="47"/>
        <v>0</v>
      </c>
      <c r="AQ64" s="89">
        <f t="shared" si="95"/>
        <v>0</v>
      </c>
      <c r="AR64" s="279">
        <f t="shared" si="48"/>
        <v>0</v>
      </c>
      <c r="AS64" s="121">
        <f t="shared" si="96"/>
        <v>0</v>
      </c>
      <c r="AT64" s="118">
        <f t="shared" si="49"/>
        <v>0</v>
      </c>
      <c r="AU64" s="279">
        <f t="shared" si="97"/>
        <v>0</v>
      </c>
      <c r="AV64" s="279">
        <f t="shared" si="50"/>
        <v>0</v>
      </c>
      <c r="AW64" s="123">
        <f t="shared" si="98"/>
        <v>0</v>
      </c>
      <c r="AX64" s="118">
        <f t="shared" si="51"/>
        <v>0</v>
      </c>
      <c r="AY64" s="287">
        <f t="shared" si="99"/>
        <v>229.62</v>
      </c>
      <c r="AZ64" s="78">
        <f t="shared" si="100"/>
        <v>39.471000000000004</v>
      </c>
      <c r="BA64" s="279"/>
      <c r="BC64" s="325">
        <f t="shared" si="101"/>
        <v>51</v>
      </c>
      <c r="BD64" s="330"/>
      <c r="BE64" s="331" t="b">
        <f t="shared" si="102"/>
        <v>0</v>
      </c>
      <c r="BF64" s="330"/>
      <c r="BG64" s="331" t="b">
        <f t="shared" si="103"/>
        <v>0</v>
      </c>
    </row>
    <row r="65" spans="1:59" ht="15" customHeight="1" x14ac:dyDescent="0.2">
      <c r="A65"/>
      <c r="B65" s="91">
        <v>52</v>
      </c>
      <c r="C65" s="91" t="s">
        <v>92</v>
      </c>
      <c r="D65" s="283">
        <f t="shared" si="0"/>
        <v>43869</v>
      </c>
      <c r="E65" s="90">
        <f t="shared" si="67"/>
        <v>0</v>
      </c>
      <c r="F65" s="90">
        <f t="shared" si="68"/>
        <v>0</v>
      </c>
      <c r="G65" s="90">
        <f t="shared" si="69"/>
        <v>0</v>
      </c>
      <c r="H65" s="90">
        <f t="shared" si="37"/>
        <v>0</v>
      </c>
      <c r="I65" s="121" t="str">
        <f t="shared" si="70"/>
        <v>CT19ACM01</v>
      </c>
      <c r="J65" s="90">
        <f t="shared" si="71"/>
        <v>31.200000000000003</v>
      </c>
      <c r="K65" s="90">
        <f t="shared" si="72"/>
        <v>20</v>
      </c>
      <c r="L65" s="90">
        <f t="shared" si="38"/>
        <v>6.24</v>
      </c>
      <c r="M65" s="121">
        <f t="shared" si="73"/>
        <v>0</v>
      </c>
      <c r="N65" s="90">
        <f t="shared" si="74"/>
        <v>0</v>
      </c>
      <c r="O65" s="90">
        <f t="shared" si="75"/>
        <v>0</v>
      </c>
      <c r="P65" s="90">
        <f t="shared" si="39"/>
        <v>0</v>
      </c>
      <c r="Q65" s="121" t="str">
        <f t="shared" si="76"/>
        <v>ME19ACM</v>
      </c>
      <c r="R65" s="90">
        <f t="shared" si="77"/>
        <v>60.84</v>
      </c>
      <c r="S65" s="90">
        <f t="shared" si="78"/>
        <v>18</v>
      </c>
      <c r="T65" s="90">
        <f t="shared" si="40"/>
        <v>10.951200000000002</v>
      </c>
      <c r="U65" s="121" t="str">
        <f t="shared" si="79"/>
        <v>EU19TAM01</v>
      </c>
      <c r="V65" s="90">
        <f t="shared" si="80"/>
        <v>39.72</v>
      </c>
      <c r="W65" s="90">
        <f t="shared" si="81"/>
        <v>11</v>
      </c>
      <c r="X65" s="90">
        <f t="shared" si="41"/>
        <v>4.3691999999999993</v>
      </c>
      <c r="Y65" s="121">
        <f t="shared" si="82"/>
        <v>0</v>
      </c>
      <c r="Z65" s="90">
        <f t="shared" si="83"/>
        <v>0</v>
      </c>
      <c r="AA65" s="90">
        <f t="shared" si="84"/>
        <v>0</v>
      </c>
      <c r="AB65" s="90">
        <f t="shared" si="42"/>
        <v>0</v>
      </c>
      <c r="AC65" s="121">
        <f t="shared" si="85"/>
        <v>0</v>
      </c>
      <c r="AD65" s="90">
        <f t="shared" si="86"/>
        <v>0</v>
      </c>
      <c r="AE65" s="90">
        <f t="shared" si="87"/>
        <v>0</v>
      </c>
      <c r="AF65" s="90">
        <f t="shared" si="43"/>
        <v>0</v>
      </c>
      <c r="AG65" s="121" t="str">
        <f t="shared" si="88"/>
        <v>CT19ACG01</v>
      </c>
      <c r="AH65" s="90">
        <f t="shared" si="89"/>
        <v>30.72</v>
      </c>
      <c r="AI65" s="90">
        <f t="shared" si="90"/>
        <v>25</v>
      </c>
      <c r="AJ65" s="90">
        <f t="shared" si="44"/>
        <v>7.68</v>
      </c>
      <c r="AK65" s="121" t="str">
        <f t="shared" si="91"/>
        <v>AC18DA03</v>
      </c>
      <c r="AL65" s="90">
        <f t="shared" si="92"/>
        <v>43.5</v>
      </c>
      <c r="AM65" s="90">
        <f t="shared" si="93"/>
        <v>23</v>
      </c>
      <c r="AN65" s="90">
        <f t="shared" si="45"/>
        <v>10.005000000000001</v>
      </c>
      <c r="AO65" s="121">
        <f t="shared" si="94"/>
        <v>0</v>
      </c>
      <c r="AP65" s="118">
        <f t="shared" si="47"/>
        <v>0</v>
      </c>
      <c r="AQ65" s="89">
        <f t="shared" si="95"/>
        <v>0</v>
      </c>
      <c r="AR65" s="279">
        <f t="shared" si="48"/>
        <v>0</v>
      </c>
      <c r="AS65" s="121">
        <f t="shared" si="96"/>
        <v>0</v>
      </c>
      <c r="AT65" s="118">
        <f t="shared" si="49"/>
        <v>0</v>
      </c>
      <c r="AU65" s="279">
        <f t="shared" si="97"/>
        <v>0</v>
      </c>
      <c r="AV65" s="279">
        <f t="shared" si="50"/>
        <v>0</v>
      </c>
      <c r="AW65" s="123">
        <f t="shared" si="98"/>
        <v>0</v>
      </c>
      <c r="AX65" s="118">
        <f t="shared" si="51"/>
        <v>0</v>
      </c>
      <c r="AY65" s="287">
        <f t="shared" si="99"/>
        <v>205.98</v>
      </c>
      <c r="AZ65" s="78">
        <f t="shared" si="100"/>
        <v>39.245400000000004</v>
      </c>
      <c r="BA65" s="279"/>
      <c r="BC65" s="325">
        <f t="shared" si="101"/>
        <v>52</v>
      </c>
      <c r="BD65" s="330"/>
      <c r="BE65" s="331" t="b">
        <f t="shared" si="102"/>
        <v>0</v>
      </c>
      <c r="BF65" s="330"/>
      <c r="BG65" s="331" t="b">
        <f t="shared" si="103"/>
        <v>0</v>
      </c>
    </row>
    <row r="66" spans="1:59" ht="15" customHeight="1" x14ac:dyDescent="0.2">
      <c r="A66"/>
      <c r="B66" s="91">
        <v>53</v>
      </c>
      <c r="C66" s="91" t="s">
        <v>92</v>
      </c>
      <c r="D66" s="283">
        <f t="shared" si="0"/>
        <v>43875</v>
      </c>
      <c r="E66" s="90">
        <f t="shared" si="67"/>
        <v>0</v>
      </c>
      <c r="F66" s="90">
        <f t="shared" si="68"/>
        <v>0</v>
      </c>
      <c r="G66" s="90">
        <f t="shared" si="69"/>
        <v>0</v>
      </c>
      <c r="H66" s="90">
        <f t="shared" si="37"/>
        <v>0</v>
      </c>
      <c r="I66" s="121" t="str">
        <f t="shared" si="70"/>
        <v>CT19ACM01</v>
      </c>
      <c r="J66" s="90">
        <f t="shared" si="71"/>
        <v>33.6</v>
      </c>
      <c r="K66" s="90">
        <f t="shared" si="72"/>
        <v>20</v>
      </c>
      <c r="L66" s="90">
        <f t="shared" si="38"/>
        <v>6.72</v>
      </c>
      <c r="M66" s="121" t="str">
        <f t="shared" si="73"/>
        <v>AC19ACM02</v>
      </c>
      <c r="N66" s="90">
        <f t="shared" si="74"/>
        <v>45.06</v>
      </c>
      <c r="O66" s="90">
        <f t="shared" si="75"/>
        <v>20</v>
      </c>
      <c r="P66" s="90">
        <f t="shared" si="39"/>
        <v>9.0120000000000005</v>
      </c>
      <c r="Q66" s="121">
        <f t="shared" si="76"/>
        <v>0</v>
      </c>
      <c r="R66" s="90">
        <f t="shared" si="77"/>
        <v>0</v>
      </c>
      <c r="S66" s="90">
        <f t="shared" si="78"/>
        <v>0</v>
      </c>
      <c r="T66" s="90">
        <f t="shared" si="40"/>
        <v>0</v>
      </c>
      <c r="U66" s="121" t="str">
        <f t="shared" si="79"/>
        <v>EU19TAM01</v>
      </c>
      <c r="V66" s="90">
        <f t="shared" si="80"/>
        <v>39.6</v>
      </c>
      <c r="W66" s="90">
        <f t="shared" si="81"/>
        <v>11</v>
      </c>
      <c r="X66" s="90">
        <f t="shared" si="41"/>
        <v>4.3559999999999999</v>
      </c>
      <c r="Y66" s="121">
        <f t="shared" si="82"/>
        <v>0</v>
      </c>
      <c r="Z66" s="90">
        <f t="shared" si="83"/>
        <v>0</v>
      </c>
      <c r="AA66" s="90">
        <f t="shared" si="84"/>
        <v>0</v>
      </c>
      <c r="AB66" s="90">
        <f t="shared" si="42"/>
        <v>0</v>
      </c>
      <c r="AC66" s="121">
        <f t="shared" si="85"/>
        <v>0</v>
      </c>
      <c r="AD66" s="90">
        <f t="shared" si="86"/>
        <v>0</v>
      </c>
      <c r="AE66" s="90">
        <f t="shared" si="87"/>
        <v>0</v>
      </c>
      <c r="AF66" s="90">
        <f t="shared" si="43"/>
        <v>0</v>
      </c>
      <c r="AG66" s="121">
        <f t="shared" si="88"/>
        <v>0</v>
      </c>
      <c r="AH66" s="90">
        <f t="shared" si="89"/>
        <v>0</v>
      </c>
      <c r="AI66" s="90">
        <f t="shared" si="90"/>
        <v>0</v>
      </c>
      <c r="AJ66" s="90">
        <f t="shared" si="44"/>
        <v>0</v>
      </c>
      <c r="AK66" s="121">
        <f t="shared" si="91"/>
        <v>0</v>
      </c>
      <c r="AL66" s="90">
        <f t="shared" si="92"/>
        <v>0</v>
      </c>
      <c r="AM66" s="90">
        <f t="shared" si="93"/>
        <v>0</v>
      </c>
      <c r="AN66" s="90">
        <f t="shared" si="45"/>
        <v>0</v>
      </c>
      <c r="AO66" s="121">
        <f t="shared" si="94"/>
        <v>0</v>
      </c>
      <c r="AP66" s="118">
        <f t="shared" si="47"/>
        <v>0</v>
      </c>
      <c r="AQ66" s="89">
        <f t="shared" si="95"/>
        <v>0</v>
      </c>
      <c r="AR66" s="279">
        <f t="shared" si="48"/>
        <v>0</v>
      </c>
      <c r="AS66" s="121">
        <f t="shared" si="96"/>
        <v>0</v>
      </c>
      <c r="AT66" s="118">
        <f t="shared" si="49"/>
        <v>0</v>
      </c>
      <c r="AU66" s="279">
        <f t="shared" si="97"/>
        <v>0</v>
      </c>
      <c r="AV66" s="279">
        <f t="shared" si="50"/>
        <v>0</v>
      </c>
      <c r="AW66" s="123">
        <f t="shared" si="98"/>
        <v>0</v>
      </c>
      <c r="AX66" s="118">
        <f t="shared" si="51"/>
        <v>0</v>
      </c>
      <c r="AY66" s="287">
        <f t="shared" si="99"/>
        <v>118.25999999999999</v>
      </c>
      <c r="AZ66" s="78">
        <f t="shared" si="100"/>
        <v>11.809800000000001</v>
      </c>
      <c r="BA66" s="279"/>
      <c r="BC66" s="325">
        <f t="shared" si="101"/>
        <v>53</v>
      </c>
      <c r="BD66" s="330" t="s">
        <v>547</v>
      </c>
      <c r="BE66" s="331">
        <f t="shared" si="102"/>
        <v>8.2782</v>
      </c>
      <c r="BF66" s="330"/>
      <c r="BG66" s="331" t="b">
        <f t="shared" si="103"/>
        <v>0</v>
      </c>
    </row>
    <row r="67" spans="1:59" ht="15" customHeight="1" x14ac:dyDescent="0.2">
      <c r="A67"/>
      <c r="B67" s="91">
        <v>54</v>
      </c>
      <c r="C67" s="91" t="s">
        <v>92</v>
      </c>
      <c r="D67" s="283">
        <f t="shared" si="0"/>
        <v>43876</v>
      </c>
      <c r="E67" s="90" t="str">
        <f t="shared" si="67"/>
        <v>MF19MAM</v>
      </c>
      <c r="F67" s="90">
        <f t="shared" si="68"/>
        <v>30.42</v>
      </c>
      <c r="G67" s="90">
        <f t="shared" si="69"/>
        <v>10</v>
      </c>
      <c r="H67" s="90">
        <f t="shared" si="37"/>
        <v>3.0420000000000003</v>
      </c>
      <c r="I67" s="121" t="str">
        <f t="shared" si="70"/>
        <v>CT19ACM01</v>
      </c>
      <c r="J67" s="90">
        <f t="shared" si="71"/>
        <v>31.200000000000003</v>
      </c>
      <c r="K67" s="90">
        <f t="shared" si="72"/>
        <v>20</v>
      </c>
      <c r="L67" s="90">
        <f t="shared" si="38"/>
        <v>6.24</v>
      </c>
      <c r="M67" s="121" t="str">
        <f t="shared" si="73"/>
        <v>AC19ACM02</v>
      </c>
      <c r="N67" s="90">
        <f t="shared" si="74"/>
        <v>90.12</v>
      </c>
      <c r="O67" s="90">
        <f t="shared" si="75"/>
        <v>20</v>
      </c>
      <c r="P67" s="90">
        <f t="shared" si="39"/>
        <v>18.024000000000001</v>
      </c>
      <c r="Q67" s="121">
        <f t="shared" si="76"/>
        <v>0</v>
      </c>
      <c r="R67" s="90">
        <f t="shared" si="77"/>
        <v>0</v>
      </c>
      <c r="S67" s="90">
        <f t="shared" si="78"/>
        <v>0</v>
      </c>
      <c r="T67" s="90">
        <f t="shared" si="40"/>
        <v>0</v>
      </c>
      <c r="U67" s="121" t="str">
        <f t="shared" si="79"/>
        <v>EU19TAM01</v>
      </c>
      <c r="V67" s="90">
        <f t="shared" si="80"/>
        <v>39.72</v>
      </c>
      <c r="W67" s="90">
        <f t="shared" si="81"/>
        <v>11</v>
      </c>
      <c r="X67" s="90">
        <f t="shared" si="41"/>
        <v>4.3691999999999993</v>
      </c>
      <c r="Y67" s="121">
        <f t="shared" si="82"/>
        <v>0</v>
      </c>
      <c r="Z67" s="90">
        <f t="shared" si="83"/>
        <v>0</v>
      </c>
      <c r="AA67" s="90">
        <f t="shared" si="84"/>
        <v>0</v>
      </c>
      <c r="AB67" s="90">
        <f t="shared" si="42"/>
        <v>0</v>
      </c>
      <c r="AC67" s="121">
        <f t="shared" si="85"/>
        <v>0</v>
      </c>
      <c r="AD67" s="90">
        <f t="shared" si="86"/>
        <v>0</v>
      </c>
      <c r="AE67" s="90">
        <f t="shared" si="87"/>
        <v>0</v>
      </c>
      <c r="AF67" s="90">
        <f t="shared" si="43"/>
        <v>0</v>
      </c>
      <c r="AG67" s="121">
        <f t="shared" si="88"/>
        <v>0</v>
      </c>
      <c r="AH67" s="90">
        <f t="shared" si="89"/>
        <v>0</v>
      </c>
      <c r="AI67" s="90">
        <f t="shared" si="90"/>
        <v>0</v>
      </c>
      <c r="AJ67" s="90">
        <f t="shared" si="44"/>
        <v>0</v>
      </c>
      <c r="AK67" s="121" t="str">
        <f t="shared" si="91"/>
        <v>AC18DA03</v>
      </c>
      <c r="AL67" s="90">
        <f t="shared" si="92"/>
        <v>43.5</v>
      </c>
      <c r="AM67" s="90">
        <f t="shared" si="93"/>
        <v>23</v>
      </c>
      <c r="AN67" s="90">
        <f t="shared" si="45"/>
        <v>10.005000000000001</v>
      </c>
      <c r="AO67" s="121">
        <f t="shared" si="94"/>
        <v>0</v>
      </c>
      <c r="AP67" s="118">
        <f t="shared" si="47"/>
        <v>0</v>
      </c>
      <c r="AQ67" s="89">
        <f t="shared" si="95"/>
        <v>0</v>
      </c>
      <c r="AR67" s="279">
        <f t="shared" si="48"/>
        <v>0</v>
      </c>
      <c r="AS67" s="121">
        <f t="shared" si="96"/>
        <v>0</v>
      </c>
      <c r="AT67" s="118">
        <f t="shared" si="49"/>
        <v>0</v>
      </c>
      <c r="AU67" s="279">
        <f t="shared" si="97"/>
        <v>0</v>
      </c>
      <c r="AV67" s="279">
        <f t="shared" si="50"/>
        <v>0</v>
      </c>
      <c r="AW67" s="123">
        <f t="shared" si="98"/>
        <v>0</v>
      </c>
      <c r="AX67" s="118">
        <f t="shared" si="51"/>
        <v>0</v>
      </c>
      <c r="AY67" s="287">
        <f t="shared" si="99"/>
        <v>234.96</v>
      </c>
      <c r="AZ67" s="78">
        <f t="shared" si="100"/>
        <v>41.680199999999999</v>
      </c>
      <c r="BA67" s="279"/>
      <c r="BC67" s="325">
        <f t="shared" si="101"/>
        <v>54</v>
      </c>
      <c r="BD67" s="330"/>
      <c r="BE67" s="331" t="b">
        <f t="shared" si="102"/>
        <v>0</v>
      </c>
      <c r="BF67" s="330"/>
      <c r="BG67" s="331" t="b">
        <f t="shared" si="103"/>
        <v>0</v>
      </c>
    </row>
    <row r="68" spans="1:59" ht="15" customHeight="1" x14ac:dyDescent="0.2">
      <c r="A68"/>
      <c r="B68" s="91">
        <v>55</v>
      </c>
      <c r="C68" s="91" t="s">
        <v>92</v>
      </c>
      <c r="D68" s="283">
        <f t="shared" si="0"/>
        <v>43876</v>
      </c>
      <c r="E68" s="90" t="str">
        <f t="shared" si="67"/>
        <v>MF19MAM</v>
      </c>
      <c r="F68" s="90">
        <f t="shared" si="68"/>
        <v>30.42</v>
      </c>
      <c r="G68" s="90">
        <f t="shared" si="69"/>
        <v>10</v>
      </c>
      <c r="H68" s="90">
        <f t="shared" si="37"/>
        <v>3.0420000000000003</v>
      </c>
      <c r="I68" s="121">
        <f t="shared" si="70"/>
        <v>0</v>
      </c>
      <c r="J68" s="90">
        <f t="shared" si="71"/>
        <v>0</v>
      </c>
      <c r="K68" s="90">
        <f t="shared" si="72"/>
        <v>0</v>
      </c>
      <c r="L68" s="90">
        <f t="shared" si="38"/>
        <v>0</v>
      </c>
      <c r="M68" s="121" t="str">
        <f t="shared" si="73"/>
        <v>AC19ACM02</v>
      </c>
      <c r="N68" s="90">
        <f t="shared" si="74"/>
        <v>45.06</v>
      </c>
      <c r="O68" s="90">
        <f t="shared" si="75"/>
        <v>20</v>
      </c>
      <c r="P68" s="90">
        <f t="shared" si="39"/>
        <v>9.0120000000000005</v>
      </c>
      <c r="Q68" s="121">
        <f t="shared" si="76"/>
        <v>0</v>
      </c>
      <c r="R68" s="90">
        <f t="shared" si="77"/>
        <v>0</v>
      </c>
      <c r="S68" s="90">
        <f t="shared" si="78"/>
        <v>0</v>
      </c>
      <c r="T68" s="90">
        <f t="shared" si="40"/>
        <v>0</v>
      </c>
      <c r="U68" s="121" t="str">
        <f t="shared" si="79"/>
        <v>EU19TAM01</v>
      </c>
      <c r="V68" s="90">
        <f t="shared" si="80"/>
        <v>39.72</v>
      </c>
      <c r="W68" s="90">
        <f t="shared" si="81"/>
        <v>11</v>
      </c>
      <c r="X68" s="90">
        <f t="shared" si="41"/>
        <v>4.3691999999999993</v>
      </c>
      <c r="Y68" s="121">
        <f t="shared" si="82"/>
        <v>0</v>
      </c>
      <c r="Z68" s="90">
        <f t="shared" si="83"/>
        <v>0</v>
      </c>
      <c r="AA68" s="90">
        <f t="shared" si="84"/>
        <v>0</v>
      </c>
      <c r="AB68" s="90">
        <f t="shared" si="42"/>
        <v>0</v>
      </c>
      <c r="AC68" s="121" t="str">
        <f t="shared" si="85"/>
        <v>MF19DAG</v>
      </c>
      <c r="AD68" s="90">
        <f t="shared" si="86"/>
        <v>30.42</v>
      </c>
      <c r="AE68" s="90">
        <f t="shared" si="87"/>
        <v>33</v>
      </c>
      <c r="AF68" s="90">
        <f t="shared" si="43"/>
        <v>10.038600000000001</v>
      </c>
      <c r="AG68" s="121" t="str">
        <f t="shared" si="88"/>
        <v>CT19ACG01</v>
      </c>
      <c r="AH68" s="90">
        <f t="shared" si="89"/>
        <v>30.72</v>
      </c>
      <c r="AI68" s="90">
        <f t="shared" si="90"/>
        <v>25</v>
      </c>
      <c r="AJ68" s="90">
        <f t="shared" si="44"/>
        <v>7.68</v>
      </c>
      <c r="AK68" s="121" t="str">
        <f t="shared" si="91"/>
        <v>AC18DA03</v>
      </c>
      <c r="AL68" s="90">
        <f t="shared" si="92"/>
        <v>43.5</v>
      </c>
      <c r="AM68" s="90">
        <f t="shared" si="93"/>
        <v>23</v>
      </c>
      <c r="AN68" s="90">
        <f t="shared" si="45"/>
        <v>10.005000000000001</v>
      </c>
      <c r="AO68" s="121">
        <f t="shared" si="94"/>
        <v>0</v>
      </c>
      <c r="AP68" s="118">
        <f t="shared" si="47"/>
        <v>0</v>
      </c>
      <c r="AQ68" s="89">
        <f t="shared" si="95"/>
        <v>0</v>
      </c>
      <c r="AR68" s="279">
        <f t="shared" si="48"/>
        <v>0</v>
      </c>
      <c r="AS68" s="121">
        <f t="shared" si="96"/>
        <v>0</v>
      </c>
      <c r="AT68" s="118">
        <f t="shared" si="49"/>
        <v>0</v>
      </c>
      <c r="AU68" s="279">
        <f t="shared" si="97"/>
        <v>0</v>
      </c>
      <c r="AV68" s="279">
        <f t="shared" si="50"/>
        <v>0</v>
      </c>
      <c r="AW68" s="123">
        <f t="shared" si="98"/>
        <v>0</v>
      </c>
      <c r="AX68" s="118">
        <f t="shared" si="51"/>
        <v>0</v>
      </c>
      <c r="AY68" s="287">
        <f t="shared" si="99"/>
        <v>219.84</v>
      </c>
      <c r="AZ68" s="78">
        <f t="shared" si="100"/>
        <v>44.146800000000006</v>
      </c>
      <c r="BA68" s="279"/>
      <c r="BC68" s="325">
        <f t="shared" si="101"/>
        <v>55</v>
      </c>
      <c r="BD68" s="330"/>
      <c r="BE68" s="331" t="b">
        <f t="shared" si="102"/>
        <v>0</v>
      </c>
      <c r="BF68" s="330"/>
      <c r="BG68" s="331" t="b">
        <f t="shared" si="103"/>
        <v>0</v>
      </c>
    </row>
    <row r="69" spans="1:59" ht="15" customHeight="1" x14ac:dyDescent="0.2">
      <c r="A69"/>
      <c r="B69" s="91">
        <v>56</v>
      </c>
      <c r="C69" s="91" t="s">
        <v>92</v>
      </c>
      <c r="D69" s="283">
        <f t="shared" si="0"/>
        <v>43876</v>
      </c>
      <c r="E69" s="90">
        <f t="shared" si="67"/>
        <v>0</v>
      </c>
      <c r="F69" s="90">
        <f t="shared" si="68"/>
        <v>0</v>
      </c>
      <c r="G69" s="90">
        <f t="shared" si="69"/>
        <v>0</v>
      </c>
      <c r="H69" s="90">
        <f t="shared" si="37"/>
        <v>0</v>
      </c>
      <c r="I69" s="121" t="str">
        <f t="shared" si="70"/>
        <v>CT19ACM01</v>
      </c>
      <c r="J69" s="90">
        <f t="shared" si="71"/>
        <v>62.400000000000006</v>
      </c>
      <c r="K69" s="90">
        <f t="shared" si="72"/>
        <v>20</v>
      </c>
      <c r="L69" s="90">
        <f t="shared" si="38"/>
        <v>12.48</v>
      </c>
      <c r="M69" s="121" t="str">
        <f t="shared" si="73"/>
        <v>AC19ACM02</v>
      </c>
      <c r="N69" s="90">
        <f t="shared" si="74"/>
        <v>90.12</v>
      </c>
      <c r="O69" s="90">
        <f t="shared" si="75"/>
        <v>20</v>
      </c>
      <c r="P69" s="90">
        <f t="shared" si="39"/>
        <v>18.024000000000001</v>
      </c>
      <c r="Q69" s="121" t="str">
        <f t="shared" si="76"/>
        <v>ME19ACM</v>
      </c>
      <c r="R69" s="90">
        <f t="shared" si="77"/>
        <v>30.42</v>
      </c>
      <c r="S69" s="90">
        <f t="shared" si="78"/>
        <v>18</v>
      </c>
      <c r="T69" s="90">
        <f t="shared" si="40"/>
        <v>5.4756000000000009</v>
      </c>
      <c r="U69" s="121" t="str">
        <f t="shared" si="79"/>
        <v>EU19TAM01</v>
      </c>
      <c r="V69" s="90">
        <f t="shared" si="80"/>
        <v>119.16</v>
      </c>
      <c r="W69" s="90">
        <f t="shared" si="81"/>
        <v>11</v>
      </c>
      <c r="X69" s="90">
        <f t="shared" si="41"/>
        <v>13.1076</v>
      </c>
      <c r="Y69" s="121">
        <f t="shared" si="82"/>
        <v>0</v>
      </c>
      <c r="Z69" s="90">
        <f t="shared" si="83"/>
        <v>0</v>
      </c>
      <c r="AA69" s="90">
        <f t="shared" si="84"/>
        <v>0</v>
      </c>
      <c r="AB69" s="90">
        <f t="shared" si="42"/>
        <v>0</v>
      </c>
      <c r="AC69" s="121" t="str">
        <f t="shared" si="85"/>
        <v>MF19DAG</v>
      </c>
      <c r="AD69" s="90">
        <f t="shared" si="86"/>
        <v>60.84</v>
      </c>
      <c r="AE69" s="90">
        <f t="shared" si="87"/>
        <v>33</v>
      </c>
      <c r="AF69" s="90">
        <f t="shared" si="43"/>
        <v>20.077200000000001</v>
      </c>
      <c r="AG69" s="121" t="str">
        <f t="shared" si="88"/>
        <v>CT19ACG01</v>
      </c>
      <c r="AH69" s="90">
        <f t="shared" si="89"/>
        <v>61.44</v>
      </c>
      <c r="AI69" s="90">
        <f t="shared" si="90"/>
        <v>25</v>
      </c>
      <c r="AJ69" s="90">
        <f t="shared" si="44"/>
        <v>15.36</v>
      </c>
      <c r="AK69" s="121" t="str">
        <f t="shared" si="91"/>
        <v>AC18DA03</v>
      </c>
      <c r="AL69" s="90">
        <f t="shared" si="92"/>
        <v>87</v>
      </c>
      <c r="AM69" s="90">
        <f t="shared" si="93"/>
        <v>23</v>
      </c>
      <c r="AN69" s="90">
        <f t="shared" si="45"/>
        <v>20.010000000000002</v>
      </c>
      <c r="AO69" s="121">
        <f t="shared" si="94"/>
        <v>0</v>
      </c>
      <c r="AP69" s="118">
        <f t="shared" si="47"/>
        <v>0</v>
      </c>
      <c r="AQ69" s="89">
        <f t="shared" si="95"/>
        <v>0</v>
      </c>
      <c r="AR69" s="279">
        <f t="shared" si="48"/>
        <v>0</v>
      </c>
      <c r="AS69" s="121">
        <f t="shared" si="96"/>
        <v>0</v>
      </c>
      <c r="AT69" s="118">
        <f t="shared" si="49"/>
        <v>0</v>
      </c>
      <c r="AU69" s="279">
        <f t="shared" si="97"/>
        <v>0</v>
      </c>
      <c r="AV69" s="279">
        <f t="shared" si="50"/>
        <v>0</v>
      </c>
      <c r="AW69" s="123">
        <f t="shared" si="98"/>
        <v>0</v>
      </c>
      <c r="AX69" s="118">
        <f t="shared" si="51"/>
        <v>0</v>
      </c>
      <c r="AY69" s="287">
        <f t="shared" si="99"/>
        <v>511.38000000000005</v>
      </c>
      <c r="AZ69" s="78">
        <f t="shared" si="100"/>
        <v>104.53440000000001</v>
      </c>
      <c r="BA69" s="279"/>
      <c r="BC69" s="325">
        <f t="shared" si="101"/>
        <v>56</v>
      </c>
      <c r="BD69" s="330"/>
      <c r="BE69" s="331" t="b">
        <f t="shared" si="102"/>
        <v>0</v>
      </c>
      <c r="BF69" s="330"/>
      <c r="BG69" s="331" t="b">
        <f t="shared" si="103"/>
        <v>0</v>
      </c>
    </row>
    <row r="70" spans="1:59" ht="15" customHeight="1" x14ac:dyDescent="0.2">
      <c r="B70" s="91">
        <v>57</v>
      </c>
      <c r="C70" s="91" t="s">
        <v>92</v>
      </c>
      <c r="D70" s="283">
        <f t="shared" si="0"/>
        <v>43876</v>
      </c>
      <c r="E70" s="90" t="str">
        <f t="shared" si="67"/>
        <v>MF19MAM</v>
      </c>
      <c r="F70" s="90">
        <f t="shared" si="68"/>
        <v>30.42</v>
      </c>
      <c r="G70" s="90">
        <f t="shared" si="69"/>
        <v>10</v>
      </c>
      <c r="H70" s="90">
        <f t="shared" ref="H70:H151" si="134">F70*G70/100</f>
        <v>3.0420000000000003</v>
      </c>
      <c r="I70" s="121" t="str">
        <f t="shared" si="70"/>
        <v>CT19ACM01</v>
      </c>
      <c r="J70" s="90">
        <f t="shared" si="71"/>
        <v>31.200000000000003</v>
      </c>
      <c r="K70" s="90">
        <f t="shared" si="72"/>
        <v>20</v>
      </c>
      <c r="L70" s="90">
        <f t="shared" ref="L70:L151" si="135">J70*K70/100</f>
        <v>6.24</v>
      </c>
      <c r="M70" s="121" t="str">
        <f t="shared" si="73"/>
        <v>AC19ACM02</v>
      </c>
      <c r="N70" s="90">
        <f t="shared" si="74"/>
        <v>135.18</v>
      </c>
      <c r="O70" s="90">
        <f t="shared" si="75"/>
        <v>20</v>
      </c>
      <c r="P70" s="90">
        <f t="shared" ref="P70:P151" si="136">N70*O70/100</f>
        <v>27.036000000000005</v>
      </c>
      <c r="Q70" s="121">
        <f t="shared" si="76"/>
        <v>0</v>
      </c>
      <c r="R70" s="90">
        <f t="shared" si="77"/>
        <v>0</v>
      </c>
      <c r="S70" s="90">
        <f t="shared" si="78"/>
        <v>0</v>
      </c>
      <c r="T70" s="90">
        <f t="shared" ref="T70:T151" si="137">R70*S70/100</f>
        <v>0</v>
      </c>
      <c r="U70" s="121" t="str">
        <f t="shared" si="79"/>
        <v>EU19TAM01</v>
      </c>
      <c r="V70" s="90">
        <f t="shared" si="80"/>
        <v>79.44</v>
      </c>
      <c r="W70" s="90">
        <f t="shared" si="81"/>
        <v>11</v>
      </c>
      <c r="X70" s="90">
        <f t="shared" ref="X70:X151" si="138">V70*W70/100</f>
        <v>8.7383999999999986</v>
      </c>
      <c r="Y70" s="121">
        <f t="shared" si="82"/>
        <v>0</v>
      </c>
      <c r="Z70" s="90">
        <f t="shared" si="83"/>
        <v>0</v>
      </c>
      <c r="AA70" s="90">
        <f t="shared" si="84"/>
        <v>0</v>
      </c>
      <c r="AB70" s="90">
        <f t="shared" ref="AB70:AB151" si="139">Z70*AA70/100</f>
        <v>0</v>
      </c>
      <c r="AC70" s="121" t="str">
        <f t="shared" si="85"/>
        <v>MF19DAG</v>
      </c>
      <c r="AD70" s="90">
        <f t="shared" si="86"/>
        <v>60.84</v>
      </c>
      <c r="AE70" s="90">
        <f t="shared" si="87"/>
        <v>33</v>
      </c>
      <c r="AF70" s="90">
        <f t="shared" ref="AF70:AF151" si="140">AD70*AE70/100</f>
        <v>20.077200000000001</v>
      </c>
      <c r="AG70" s="121" t="str">
        <f t="shared" si="88"/>
        <v>CT19ACG01</v>
      </c>
      <c r="AH70" s="90">
        <f t="shared" si="89"/>
        <v>30.72</v>
      </c>
      <c r="AI70" s="90">
        <f t="shared" si="90"/>
        <v>25</v>
      </c>
      <c r="AJ70" s="90">
        <f t="shared" ref="AJ70:AJ151" si="141">AH70*AI70/100</f>
        <v>7.68</v>
      </c>
      <c r="AK70" s="121" t="str">
        <f t="shared" si="91"/>
        <v>AC18DA03</v>
      </c>
      <c r="AL70" s="90">
        <f t="shared" si="92"/>
        <v>217.5</v>
      </c>
      <c r="AM70" s="90">
        <f t="shared" si="93"/>
        <v>23</v>
      </c>
      <c r="AN70" s="90">
        <f t="shared" ref="AN70:AN151" si="142">AL70*AM70/100</f>
        <v>50.024999999999999</v>
      </c>
      <c r="AO70" s="121">
        <f t="shared" si="94"/>
        <v>0</v>
      </c>
      <c r="AP70" s="118">
        <f t="shared" si="47"/>
        <v>0</v>
      </c>
      <c r="AQ70" s="89">
        <f t="shared" si="95"/>
        <v>0</v>
      </c>
      <c r="AR70" s="279">
        <f t="shared" si="48"/>
        <v>0</v>
      </c>
      <c r="AS70" s="121">
        <f t="shared" si="96"/>
        <v>0</v>
      </c>
      <c r="AT70" s="118">
        <f t="shared" si="49"/>
        <v>0</v>
      </c>
      <c r="AU70" s="279">
        <f t="shared" si="97"/>
        <v>0</v>
      </c>
      <c r="AV70" s="279">
        <f t="shared" si="50"/>
        <v>0</v>
      </c>
      <c r="AW70" s="123">
        <f t="shared" si="98"/>
        <v>0</v>
      </c>
      <c r="AX70" s="118">
        <f t="shared" si="51"/>
        <v>0</v>
      </c>
      <c r="AY70" s="287">
        <f t="shared" si="99"/>
        <v>585.30000000000007</v>
      </c>
      <c r="AZ70" s="78">
        <f t="shared" si="100"/>
        <v>122.83860000000001</v>
      </c>
      <c r="BA70" s="279"/>
      <c r="BC70" s="325">
        <f t="shared" si="101"/>
        <v>57</v>
      </c>
      <c r="BD70" s="330"/>
      <c r="BE70" s="331" t="b">
        <f t="shared" si="102"/>
        <v>0</v>
      </c>
      <c r="BF70" s="330"/>
      <c r="BG70" s="331" t="b">
        <f t="shared" si="103"/>
        <v>0</v>
      </c>
    </row>
    <row r="71" spans="1:59" ht="15" customHeight="1" x14ac:dyDescent="0.2">
      <c r="A71"/>
      <c r="B71" s="91">
        <v>58</v>
      </c>
      <c r="C71" s="91" t="s">
        <v>92</v>
      </c>
      <c r="D71" s="283">
        <f t="shared" ref="D71:D152" si="143">IF($C71="GD",VLOOKUP($B71,FATT_GD,4,0),VLOOKUP($B71,FATT_VE,2,0))</f>
        <v>43876</v>
      </c>
      <c r="E71" s="90" t="str">
        <f t="shared" si="67"/>
        <v>MF19MAM</v>
      </c>
      <c r="F71" s="90">
        <f t="shared" si="68"/>
        <v>60.84</v>
      </c>
      <c r="G71" s="90">
        <f t="shared" si="69"/>
        <v>10</v>
      </c>
      <c r="H71" s="90">
        <f t="shared" si="134"/>
        <v>6.0840000000000005</v>
      </c>
      <c r="I71" s="121">
        <f t="shared" si="70"/>
        <v>0</v>
      </c>
      <c r="J71" s="90">
        <f t="shared" si="71"/>
        <v>0</v>
      </c>
      <c r="K71" s="90">
        <f t="shared" si="72"/>
        <v>0</v>
      </c>
      <c r="L71" s="90">
        <f t="shared" si="135"/>
        <v>0</v>
      </c>
      <c r="M71" s="121" t="str">
        <f t="shared" si="73"/>
        <v>AC19ACM02</v>
      </c>
      <c r="N71" s="90">
        <f t="shared" si="74"/>
        <v>180.24</v>
      </c>
      <c r="O71" s="90">
        <f t="shared" si="75"/>
        <v>20</v>
      </c>
      <c r="P71" s="90">
        <f t="shared" si="136"/>
        <v>36.048000000000002</v>
      </c>
      <c r="Q71" s="121" t="str">
        <f t="shared" si="76"/>
        <v>ME19ACM</v>
      </c>
      <c r="R71" s="90">
        <f t="shared" si="77"/>
        <v>91.26</v>
      </c>
      <c r="S71" s="90">
        <f t="shared" si="78"/>
        <v>18</v>
      </c>
      <c r="T71" s="90">
        <f t="shared" si="137"/>
        <v>16.4268</v>
      </c>
      <c r="U71" s="121" t="str">
        <f t="shared" si="79"/>
        <v>EU19TAM01</v>
      </c>
      <c r="V71" s="90">
        <f t="shared" si="80"/>
        <v>119.16</v>
      </c>
      <c r="W71" s="90">
        <f t="shared" si="81"/>
        <v>11</v>
      </c>
      <c r="X71" s="90">
        <f t="shared" si="138"/>
        <v>13.1076</v>
      </c>
      <c r="Y71" s="121">
        <f t="shared" si="82"/>
        <v>0</v>
      </c>
      <c r="Z71" s="90">
        <f t="shared" si="83"/>
        <v>0</v>
      </c>
      <c r="AA71" s="90">
        <f t="shared" si="84"/>
        <v>0</v>
      </c>
      <c r="AB71" s="90">
        <f t="shared" si="139"/>
        <v>0</v>
      </c>
      <c r="AC71" s="121">
        <f t="shared" si="85"/>
        <v>0</v>
      </c>
      <c r="AD71" s="90">
        <f t="shared" si="86"/>
        <v>0</v>
      </c>
      <c r="AE71" s="90">
        <f t="shared" si="87"/>
        <v>0</v>
      </c>
      <c r="AF71" s="90">
        <f t="shared" si="140"/>
        <v>0</v>
      </c>
      <c r="AG71" s="121" t="str">
        <f t="shared" si="88"/>
        <v>CT19ACG01</v>
      </c>
      <c r="AH71" s="90">
        <f t="shared" si="89"/>
        <v>61.44</v>
      </c>
      <c r="AI71" s="90">
        <f t="shared" si="90"/>
        <v>25</v>
      </c>
      <c r="AJ71" s="90">
        <f t="shared" si="141"/>
        <v>15.36</v>
      </c>
      <c r="AK71" s="121" t="str">
        <f t="shared" si="91"/>
        <v>AC18DA03</v>
      </c>
      <c r="AL71" s="90">
        <f t="shared" si="92"/>
        <v>87</v>
      </c>
      <c r="AM71" s="90">
        <f t="shared" si="93"/>
        <v>23</v>
      </c>
      <c r="AN71" s="90">
        <f t="shared" si="142"/>
        <v>20.010000000000002</v>
      </c>
      <c r="AO71" s="121">
        <f t="shared" si="94"/>
        <v>0</v>
      </c>
      <c r="AP71" s="118">
        <f t="shared" ref="AP71:AP152" si="144">IFERROR(IF(AO71&gt;0,AO71*AP$6/100,0),0)</f>
        <v>0</v>
      </c>
      <c r="AQ71" s="89">
        <f t="shared" si="95"/>
        <v>0</v>
      </c>
      <c r="AR71" s="279">
        <f t="shared" ref="AR71:AR152" si="145">IFERROR(IF(AQ71&gt;0,AQ71*AR$6/100,0),0)</f>
        <v>0</v>
      </c>
      <c r="AS71" s="121">
        <f t="shared" si="96"/>
        <v>0</v>
      </c>
      <c r="AT71" s="118">
        <f t="shared" ref="AT71:AT152" si="146">IFERROR(IF(AS71&gt;0,AS71*AT$6/100,0),0)</f>
        <v>0</v>
      </c>
      <c r="AU71" s="279">
        <f t="shared" si="97"/>
        <v>0</v>
      </c>
      <c r="AV71" s="279">
        <f t="shared" ref="AV71:AV152" si="147">IFERROR(IF(AU71&gt;0,AU71*AV$6/100,0),0)</f>
        <v>0</v>
      </c>
      <c r="AW71" s="123">
        <f t="shared" si="98"/>
        <v>0</v>
      </c>
      <c r="AX71" s="118">
        <f t="shared" ref="AX71:AX152" si="148">IFERROR(IF(AW71&gt;0,AW71*AX$6/100,0),0)</f>
        <v>0</v>
      </c>
      <c r="AY71" s="287">
        <f t="shared" si="99"/>
        <v>599.94000000000005</v>
      </c>
      <c r="AZ71" s="78">
        <f t="shared" si="100"/>
        <v>107.03640000000001</v>
      </c>
      <c r="BA71" s="279"/>
      <c r="BC71" s="325">
        <f t="shared" si="101"/>
        <v>58</v>
      </c>
      <c r="BD71" s="330"/>
      <c r="BE71" s="331" t="b">
        <f t="shared" si="102"/>
        <v>0</v>
      </c>
      <c r="BF71" s="330"/>
      <c r="BG71" s="331" t="b">
        <f t="shared" si="103"/>
        <v>0</v>
      </c>
    </row>
    <row r="72" spans="1:59" ht="15" customHeight="1" x14ac:dyDescent="0.2">
      <c r="A72"/>
      <c r="B72" s="91">
        <v>59</v>
      </c>
      <c r="C72" s="91" t="s">
        <v>92</v>
      </c>
      <c r="D72" s="283">
        <f t="shared" si="143"/>
        <v>43876</v>
      </c>
      <c r="E72" s="90">
        <f t="shared" si="67"/>
        <v>0</v>
      </c>
      <c r="F72" s="90">
        <f t="shared" si="68"/>
        <v>0</v>
      </c>
      <c r="G72" s="90">
        <f t="shared" si="69"/>
        <v>0</v>
      </c>
      <c r="H72" s="90">
        <f t="shared" si="134"/>
        <v>0</v>
      </c>
      <c r="I72" s="121" t="str">
        <f t="shared" si="70"/>
        <v>CT19ACM01</v>
      </c>
      <c r="J72" s="90">
        <f t="shared" si="71"/>
        <v>62.400000000000006</v>
      </c>
      <c r="K72" s="90">
        <f t="shared" si="72"/>
        <v>20</v>
      </c>
      <c r="L72" s="90">
        <f t="shared" si="135"/>
        <v>12.48</v>
      </c>
      <c r="M72" s="121">
        <f t="shared" si="73"/>
        <v>0</v>
      </c>
      <c r="N72" s="90">
        <f t="shared" si="74"/>
        <v>0</v>
      </c>
      <c r="O72" s="90">
        <f t="shared" si="75"/>
        <v>0</v>
      </c>
      <c r="P72" s="90">
        <f t="shared" si="136"/>
        <v>0</v>
      </c>
      <c r="Q72" s="121">
        <f t="shared" si="76"/>
        <v>0</v>
      </c>
      <c r="R72" s="90">
        <f t="shared" si="77"/>
        <v>0</v>
      </c>
      <c r="S72" s="90">
        <f t="shared" si="78"/>
        <v>0</v>
      </c>
      <c r="T72" s="90">
        <f t="shared" si="137"/>
        <v>0</v>
      </c>
      <c r="U72" s="121" t="str">
        <f t="shared" si="79"/>
        <v>EU19TAM01</v>
      </c>
      <c r="V72" s="90">
        <f t="shared" si="80"/>
        <v>119.16</v>
      </c>
      <c r="W72" s="90">
        <f t="shared" si="81"/>
        <v>11</v>
      </c>
      <c r="X72" s="90">
        <f t="shared" si="138"/>
        <v>13.1076</v>
      </c>
      <c r="Y72" s="121">
        <f t="shared" si="82"/>
        <v>0</v>
      </c>
      <c r="Z72" s="90">
        <f t="shared" si="83"/>
        <v>0</v>
      </c>
      <c r="AA72" s="90">
        <f t="shared" si="84"/>
        <v>0</v>
      </c>
      <c r="AB72" s="90">
        <f t="shared" si="139"/>
        <v>0</v>
      </c>
      <c r="AC72" s="121">
        <f t="shared" si="85"/>
        <v>0</v>
      </c>
      <c r="AD72" s="90">
        <f t="shared" si="86"/>
        <v>0</v>
      </c>
      <c r="AE72" s="90">
        <f t="shared" si="87"/>
        <v>0</v>
      </c>
      <c r="AF72" s="90">
        <f t="shared" si="140"/>
        <v>0</v>
      </c>
      <c r="AG72" s="121">
        <f t="shared" si="88"/>
        <v>0</v>
      </c>
      <c r="AH72" s="90">
        <f t="shared" si="89"/>
        <v>0</v>
      </c>
      <c r="AI72" s="90">
        <f t="shared" si="90"/>
        <v>0</v>
      </c>
      <c r="AJ72" s="90">
        <f t="shared" si="141"/>
        <v>0</v>
      </c>
      <c r="AK72" s="121">
        <f t="shared" si="91"/>
        <v>0</v>
      </c>
      <c r="AL72" s="90">
        <f t="shared" si="92"/>
        <v>0</v>
      </c>
      <c r="AM72" s="90">
        <f t="shared" si="93"/>
        <v>0</v>
      </c>
      <c r="AN72" s="90">
        <f t="shared" si="142"/>
        <v>0</v>
      </c>
      <c r="AO72" s="121">
        <f t="shared" si="94"/>
        <v>156</v>
      </c>
      <c r="AP72" s="118">
        <f t="shared" si="144"/>
        <v>39</v>
      </c>
      <c r="AQ72" s="89">
        <f t="shared" si="95"/>
        <v>0</v>
      </c>
      <c r="AR72" s="279">
        <f t="shared" si="145"/>
        <v>0</v>
      </c>
      <c r="AS72" s="121">
        <f t="shared" si="96"/>
        <v>0</v>
      </c>
      <c r="AT72" s="118">
        <f t="shared" si="146"/>
        <v>0</v>
      </c>
      <c r="AU72" s="279">
        <f t="shared" si="97"/>
        <v>0</v>
      </c>
      <c r="AV72" s="279">
        <f t="shared" si="147"/>
        <v>0</v>
      </c>
      <c r="AW72" s="123">
        <f t="shared" si="98"/>
        <v>0</v>
      </c>
      <c r="AX72" s="118">
        <f t="shared" si="148"/>
        <v>0</v>
      </c>
      <c r="AY72" s="287">
        <f t="shared" si="99"/>
        <v>337.56</v>
      </c>
      <c r="AZ72" s="78">
        <f t="shared" si="100"/>
        <v>64.587600000000009</v>
      </c>
      <c r="BA72" s="279"/>
      <c r="BC72" s="325">
        <f t="shared" si="101"/>
        <v>59</v>
      </c>
      <c r="BD72" s="330"/>
      <c r="BE72" s="331" t="b">
        <f t="shared" si="102"/>
        <v>0</v>
      </c>
      <c r="BF72" s="330"/>
      <c r="BG72" s="331" t="b">
        <f t="shared" si="103"/>
        <v>0</v>
      </c>
    </row>
    <row r="73" spans="1:59" ht="15" customHeight="1" x14ac:dyDescent="0.2">
      <c r="A73"/>
      <c r="B73" s="91">
        <v>60</v>
      </c>
      <c r="C73" s="91"/>
      <c r="D73" s="283">
        <f t="shared" si="143"/>
        <v>43879</v>
      </c>
      <c r="E73" s="90">
        <f t="shared" si="67"/>
        <v>0</v>
      </c>
      <c r="F73" s="90">
        <f t="shared" si="68"/>
        <v>0</v>
      </c>
      <c r="G73" s="90">
        <f t="shared" si="69"/>
        <v>0</v>
      </c>
      <c r="H73" s="90">
        <f t="shared" si="134"/>
        <v>0</v>
      </c>
      <c r="I73" s="121">
        <f t="shared" si="70"/>
        <v>0</v>
      </c>
      <c r="J73" s="90">
        <f t="shared" si="71"/>
        <v>0</v>
      </c>
      <c r="K73" s="90">
        <f t="shared" si="72"/>
        <v>0</v>
      </c>
      <c r="L73" s="90">
        <f t="shared" si="135"/>
        <v>0</v>
      </c>
      <c r="M73" s="121">
        <f t="shared" si="73"/>
        <v>0</v>
      </c>
      <c r="N73" s="90">
        <f t="shared" si="74"/>
        <v>0</v>
      </c>
      <c r="O73" s="90">
        <f t="shared" si="75"/>
        <v>0</v>
      </c>
      <c r="P73" s="90">
        <f t="shared" si="136"/>
        <v>0</v>
      </c>
      <c r="Q73" s="121">
        <f t="shared" si="76"/>
        <v>0</v>
      </c>
      <c r="R73" s="90">
        <f t="shared" si="77"/>
        <v>0</v>
      </c>
      <c r="S73" s="90">
        <f t="shared" si="78"/>
        <v>0</v>
      </c>
      <c r="T73" s="90">
        <f t="shared" si="137"/>
        <v>0</v>
      </c>
      <c r="U73" s="121">
        <f t="shared" si="79"/>
        <v>0</v>
      </c>
      <c r="V73" s="90">
        <f t="shared" si="80"/>
        <v>0</v>
      </c>
      <c r="W73" s="90">
        <f t="shared" si="81"/>
        <v>0</v>
      </c>
      <c r="X73" s="90">
        <f t="shared" si="138"/>
        <v>0</v>
      </c>
      <c r="Y73" s="121">
        <f t="shared" si="82"/>
        <v>0</v>
      </c>
      <c r="Z73" s="90">
        <f t="shared" si="83"/>
        <v>0</v>
      </c>
      <c r="AA73" s="90">
        <f t="shared" si="84"/>
        <v>0</v>
      </c>
      <c r="AB73" s="90">
        <f t="shared" si="139"/>
        <v>0</v>
      </c>
      <c r="AC73" s="121">
        <f t="shared" si="85"/>
        <v>0</v>
      </c>
      <c r="AD73" s="90">
        <f t="shared" si="86"/>
        <v>0</v>
      </c>
      <c r="AE73" s="90">
        <f t="shared" si="87"/>
        <v>0</v>
      </c>
      <c r="AF73" s="90">
        <f t="shared" si="140"/>
        <v>0</v>
      </c>
      <c r="AG73" s="121">
        <f t="shared" si="88"/>
        <v>0</v>
      </c>
      <c r="AH73" s="90">
        <f t="shared" si="89"/>
        <v>0</v>
      </c>
      <c r="AI73" s="90">
        <f t="shared" si="90"/>
        <v>0</v>
      </c>
      <c r="AJ73" s="90">
        <f t="shared" si="141"/>
        <v>0</v>
      </c>
      <c r="AK73" s="121">
        <f t="shared" si="91"/>
        <v>0</v>
      </c>
      <c r="AL73" s="90">
        <f t="shared" si="92"/>
        <v>0</v>
      </c>
      <c r="AM73" s="90">
        <f t="shared" si="93"/>
        <v>0</v>
      </c>
      <c r="AN73" s="90">
        <f t="shared" si="142"/>
        <v>0</v>
      </c>
      <c r="AO73" s="121">
        <f t="shared" si="94"/>
        <v>0</v>
      </c>
      <c r="AP73" s="118">
        <f t="shared" si="144"/>
        <v>0</v>
      </c>
      <c r="AQ73" s="89">
        <f t="shared" si="95"/>
        <v>0</v>
      </c>
      <c r="AR73" s="279">
        <f t="shared" si="145"/>
        <v>0</v>
      </c>
      <c r="AS73" s="121">
        <f t="shared" si="96"/>
        <v>108</v>
      </c>
      <c r="AT73" s="118">
        <f t="shared" si="146"/>
        <v>21.6</v>
      </c>
      <c r="AU73" s="279">
        <f t="shared" si="97"/>
        <v>0</v>
      </c>
      <c r="AV73" s="279">
        <f t="shared" si="147"/>
        <v>0</v>
      </c>
      <c r="AW73" s="123">
        <f t="shared" si="98"/>
        <v>0</v>
      </c>
      <c r="AX73" s="118">
        <f t="shared" si="148"/>
        <v>0</v>
      </c>
      <c r="AY73" s="287">
        <f t="shared" si="99"/>
        <v>108</v>
      </c>
      <c r="AZ73" s="78">
        <f t="shared" si="100"/>
        <v>21.6</v>
      </c>
      <c r="BA73" s="279"/>
      <c r="BC73" s="325">
        <f t="shared" si="101"/>
        <v>60</v>
      </c>
      <c r="BD73" s="330"/>
      <c r="BE73" s="331" t="b">
        <f t="shared" si="102"/>
        <v>0</v>
      </c>
      <c r="BF73" s="330"/>
      <c r="BG73" s="331" t="b">
        <f t="shared" si="103"/>
        <v>0</v>
      </c>
    </row>
    <row r="74" spans="1:59" ht="15" customHeight="1" x14ac:dyDescent="0.2">
      <c r="A74"/>
      <c r="B74" s="91">
        <v>61</v>
      </c>
      <c r="C74" s="91" t="s">
        <v>92</v>
      </c>
      <c r="D74" s="283">
        <f t="shared" si="143"/>
        <v>43883</v>
      </c>
      <c r="E74" s="90" t="str">
        <f t="shared" si="67"/>
        <v>MF19MAM</v>
      </c>
      <c r="F74" s="90">
        <f t="shared" si="68"/>
        <v>60.84</v>
      </c>
      <c r="G74" s="90">
        <f t="shared" si="69"/>
        <v>10</v>
      </c>
      <c r="H74" s="90">
        <f t="shared" si="134"/>
        <v>6.0840000000000005</v>
      </c>
      <c r="I74" s="121" t="str">
        <f t="shared" si="70"/>
        <v>CT19ACM01</v>
      </c>
      <c r="J74" s="90">
        <f t="shared" si="71"/>
        <v>31.200000000000003</v>
      </c>
      <c r="K74" s="90">
        <f t="shared" si="72"/>
        <v>20</v>
      </c>
      <c r="L74" s="90">
        <f t="shared" si="135"/>
        <v>6.24</v>
      </c>
      <c r="M74" s="121" t="str">
        <f t="shared" si="73"/>
        <v>AC19ACM02</v>
      </c>
      <c r="N74" s="90">
        <f t="shared" si="74"/>
        <v>90.12</v>
      </c>
      <c r="O74" s="90">
        <f t="shared" si="75"/>
        <v>20</v>
      </c>
      <c r="P74" s="90">
        <f t="shared" si="136"/>
        <v>18.024000000000001</v>
      </c>
      <c r="Q74" s="121" t="str">
        <f t="shared" si="76"/>
        <v>ME19ACM</v>
      </c>
      <c r="R74" s="90">
        <f t="shared" si="77"/>
        <v>91.26</v>
      </c>
      <c r="S74" s="90">
        <f t="shared" si="78"/>
        <v>18</v>
      </c>
      <c r="T74" s="90">
        <f t="shared" si="137"/>
        <v>16.4268</v>
      </c>
      <c r="U74" s="121" t="str">
        <f t="shared" si="79"/>
        <v>EU19TAM01</v>
      </c>
      <c r="V74" s="90">
        <f t="shared" si="80"/>
        <v>119.16</v>
      </c>
      <c r="W74" s="90">
        <f t="shared" si="81"/>
        <v>11</v>
      </c>
      <c r="X74" s="90">
        <f t="shared" si="138"/>
        <v>13.1076</v>
      </c>
      <c r="Y74" s="121">
        <f t="shared" si="82"/>
        <v>0</v>
      </c>
      <c r="Z74" s="90">
        <f t="shared" si="83"/>
        <v>0</v>
      </c>
      <c r="AA74" s="90">
        <f t="shared" si="84"/>
        <v>0</v>
      </c>
      <c r="AB74" s="90">
        <f t="shared" si="139"/>
        <v>0</v>
      </c>
      <c r="AC74" s="121" t="str">
        <f t="shared" si="85"/>
        <v>MF19DAG</v>
      </c>
      <c r="AD74" s="90">
        <f t="shared" si="86"/>
        <v>30.42</v>
      </c>
      <c r="AE74" s="90">
        <f t="shared" si="87"/>
        <v>33</v>
      </c>
      <c r="AF74" s="90">
        <f t="shared" si="140"/>
        <v>10.038600000000001</v>
      </c>
      <c r="AG74" s="121" t="str">
        <f t="shared" si="88"/>
        <v>CT19ACG01</v>
      </c>
      <c r="AH74" s="90">
        <f t="shared" si="89"/>
        <v>61.44</v>
      </c>
      <c r="AI74" s="90">
        <f t="shared" si="90"/>
        <v>25</v>
      </c>
      <c r="AJ74" s="90">
        <f t="shared" si="141"/>
        <v>15.36</v>
      </c>
      <c r="AK74" s="121" t="str">
        <f t="shared" si="91"/>
        <v>AC18DA03</v>
      </c>
      <c r="AL74" s="90">
        <f t="shared" si="92"/>
        <v>87</v>
      </c>
      <c r="AM74" s="90">
        <f t="shared" si="93"/>
        <v>23</v>
      </c>
      <c r="AN74" s="90">
        <f t="shared" si="142"/>
        <v>20.010000000000002</v>
      </c>
      <c r="AO74" s="121">
        <f t="shared" si="94"/>
        <v>0</v>
      </c>
      <c r="AP74" s="118">
        <f t="shared" si="144"/>
        <v>0</v>
      </c>
      <c r="AQ74" s="89">
        <f t="shared" si="95"/>
        <v>0</v>
      </c>
      <c r="AR74" s="279">
        <f t="shared" si="145"/>
        <v>0</v>
      </c>
      <c r="AS74" s="121">
        <f t="shared" si="96"/>
        <v>0</v>
      </c>
      <c r="AT74" s="118">
        <f t="shared" si="146"/>
        <v>0</v>
      </c>
      <c r="AU74" s="279">
        <f t="shared" si="97"/>
        <v>0</v>
      </c>
      <c r="AV74" s="279">
        <f t="shared" si="147"/>
        <v>0</v>
      </c>
      <c r="AW74" s="123">
        <f t="shared" si="98"/>
        <v>0</v>
      </c>
      <c r="AX74" s="118">
        <f t="shared" si="148"/>
        <v>0</v>
      </c>
      <c r="AY74" s="287">
        <f t="shared" si="99"/>
        <v>571.44000000000005</v>
      </c>
      <c r="AZ74" s="78">
        <f t="shared" si="100"/>
        <v>105.291</v>
      </c>
      <c r="BA74" s="279"/>
      <c r="BC74" s="325">
        <f t="shared" si="101"/>
        <v>61</v>
      </c>
      <c r="BD74" s="330"/>
      <c r="BE74" s="331" t="b">
        <f t="shared" si="102"/>
        <v>0</v>
      </c>
      <c r="BF74" s="330"/>
      <c r="BG74" s="331" t="b">
        <f t="shared" si="103"/>
        <v>0</v>
      </c>
    </row>
    <row r="75" spans="1:59" ht="15" customHeight="1" x14ac:dyDescent="0.2">
      <c r="A75"/>
      <c r="B75" s="91">
        <v>62</v>
      </c>
      <c r="C75" s="91" t="s">
        <v>92</v>
      </c>
      <c r="D75" s="283">
        <f t="shared" si="143"/>
        <v>43883</v>
      </c>
      <c r="E75" s="90" t="str">
        <f t="shared" si="67"/>
        <v>MF19MAM</v>
      </c>
      <c r="F75" s="90">
        <f t="shared" si="68"/>
        <v>60.84</v>
      </c>
      <c r="G75" s="90">
        <f t="shared" si="69"/>
        <v>10</v>
      </c>
      <c r="H75" s="90">
        <f t="shared" si="134"/>
        <v>6.0840000000000005</v>
      </c>
      <c r="I75" s="121" t="str">
        <f t="shared" si="70"/>
        <v>CT19ACM01</v>
      </c>
      <c r="J75" s="90">
        <f t="shared" si="71"/>
        <v>62.400000000000006</v>
      </c>
      <c r="K75" s="90">
        <f t="shared" si="72"/>
        <v>20</v>
      </c>
      <c r="L75" s="90">
        <f t="shared" si="135"/>
        <v>12.48</v>
      </c>
      <c r="M75" s="121" t="str">
        <f t="shared" si="73"/>
        <v>AC19ACM02</v>
      </c>
      <c r="N75" s="90">
        <f t="shared" si="74"/>
        <v>135.18</v>
      </c>
      <c r="O75" s="90">
        <f t="shared" si="75"/>
        <v>20</v>
      </c>
      <c r="P75" s="90">
        <f t="shared" si="136"/>
        <v>27.036000000000005</v>
      </c>
      <c r="Q75" s="121" t="str">
        <f t="shared" si="76"/>
        <v>ME19ACM</v>
      </c>
      <c r="R75" s="90">
        <f t="shared" si="77"/>
        <v>60.84</v>
      </c>
      <c r="S75" s="90">
        <f t="shared" si="78"/>
        <v>18</v>
      </c>
      <c r="T75" s="90">
        <f t="shared" si="137"/>
        <v>10.951200000000002</v>
      </c>
      <c r="U75" s="121" t="str">
        <f t="shared" si="79"/>
        <v>EU19TAM01</v>
      </c>
      <c r="V75" s="90">
        <f t="shared" si="80"/>
        <v>39.72</v>
      </c>
      <c r="W75" s="90">
        <f t="shared" si="81"/>
        <v>11</v>
      </c>
      <c r="X75" s="90">
        <f t="shared" si="138"/>
        <v>4.3691999999999993</v>
      </c>
      <c r="Y75" s="121">
        <f t="shared" si="82"/>
        <v>0</v>
      </c>
      <c r="Z75" s="90">
        <f t="shared" si="83"/>
        <v>0</v>
      </c>
      <c r="AA75" s="90">
        <f t="shared" si="84"/>
        <v>0</v>
      </c>
      <c r="AB75" s="90">
        <f t="shared" si="139"/>
        <v>0</v>
      </c>
      <c r="AC75" s="121" t="str">
        <f t="shared" si="85"/>
        <v>MF19DAG</v>
      </c>
      <c r="AD75" s="90">
        <f t="shared" si="86"/>
        <v>60.84</v>
      </c>
      <c r="AE75" s="90">
        <f t="shared" si="87"/>
        <v>33</v>
      </c>
      <c r="AF75" s="90">
        <f t="shared" si="140"/>
        <v>20.077200000000001</v>
      </c>
      <c r="AG75" s="121" t="str">
        <f t="shared" si="88"/>
        <v>CT19ACG01</v>
      </c>
      <c r="AH75" s="90">
        <f t="shared" si="89"/>
        <v>30.72</v>
      </c>
      <c r="AI75" s="90">
        <f t="shared" si="90"/>
        <v>25</v>
      </c>
      <c r="AJ75" s="90">
        <f t="shared" si="141"/>
        <v>7.68</v>
      </c>
      <c r="AK75" s="121" t="str">
        <f t="shared" si="91"/>
        <v>AC18DA03</v>
      </c>
      <c r="AL75" s="90">
        <f t="shared" si="92"/>
        <v>130.5</v>
      </c>
      <c r="AM75" s="90">
        <f t="shared" si="93"/>
        <v>23</v>
      </c>
      <c r="AN75" s="90">
        <f t="shared" si="142"/>
        <v>30.015000000000001</v>
      </c>
      <c r="AO75" s="121">
        <f t="shared" si="94"/>
        <v>0</v>
      </c>
      <c r="AP75" s="118">
        <f t="shared" si="144"/>
        <v>0</v>
      </c>
      <c r="AQ75" s="89">
        <f t="shared" si="95"/>
        <v>0</v>
      </c>
      <c r="AR75" s="279">
        <f t="shared" si="145"/>
        <v>0</v>
      </c>
      <c r="AS75" s="121">
        <f t="shared" si="96"/>
        <v>0</v>
      </c>
      <c r="AT75" s="118">
        <f t="shared" si="146"/>
        <v>0</v>
      </c>
      <c r="AU75" s="279">
        <f t="shared" si="97"/>
        <v>0</v>
      </c>
      <c r="AV75" s="279">
        <f t="shared" si="147"/>
        <v>0</v>
      </c>
      <c r="AW75" s="123">
        <f t="shared" si="98"/>
        <v>0</v>
      </c>
      <c r="AX75" s="118">
        <f t="shared" si="148"/>
        <v>0</v>
      </c>
      <c r="AY75" s="287">
        <f t="shared" si="99"/>
        <v>581.04000000000008</v>
      </c>
      <c r="AZ75" s="78">
        <f t="shared" si="100"/>
        <v>118.69260000000001</v>
      </c>
      <c r="BA75" s="279"/>
      <c r="BC75" s="325">
        <f t="shared" si="101"/>
        <v>62</v>
      </c>
      <c r="BD75" s="330"/>
      <c r="BE75" s="331" t="b">
        <f t="shared" si="102"/>
        <v>0</v>
      </c>
      <c r="BF75" s="330"/>
      <c r="BG75" s="331" t="b">
        <f t="shared" si="103"/>
        <v>0</v>
      </c>
    </row>
    <row r="76" spans="1:59" ht="15" customHeight="1" x14ac:dyDescent="0.2">
      <c r="A76"/>
      <c r="B76" s="91">
        <v>63</v>
      </c>
      <c r="C76" s="91" t="s">
        <v>92</v>
      </c>
      <c r="D76" s="283">
        <f t="shared" si="143"/>
        <v>43883</v>
      </c>
      <c r="E76" s="90" t="str">
        <f t="shared" si="67"/>
        <v>MF19MAM</v>
      </c>
      <c r="F76" s="90">
        <f t="shared" si="68"/>
        <v>30.42</v>
      </c>
      <c r="G76" s="90">
        <f t="shared" si="69"/>
        <v>10</v>
      </c>
      <c r="H76" s="90">
        <f t="shared" si="134"/>
        <v>3.0420000000000003</v>
      </c>
      <c r="I76" s="121" t="str">
        <f t="shared" si="70"/>
        <v>CT19ACM01</v>
      </c>
      <c r="J76" s="90">
        <f t="shared" si="71"/>
        <v>31.200000000000003</v>
      </c>
      <c r="K76" s="90">
        <f t="shared" si="72"/>
        <v>20</v>
      </c>
      <c r="L76" s="90">
        <f t="shared" si="135"/>
        <v>6.24</v>
      </c>
      <c r="M76" s="121" t="str">
        <f t="shared" si="73"/>
        <v>AC19ACM02</v>
      </c>
      <c r="N76" s="90">
        <f t="shared" si="74"/>
        <v>45.06</v>
      </c>
      <c r="O76" s="90">
        <f t="shared" si="75"/>
        <v>20</v>
      </c>
      <c r="P76" s="90">
        <f t="shared" si="136"/>
        <v>9.0120000000000005</v>
      </c>
      <c r="Q76" s="121" t="str">
        <f t="shared" si="76"/>
        <v>ME19ACM</v>
      </c>
      <c r="R76" s="90">
        <f t="shared" si="77"/>
        <v>30.42</v>
      </c>
      <c r="S76" s="90">
        <f t="shared" si="78"/>
        <v>18</v>
      </c>
      <c r="T76" s="90">
        <f t="shared" si="137"/>
        <v>5.4756000000000009</v>
      </c>
      <c r="U76" s="121" t="str">
        <f t="shared" si="79"/>
        <v>EU19TAM01</v>
      </c>
      <c r="V76" s="90">
        <f t="shared" si="80"/>
        <v>39.72</v>
      </c>
      <c r="W76" s="90">
        <f t="shared" si="81"/>
        <v>11</v>
      </c>
      <c r="X76" s="90">
        <f t="shared" si="138"/>
        <v>4.3691999999999993</v>
      </c>
      <c r="Y76" s="121">
        <f t="shared" si="82"/>
        <v>0</v>
      </c>
      <c r="Z76" s="90">
        <f t="shared" si="83"/>
        <v>0</v>
      </c>
      <c r="AA76" s="90">
        <f t="shared" si="84"/>
        <v>0</v>
      </c>
      <c r="AB76" s="90">
        <f t="shared" si="139"/>
        <v>0</v>
      </c>
      <c r="AC76" s="121">
        <f t="shared" si="85"/>
        <v>0</v>
      </c>
      <c r="AD76" s="90">
        <f t="shared" si="86"/>
        <v>0</v>
      </c>
      <c r="AE76" s="90">
        <f t="shared" si="87"/>
        <v>0</v>
      </c>
      <c r="AF76" s="90">
        <f t="shared" si="140"/>
        <v>0</v>
      </c>
      <c r="AG76" s="121" t="str">
        <f t="shared" si="88"/>
        <v>CT19ACG01</v>
      </c>
      <c r="AH76" s="90">
        <f t="shared" si="89"/>
        <v>30.72</v>
      </c>
      <c r="AI76" s="90">
        <f t="shared" si="90"/>
        <v>25</v>
      </c>
      <c r="AJ76" s="90">
        <f t="shared" si="141"/>
        <v>7.68</v>
      </c>
      <c r="AK76" s="121" t="str">
        <f t="shared" si="91"/>
        <v>AC18DA03</v>
      </c>
      <c r="AL76" s="90">
        <f t="shared" si="92"/>
        <v>43.5</v>
      </c>
      <c r="AM76" s="90">
        <f t="shared" si="93"/>
        <v>23</v>
      </c>
      <c r="AN76" s="90">
        <f t="shared" si="142"/>
        <v>10.005000000000001</v>
      </c>
      <c r="AO76" s="121">
        <f t="shared" si="94"/>
        <v>0</v>
      </c>
      <c r="AP76" s="118">
        <f t="shared" si="144"/>
        <v>0</v>
      </c>
      <c r="AQ76" s="89">
        <f t="shared" si="95"/>
        <v>0</v>
      </c>
      <c r="AR76" s="279">
        <f t="shared" si="145"/>
        <v>0</v>
      </c>
      <c r="AS76" s="121">
        <f t="shared" si="96"/>
        <v>0</v>
      </c>
      <c r="AT76" s="118">
        <f t="shared" si="146"/>
        <v>0</v>
      </c>
      <c r="AU76" s="279">
        <f t="shared" si="97"/>
        <v>0</v>
      </c>
      <c r="AV76" s="279">
        <f t="shared" si="147"/>
        <v>0</v>
      </c>
      <c r="AW76" s="123">
        <f t="shared" si="98"/>
        <v>0</v>
      </c>
      <c r="AX76" s="118">
        <f t="shared" si="148"/>
        <v>0</v>
      </c>
      <c r="AY76" s="287">
        <f t="shared" si="99"/>
        <v>251.04000000000002</v>
      </c>
      <c r="AZ76" s="78">
        <f t="shared" si="100"/>
        <v>45.823799999999999</v>
      </c>
      <c r="BA76" s="279"/>
      <c r="BC76" s="325">
        <f t="shared" si="101"/>
        <v>63</v>
      </c>
      <c r="BD76" s="330"/>
      <c r="BE76" s="331" t="b">
        <f t="shared" si="102"/>
        <v>0</v>
      </c>
      <c r="BF76" s="330"/>
      <c r="BG76" s="331" t="b">
        <f t="shared" si="103"/>
        <v>0</v>
      </c>
    </row>
    <row r="77" spans="1:59" ht="15" customHeight="1" x14ac:dyDescent="0.2">
      <c r="A77"/>
      <c r="B77" s="91">
        <v>64</v>
      </c>
      <c r="C77" s="91" t="s">
        <v>92</v>
      </c>
      <c r="D77" s="283">
        <f t="shared" si="143"/>
        <v>43883</v>
      </c>
      <c r="E77" s="90" t="str">
        <f t="shared" si="67"/>
        <v>MF19MAM</v>
      </c>
      <c r="F77" s="90">
        <f t="shared" si="68"/>
        <v>60.84</v>
      </c>
      <c r="G77" s="90">
        <f t="shared" si="69"/>
        <v>10</v>
      </c>
      <c r="H77" s="90">
        <f t="shared" si="134"/>
        <v>6.0840000000000005</v>
      </c>
      <c r="I77" s="121">
        <f t="shared" si="70"/>
        <v>0</v>
      </c>
      <c r="J77" s="90">
        <f t="shared" si="71"/>
        <v>0</v>
      </c>
      <c r="K77" s="90">
        <f t="shared" si="72"/>
        <v>0</v>
      </c>
      <c r="L77" s="90">
        <f t="shared" si="135"/>
        <v>0</v>
      </c>
      <c r="M77" s="121" t="str">
        <f t="shared" si="73"/>
        <v>AC19ACM02</v>
      </c>
      <c r="N77" s="90">
        <f t="shared" si="74"/>
        <v>90.12</v>
      </c>
      <c r="O77" s="90">
        <f t="shared" si="75"/>
        <v>20</v>
      </c>
      <c r="P77" s="90">
        <f t="shared" si="136"/>
        <v>18.024000000000001</v>
      </c>
      <c r="Q77" s="121">
        <f t="shared" si="76"/>
        <v>0</v>
      </c>
      <c r="R77" s="90">
        <f t="shared" si="77"/>
        <v>0</v>
      </c>
      <c r="S77" s="90">
        <f t="shared" si="78"/>
        <v>0</v>
      </c>
      <c r="T77" s="90">
        <f t="shared" si="137"/>
        <v>0</v>
      </c>
      <c r="U77" s="121" t="str">
        <f t="shared" si="79"/>
        <v>EU19TAM01</v>
      </c>
      <c r="V77" s="90">
        <f t="shared" si="80"/>
        <v>79.44</v>
      </c>
      <c r="W77" s="90">
        <f t="shared" si="81"/>
        <v>11</v>
      </c>
      <c r="X77" s="90">
        <f t="shared" si="138"/>
        <v>8.7383999999999986</v>
      </c>
      <c r="Y77" s="121">
        <f t="shared" si="82"/>
        <v>0</v>
      </c>
      <c r="Z77" s="90">
        <f t="shared" si="83"/>
        <v>0</v>
      </c>
      <c r="AA77" s="90">
        <f t="shared" si="84"/>
        <v>0</v>
      </c>
      <c r="AB77" s="90">
        <f t="shared" si="139"/>
        <v>0</v>
      </c>
      <c r="AC77" s="121">
        <f t="shared" si="85"/>
        <v>0</v>
      </c>
      <c r="AD77" s="90">
        <f t="shared" si="86"/>
        <v>0</v>
      </c>
      <c r="AE77" s="90">
        <f t="shared" si="87"/>
        <v>0</v>
      </c>
      <c r="AF77" s="90">
        <f t="shared" si="140"/>
        <v>0</v>
      </c>
      <c r="AG77" s="121" t="str">
        <f t="shared" si="88"/>
        <v>CT19ACG01</v>
      </c>
      <c r="AH77" s="90">
        <f t="shared" si="89"/>
        <v>30.72</v>
      </c>
      <c r="AI77" s="90">
        <f t="shared" si="90"/>
        <v>25</v>
      </c>
      <c r="AJ77" s="90">
        <f t="shared" si="141"/>
        <v>7.68</v>
      </c>
      <c r="AK77" s="121">
        <f t="shared" si="91"/>
        <v>0</v>
      </c>
      <c r="AL77" s="90">
        <f t="shared" si="92"/>
        <v>0</v>
      </c>
      <c r="AM77" s="90">
        <f t="shared" si="93"/>
        <v>0</v>
      </c>
      <c r="AN77" s="90">
        <f t="shared" si="142"/>
        <v>0</v>
      </c>
      <c r="AO77" s="121">
        <f t="shared" si="94"/>
        <v>0</v>
      </c>
      <c r="AP77" s="118">
        <f t="shared" si="144"/>
        <v>0</v>
      </c>
      <c r="AQ77" s="89">
        <f t="shared" si="95"/>
        <v>0</v>
      </c>
      <c r="AR77" s="279">
        <f t="shared" si="145"/>
        <v>0</v>
      </c>
      <c r="AS77" s="121">
        <f t="shared" si="96"/>
        <v>0</v>
      </c>
      <c r="AT77" s="118">
        <f t="shared" si="146"/>
        <v>0</v>
      </c>
      <c r="AU77" s="279">
        <f t="shared" si="97"/>
        <v>0</v>
      </c>
      <c r="AV77" s="279">
        <f t="shared" si="147"/>
        <v>0</v>
      </c>
      <c r="AW77" s="123">
        <f t="shared" si="98"/>
        <v>0</v>
      </c>
      <c r="AX77" s="118">
        <f t="shared" si="148"/>
        <v>0</v>
      </c>
      <c r="AY77" s="287">
        <f t="shared" si="99"/>
        <v>261.12</v>
      </c>
      <c r="AZ77" s="78">
        <f t="shared" si="100"/>
        <v>40.526400000000002</v>
      </c>
      <c r="BA77" s="279"/>
      <c r="BC77" s="325">
        <f t="shared" si="101"/>
        <v>64</v>
      </c>
      <c r="BD77" s="330"/>
      <c r="BE77" s="331" t="b">
        <f t="shared" si="102"/>
        <v>0</v>
      </c>
      <c r="BF77" s="330"/>
      <c r="BG77" s="331" t="b">
        <f t="shared" si="103"/>
        <v>0</v>
      </c>
    </row>
    <row r="78" spans="1:59" ht="15" customHeight="1" x14ac:dyDescent="0.2">
      <c r="A78"/>
      <c r="B78" s="91">
        <v>65</v>
      </c>
      <c r="C78" s="91" t="s">
        <v>92</v>
      </c>
      <c r="D78" s="283">
        <f t="shared" si="143"/>
        <v>43883</v>
      </c>
      <c r="E78" s="90" t="str">
        <f t="shared" si="67"/>
        <v>MF19MAM</v>
      </c>
      <c r="F78" s="90">
        <f t="shared" si="68"/>
        <v>30.42</v>
      </c>
      <c r="G78" s="90">
        <f t="shared" si="69"/>
        <v>10</v>
      </c>
      <c r="H78" s="90">
        <f t="shared" si="134"/>
        <v>3.0420000000000003</v>
      </c>
      <c r="I78" s="121">
        <f t="shared" si="70"/>
        <v>0</v>
      </c>
      <c r="J78" s="90">
        <f t="shared" si="71"/>
        <v>0</v>
      </c>
      <c r="K78" s="90">
        <f t="shared" si="72"/>
        <v>0</v>
      </c>
      <c r="L78" s="90">
        <f t="shared" si="135"/>
        <v>0</v>
      </c>
      <c r="M78" s="121" t="str">
        <f t="shared" si="73"/>
        <v>AC19ACM02</v>
      </c>
      <c r="N78" s="90">
        <f t="shared" si="74"/>
        <v>90.12</v>
      </c>
      <c r="O78" s="90">
        <f t="shared" si="75"/>
        <v>20</v>
      </c>
      <c r="P78" s="90">
        <f t="shared" si="136"/>
        <v>18.024000000000001</v>
      </c>
      <c r="Q78" s="121" t="str">
        <f t="shared" si="76"/>
        <v>ME19ACM</v>
      </c>
      <c r="R78" s="90">
        <f t="shared" si="77"/>
        <v>30.42</v>
      </c>
      <c r="S78" s="90">
        <f t="shared" si="78"/>
        <v>18</v>
      </c>
      <c r="T78" s="90">
        <f t="shared" si="137"/>
        <v>5.4756000000000009</v>
      </c>
      <c r="U78" s="121" t="str">
        <f t="shared" si="79"/>
        <v>EU19TAM01</v>
      </c>
      <c r="V78" s="90">
        <f t="shared" si="80"/>
        <v>119.16</v>
      </c>
      <c r="W78" s="90">
        <f t="shared" si="81"/>
        <v>11</v>
      </c>
      <c r="X78" s="90">
        <f t="shared" si="138"/>
        <v>13.1076</v>
      </c>
      <c r="Y78" s="121">
        <f t="shared" si="82"/>
        <v>0</v>
      </c>
      <c r="Z78" s="90">
        <f t="shared" si="83"/>
        <v>0</v>
      </c>
      <c r="AA78" s="90">
        <f t="shared" si="84"/>
        <v>0</v>
      </c>
      <c r="AB78" s="90">
        <f t="shared" si="139"/>
        <v>0</v>
      </c>
      <c r="AC78" s="121">
        <f t="shared" si="85"/>
        <v>0</v>
      </c>
      <c r="AD78" s="90">
        <f t="shared" si="86"/>
        <v>0</v>
      </c>
      <c r="AE78" s="90">
        <f t="shared" si="87"/>
        <v>0</v>
      </c>
      <c r="AF78" s="90">
        <f t="shared" si="140"/>
        <v>0</v>
      </c>
      <c r="AG78" s="121">
        <f t="shared" si="88"/>
        <v>0</v>
      </c>
      <c r="AH78" s="90">
        <f t="shared" si="89"/>
        <v>0</v>
      </c>
      <c r="AI78" s="90">
        <f t="shared" si="90"/>
        <v>0</v>
      </c>
      <c r="AJ78" s="90">
        <f t="shared" si="141"/>
        <v>0</v>
      </c>
      <c r="AK78" s="121" t="str">
        <f t="shared" si="91"/>
        <v>AC18DA03</v>
      </c>
      <c r="AL78" s="90">
        <f t="shared" si="92"/>
        <v>130.5</v>
      </c>
      <c r="AM78" s="90">
        <f t="shared" si="93"/>
        <v>23</v>
      </c>
      <c r="AN78" s="90">
        <f t="shared" si="142"/>
        <v>30.015000000000001</v>
      </c>
      <c r="AO78" s="121">
        <f t="shared" si="94"/>
        <v>0</v>
      </c>
      <c r="AP78" s="118">
        <f t="shared" si="144"/>
        <v>0</v>
      </c>
      <c r="AQ78" s="89">
        <f t="shared" si="95"/>
        <v>0</v>
      </c>
      <c r="AR78" s="279">
        <f t="shared" si="145"/>
        <v>0</v>
      </c>
      <c r="AS78" s="121">
        <f t="shared" si="96"/>
        <v>0</v>
      </c>
      <c r="AT78" s="118">
        <f t="shared" si="146"/>
        <v>0</v>
      </c>
      <c r="AU78" s="279">
        <f t="shared" si="97"/>
        <v>0</v>
      </c>
      <c r="AV78" s="279">
        <f t="shared" si="147"/>
        <v>0</v>
      </c>
      <c r="AW78" s="123">
        <f t="shared" si="98"/>
        <v>0</v>
      </c>
      <c r="AX78" s="118">
        <f t="shared" si="148"/>
        <v>0</v>
      </c>
      <c r="AY78" s="287">
        <f t="shared" si="99"/>
        <v>400.62</v>
      </c>
      <c r="AZ78" s="78">
        <f t="shared" si="100"/>
        <v>69.664199999999994</v>
      </c>
      <c r="BA78" s="279"/>
      <c r="BC78" s="325">
        <f t="shared" si="101"/>
        <v>65</v>
      </c>
      <c r="BD78" s="330"/>
      <c r="BE78" s="331" t="b">
        <f t="shared" si="102"/>
        <v>0</v>
      </c>
      <c r="BF78" s="330"/>
      <c r="BG78" s="331" t="b">
        <f t="shared" si="103"/>
        <v>0</v>
      </c>
    </row>
    <row r="79" spans="1:59" ht="15" customHeight="1" x14ac:dyDescent="0.2">
      <c r="A79"/>
      <c r="B79" s="91">
        <v>66</v>
      </c>
      <c r="C79" s="91" t="s">
        <v>92</v>
      </c>
      <c r="D79" s="283">
        <f t="shared" si="143"/>
        <v>43883</v>
      </c>
      <c r="E79" s="90" t="str">
        <f t="shared" si="67"/>
        <v>MF19MAM</v>
      </c>
      <c r="F79" s="90">
        <f t="shared" si="68"/>
        <v>30.42</v>
      </c>
      <c r="G79" s="90">
        <f t="shared" si="69"/>
        <v>10</v>
      </c>
      <c r="H79" s="90">
        <f t="shared" si="134"/>
        <v>3.0420000000000003</v>
      </c>
      <c r="I79" s="121">
        <f t="shared" si="70"/>
        <v>0</v>
      </c>
      <c r="J79" s="90">
        <f t="shared" si="71"/>
        <v>0</v>
      </c>
      <c r="K79" s="90">
        <f t="shared" si="72"/>
        <v>0</v>
      </c>
      <c r="L79" s="90">
        <f t="shared" si="135"/>
        <v>0</v>
      </c>
      <c r="M79" s="121" t="str">
        <f t="shared" si="73"/>
        <v>AC19ACM02</v>
      </c>
      <c r="N79" s="90">
        <f t="shared" si="74"/>
        <v>45.06</v>
      </c>
      <c r="O79" s="90">
        <f t="shared" si="75"/>
        <v>20</v>
      </c>
      <c r="P79" s="90">
        <f t="shared" si="136"/>
        <v>9.0120000000000005</v>
      </c>
      <c r="Q79" s="121" t="str">
        <f t="shared" si="76"/>
        <v>ME19ACM</v>
      </c>
      <c r="R79" s="90">
        <f t="shared" si="77"/>
        <v>60.84</v>
      </c>
      <c r="S79" s="90">
        <f t="shared" si="78"/>
        <v>18</v>
      </c>
      <c r="T79" s="90">
        <f t="shared" si="137"/>
        <v>10.951200000000002</v>
      </c>
      <c r="U79" s="121" t="str">
        <f t="shared" si="79"/>
        <v>EU19TAM01</v>
      </c>
      <c r="V79" s="90">
        <f t="shared" si="80"/>
        <v>79.44</v>
      </c>
      <c r="W79" s="90">
        <f t="shared" si="81"/>
        <v>11</v>
      </c>
      <c r="X79" s="90">
        <f t="shared" si="138"/>
        <v>8.7383999999999986</v>
      </c>
      <c r="Y79" s="121">
        <f t="shared" si="82"/>
        <v>0</v>
      </c>
      <c r="Z79" s="90">
        <f t="shared" si="83"/>
        <v>0</v>
      </c>
      <c r="AA79" s="90">
        <f t="shared" si="84"/>
        <v>0</v>
      </c>
      <c r="AB79" s="90">
        <f t="shared" si="139"/>
        <v>0</v>
      </c>
      <c r="AC79" s="121">
        <f t="shared" si="85"/>
        <v>0</v>
      </c>
      <c r="AD79" s="90">
        <f t="shared" si="86"/>
        <v>0</v>
      </c>
      <c r="AE79" s="90">
        <f t="shared" si="87"/>
        <v>0</v>
      </c>
      <c r="AF79" s="90">
        <f t="shared" si="140"/>
        <v>0</v>
      </c>
      <c r="AG79" s="121" t="str">
        <f t="shared" si="88"/>
        <v>CT19ACG01</v>
      </c>
      <c r="AH79" s="90">
        <f t="shared" si="89"/>
        <v>30.72</v>
      </c>
      <c r="AI79" s="90">
        <f t="shared" si="90"/>
        <v>25</v>
      </c>
      <c r="AJ79" s="90">
        <f t="shared" si="141"/>
        <v>7.68</v>
      </c>
      <c r="AK79" s="121" t="str">
        <f t="shared" si="91"/>
        <v>AC18DA03</v>
      </c>
      <c r="AL79" s="90">
        <f t="shared" si="92"/>
        <v>87</v>
      </c>
      <c r="AM79" s="90">
        <f t="shared" si="93"/>
        <v>23</v>
      </c>
      <c r="AN79" s="90">
        <f t="shared" si="142"/>
        <v>20.010000000000002</v>
      </c>
      <c r="AO79" s="121">
        <f t="shared" si="94"/>
        <v>0</v>
      </c>
      <c r="AP79" s="118">
        <f t="shared" si="144"/>
        <v>0</v>
      </c>
      <c r="AQ79" s="89">
        <f t="shared" si="95"/>
        <v>0</v>
      </c>
      <c r="AR79" s="279">
        <f t="shared" si="145"/>
        <v>0</v>
      </c>
      <c r="AS79" s="121">
        <f t="shared" si="96"/>
        <v>0</v>
      </c>
      <c r="AT79" s="118">
        <f t="shared" si="146"/>
        <v>0</v>
      </c>
      <c r="AU79" s="279">
        <f t="shared" si="97"/>
        <v>0</v>
      </c>
      <c r="AV79" s="279">
        <f t="shared" si="147"/>
        <v>0</v>
      </c>
      <c r="AW79" s="123">
        <f t="shared" si="98"/>
        <v>0</v>
      </c>
      <c r="AX79" s="118">
        <f t="shared" si="148"/>
        <v>0</v>
      </c>
      <c r="AY79" s="287">
        <f t="shared" si="99"/>
        <v>333.48</v>
      </c>
      <c r="AZ79" s="78">
        <f t="shared" si="100"/>
        <v>59.433599999999998</v>
      </c>
      <c r="BA79" s="279"/>
      <c r="BC79" s="325">
        <f t="shared" si="101"/>
        <v>66</v>
      </c>
      <c r="BD79" s="330"/>
      <c r="BE79" s="331" t="b">
        <f t="shared" si="102"/>
        <v>0</v>
      </c>
      <c r="BF79" s="330"/>
      <c r="BG79" s="331" t="b">
        <f t="shared" si="103"/>
        <v>0</v>
      </c>
    </row>
    <row r="80" spans="1:59" ht="15" customHeight="1" x14ac:dyDescent="0.2">
      <c r="A80"/>
      <c r="B80" s="91">
        <v>67</v>
      </c>
      <c r="C80" s="91" t="s">
        <v>92</v>
      </c>
      <c r="D80" s="283">
        <f t="shared" si="143"/>
        <v>43883</v>
      </c>
      <c r="E80" s="90" t="str">
        <f t="shared" si="67"/>
        <v>MF19MAM</v>
      </c>
      <c r="F80" s="90">
        <f t="shared" si="68"/>
        <v>60.84</v>
      </c>
      <c r="G80" s="90">
        <f t="shared" si="69"/>
        <v>10</v>
      </c>
      <c r="H80" s="90">
        <f t="shared" si="134"/>
        <v>6.0840000000000005</v>
      </c>
      <c r="I80" s="121">
        <f t="shared" si="70"/>
        <v>0</v>
      </c>
      <c r="J80" s="90">
        <f t="shared" si="71"/>
        <v>0</v>
      </c>
      <c r="K80" s="90">
        <f t="shared" si="72"/>
        <v>0</v>
      </c>
      <c r="L80" s="90">
        <f t="shared" si="135"/>
        <v>0</v>
      </c>
      <c r="M80" s="121" t="str">
        <f t="shared" si="73"/>
        <v>AC19ACM02</v>
      </c>
      <c r="N80" s="90">
        <f t="shared" si="74"/>
        <v>90.12</v>
      </c>
      <c r="O80" s="90">
        <f t="shared" si="75"/>
        <v>20</v>
      </c>
      <c r="P80" s="90">
        <f t="shared" si="136"/>
        <v>18.024000000000001</v>
      </c>
      <c r="Q80" s="121" t="str">
        <f t="shared" si="76"/>
        <v>ME19ACM</v>
      </c>
      <c r="R80" s="90">
        <f t="shared" si="77"/>
        <v>30.42</v>
      </c>
      <c r="S80" s="90">
        <f t="shared" si="78"/>
        <v>18</v>
      </c>
      <c r="T80" s="90">
        <f t="shared" si="137"/>
        <v>5.4756000000000009</v>
      </c>
      <c r="U80" s="121" t="str">
        <f t="shared" si="79"/>
        <v>EU19TAM01</v>
      </c>
      <c r="V80" s="90">
        <f t="shared" si="80"/>
        <v>39.72</v>
      </c>
      <c r="W80" s="90">
        <f t="shared" si="81"/>
        <v>11</v>
      </c>
      <c r="X80" s="90">
        <f t="shared" si="138"/>
        <v>4.3691999999999993</v>
      </c>
      <c r="Y80" s="121">
        <f t="shared" si="82"/>
        <v>0</v>
      </c>
      <c r="Z80" s="90">
        <f t="shared" si="83"/>
        <v>0</v>
      </c>
      <c r="AA80" s="90">
        <f t="shared" si="84"/>
        <v>0</v>
      </c>
      <c r="AB80" s="90">
        <f t="shared" si="139"/>
        <v>0</v>
      </c>
      <c r="AC80" s="121" t="str">
        <f t="shared" si="85"/>
        <v>MF19DAG</v>
      </c>
      <c r="AD80" s="90">
        <f t="shared" si="86"/>
        <v>30.42</v>
      </c>
      <c r="AE80" s="90">
        <f t="shared" si="87"/>
        <v>33</v>
      </c>
      <c r="AF80" s="90">
        <f t="shared" si="140"/>
        <v>10.038600000000001</v>
      </c>
      <c r="AG80" s="121">
        <f t="shared" si="88"/>
        <v>0</v>
      </c>
      <c r="AH80" s="90">
        <f t="shared" si="89"/>
        <v>0</v>
      </c>
      <c r="AI80" s="90">
        <f t="shared" si="90"/>
        <v>0</v>
      </c>
      <c r="AJ80" s="90">
        <f t="shared" si="141"/>
        <v>0</v>
      </c>
      <c r="AK80" s="121" t="str">
        <f t="shared" si="91"/>
        <v>AC18DA03</v>
      </c>
      <c r="AL80" s="90">
        <f t="shared" si="92"/>
        <v>87</v>
      </c>
      <c r="AM80" s="90">
        <f t="shared" si="93"/>
        <v>23</v>
      </c>
      <c r="AN80" s="90">
        <f t="shared" si="142"/>
        <v>20.010000000000002</v>
      </c>
      <c r="AO80" s="121">
        <f t="shared" si="94"/>
        <v>0</v>
      </c>
      <c r="AP80" s="118">
        <f t="shared" si="144"/>
        <v>0</v>
      </c>
      <c r="AQ80" s="89">
        <f t="shared" si="95"/>
        <v>0</v>
      </c>
      <c r="AR80" s="279">
        <f t="shared" si="145"/>
        <v>0</v>
      </c>
      <c r="AS80" s="121">
        <f t="shared" si="96"/>
        <v>0</v>
      </c>
      <c r="AT80" s="118">
        <f t="shared" si="146"/>
        <v>0</v>
      </c>
      <c r="AU80" s="279">
        <f t="shared" si="97"/>
        <v>0</v>
      </c>
      <c r="AV80" s="279">
        <f t="shared" si="147"/>
        <v>0</v>
      </c>
      <c r="AW80" s="123">
        <f t="shared" si="98"/>
        <v>0</v>
      </c>
      <c r="AX80" s="118">
        <f t="shared" si="148"/>
        <v>0</v>
      </c>
      <c r="AY80" s="287">
        <f t="shared" si="99"/>
        <v>338.52</v>
      </c>
      <c r="AZ80" s="78">
        <f t="shared" si="100"/>
        <v>64.001400000000004</v>
      </c>
      <c r="BA80" s="279"/>
      <c r="BC80" s="325">
        <f t="shared" si="101"/>
        <v>67</v>
      </c>
      <c r="BD80" s="330"/>
      <c r="BE80" s="331" t="b">
        <f t="shared" si="102"/>
        <v>0</v>
      </c>
      <c r="BF80" s="330"/>
      <c r="BG80" s="331" t="b">
        <f t="shared" si="103"/>
        <v>0</v>
      </c>
    </row>
    <row r="81" spans="1:1042" ht="15" customHeight="1" x14ac:dyDescent="0.2">
      <c r="A81"/>
      <c r="B81" s="91">
        <v>68</v>
      </c>
      <c r="C81" s="91"/>
      <c r="D81" s="283">
        <f t="shared" si="143"/>
        <v>43887</v>
      </c>
      <c r="E81" s="90">
        <f t="shared" si="67"/>
        <v>0</v>
      </c>
      <c r="F81" s="90">
        <f t="shared" si="68"/>
        <v>0</v>
      </c>
      <c r="G81" s="90">
        <f t="shared" si="69"/>
        <v>0</v>
      </c>
      <c r="H81" s="90">
        <f t="shared" si="134"/>
        <v>0</v>
      </c>
      <c r="I81" s="121">
        <f t="shared" si="70"/>
        <v>0</v>
      </c>
      <c r="J81" s="90">
        <f t="shared" si="71"/>
        <v>0</v>
      </c>
      <c r="K81" s="90">
        <f t="shared" si="72"/>
        <v>0</v>
      </c>
      <c r="L81" s="90">
        <f t="shared" si="135"/>
        <v>0</v>
      </c>
      <c r="M81" s="121">
        <f t="shared" si="73"/>
        <v>0</v>
      </c>
      <c r="N81" s="90">
        <f t="shared" si="74"/>
        <v>0</v>
      </c>
      <c r="O81" s="90">
        <f t="shared" si="75"/>
        <v>0</v>
      </c>
      <c r="P81" s="90">
        <f t="shared" si="136"/>
        <v>0</v>
      </c>
      <c r="Q81" s="121">
        <f t="shared" si="76"/>
        <v>0</v>
      </c>
      <c r="R81" s="90">
        <f t="shared" si="77"/>
        <v>0</v>
      </c>
      <c r="S81" s="90">
        <f t="shared" si="78"/>
        <v>0</v>
      </c>
      <c r="T81" s="90">
        <f t="shared" si="137"/>
        <v>0</v>
      </c>
      <c r="U81" s="121">
        <f t="shared" si="79"/>
        <v>0</v>
      </c>
      <c r="V81" s="90">
        <f t="shared" si="80"/>
        <v>0</v>
      </c>
      <c r="W81" s="90">
        <f t="shared" si="81"/>
        <v>0</v>
      </c>
      <c r="X81" s="90">
        <f t="shared" si="138"/>
        <v>0</v>
      </c>
      <c r="Y81" s="121">
        <f t="shared" si="82"/>
        <v>0</v>
      </c>
      <c r="Z81" s="90">
        <f t="shared" si="83"/>
        <v>0</v>
      </c>
      <c r="AA81" s="90">
        <f t="shared" si="84"/>
        <v>0</v>
      </c>
      <c r="AB81" s="90">
        <f t="shared" si="139"/>
        <v>0</v>
      </c>
      <c r="AC81" s="121">
        <f t="shared" si="85"/>
        <v>0</v>
      </c>
      <c r="AD81" s="90">
        <f t="shared" si="86"/>
        <v>0</v>
      </c>
      <c r="AE81" s="90">
        <f t="shared" si="87"/>
        <v>0</v>
      </c>
      <c r="AF81" s="90">
        <f t="shared" si="140"/>
        <v>0</v>
      </c>
      <c r="AG81" s="121">
        <f t="shared" si="88"/>
        <v>0</v>
      </c>
      <c r="AH81" s="90">
        <f t="shared" si="89"/>
        <v>0</v>
      </c>
      <c r="AI81" s="90">
        <f t="shared" si="90"/>
        <v>0</v>
      </c>
      <c r="AJ81" s="90">
        <f t="shared" si="141"/>
        <v>0</v>
      </c>
      <c r="AK81" s="121">
        <f t="shared" si="91"/>
        <v>0</v>
      </c>
      <c r="AL81" s="90">
        <f t="shared" si="92"/>
        <v>0</v>
      </c>
      <c r="AM81" s="90">
        <f t="shared" si="93"/>
        <v>0</v>
      </c>
      <c r="AN81" s="90">
        <f t="shared" si="142"/>
        <v>0</v>
      </c>
      <c r="AO81" s="121">
        <f t="shared" si="94"/>
        <v>0</v>
      </c>
      <c r="AP81" s="118">
        <f t="shared" si="144"/>
        <v>0</v>
      </c>
      <c r="AQ81" s="89">
        <f t="shared" si="95"/>
        <v>94.8</v>
      </c>
      <c r="AR81" s="279">
        <f t="shared" si="145"/>
        <v>23.7</v>
      </c>
      <c r="AS81" s="121">
        <f t="shared" si="96"/>
        <v>0</v>
      </c>
      <c r="AT81" s="118">
        <f t="shared" si="146"/>
        <v>0</v>
      </c>
      <c r="AU81" s="279">
        <f t="shared" si="97"/>
        <v>0</v>
      </c>
      <c r="AV81" s="279">
        <f t="shared" si="147"/>
        <v>0</v>
      </c>
      <c r="AW81" s="123">
        <f t="shared" si="98"/>
        <v>0</v>
      </c>
      <c r="AX81" s="118">
        <f t="shared" si="148"/>
        <v>0</v>
      </c>
      <c r="AY81" s="287">
        <f t="shared" si="99"/>
        <v>94.8</v>
      </c>
      <c r="AZ81" s="78">
        <f t="shared" si="100"/>
        <v>23.7</v>
      </c>
      <c r="BA81" s="279"/>
      <c r="BC81" s="325">
        <f t="shared" si="101"/>
        <v>68</v>
      </c>
      <c r="BD81" s="330"/>
      <c r="BE81" s="331" t="b">
        <f t="shared" si="102"/>
        <v>0</v>
      </c>
      <c r="BF81" s="330"/>
      <c r="BG81" s="331" t="b">
        <f t="shared" si="103"/>
        <v>0</v>
      </c>
    </row>
    <row r="82" spans="1:1042" ht="15" customHeight="1" x14ac:dyDescent="0.2">
      <c r="A82"/>
      <c r="B82" s="91">
        <v>69</v>
      </c>
      <c r="C82" s="91" t="s">
        <v>92</v>
      </c>
      <c r="D82" s="283">
        <f t="shared" si="143"/>
        <v>43890</v>
      </c>
      <c r="E82" s="90">
        <f t="shared" si="67"/>
        <v>0</v>
      </c>
      <c r="F82" s="90">
        <f t="shared" si="68"/>
        <v>0</v>
      </c>
      <c r="G82" s="90">
        <f t="shared" si="69"/>
        <v>0</v>
      </c>
      <c r="H82" s="90">
        <f t="shared" si="134"/>
        <v>0</v>
      </c>
      <c r="I82" s="121" t="str">
        <f t="shared" si="70"/>
        <v>CT19ACM01</v>
      </c>
      <c r="J82" s="90">
        <f t="shared" si="71"/>
        <v>62.400000000000006</v>
      </c>
      <c r="K82" s="90">
        <f t="shared" si="72"/>
        <v>20</v>
      </c>
      <c r="L82" s="90">
        <f t="shared" si="135"/>
        <v>12.48</v>
      </c>
      <c r="M82" s="121" t="str">
        <f t="shared" si="73"/>
        <v>AC19ACM02</v>
      </c>
      <c r="N82" s="90">
        <f t="shared" si="74"/>
        <v>90.12</v>
      </c>
      <c r="O82" s="90">
        <f t="shared" si="75"/>
        <v>20</v>
      </c>
      <c r="P82" s="90">
        <f t="shared" si="136"/>
        <v>18.024000000000001</v>
      </c>
      <c r="Q82" s="121" t="str">
        <f t="shared" si="76"/>
        <v>ME19ACM</v>
      </c>
      <c r="R82" s="90">
        <f t="shared" si="77"/>
        <v>30.42</v>
      </c>
      <c r="S82" s="90">
        <f t="shared" si="78"/>
        <v>18</v>
      </c>
      <c r="T82" s="90">
        <f t="shared" si="137"/>
        <v>5.4756000000000009</v>
      </c>
      <c r="U82" s="121" t="str">
        <f t="shared" si="79"/>
        <v>EU19TAM01</v>
      </c>
      <c r="V82" s="90">
        <f t="shared" si="80"/>
        <v>39.72</v>
      </c>
      <c r="W82" s="90">
        <f t="shared" si="81"/>
        <v>11</v>
      </c>
      <c r="X82" s="90">
        <f t="shared" si="138"/>
        <v>4.3691999999999993</v>
      </c>
      <c r="Y82" s="121">
        <f t="shared" si="82"/>
        <v>0</v>
      </c>
      <c r="Z82" s="90">
        <f t="shared" si="83"/>
        <v>0</v>
      </c>
      <c r="AA82" s="90">
        <f t="shared" si="84"/>
        <v>0</v>
      </c>
      <c r="AB82" s="90">
        <f t="shared" si="139"/>
        <v>0</v>
      </c>
      <c r="AC82" s="121">
        <f t="shared" si="85"/>
        <v>0</v>
      </c>
      <c r="AD82" s="90">
        <f t="shared" si="86"/>
        <v>0</v>
      </c>
      <c r="AE82" s="90">
        <f t="shared" si="87"/>
        <v>0</v>
      </c>
      <c r="AF82" s="90">
        <f t="shared" si="140"/>
        <v>0</v>
      </c>
      <c r="AG82" s="121">
        <f t="shared" si="88"/>
        <v>0</v>
      </c>
      <c r="AH82" s="90">
        <f t="shared" si="89"/>
        <v>0</v>
      </c>
      <c r="AI82" s="90">
        <f t="shared" si="90"/>
        <v>0</v>
      </c>
      <c r="AJ82" s="90">
        <f t="shared" si="141"/>
        <v>0</v>
      </c>
      <c r="AK82" s="121">
        <f t="shared" si="91"/>
        <v>0</v>
      </c>
      <c r="AL82" s="90">
        <f t="shared" si="92"/>
        <v>0</v>
      </c>
      <c r="AM82" s="90">
        <f t="shared" si="93"/>
        <v>0</v>
      </c>
      <c r="AN82" s="90">
        <f t="shared" si="142"/>
        <v>0</v>
      </c>
      <c r="AO82" s="121">
        <f t="shared" si="94"/>
        <v>0</v>
      </c>
      <c r="AP82" s="118">
        <f t="shared" si="144"/>
        <v>0</v>
      </c>
      <c r="AQ82" s="89">
        <f t="shared" si="95"/>
        <v>0</v>
      </c>
      <c r="AR82" s="279">
        <f t="shared" si="145"/>
        <v>0</v>
      </c>
      <c r="AS82" s="121">
        <f t="shared" si="96"/>
        <v>0</v>
      </c>
      <c r="AT82" s="118">
        <f t="shared" si="146"/>
        <v>0</v>
      </c>
      <c r="AU82" s="279">
        <f t="shared" si="97"/>
        <v>0</v>
      </c>
      <c r="AV82" s="279">
        <f t="shared" si="147"/>
        <v>0</v>
      </c>
      <c r="AW82" s="123">
        <f t="shared" si="98"/>
        <v>0</v>
      </c>
      <c r="AX82" s="118">
        <f t="shared" si="148"/>
        <v>0</v>
      </c>
      <c r="AY82" s="287">
        <f t="shared" si="99"/>
        <v>222.66</v>
      </c>
      <c r="AZ82" s="78">
        <f t="shared" si="100"/>
        <v>40.348800000000004</v>
      </c>
      <c r="BA82" s="279"/>
      <c r="BC82" s="325">
        <f t="shared" si="101"/>
        <v>69</v>
      </c>
      <c r="BD82" s="330"/>
      <c r="BE82" s="331" t="b">
        <f t="shared" si="102"/>
        <v>0</v>
      </c>
      <c r="BF82" s="330"/>
      <c r="BG82" s="331" t="b">
        <f t="shared" si="103"/>
        <v>0</v>
      </c>
    </row>
    <row r="83" spans="1:1042" ht="15" customHeight="1" x14ac:dyDescent="0.2">
      <c r="A83"/>
      <c r="B83" s="91">
        <v>70</v>
      </c>
      <c r="C83" s="91" t="s">
        <v>92</v>
      </c>
      <c r="D83" s="283">
        <f t="shared" si="143"/>
        <v>43890</v>
      </c>
      <c r="E83" s="90" t="str">
        <f t="shared" si="67"/>
        <v>MF19MAM</v>
      </c>
      <c r="F83" s="90">
        <f t="shared" si="68"/>
        <v>60.84</v>
      </c>
      <c r="G83" s="90">
        <f t="shared" si="69"/>
        <v>10</v>
      </c>
      <c r="H83" s="90">
        <f t="shared" si="134"/>
        <v>6.0840000000000005</v>
      </c>
      <c r="I83" s="121" t="str">
        <f t="shared" si="70"/>
        <v>CT19ACM01</v>
      </c>
      <c r="J83" s="90">
        <f t="shared" si="71"/>
        <v>93.600000000000009</v>
      </c>
      <c r="K83" s="90">
        <f t="shared" si="72"/>
        <v>20</v>
      </c>
      <c r="L83" s="90">
        <f t="shared" si="135"/>
        <v>18.720000000000002</v>
      </c>
      <c r="M83" s="121" t="str">
        <f t="shared" si="73"/>
        <v>AC19ACM02</v>
      </c>
      <c r="N83" s="90">
        <f t="shared" si="74"/>
        <v>135.18</v>
      </c>
      <c r="O83" s="90">
        <f t="shared" si="75"/>
        <v>20</v>
      </c>
      <c r="P83" s="90">
        <f t="shared" si="136"/>
        <v>27.036000000000005</v>
      </c>
      <c r="Q83" s="121" t="str">
        <f t="shared" si="76"/>
        <v>ME19ACM</v>
      </c>
      <c r="R83" s="90">
        <f t="shared" si="77"/>
        <v>30.42</v>
      </c>
      <c r="S83" s="90">
        <f t="shared" si="78"/>
        <v>18</v>
      </c>
      <c r="T83" s="90">
        <f t="shared" si="137"/>
        <v>5.4756000000000009</v>
      </c>
      <c r="U83" s="121" t="str">
        <f t="shared" si="79"/>
        <v>EU19TAM01</v>
      </c>
      <c r="V83" s="90">
        <f t="shared" si="80"/>
        <v>79.44</v>
      </c>
      <c r="W83" s="90">
        <f t="shared" si="81"/>
        <v>11</v>
      </c>
      <c r="X83" s="90">
        <f t="shared" si="138"/>
        <v>8.7383999999999986</v>
      </c>
      <c r="Y83" s="121">
        <f t="shared" si="82"/>
        <v>0</v>
      </c>
      <c r="Z83" s="90">
        <f t="shared" si="83"/>
        <v>0</v>
      </c>
      <c r="AA83" s="90">
        <f t="shared" si="84"/>
        <v>0</v>
      </c>
      <c r="AB83" s="90">
        <f t="shared" si="139"/>
        <v>0</v>
      </c>
      <c r="AC83" s="121" t="str">
        <f t="shared" si="85"/>
        <v>MF19DAG</v>
      </c>
      <c r="AD83" s="90">
        <f t="shared" si="86"/>
        <v>60.84</v>
      </c>
      <c r="AE83" s="90">
        <f t="shared" si="87"/>
        <v>33</v>
      </c>
      <c r="AF83" s="90">
        <f t="shared" si="140"/>
        <v>20.077200000000001</v>
      </c>
      <c r="AG83" s="121" t="str">
        <f t="shared" si="88"/>
        <v>CT19ACG01</v>
      </c>
      <c r="AH83" s="90">
        <f t="shared" si="89"/>
        <v>92.16</v>
      </c>
      <c r="AI83" s="90">
        <f t="shared" si="90"/>
        <v>25</v>
      </c>
      <c r="AJ83" s="90">
        <f t="shared" si="141"/>
        <v>23.04</v>
      </c>
      <c r="AK83" s="121" t="str">
        <f t="shared" si="91"/>
        <v>AC18DA03</v>
      </c>
      <c r="AL83" s="90">
        <f t="shared" si="92"/>
        <v>87</v>
      </c>
      <c r="AM83" s="90">
        <f t="shared" si="93"/>
        <v>23</v>
      </c>
      <c r="AN83" s="90">
        <f t="shared" si="142"/>
        <v>20.010000000000002</v>
      </c>
      <c r="AO83" s="121">
        <f t="shared" si="94"/>
        <v>0</v>
      </c>
      <c r="AP83" s="118">
        <f t="shared" si="144"/>
        <v>0</v>
      </c>
      <c r="AQ83" s="89">
        <f t="shared" si="95"/>
        <v>0</v>
      </c>
      <c r="AR83" s="279">
        <f t="shared" si="145"/>
        <v>0</v>
      </c>
      <c r="AS83" s="121">
        <f t="shared" si="96"/>
        <v>0</v>
      </c>
      <c r="AT83" s="118">
        <f t="shared" si="146"/>
        <v>0</v>
      </c>
      <c r="AU83" s="279">
        <f t="shared" si="97"/>
        <v>0</v>
      </c>
      <c r="AV83" s="279">
        <f t="shared" si="147"/>
        <v>0</v>
      </c>
      <c r="AW83" s="123">
        <f t="shared" si="98"/>
        <v>0</v>
      </c>
      <c r="AX83" s="118">
        <f t="shared" si="148"/>
        <v>0</v>
      </c>
      <c r="AY83" s="287">
        <f t="shared" si="99"/>
        <v>639.48</v>
      </c>
      <c r="AZ83" s="78">
        <f t="shared" si="100"/>
        <v>129.18119999999999</v>
      </c>
      <c r="BA83" s="279"/>
      <c r="BC83" s="325">
        <f t="shared" si="101"/>
        <v>70</v>
      </c>
      <c r="BD83" s="330"/>
      <c r="BE83" s="331" t="b">
        <f t="shared" si="102"/>
        <v>0</v>
      </c>
      <c r="BF83" s="330"/>
      <c r="BG83" s="331" t="b">
        <f t="shared" si="103"/>
        <v>0</v>
      </c>
    </row>
    <row r="84" spans="1:1042" ht="15" customHeight="1" x14ac:dyDescent="0.2">
      <c r="A84"/>
      <c r="B84" s="91">
        <v>71</v>
      </c>
      <c r="C84" s="91" t="s">
        <v>92</v>
      </c>
      <c r="D84" s="283">
        <f t="shared" si="143"/>
        <v>43890</v>
      </c>
      <c r="E84" s="90" t="str">
        <f t="shared" si="67"/>
        <v>MF19MAM</v>
      </c>
      <c r="F84" s="90">
        <f t="shared" si="68"/>
        <v>30.42</v>
      </c>
      <c r="G84" s="90">
        <f t="shared" si="69"/>
        <v>10</v>
      </c>
      <c r="H84" s="90">
        <f t="shared" ref="H84:H89" si="149">F84*G84/100</f>
        <v>3.0420000000000003</v>
      </c>
      <c r="I84" s="121" t="str">
        <f t="shared" si="70"/>
        <v>CT19ACM01</v>
      </c>
      <c r="J84" s="90">
        <f t="shared" si="71"/>
        <v>31.200000000000003</v>
      </c>
      <c r="K84" s="90">
        <f t="shared" si="72"/>
        <v>20</v>
      </c>
      <c r="L84" s="90">
        <f t="shared" ref="L84:L89" si="150">J84*K84/100</f>
        <v>6.24</v>
      </c>
      <c r="M84" s="121" t="str">
        <f t="shared" si="73"/>
        <v>AC19ACM02</v>
      </c>
      <c r="N84" s="90">
        <f t="shared" si="74"/>
        <v>45.06</v>
      </c>
      <c r="O84" s="90">
        <f t="shared" si="75"/>
        <v>20</v>
      </c>
      <c r="P84" s="90">
        <f t="shared" ref="P84:P89" si="151">N84*O84/100</f>
        <v>9.0120000000000005</v>
      </c>
      <c r="Q84" s="121" t="str">
        <f t="shared" si="76"/>
        <v>ME19ACM</v>
      </c>
      <c r="R84" s="90">
        <f t="shared" si="77"/>
        <v>30.42</v>
      </c>
      <c r="S84" s="90">
        <f t="shared" si="78"/>
        <v>18</v>
      </c>
      <c r="T84" s="90">
        <f t="shared" ref="T84:T89" si="152">R84*S84/100</f>
        <v>5.4756000000000009</v>
      </c>
      <c r="U84" s="121" t="str">
        <f t="shared" si="79"/>
        <v>EU19TAM01</v>
      </c>
      <c r="V84" s="90">
        <f t="shared" si="80"/>
        <v>79.44</v>
      </c>
      <c r="W84" s="90">
        <f t="shared" si="81"/>
        <v>11</v>
      </c>
      <c r="X84" s="90">
        <f t="shared" ref="X84:X89" si="153">V84*W84/100</f>
        <v>8.7383999999999986</v>
      </c>
      <c r="Y84" s="121">
        <f t="shared" si="82"/>
        <v>0</v>
      </c>
      <c r="Z84" s="90">
        <f t="shared" si="83"/>
        <v>0</v>
      </c>
      <c r="AA84" s="90">
        <f t="shared" si="84"/>
        <v>0</v>
      </c>
      <c r="AB84" s="90">
        <f t="shared" ref="AB84:AB89" si="154">Z84*AA84/100</f>
        <v>0</v>
      </c>
      <c r="AC84" s="121">
        <f t="shared" si="85"/>
        <v>0</v>
      </c>
      <c r="AD84" s="90">
        <f t="shared" si="86"/>
        <v>0</v>
      </c>
      <c r="AE84" s="90">
        <f t="shared" si="87"/>
        <v>0</v>
      </c>
      <c r="AF84" s="90">
        <f t="shared" ref="AF84:AF89" si="155">AD84*AE84/100</f>
        <v>0</v>
      </c>
      <c r="AG84" s="121" t="str">
        <f t="shared" si="88"/>
        <v>CT19ACG01</v>
      </c>
      <c r="AH84" s="90">
        <f t="shared" si="89"/>
        <v>30.72</v>
      </c>
      <c r="AI84" s="90">
        <f t="shared" si="90"/>
        <v>25</v>
      </c>
      <c r="AJ84" s="90">
        <f t="shared" ref="AJ84:AJ89" si="156">AH84*AI84/100</f>
        <v>7.68</v>
      </c>
      <c r="AK84" s="121" t="str">
        <f t="shared" si="91"/>
        <v>AC18DA03</v>
      </c>
      <c r="AL84" s="90">
        <f t="shared" si="92"/>
        <v>87</v>
      </c>
      <c r="AM84" s="90">
        <f t="shared" si="93"/>
        <v>23</v>
      </c>
      <c r="AN84" s="90">
        <f t="shared" ref="AN84:AN89" si="157">AL84*AM84/100</f>
        <v>20.010000000000002</v>
      </c>
      <c r="AO84" s="121">
        <f t="shared" si="94"/>
        <v>0</v>
      </c>
      <c r="AP84" s="118">
        <f t="shared" ref="AP84:AP89" si="158">IFERROR(IF(AO84&gt;0,AO84*AP$6/100,0),0)</f>
        <v>0</v>
      </c>
      <c r="AQ84" s="89">
        <f t="shared" si="95"/>
        <v>0</v>
      </c>
      <c r="AR84" s="279">
        <f t="shared" ref="AR84:AR89" si="159">IFERROR(IF(AQ84&gt;0,AQ84*AR$6/100,0),0)</f>
        <v>0</v>
      </c>
      <c r="AS84" s="121">
        <f t="shared" si="96"/>
        <v>0</v>
      </c>
      <c r="AT84" s="118">
        <f t="shared" ref="AT84:AT89" si="160">IFERROR(IF(AS84&gt;0,AS84*AT$6/100,0),0)</f>
        <v>0</v>
      </c>
      <c r="AU84" s="279">
        <f t="shared" si="97"/>
        <v>0</v>
      </c>
      <c r="AV84" s="279">
        <f t="shared" ref="AV84:AV89" si="161">IFERROR(IF(AU84&gt;0,AU84*AV$6/100,0),0)</f>
        <v>0</v>
      </c>
      <c r="AW84" s="123">
        <f t="shared" si="98"/>
        <v>0</v>
      </c>
      <c r="AX84" s="118">
        <f t="shared" ref="AX84:AX89" si="162">IFERROR(IF(AW84&gt;0,AW84*AX$6/100,0),0)</f>
        <v>0</v>
      </c>
      <c r="AY84" s="287">
        <f t="shared" ref="AY84:AY89" si="163">IF($C84="GD",F84+J84+N84+R84+V84+Z84+AD84+AH84+AL84+AO84,AQ84+AS84+AU84+AW84)</f>
        <v>334.26</v>
      </c>
      <c r="AZ84" s="78">
        <f t="shared" si="100"/>
        <v>60.197999999999993</v>
      </c>
      <c r="BA84" s="279"/>
      <c r="BC84" s="325">
        <f t="shared" si="101"/>
        <v>71</v>
      </c>
      <c r="BD84" s="330"/>
      <c r="BE84" s="331" t="b">
        <f t="shared" si="102"/>
        <v>0</v>
      </c>
      <c r="BF84" s="330"/>
      <c r="BG84" s="331" t="b">
        <f t="shared" si="103"/>
        <v>0</v>
      </c>
    </row>
    <row r="85" spans="1:1042" ht="15" customHeight="1" x14ac:dyDescent="0.2">
      <c r="A85"/>
      <c r="B85" s="91">
        <v>72</v>
      </c>
      <c r="C85" s="91" t="s">
        <v>92</v>
      </c>
      <c r="D85" s="283">
        <f t="shared" si="143"/>
        <v>43890</v>
      </c>
      <c r="E85" s="90" t="str">
        <f t="shared" si="67"/>
        <v>MF19MAM</v>
      </c>
      <c r="F85" s="90">
        <f t="shared" si="68"/>
        <v>60.84</v>
      </c>
      <c r="G85" s="90">
        <f t="shared" si="69"/>
        <v>10</v>
      </c>
      <c r="H85" s="90">
        <f t="shared" si="149"/>
        <v>6.0840000000000005</v>
      </c>
      <c r="I85" s="121" t="str">
        <f t="shared" si="70"/>
        <v>CT19ACM01</v>
      </c>
      <c r="J85" s="90">
        <f t="shared" si="71"/>
        <v>62.400000000000006</v>
      </c>
      <c r="K85" s="90">
        <f t="shared" si="72"/>
        <v>20</v>
      </c>
      <c r="L85" s="90">
        <f t="shared" si="150"/>
        <v>12.48</v>
      </c>
      <c r="M85" s="121" t="str">
        <f t="shared" si="73"/>
        <v>AC19ACM02</v>
      </c>
      <c r="N85" s="90">
        <f t="shared" si="74"/>
        <v>90.12</v>
      </c>
      <c r="O85" s="90">
        <f t="shared" si="75"/>
        <v>20</v>
      </c>
      <c r="P85" s="90">
        <f t="shared" si="151"/>
        <v>18.024000000000001</v>
      </c>
      <c r="Q85" s="121">
        <f t="shared" si="76"/>
        <v>0</v>
      </c>
      <c r="R85" s="90">
        <f t="shared" si="77"/>
        <v>0</v>
      </c>
      <c r="S85" s="90">
        <f t="shared" si="78"/>
        <v>0</v>
      </c>
      <c r="T85" s="90">
        <f t="shared" si="152"/>
        <v>0</v>
      </c>
      <c r="U85" s="121" t="str">
        <f t="shared" si="79"/>
        <v>EU19TAM01</v>
      </c>
      <c r="V85" s="90">
        <f t="shared" si="80"/>
        <v>79.44</v>
      </c>
      <c r="W85" s="90">
        <f t="shared" si="81"/>
        <v>11</v>
      </c>
      <c r="X85" s="90">
        <f t="shared" si="153"/>
        <v>8.7383999999999986</v>
      </c>
      <c r="Y85" s="121">
        <f t="shared" si="82"/>
        <v>0</v>
      </c>
      <c r="Z85" s="90">
        <f t="shared" si="83"/>
        <v>0</v>
      </c>
      <c r="AA85" s="90">
        <f t="shared" si="84"/>
        <v>0</v>
      </c>
      <c r="AB85" s="90">
        <f t="shared" si="154"/>
        <v>0</v>
      </c>
      <c r="AC85" s="121" t="str">
        <f t="shared" si="85"/>
        <v>MF19DAG</v>
      </c>
      <c r="AD85" s="90">
        <f t="shared" si="86"/>
        <v>60.84</v>
      </c>
      <c r="AE85" s="90">
        <f t="shared" si="87"/>
        <v>33</v>
      </c>
      <c r="AF85" s="90">
        <f t="shared" si="155"/>
        <v>20.077200000000001</v>
      </c>
      <c r="AG85" s="121" t="str">
        <f t="shared" si="88"/>
        <v>CT19ACG01</v>
      </c>
      <c r="AH85" s="90">
        <f t="shared" si="89"/>
        <v>61.44</v>
      </c>
      <c r="AI85" s="90">
        <f t="shared" si="90"/>
        <v>25</v>
      </c>
      <c r="AJ85" s="90">
        <f t="shared" si="156"/>
        <v>15.36</v>
      </c>
      <c r="AK85" s="121" t="str">
        <f t="shared" si="91"/>
        <v>AC18DA03</v>
      </c>
      <c r="AL85" s="90">
        <f t="shared" si="92"/>
        <v>87</v>
      </c>
      <c r="AM85" s="90">
        <f t="shared" si="93"/>
        <v>23</v>
      </c>
      <c r="AN85" s="90">
        <f t="shared" si="157"/>
        <v>20.010000000000002</v>
      </c>
      <c r="AO85" s="121">
        <f t="shared" si="94"/>
        <v>0</v>
      </c>
      <c r="AP85" s="118">
        <f t="shared" si="158"/>
        <v>0</v>
      </c>
      <c r="AQ85" s="89">
        <f t="shared" si="95"/>
        <v>0</v>
      </c>
      <c r="AR85" s="279">
        <f t="shared" si="159"/>
        <v>0</v>
      </c>
      <c r="AS85" s="121">
        <f t="shared" si="96"/>
        <v>0</v>
      </c>
      <c r="AT85" s="118">
        <f t="shared" si="160"/>
        <v>0</v>
      </c>
      <c r="AU85" s="279">
        <f t="shared" si="97"/>
        <v>0</v>
      </c>
      <c r="AV85" s="279">
        <f t="shared" si="161"/>
        <v>0</v>
      </c>
      <c r="AW85" s="123">
        <f t="shared" si="98"/>
        <v>0</v>
      </c>
      <c r="AX85" s="118">
        <f t="shared" si="162"/>
        <v>0</v>
      </c>
      <c r="AY85" s="287">
        <f t="shared" si="163"/>
        <v>502.08</v>
      </c>
      <c r="AZ85" s="78">
        <f t="shared" si="100"/>
        <v>100.7736</v>
      </c>
      <c r="BA85" s="279"/>
      <c r="BC85" s="325">
        <f t="shared" si="101"/>
        <v>72</v>
      </c>
      <c r="BD85" s="330"/>
      <c r="BE85" s="331" t="b">
        <f t="shared" si="102"/>
        <v>0</v>
      </c>
      <c r="BF85" s="330"/>
      <c r="BG85" s="331" t="b">
        <f t="shared" si="103"/>
        <v>0</v>
      </c>
    </row>
    <row r="86" spans="1:1042" ht="15" customHeight="1" x14ac:dyDescent="0.2">
      <c r="A86"/>
      <c r="B86" s="91">
        <v>73</v>
      </c>
      <c r="C86" s="91" t="s">
        <v>92</v>
      </c>
      <c r="D86" s="283">
        <f t="shared" si="143"/>
        <v>43890</v>
      </c>
      <c r="E86" s="90">
        <f t="shared" si="67"/>
        <v>0</v>
      </c>
      <c r="F86" s="90">
        <f t="shared" si="68"/>
        <v>0</v>
      </c>
      <c r="G86" s="90">
        <f t="shared" si="69"/>
        <v>0</v>
      </c>
      <c r="H86" s="90">
        <f t="shared" si="149"/>
        <v>0</v>
      </c>
      <c r="I86" s="121" t="str">
        <f t="shared" si="70"/>
        <v>CT19ACM01</v>
      </c>
      <c r="J86" s="90">
        <f t="shared" si="71"/>
        <v>62.400000000000006</v>
      </c>
      <c r="K86" s="90">
        <f t="shared" si="72"/>
        <v>20</v>
      </c>
      <c r="L86" s="90">
        <f t="shared" si="150"/>
        <v>12.48</v>
      </c>
      <c r="M86" s="121" t="str">
        <f t="shared" si="73"/>
        <v>AC19ACM02</v>
      </c>
      <c r="N86" s="90">
        <f t="shared" si="74"/>
        <v>45.06</v>
      </c>
      <c r="O86" s="90">
        <f t="shared" si="75"/>
        <v>20</v>
      </c>
      <c r="P86" s="90">
        <f t="shared" si="151"/>
        <v>9.0120000000000005</v>
      </c>
      <c r="Q86" s="121">
        <f t="shared" si="76"/>
        <v>0</v>
      </c>
      <c r="R86" s="90">
        <f t="shared" si="77"/>
        <v>0</v>
      </c>
      <c r="S86" s="90">
        <f t="shared" si="78"/>
        <v>0</v>
      </c>
      <c r="T86" s="90">
        <f t="shared" si="152"/>
        <v>0</v>
      </c>
      <c r="U86" s="121" t="str">
        <f t="shared" si="79"/>
        <v>EU19TAM01</v>
      </c>
      <c r="V86" s="90">
        <f t="shared" si="80"/>
        <v>39.72</v>
      </c>
      <c r="W86" s="90">
        <f t="shared" si="81"/>
        <v>11</v>
      </c>
      <c r="X86" s="90">
        <f t="shared" si="153"/>
        <v>4.3691999999999993</v>
      </c>
      <c r="Y86" s="121">
        <f t="shared" si="82"/>
        <v>0</v>
      </c>
      <c r="Z86" s="90">
        <f t="shared" si="83"/>
        <v>0</v>
      </c>
      <c r="AA86" s="90">
        <f t="shared" si="84"/>
        <v>0</v>
      </c>
      <c r="AB86" s="90">
        <f t="shared" si="154"/>
        <v>0</v>
      </c>
      <c r="AC86" s="121">
        <f t="shared" si="85"/>
        <v>0</v>
      </c>
      <c r="AD86" s="90">
        <f t="shared" si="86"/>
        <v>0</v>
      </c>
      <c r="AE86" s="90">
        <f t="shared" si="87"/>
        <v>0</v>
      </c>
      <c r="AF86" s="90">
        <f t="shared" si="155"/>
        <v>0</v>
      </c>
      <c r="AG86" s="121" t="str">
        <f t="shared" si="88"/>
        <v>CT19ACG01</v>
      </c>
      <c r="AH86" s="90">
        <f t="shared" si="89"/>
        <v>30.72</v>
      </c>
      <c r="AI86" s="90">
        <f t="shared" si="90"/>
        <v>25</v>
      </c>
      <c r="AJ86" s="90">
        <f t="shared" si="156"/>
        <v>7.68</v>
      </c>
      <c r="AK86" s="121" t="str">
        <f t="shared" si="91"/>
        <v>AC18DA03</v>
      </c>
      <c r="AL86" s="90">
        <f t="shared" si="92"/>
        <v>87</v>
      </c>
      <c r="AM86" s="90">
        <f t="shared" si="93"/>
        <v>23</v>
      </c>
      <c r="AN86" s="90">
        <f t="shared" si="157"/>
        <v>20.010000000000002</v>
      </c>
      <c r="AO86" s="121">
        <f t="shared" si="94"/>
        <v>0</v>
      </c>
      <c r="AP86" s="118">
        <f t="shared" si="158"/>
        <v>0</v>
      </c>
      <c r="AQ86" s="89">
        <f t="shared" si="95"/>
        <v>0</v>
      </c>
      <c r="AR86" s="279">
        <f t="shared" si="159"/>
        <v>0</v>
      </c>
      <c r="AS86" s="121">
        <f t="shared" si="96"/>
        <v>0</v>
      </c>
      <c r="AT86" s="118">
        <f t="shared" si="160"/>
        <v>0</v>
      </c>
      <c r="AU86" s="279">
        <f t="shared" si="97"/>
        <v>0</v>
      </c>
      <c r="AV86" s="279">
        <f t="shared" si="161"/>
        <v>0</v>
      </c>
      <c r="AW86" s="123">
        <f t="shared" si="98"/>
        <v>0</v>
      </c>
      <c r="AX86" s="118">
        <f t="shared" si="162"/>
        <v>0</v>
      </c>
      <c r="AY86" s="287">
        <f t="shared" si="163"/>
        <v>264.89999999999998</v>
      </c>
      <c r="AZ86" s="78">
        <f t="shared" si="100"/>
        <v>53.551200000000009</v>
      </c>
      <c r="BA86" s="279"/>
      <c r="BC86" s="325">
        <f t="shared" si="101"/>
        <v>73</v>
      </c>
      <c r="BD86" s="330"/>
      <c r="BE86" s="331" t="b">
        <f t="shared" si="102"/>
        <v>0</v>
      </c>
      <c r="BF86" s="330"/>
      <c r="BG86" s="331" t="b">
        <f t="shared" si="103"/>
        <v>0</v>
      </c>
    </row>
    <row r="87" spans="1:1042" ht="15" customHeight="1" x14ac:dyDescent="0.2">
      <c r="A87"/>
      <c r="B87" s="91">
        <v>74</v>
      </c>
      <c r="C87" s="91" t="s">
        <v>92</v>
      </c>
      <c r="D87" s="283">
        <f t="shared" si="143"/>
        <v>43890</v>
      </c>
      <c r="E87" s="90" t="str">
        <f t="shared" si="67"/>
        <v>MF19MAM</v>
      </c>
      <c r="F87" s="90">
        <f t="shared" si="68"/>
        <v>121.68</v>
      </c>
      <c r="G87" s="90">
        <f t="shared" si="69"/>
        <v>10</v>
      </c>
      <c r="H87" s="90">
        <f t="shared" si="149"/>
        <v>12.168000000000001</v>
      </c>
      <c r="I87" s="121" t="str">
        <f t="shared" si="70"/>
        <v>CT19ACM01</v>
      </c>
      <c r="J87" s="90">
        <f t="shared" si="71"/>
        <v>93.600000000000009</v>
      </c>
      <c r="K87" s="90">
        <f t="shared" si="72"/>
        <v>20</v>
      </c>
      <c r="L87" s="90">
        <f t="shared" si="150"/>
        <v>18.720000000000002</v>
      </c>
      <c r="M87" s="121" t="str">
        <f t="shared" si="73"/>
        <v>AC19ACM02</v>
      </c>
      <c r="N87" s="90">
        <f t="shared" si="74"/>
        <v>180.24</v>
      </c>
      <c r="O87" s="90">
        <f t="shared" si="75"/>
        <v>20</v>
      </c>
      <c r="P87" s="90">
        <f t="shared" si="151"/>
        <v>36.048000000000002</v>
      </c>
      <c r="Q87" s="121" t="str">
        <f t="shared" si="76"/>
        <v>ME19ACM</v>
      </c>
      <c r="R87" s="90">
        <f t="shared" si="77"/>
        <v>91.26</v>
      </c>
      <c r="S87" s="90">
        <f t="shared" si="78"/>
        <v>18</v>
      </c>
      <c r="T87" s="90">
        <f t="shared" si="152"/>
        <v>16.4268</v>
      </c>
      <c r="U87" s="121" t="str">
        <f t="shared" si="79"/>
        <v>EU19TAM01</v>
      </c>
      <c r="V87" s="90">
        <f t="shared" si="80"/>
        <v>158.88</v>
      </c>
      <c r="W87" s="90">
        <f t="shared" si="81"/>
        <v>11</v>
      </c>
      <c r="X87" s="90">
        <f t="shared" si="153"/>
        <v>17.476799999999997</v>
      </c>
      <c r="Y87" s="121">
        <f t="shared" si="82"/>
        <v>0</v>
      </c>
      <c r="Z87" s="90">
        <f t="shared" si="83"/>
        <v>0</v>
      </c>
      <c r="AA87" s="90">
        <f t="shared" si="84"/>
        <v>0</v>
      </c>
      <c r="AB87" s="90">
        <f t="shared" si="154"/>
        <v>0</v>
      </c>
      <c r="AC87" s="121" t="str">
        <f t="shared" si="85"/>
        <v>MF19DAG</v>
      </c>
      <c r="AD87" s="90">
        <f t="shared" si="86"/>
        <v>60.84</v>
      </c>
      <c r="AE87" s="90">
        <f t="shared" si="87"/>
        <v>33</v>
      </c>
      <c r="AF87" s="90">
        <f t="shared" si="155"/>
        <v>20.077200000000001</v>
      </c>
      <c r="AG87" s="121" t="str">
        <f t="shared" si="88"/>
        <v>CT19ACG01</v>
      </c>
      <c r="AH87" s="90">
        <f t="shared" si="89"/>
        <v>30.72</v>
      </c>
      <c r="AI87" s="90">
        <f t="shared" si="90"/>
        <v>25</v>
      </c>
      <c r="AJ87" s="90">
        <f t="shared" si="156"/>
        <v>7.68</v>
      </c>
      <c r="AK87" s="121" t="str">
        <f t="shared" si="91"/>
        <v>AC18DA03</v>
      </c>
      <c r="AL87" s="90">
        <f t="shared" si="92"/>
        <v>174</v>
      </c>
      <c r="AM87" s="90">
        <f t="shared" si="93"/>
        <v>23</v>
      </c>
      <c r="AN87" s="90">
        <f t="shared" si="157"/>
        <v>40.020000000000003</v>
      </c>
      <c r="AO87" s="121">
        <f t="shared" si="94"/>
        <v>0</v>
      </c>
      <c r="AP87" s="118">
        <f t="shared" si="158"/>
        <v>0</v>
      </c>
      <c r="AQ87" s="89">
        <f t="shared" si="95"/>
        <v>0</v>
      </c>
      <c r="AR87" s="279">
        <f t="shared" si="159"/>
        <v>0</v>
      </c>
      <c r="AS87" s="121">
        <f t="shared" si="96"/>
        <v>0</v>
      </c>
      <c r="AT87" s="118">
        <f t="shared" si="160"/>
        <v>0</v>
      </c>
      <c r="AU87" s="279">
        <f t="shared" si="97"/>
        <v>0</v>
      </c>
      <c r="AV87" s="279">
        <f t="shared" si="161"/>
        <v>0</v>
      </c>
      <c r="AW87" s="123">
        <f t="shared" si="98"/>
        <v>0</v>
      </c>
      <c r="AX87" s="118">
        <f t="shared" si="162"/>
        <v>0</v>
      </c>
      <c r="AY87" s="287">
        <f t="shared" si="163"/>
        <v>911.22000000000014</v>
      </c>
      <c r="AZ87" s="78">
        <f t="shared" si="100"/>
        <v>168.61680000000001</v>
      </c>
      <c r="BA87" s="279"/>
      <c r="BC87" s="325">
        <f t="shared" si="101"/>
        <v>74</v>
      </c>
      <c r="BD87" s="330"/>
      <c r="BE87" s="331" t="b">
        <f t="shared" si="102"/>
        <v>0</v>
      </c>
      <c r="BF87" s="330"/>
      <c r="BG87" s="331" t="b">
        <f t="shared" si="103"/>
        <v>0</v>
      </c>
    </row>
    <row r="88" spans="1:1042" ht="15" customHeight="1" x14ac:dyDescent="0.2">
      <c r="A88"/>
      <c r="B88" s="91">
        <v>75</v>
      </c>
      <c r="C88" s="91" t="s">
        <v>92</v>
      </c>
      <c r="D88" s="283">
        <f t="shared" si="143"/>
        <v>43890</v>
      </c>
      <c r="E88" s="90">
        <f t="shared" si="67"/>
        <v>0</v>
      </c>
      <c r="F88" s="90">
        <f t="shared" si="68"/>
        <v>0</v>
      </c>
      <c r="G88" s="90">
        <f t="shared" si="69"/>
        <v>0</v>
      </c>
      <c r="H88" s="90">
        <f t="shared" si="149"/>
        <v>0</v>
      </c>
      <c r="I88" s="121" t="str">
        <f t="shared" si="70"/>
        <v>CT19ACM01</v>
      </c>
      <c r="J88" s="90">
        <f t="shared" si="71"/>
        <v>31.200000000000003</v>
      </c>
      <c r="K88" s="90">
        <f t="shared" si="72"/>
        <v>20</v>
      </c>
      <c r="L88" s="90">
        <f t="shared" si="150"/>
        <v>6.24</v>
      </c>
      <c r="M88" s="121" t="str">
        <f t="shared" si="73"/>
        <v>AC19ACM02</v>
      </c>
      <c r="N88" s="90">
        <f t="shared" si="74"/>
        <v>90.12</v>
      </c>
      <c r="O88" s="90">
        <f t="shared" si="75"/>
        <v>20</v>
      </c>
      <c r="P88" s="90">
        <f t="shared" si="151"/>
        <v>18.024000000000001</v>
      </c>
      <c r="Q88" s="121">
        <f t="shared" si="76"/>
        <v>0</v>
      </c>
      <c r="R88" s="90">
        <f t="shared" si="77"/>
        <v>0</v>
      </c>
      <c r="S88" s="90">
        <f t="shared" si="78"/>
        <v>0</v>
      </c>
      <c r="T88" s="90">
        <f t="shared" si="152"/>
        <v>0</v>
      </c>
      <c r="U88" s="121" t="str">
        <f t="shared" si="79"/>
        <v>EU19TAM01</v>
      </c>
      <c r="V88" s="90">
        <f t="shared" si="80"/>
        <v>39.72</v>
      </c>
      <c r="W88" s="90">
        <f t="shared" si="81"/>
        <v>11</v>
      </c>
      <c r="X88" s="90">
        <f t="shared" si="153"/>
        <v>4.3691999999999993</v>
      </c>
      <c r="Y88" s="121">
        <f t="shared" si="82"/>
        <v>0</v>
      </c>
      <c r="Z88" s="90">
        <f t="shared" si="83"/>
        <v>0</v>
      </c>
      <c r="AA88" s="90">
        <f t="shared" si="84"/>
        <v>0</v>
      </c>
      <c r="AB88" s="90">
        <f t="shared" si="154"/>
        <v>0</v>
      </c>
      <c r="AC88" s="121" t="str">
        <f t="shared" si="85"/>
        <v>MF19DAG</v>
      </c>
      <c r="AD88" s="90">
        <f t="shared" si="86"/>
        <v>30.42</v>
      </c>
      <c r="AE88" s="90">
        <f t="shared" si="87"/>
        <v>33</v>
      </c>
      <c r="AF88" s="90">
        <f t="shared" si="155"/>
        <v>10.038600000000001</v>
      </c>
      <c r="AG88" s="121" t="str">
        <f t="shared" si="88"/>
        <v>CT19ACG01</v>
      </c>
      <c r="AH88" s="90">
        <f t="shared" si="89"/>
        <v>30.72</v>
      </c>
      <c r="AI88" s="90">
        <f t="shared" si="90"/>
        <v>25</v>
      </c>
      <c r="AJ88" s="90">
        <f t="shared" si="156"/>
        <v>7.68</v>
      </c>
      <c r="AK88" s="121" t="str">
        <f t="shared" si="91"/>
        <v>AC18DA03</v>
      </c>
      <c r="AL88" s="90">
        <f t="shared" si="92"/>
        <v>87</v>
      </c>
      <c r="AM88" s="90">
        <f t="shared" si="93"/>
        <v>23</v>
      </c>
      <c r="AN88" s="90">
        <f t="shared" si="157"/>
        <v>20.010000000000002</v>
      </c>
      <c r="AO88" s="121">
        <f t="shared" si="94"/>
        <v>0</v>
      </c>
      <c r="AP88" s="118">
        <f t="shared" si="158"/>
        <v>0</v>
      </c>
      <c r="AQ88" s="89">
        <f t="shared" si="95"/>
        <v>0</v>
      </c>
      <c r="AR88" s="279">
        <f t="shared" si="159"/>
        <v>0</v>
      </c>
      <c r="AS88" s="121">
        <f t="shared" si="96"/>
        <v>0</v>
      </c>
      <c r="AT88" s="118">
        <f t="shared" si="160"/>
        <v>0</v>
      </c>
      <c r="AU88" s="279">
        <f t="shared" si="97"/>
        <v>0</v>
      </c>
      <c r="AV88" s="279">
        <f t="shared" si="161"/>
        <v>0</v>
      </c>
      <c r="AW88" s="123">
        <f t="shared" si="98"/>
        <v>0</v>
      </c>
      <c r="AX88" s="118">
        <f t="shared" si="162"/>
        <v>0</v>
      </c>
      <c r="AY88" s="287">
        <f t="shared" si="163"/>
        <v>309.18000000000006</v>
      </c>
      <c r="AZ88" s="78">
        <f t="shared" si="100"/>
        <v>66.361800000000002</v>
      </c>
      <c r="BA88" s="279"/>
      <c r="BC88" s="325">
        <f t="shared" si="101"/>
        <v>75</v>
      </c>
      <c r="BD88" s="330"/>
      <c r="BE88" s="331" t="b">
        <f t="shared" si="102"/>
        <v>0</v>
      </c>
      <c r="BF88" s="330"/>
      <c r="BG88" s="331" t="b">
        <f t="shared" si="103"/>
        <v>0</v>
      </c>
    </row>
    <row r="89" spans="1:1042" ht="15" customHeight="1" x14ac:dyDescent="0.2">
      <c r="A89"/>
      <c r="B89" s="91">
        <v>76</v>
      </c>
      <c r="C89" s="91" t="s">
        <v>92</v>
      </c>
      <c r="D89" s="283">
        <f t="shared" si="143"/>
        <v>43890</v>
      </c>
      <c r="E89" s="90" t="str">
        <f t="shared" si="67"/>
        <v>MF19MAM</v>
      </c>
      <c r="F89" s="90">
        <f t="shared" si="68"/>
        <v>121.68</v>
      </c>
      <c r="G89" s="90">
        <f t="shared" si="69"/>
        <v>10</v>
      </c>
      <c r="H89" s="90">
        <f t="shared" si="149"/>
        <v>12.168000000000001</v>
      </c>
      <c r="I89" s="121" t="str">
        <f t="shared" si="70"/>
        <v>CT19ACM01</v>
      </c>
      <c r="J89" s="90">
        <f t="shared" si="71"/>
        <v>93.600000000000009</v>
      </c>
      <c r="K89" s="90">
        <f t="shared" si="72"/>
        <v>20</v>
      </c>
      <c r="L89" s="90">
        <f t="shared" si="150"/>
        <v>18.720000000000002</v>
      </c>
      <c r="M89" s="121">
        <f t="shared" si="73"/>
        <v>0</v>
      </c>
      <c r="N89" s="90">
        <f t="shared" si="74"/>
        <v>0</v>
      </c>
      <c r="O89" s="90">
        <f t="shared" si="75"/>
        <v>0</v>
      </c>
      <c r="P89" s="90">
        <f t="shared" si="151"/>
        <v>0</v>
      </c>
      <c r="Q89" s="121" t="str">
        <f t="shared" si="76"/>
        <v>ME19ACM</v>
      </c>
      <c r="R89" s="90">
        <f t="shared" si="77"/>
        <v>91.26</v>
      </c>
      <c r="S89" s="90">
        <f t="shared" si="78"/>
        <v>18</v>
      </c>
      <c r="T89" s="90">
        <f t="shared" si="152"/>
        <v>16.4268</v>
      </c>
      <c r="U89" s="121" t="str">
        <f t="shared" si="79"/>
        <v>EU19TAM01</v>
      </c>
      <c r="V89" s="90">
        <f t="shared" si="80"/>
        <v>119.16</v>
      </c>
      <c r="W89" s="90">
        <f t="shared" si="81"/>
        <v>11</v>
      </c>
      <c r="X89" s="90">
        <f t="shared" si="153"/>
        <v>13.1076</v>
      </c>
      <c r="Y89" s="121">
        <f t="shared" si="82"/>
        <v>0</v>
      </c>
      <c r="Z89" s="90">
        <f t="shared" si="83"/>
        <v>0</v>
      </c>
      <c r="AA89" s="90">
        <f t="shared" si="84"/>
        <v>0</v>
      </c>
      <c r="AB89" s="90">
        <f t="shared" si="154"/>
        <v>0</v>
      </c>
      <c r="AC89" s="121" t="str">
        <f t="shared" si="85"/>
        <v>MF19DAG</v>
      </c>
      <c r="AD89" s="90">
        <f t="shared" si="86"/>
        <v>60.84</v>
      </c>
      <c r="AE89" s="90">
        <f t="shared" si="87"/>
        <v>33</v>
      </c>
      <c r="AF89" s="90">
        <f t="shared" si="155"/>
        <v>20.077200000000001</v>
      </c>
      <c r="AG89" s="121" t="str">
        <f t="shared" si="88"/>
        <v>CT19ACG01</v>
      </c>
      <c r="AH89" s="90">
        <f t="shared" si="89"/>
        <v>92.16</v>
      </c>
      <c r="AI89" s="90">
        <f t="shared" si="90"/>
        <v>25</v>
      </c>
      <c r="AJ89" s="90">
        <f t="shared" si="156"/>
        <v>23.04</v>
      </c>
      <c r="AK89" s="121" t="str">
        <f t="shared" si="91"/>
        <v>AC18DA03</v>
      </c>
      <c r="AL89" s="90">
        <f t="shared" si="92"/>
        <v>174</v>
      </c>
      <c r="AM89" s="90">
        <f t="shared" si="93"/>
        <v>23</v>
      </c>
      <c r="AN89" s="90">
        <f t="shared" si="157"/>
        <v>40.020000000000003</v>
      </c>
      <c r="AO89" s="121">
        <f t="shared" si="94"/>
        <v>0</v>
      </c>
      <c r="AP89" s="118">
        <f t="shared" si="158"/>
        <v>0</v>
      </c>
      <c r="AQ89" s="89">
        <f t="shared" si="95"/>
        <v>0</v>
      </c>
      <c r="AR89" s="279">
        <f t="shared" si="159"/>
        <v>0</v>
      </c>
      <c r="AS89" s="121">
        <f t="shared" si="96"/>
        <v>0</v>
      </c>
      <c r="AT89" s="118">
        <f t="shared" si="160"/>
        <v>0</v>
      </c>
      <c r="AU89" s="279">
        <f t="shared" si="97"/>
        <v>0</v>
      </c>
      <c r="AV89" s="279">
        <f t="shared" si="161"/>
        <v>0</v>
      </c>
      <c r="AW89" s="123">
        <f t="shared" si="98"/>
        <v>0</v>
      </c>
      <c r="AX89" s="118">
        <f t="shared" si="162"/>
        <v>0</v>
      </c>
      <c r="AY89" s="287">
        <f t="shared" si="163"/>
        <v>752.7</v>
      </c>
      <c r="AZ89" s="78">
        <f t="shared" si="100"/>
        <v>143.55960000000002</v>
      </c>
      <c r="BA89" s="279"/>
      <c r="BC89" s="325">
        <f t="shared" si="101"/>
        <v>76</v>
      </c>
      <c r="BD89" s="330"/>
      <c r="BE89" s="331" t="b">
        <f t="shared" si="102"/>
        <v>0</v>
      </c>
      <c r="BF89" s="330"/>
      <c r="BG89" s="331" t="b">
        <f t="shared" si="103"/>
        <v>0</v>
      </c>
    </row>
    <row r="90" spans="1:1042" s="289" customFormat="1" ht="15" customHeight="1" x14ac:dyDescent="0.2">
      <c r="B90" s="111">
        <v>77</v>
      </c>
      <c r="C90" s="111" t="s">
        <v>92</v>
      </c>
      <c r="D90" s="284">
        <f t="shared" si="143"/>
        <v>43890</v>
      </c>
      <c r="E90" s="99" t="str">
        <f t="shared" si="67"/>
        <v>MF19MAM</v>
      </c>
      <c r="F90" s="99">
        <f t="shared" si="68"/>
        <v>121.68</v>
      </c>
      <c r="G90" s="99">
        <f t="shared" si="69"/>
        <v>10</v>
      </c>
      <c r="H90" s="99">
        <f t="shared" ref="H90" si="164">F90*G90/100</f>
        <v>12.168000000000001</v>
      </c>
      <c r="I90" s="122" t="str">
        <f t="shared" si="70"/>
        <v>CT19ACM01</v>
      </c>
      <c r="J90" s="99">
        <f t="shared" si="71"/>
        <v>124.80000000000001</v>
      </c>
      <c r="K90" s="99">
        <f t="shared" si="72"/>
        <v>20</v>
      </c>
      <c r="L90" s="99">
        <f t="shared" ref="L90" si="165">J90*K90/100</f>
        <v>24.96</v>
      </c>
      <c r="M90" s="122" t="str">
        <f t="shared" si="73"/>
        <v>AC19ACM02</v>
      </c>
      <c r="N90" s="99">
        <f t="shared" si="74"/>
        <v>135.18</v>
      </c>
      <c r="O90" s="99">
        <f t="shared" si="75"/>
        <v>20</v>
      </c>
      <c r="P90" s="99">
        <f t="shared" ref="P90" si="166">N90*O90/100</f>
        <v>27.036000000000005</v>
      </c>
      <c r="Q90" s="122" t="str">
        <f t="shared" si="76"/>
        <v>ME19ACM</v>
      </c>
      <c r="R90" s="99">
        <f t="shared" si="77"/>
        <v>121.68</v>
      </c>
      <c r="S90" s="99">
        <f t="shared" si="78"/>
        <v>18</v>
      </c>
      <c r="T90" s="99">
        <f t="shared" ref="T90" si="167">R90*S90/100</f>
        <v>21.902400000000004</v>
      </c>
      <c r="U90" s="122" t="str">
        <f t="shared" si="79"/>
        <v>EU19TAM01</v>
      </c>
      <c r="V90" s="99">
        <f t="shared" si="80"/>
        <v>198.6</v>
      </c>
      <c r="W90" s="99">
        <f t="shared" si="81"/>
        <v>11</v>
      </c>
      <c r="X90" s="99">
        <f t="shared" ref="X90" si="168">V90*W90/100</f>
        <v>21.846</v>
      </c>
      <c r="Y90" s="122">
        <f t="shared" si="82"/>
        <v>0</v>
      </c>
      <c r="Z90" s="99">
        <f t="shared" si="83"/>
        <v>0</v>
      </c>
      <c r="AA90" s="99">
        <f t="shared" si="84"/>
        <v>0</v>
      </c>
      <c r="AB90" s="99">
        <f t="shared" ref="AB90" si="169">Z90*AA90/100</f>
        <v>0</v>
      </c>
      <c r="AC90" s="122">
        <f t="shared" si="85"/>
        <v>0</v>
      </c>
      <c r="AD90" s="99">
        <f t="shared" si="86"/>
        <v>0</v>
      </c>
      <c r="AE90" s="99">
        <f t="shared" si="87"/>
        <v>0</v>
      </c>
      <c r="AF90" s="99">
        <f t="shared" ref="AF90" si="170">AD90*AE90/100</f>
        <v>0</v>
      </c>
      <c r="AG90" s="122">
        <f t="shared" si="88"/>
        <v>0</v>
      </c>
      <c r="AH90" s="99">
        <f t="shared" si="89"/>
        <v>0</v>
      </c>
      <c r="AI90" s="99">
        <f t="shared" si="90"/>
        <v>0</v>
      </c>
      <c r="AJ90" s="99">
        <f t="shared" ref="AJ90" si="171">AH90*AI90/100</f>
        <v>0</v>
      </c>
      <c r="AK90" s="122" t="str">
        <f t="shared" si="91"/>
        <v>AC18DA03</v>
      </c>
      <c r="AL90" s="99">
        <f t="shared" si="92"/>
        <v>87</v>
      </c>
      <c r="AM90" s="99">
        <f t="shared" si="93"/>
        <v>23</v>
      </c>
      <c r="AN90" s="99">
        <f t="shared" ref="AN90" si="172">AL90*AM90/100</f>
        <v>20.010000000000002</v>
      </c>
      <c r="AO90" s="122">
        <f t="shared" si="94"/>
        <v>156</v>
      </c>
      <c r="AP90" s="119">
        <f t="shared" ref="AP90" si="173">IFERROR(IF(AO90&gt;0,AO90*AP$6/100,0),0)</f>
        <v>39</v>
      </c>
      <c r="AQ90" s="285">
        <f t="shared" si="95"/>
        <v>0</v>
      </c>
      <c r="AR90" s="99">
        <f t="shared" ref="AR90" si="174">IFERROR(IF(AQ90&gt;0,AQ90*AR$6/100,0),0)</f>
        <v>0</v>
      </c>
      <c r="AS90" s="122">
        <f t="shared" si="96"/>
        <v>0</v>
      </c>
      <c r="AT90" s="119">
        <f t="shared" ref="AT90" si="175">IFERROR(IF(AS90&gt;0,AS90*AT$6/100,0),0)</f>
        <v>0</v>
      </c>
      <c r="AU90" s="99">
        <f t="shared" si="97"/>
        <v>0</v>
      </c>
      <c r="AV90" s="99">
        <f t="shared" ref="AV90" si="176">IFERROR(IF(AU90&gt;0,AU90*AV$6/100,0),0)</f>
        <v>0</v>
      </c>
      <c r="AW90" s="124">
        <f t="shared" si="98"/>
        <v>0</v>
      </c>
      <c r="AX90" s="119">
        <f t="shared" ref="AX90" si="177">IFERROR(IF(AW90&gt;0,AW90*AX$6/100,0),0)</f>
        <v>0</v>
      </c>
      <c r="AY90" s="288">
        <f t="shared" ref="AY90" si="178">IF($C90="GD",F90+J90+N90+R90+V90+Z90+AD90+AH90+AL90+AO90,AQ90+AS90+AU90+AW90)</f>
        <v>944.94</v>
      </c>
      <c r="AZ90" s="286">
        <f t="shared" si="100"/>
        <v>166.92240000000001</v>
      </c>
      <c r="BA90" s="99"/>
      <c r="BB90" s="291"/>
      <c r="BC90" s="324">
        <f t="shared" si="101"/>
        <v>77</v>
      </c>
      <c r="BD90" s="332"/>
      <c r="BE90" s="333" t="b">
        <f t="shared" si="102"/>
        <v>0</v>
      </c>
      <c r="BF90" s="332"/>
      <c r="BG90" s="333" t="b">
        <f t="shared" si="103"/>
        <v>0</v>
      </c>
      <c r="BH90" s="290"/>
      <c r="BI90" s="290"/>
      <c r="BJ90" s="290"/>
      <c r="BK90" s="290"/>
      <c r="BL90" s="290"/>
      <c r="BM90" s="290"/>
      <c r="BN90" s="290"/>
      <c r="BO90" s="290"/>
      <c r="BP90" s="290"/>
      <c r="BQ90" s="290"/>
      <c r="BR90" s="290"/>
      <c r="BS90" s="290"/>
      <c r="BT90" s="290"/>
      <c r="BU90" s="290"/>
      <c r="BV90" s="290"/>
      <c r="BW90" s="290"/>
      <c r="BX90" s="290"/>
      <c r="BY90" s="290"/>
      <c r="BZ90" s="290"/>
      <c r="CA90" s="290"/>
      <c r="CB90" s="290"/>
      <c r="CC90" s="290"/>
      <c r="CD90" s="290"/>
      <c r="CE90" s="290"/>
      <c r="CF90" s="290"/>
      <c r="CG90" s="290"/>
      <c r="CH90" s="290"/>
      <c r="CI90" s="290"/>
      <c r="CJ90" s="290"/>
      <c r="CK90" s="290"/>
      <c r="CL90" s="290"/>
      <c r="CM90" s="290"/>
      <c r="CN90" s="290"/>
      <c r="CO90" s="290"/>
      <c r="CP90" s="290"/>
      <c r="CQ90" s="290"/>
      <c r="CR90" s="290"/>
      <c r="CS90" s="290"/>
      <c r="CT90" s="290"/>
      <c r="CU90" s="290"/>
      <c r="CV90" s="290"/>
      <c r="CW90" s="290"/>
      <c r="CX90" s="290"/>
      <c r="CY90" s="290"/>
      <c r="CZ90" s="290"/>
      <c r="DA90" s="290"/>
      <c r="DB90" s="290"/>
      <c r="DC90" s="290"/>
      <c r="DD90" s="290"/>
      <c r="DE90" s="290"/>
      <c r="DF90" s="290"/>
      <c r="DG90" s="290"/>
      <c r="DH90" s="290"/>
      <c r="DI90" s="290"/>
      <c r="DJ90" s="290"/>
      <c r="DK90" s="290"/>
      <c r="DL90" s="290"/>
      <c r="DM90" s="290"/>
      <c r="DN90" s="290"/>
      <c r="DO90" s="290"/>
      <c r="DP90" s="290"/>
      <c r="DQ90" s="290"/>
      <c r="DR90" s="290"/>
      <c r="DS90" s="290"/>
      <c r="DT90" s="290"/>
      <c r="DU90" s="290"/>
      <c r="DV90" s="290"/>
      <c r="DW90" s="290"/>
      <c r="DX90" s="290"/>
      <c r="DY90" s="290"/>
      <c r="DZ90" s="290"/>
      <c r="EA90" s="290"/>
      <c r="EB90" s="290"/>
      <c r="EC90" s="290"/>
      <c r="ED90" s="290"/>
      <c r="EE90" s="290"/>
      <c r="EF90" s="290"/>
      <c r="EG90" s="290"/>
      <c r="EH90" s="290"/>
      <c r="EI90" s="290"/>
      <c r="EJ90" s="290"/>
      <c r="EK90" s="290"/>
      <c r="EL90" s="290"/>
      <c r="EM90" s="290"/>
      <c r="EN90" s="290"/>
      <c r="EO90" s="290"/>
      <c r="EP90" s="290"/>
      <c r="EQ90" s="290"/>
      <c r="ER90" s="290"/>
      <c r="ES90" s="290"/>
      <c r="ET90" s="290"/>
      <c r="EU90" s="290"/>
      <c r="EV90" s="290"/>
      <c r="EW90" s="290"/>
      <c r="EX90" s="290"/>
      <c r="EY90" s="290"/>
      <c r="EZ90" s="290"/>
      <c r="FA90" s="290"/>
      <c r="FB90" s="290"/>
      <c r="FC90" s="290"/>
      <c r="FD90" s="290"/>
      <c r="FE90" s="290"/>
      <c r="FF90" s="290"/>
      <c r="FG90" s="290"/>
      <c r="FH90" s="290"/>
      <c r="FI90" s="290"/>
      <c r="FJ90" s="290"/>
      <c r="FK90" s="290"/>
      <c r="FL90" s="290"/>
      <c r="FM90" s="290"/>
      <c r="FN90" s="290"/>
      <c r="FO90" s="290"/>
      <c r="FP90" s="290"/>
      <c r="FQ90" s="290"/>
      <c r="FR90" s="290"/>
      <c r="FS90" s="290"/>
      <c r="FT90" s="290"/>
      <c r="FU90" s="290"/>
      <c r="FV90" s="290"/>
      <c r="FW90" s="290"/>
      <c r="FX90" s="290"/>
      <c r="FY90" s="290"/>
      <c r="FZ90" s="290"/>
      <c r="GA90" s="290"/>
      <c r="GB90" s="290"/>
      <c r="GC90" s="290"/>
      <c r="GD90" s="290"/>
      <c r="GE90" s="290"/>
      <c r="GF90" s="290"/>
      <c r="GG90" s="290"/>
      <c r="GH90" s="290"/>
      <c r="GI90" s="290"/>
      <c r="GJ90" s="290"/>
      <c r="GK90" s="290"/>
      <c r="GL90" s="290"/>
      <c r="GM90" s="290"/>
      <c r="GN90" s="290"/>
      <c r="GO90" s="290"/>
      <c r="GP90" s="290"/>
      <c r="GQ90" s="290"/>
      <c r="GR90" s="290"/>
      <c r="GS90" s="290"/>
      <c r="GT90" s="290"/>
      <c r="GU90" s="290"/>
      <c r="GV90" s="290"/>
      <c r="GW90" s="290"/>
      <c r="GX90" s="290"/>
      <c r="GY90" s="290"/>
      <c r="GZ90" s="290"/>
      <c r="HA90" s="290"/>
      <c r="HB90" s="290"/>
      <c r="HC90" s="290"/>
      <c r="HD90" s="290"/>
      <c r="HE90" s="290"/>
      <c r="HF90" s="290"/>
      <c r="HG90" s="290"/>
      <c r="HH90" s="290"/>
      <c r="HI90" s="290"/>
      <c r="HJ90" s="290"/>
      <c r="HK90" s="290"/>
      <c r="HL90" s="290"/>
      <c r="HM90" s="290"/>
      <c r="HN90" s="290"/>
      <c r="HO90" s="290"/>
      <c r="HP90" s="290"/>
      <c r="HQ90" s="290"/>
      <c r="HR90" s="290"/>
      <c r="HS90" s="290"/>
      <c r="HT90" s="290"/>
      <c r="HU90" s="290"/>
      <c r="HV90" s="290"/>
      <c r="HW90" s="290"/>
      <c r="HX90" s="290"/>
      <c r="HY90" s="290"/>
      <c r="HZ90" s="290"/>
      <c r="IA90" s="290"/>
      <c r="IB90" s="290"/>
      <c r="IC90" s="290"/>
      <c r="ID90" s="290"/>
      <c r="IE90" s="290"/>
      <c r="IF90" s="290"/>
      <c r="IG90" s="290"/>
      <c r="IH90" s="290"/>
      <c r="II90" s="290"/>
      <c r="IJ90" s="290"/>
      <c r="IK90" s="290"/>
      <c r="IL90" s="290"/>
      <c r="IM90" s="290"/>
      <c r="IN90" s="290"/>
      <c r="IO90" s="290"/>
      <c r="IP90" s="290"/>
      <c r="IQ90" s="290"/>
      <c r="IR90" s="290"/>
      <c r="IS90" s="290"/>
      <c r="IT90" s="290"/>
      <c r="IU90" s="290"/>
      <c r="IV90" s="290"/>
      <c r="IW90" s="290"/>
      <c r="IX90" s="290"/>
      <c r="IY90" s="290"/>
      <c r="IZ90" s="290"/>
      <c r="JA90" s="290"/>
      <c r="JB90" s="290"/>
      <c r="JC90" s="290"/>
      <c r="JD90" s="290"/>
      <c r="JE90" s="290"/>
      <c r="JF90" s="290"/>
      <c r="JG90" s="290"/>
      <c r="JH90" s="290"/>
      <c r="JI90" s="290"/>
      <c r="JJ90" s="290"/>
      <c r="JK90" s="290"/>
      <c r="JL90" s="290"/>
      <c r="JM90" s="290"/>
      <c r="JN90" s="290"/>
      <c r="JO90" s="290"/>
      <c r="JP90" s="290"/>
      <c r="JQ90" s="290"/>
      <c r="JR90" s="290"/>
      <c r="JS90" s="290"/>
      <c r="JT90" s="290"/>
      <c r="JU90" s="290"/>
      <c r="JV90" s="290"/>
      <c r="JW90" s="290"/>
      <c r="JX90" s="290"/>
      <c r="JY90" s="290"/>
      <c r="JZ90" s="290"/>
      <c r="KA90" s="290"/>
      <c r="KB90" s="290"/>
      <c r="KC90" s="290"/>
      <c r="KD90" s="290"/>
      <c r="KE90" s="290"/>
      <c r="KF90" s="290"/>
      <c r="KG90" s="290"/>
      <c r="KH90" s="290"/>
      <c r="KI90" s="290"/>
      <c r="KJ90" s="290"/>
      <c r="KK90" s="290"/>
      <c r="KL90" s="290"/>
      <c r="KM90" s="290"/>
      <c r="KN90" s="290"/>
      <c r="KO90" s="290"/>
      <c r="KP90" s="290"/>
      <c r="KQ90" s="290"/>
      <c r="KR90" s="290"/>
      <c r="KS90" s="290"/>
      <c r="KT90" s="290"/>
      <c r="KU90" s="290"/>
      <c r="KV90" s="290"/>
      <c r="KW90" s="290"/>
      <c r="KX90" s="290"/>
      <c r="KY90" s="290"/>
      <c r="KZ90" s="290"/>
      <c r="LA90" s="290"/>
      <c r="LB90" s="290"/>
      <c r="LC90" s="290"/>
      <c r="LD90" s="290"/>
      <c r="LE90" s="290"/>
      <c r="LF90" s="290"/>
      <c r="LG90" s="290"/>
      <c r="LH90" s="290"/>
      <c r="LI90" s="290"/>
      <c r="LJ90" s="290"/>
      <c r="LK90" s="290"/>
      <c r="LL90" s="290"/>
      <c r="LM90" s="290"/>
      <c r="LN90" s="290"/>
      <c r="LO90" s="290"/>
      <c r="LP90" s="290"/>
      <c r="LQ90" s="290"/>
      <c r="LR90" s="290"/>
      <c r="LS90" s="290"/>
      <c r="LT90" s="290"/>
      <c r="LU90" s="290"/>
      <c r="LV90" s="290"/>
      <c r="LW90" s="290"/>
      <c r="LX90" s="290"/>
      <c r="LY90" s="290"/>
      <c r="LZ90" s="290"/>
      <c r="MA90" s="290"/>
      <c r="MB90" s="290"/>
      <c r="MC90" s="290"/>
      <c r="MD90" s="290"/>
      <c r="ME90" s="290"/>
      <c r="MF90" s="290"/>
      <c r="MG90" s="290"/>
      <c r="MH90" s="290"/>
      <c r="MI90" s="290"/>
      <c r="MJ90" s="290"/>
      <c r="MK90" s="290"/>
      <c r="ML90" s="290"/>
      <c r="MM90" s="290"/>
      <c r="MN90" s="290"/>
      <c r="MO90" s="290"/>
      <c r="MP90" s="290"/>
      <c r="MQ90" s="290"/>
      <c r="MR90" s="290"/>
      <c r="MS90" s="290"/>
      <c r="MT90" s="290"/>
      <c r="MU90" s="290"/>
      <c r="MV90" s="290"/>
      <c r="MW90" s="290"/>
      <c r="MX90" s="290"/>
      <c r="MY90" s="290"/>
      <c r="MZ90" s="290"/>
      <c r="NA90" s="290"/>
      <c r="NB90" s="290"/>
      <c r="NC90" s="290"/>
      <c r="ND90" s="290"/>
      <c r="NE90" s="290"/>
      <c r="NF90" s="290"/>
      <c r="NG90" s="290"/>
      <c r="NH90" s="290"/>
      <c r="NI90" s="290"/>
      <c r="NJ90" s="290"/>
      <c r="NK90" s="290"/>
      <c r="NL90" s="290"/>
      <c r="NM90" s="290"/>
      <c r="NN90" s="290"/>
      <c r="NO90" s="290"/>
      <c r="NP90" s="290"/>
      <c r="NQ90" s="290"/>
      <c r="NR90" s="290"/>
      <c r="NS90" s="290"/>
      <c r="NT90" s="290"/>
      <c r="NU90" s="290"/>
      <c r="NV90" s="290"/>
      <c r="NW90" s="290"/>
      <c r="NX90" s="290"/>
      <c r="NY90" s="290"/>
      <c r="NZ90" s="290"/>
      <c r="OA90" s="290"/>
      <c r="OB90" s="290"/>
      <c r="OC90" s="290"/>
      <c r="OD90" s="290"/>
      <c r="OE90" s="290"/>
      <c r="OF90" s="290"/>
      <c r="OG90" s="290"/>
      <c r="OH90" s="290"/>
      <c r="OI90" s="290"/>
      <c r="OJ90" s="290"/>
      <c r="OK90" s="290"/>
      <c r="OL90" s="290"/>
      <c r="OM90" s="290"/>
      <c r="ON90" s="290"/>
      <c r="OO90" s="290"/>
      <c r="OP90" s="290"/>
      <c r="OQ90" s="290"/>
      <c r="OR90" s="290"/>
      <c r="OS90" s="290"/>
      <c r="OT90" s="290"/>
      <c r="OU90" s="290"/>
      <c r="OV90" s="290"/>
      <c r="OW90" s="290"/>
      <c r="OX90" s="290"/>
      <c r="OY90" s="290"/>
      <c r="OZ90" s="290"/>
      <c r="PA90" s="290"/>
      <c r="PB90" s="290"/>
      <c r="PC90" s="290"/>
      <c r="PD90" s="290"/>
      <c r="PE90" s="290"/>
      <c r="PF90" s="290"/>
      <c r="PG90" s="290"/>
      <c r="PH90" s="290"/>
      <c r="PI90" s="290"/>
      <c r="PJ90" s="290"/>
      <c r="PK90" s="290"/>
      <c r="PL90" s="290"/>
      <c r="PM90" s="290"/>
      <c r="PN90" s="290"/>
      <c r="PO90" s="290"/>
      <c r="PP90" s="290"/>
      <c r="PQ90" s="290"/>
      <c r="PR90" s="290"/>
      <c r="PS90" s="290"/>
      <c r="PT90" s="290"/>
      <c r="PU90" s="290"/>
      <c r="PV90" s="290"/>
      <c r="PW90" s="290"/>
      <c r="PX90" s="290"/>
      <c r="PY90" s="290"/>
      <c r="PZ90" s="290"/>
      <c r="QA90" s="290"/>
      <c r="QB90" s="290"/>
      <c r="QC90" s="290"/>
      <c r="QD90" s="290"/>
      <c r="QE90" s="290"/>
      <c r="QF90" s="290"/>
      <c r="QG90" s="290"/>
      <c r="QH90" s="290"/>
      <c r="QI90" s="290"/>
      <c r="QJ90" s="290"/>
      <c r="QK90" s="290"/>
      <c r="QL90" s="290"/>
      <c r="QM90" s="290"/>
      <c r="QN90" s="290"/>
      <c r="QO90" s="290"/>
      <c r="QP90" s="290"/>
      <c r="QQ90" s="290"/>
      <c r="QR90" s="290"/>
      <c r="QS90" s="290"/>
      <c r="QT90" s="290"/>
      <c r="QU90" s="290"/>
      <c r="QV90" s="290"/>
      <c r="QW90" s="290"/>
      <c r="QX90" s="290"/>
      <c r="QY90" s="290"/>
      <c r="QZ90" s="290"/>
      <c r="RA90" s="290"/>
      <c r="RB90" s="290"/>
      <c r="RC90" s="290"/>
      <c r="RD90" s="290"/>
      <c r="RE90" s="290"/>
      <c r="RF90" s="290"/>
      <c r="RG90" s="290"/>
      <c r="RH90" s="290"/>
      <c r="RI90" s="290"/>
      <c r="RJ90" s="290"/>
      <c r="RK90" s="290"/>
      <c r="RL90" s="290"/>
      <c r="RM90" s="290"/>
      <c r="RN90" s="290"/>
      <c r="RO90" s="290"/>
      <c r="RP90" s="290"/>
      <c r="RQ90" s="290"/>
      <c r="RR90" s="290"/>
      <c r="RS90" s="290"/>
      <c r="RT90" s="290"/>
      <c r="RU90" s="290"/>
      <c r="RV90" s="290"/>
      <c r="RW90" s="290"/>
      <c r="RX90" s="290"/>
      <c r="RY90" s="290"/>
      <c r="RZ90" s="290"/>
      <c r="SA90" s="290"/>
      <c r="SB90" s="290"/>
      <c r="SC90" s="290"/>
      <c r="SD90" s="290"/>
      <c r="SE90" s="290"/>
      <c r="SF90" s="290"/>
      <c r="SG90" s="290"/>
      <c r="SH90" s="290"/>
      <c r="SI90" s="290"/>
      <c r="SJ90" s="290"/>
      <c r="SK90" s="290"/>
      <c r="SL90" s="290"/>
      <c r="SM90" s="290"/>
      <c r="SN90" s="290"/>
      <c r="SO90" s="290"/>
      <c r="SP90" s="290"/>
      <c r="SQ90" s="290"/>
      <c r="SR90" s="290"/>
      <c r="SS90" s="290"/>
      <c r="ST90" s="290"/>
      <c r="SU90" s="290"/>
      <c r="SV90" s="290"/>
      <c r="SW90" s="290"/>
      <c r="SX90" s="290"/>
      <c r="SY90" s="290"/>
      <c r="SZ90" s="290"/>
      <c r="TA90" s="290"/>
      <c r="TB90" s="290"/>
      <c r="TC90" s="290"/>
      <c r="TD90" s="290"/>
      <c r="TE90" s="290"/>
      <c r="TF90" s="290"/>
      <c r="TG90" s="290"/>
      <c r="TH90" s="290"/>
      <c r="TI90" s="290"/>
      <c r="TJ90" s="290"/>
      <c r="TK90" s="290"/>
      <c r="TL90" s="290"/>
      <c r="TM90" s="290"/>
      <c r="TN90" s="290"/>
      <c r="TO90" s="290"/>
      <c r="TP90" s="290"/>
      <c r="TQ90" s="290"/>
      <c r="TR90" s="290"/>
      <c r="TS90" s="290"/>
      <c r="TT90" s="290"/>
      <c r="TU90" s="290"/>
      <c r="TV90" s="290"/>
      <c r="TW90" s="290"/>
      <c r="TX90" s="290"/>
      <c r="TY90" s="290"/>
      <c r="TZ90" s="290"/>
      <c r="UA90" s="290"/>
      <c r="UB90" s="290"/>
      <c r="UC90" s="290"/>
      <c r="UD90" s="290"/>
      <c r="UE90" s="290"/>
      <c r="UF90" s="290"/>
      <c r="UG90" s="290"/>
      <c r="UH90" s="290"/>
      <c r="UI90" s="290"/>
      <c r="UJ90" s="290"/>
      <c r="UK90" s="290"/>
      <c r="UL90" s="290"/>
      <c r="UM90" s="290"/>
      <c r="UN90" s="290"/>
      <c r="UO90" s="290"/>
      <c r="UP90" s="290"/>
      <c r="UQ90" s="290"/>
      <c r="UR90" s="290"/>
      <c r="US90" s="290"/>
      <c r="UT90" s="290"/>
      <c r="UU90" s="290"/>
      <c r="UV90" s="290"/>
      <c r="UW90" s="290"/>
      <c r="UX90" s="290"/>
      <c r="UY90" s="290"/>
      <c r="UZ90" s="290"/>
      <c r="VA90" s="290"/>
      <c r="VB90" s="290"/>
      <c r="VC90" s="290"/>
      <c r="VD90" s="290"/>
      <c r="VE90" s="290"/>
      <c r="VF90" s="290"/>
      <c r="VG90" s="290"/>
      <c r="VH90" s="290"/>
      <c r="VI90" s="290"/>
      <c r="VJ90" s="290"/>
      <c r="VK90" s="290"/>
      <c r="VL90" s="290"/>
      <c r="VM90" s="290"/>
      <c r="VN90" s="290"/>
      <c r="VO90" s="290"/>
      <c r="VP90" s="290"/>
      <c r="VQ90" s="290"/>
      <c r="VR90" s="290"/>
      <c r="VS90" s="290"/>
      <c r="VT90" s="290"/>
      <c r="VU90" s="290"/>
      <c r="VV90" s="290"/>
      <c r="VW90" s="290"/>
      <c r="VX90" s="290"/>
      <c r="VY90" s="290"/>
      <c r="VZ90" s="290"/>
      <c r="WA90" s="290"/>
      <c r="WB90" s="290"/>
      <c r="WC90" s="290"/>
      <c r="WD90" s="290"/>
      <c r="WE90" s="290"/>
      <c r="WF90" s="290"/>
      <c r="WG90" s="290"/>
      <c r="WH90" s="290"/>
      <c r="WI90" s="290"/>
      <c r="WJ90" s="290"/>
      <c r="WK90" s="290"/>
      <c r="WL90" s="290"/>
      <c r="WM90" s="290"/>
      <c r="WN90" s="290"/>
      <c r="WO90" s="290"/>
      <c r="WP90" s="290"/>
      <c r="WQ90" s="290"/>
      <c r="WR90" s="290"/>
      <c r="WS90" s="290"/>
      <c r="WT90" s="290"/>
      <c r="WU90" s="290"/>
      <c r="WV90" s="290"/>
      <c r="WW90" s="290"/>
      <c r="WX90" s="290"/>
      <c r="WY90" s="290"/>
      <c r="WZ90" s="290"/>
      <c r="XA90" s="290"/>
      <c r="XB90" s="290"/>
      <c r="XC90" s="290"/>
      <c r="XD90" s="290"/>
      <c r="XE90" s="290"/>
      <c r="XF90" s="290"/>
      <c r="XG90" s="290"/>
      <c r="XH90" s="290"/>
      <c r="XI90" s="290"/>
      <c r="XJ90" s="290"/>
      <c r="XK90" s="290"/>
      <c r="XL90" s="290"/>
      <c r="XM90" s="290"/>
      <c r="XN90" s="290"/>
      <c r="XO90" s="290"/>
      <c r="XP90" s="290"/>
      <c r="XQ90" s="290"/>
      <c r="XR90" s="290"/>
      <c r="XS90" s="290"/>
      <c r="XT90" s="290"/>
      <c r="XU90" s="290"/>
      <c r="XV90" s="290"/>
      <c r="XW90" s="290"/>
      <c r="XX90" s="290"/>
      <c r="XY90" s="290"/>
      <c r="XZ90" s="290"/>
      <c r="YA90" s="290"/>
      <c r="YB90" s="290"/>
      <c r="YC90" s="290"/>
      <c r="YD90" s="290"/>
      <c r="YE90" s="290"/>
      <c r="YF90" s="290"/>
      <c r="YG90" s="290"/>
      <c r="YH90" s="290"/>
      <c r="YI90" s="290"/>
      <c r="YJ90" s="290"/>
      <c r="YK90" s="290"/>
      <c r="YL90" s="290"/>
      <c r="YM90" s="290"/>
      <c r="YN90" s="290"/>
      <c r="YO90" s="290"/>
      <c r="YP90" s="290"/>
      <c r="YQ90" s="290"/>
      <c r="YR90" s="290"/>
      <c r="YS90" s="290"/>
      <c r="YT90" s="290"/>
      <c r="YU90" s="290"/>
      <c r="YV90" s="290"/>
      <c r="YW90" s="290"/>
      <c r="YX90" s="290"/>
      <c r="YY90" s="290"/>
      <c r="YZ90" s="290"/>
      <c r="ZA90" s="290"/>
      <c r="ZB90" s="290"/>
      <c r="ZC90" s="290"/>
      <c r="ZD90" s="290"/>
      <c r="ZE90" s="290"/>
      <c r="ZF90" s="290"/>
      <c r="ZG90" s="290"/>
      <c r="ZH90" s="290"/>
      <c r="ZI90" s="290"/>
      <c r="ZJ90" s="290"/>
      <c r="ZK90" s="290"/>
      <c r="ZL90" s="290"/>
      <c r="ZM90" s="290"/>
      <c r="ZN90" s="290"/>
      <c r="ZO90" s="290"/>
      <c r="ZP90" s="290"/>
      <c r="ZQ90" s="290"/>
      <c r="ZR90" s="290"/>
      <c r="ZS90" s="290"/>
      <c r="ZT90" s="290"/>
      <c r="ZU90" s="290"/>
      <c r="ZV90" s="290"/>
      <c r="ZW90" s="290"/>
      <c r="ZX90" s="290"/>
      <c r="ZY90" s="290"/>
      <c r="ZZ90" s="290"/>
      <c r="AAA90" s="290"/>
      <c r="AAB90" s="290"/>
      <c r="AAC90" s="290"/>
      <c r="AAD90" s="290"/>
      <c r="AAE90" s="290"/>
      <c r="AAF90" s="290"/>
      <c r="AAG90" s="290"/>
      <c r="AAH90" s="290"/>
      <c r="AAI90" s="290"/>
      <c r="AAJ90" s="290"/>
      <c r="AAK90" s="290"/>
      <c r="AAL90" s="290"/>
      <c r="AAM90" s="290"/>
      <c r="AAN90" s="290"/>
      <c r="AAO90" s="290"/>
      <c r="AAP90" s="290"/>
      <c r="AAQ90" s="290"/>
      <c r="AAR90" s="290"/>
      <c r="AAS90" s="290"/>
      <c r="AAT90" s="290"/>
      <c r="AAU90" s="290"/>
      <c r="AAV90" s="290"/>
      <c r="AAW90" s="290"/>
      <c r="AAX90" s="290"/>
      <c r="AAY90" s="290"/>
      <c r="AAZ90" s="290"/>
      <c r="ABA90" s="290"/>
      <c r="ABB90" s="290"/>
      <c r="ABC90" s="290"/>
      <c r="ABD90" s="290"/>
      <c r="ABE90" s="290"/>
      <c r="ABF90" s="290"/>
      <c r="ABG90" s="290"/>
      <c r="ABH90" s="290"/>
      <c r="ABI90" s="290"/>
      <c r="ABJ90" s="290"/>
      <c r="ABK90" s="290"/>
      <c r="ABL90" s="290"/>
      <c r="ABM90" s="290"/>
      <c r="ABN90" s="290"/>
      <c r="ABO90" s="290"/>
      <c r="ABP90" s="290"/>
      <c r="ABQ90" s="290"/>
      <c r="ABR90" s="290"/>
      <c r="ABS90" s="290"/>
      <c r="ABT90" s="290"/>
      <c r="ABU90" s="290"/>
      <c r="ABV90" s="290"/>
      <c r="ABW90" s="290"/>
      <c r="ABX90" s="290"/>
      <c r="ABY90" s="290"/>
      <c r="ABZ90" s="290"/>
      <c r="ACA90" s="290"/>
      <c r="ACB90" s="290"/>
      <c r="ACC90" s="290"/>
      <c r="ACD90" s="290"/>
      <c r="ACE90" s="290"/>
      <c r="ACF90" s="290"/>
      <c r="ACG90" s="290"/>
      <c r="ACH90" s="290"/>
      <c r="ACI90" s="290"/>
      <c r="ACJ90" s="290"/>
      <c r="ACK90" s="290"/>
      <c r="ACL90" s="290"/>
      <c r="ACM90" s="290"/>
      <c r="ACN90" s="290"/>
      <c r="ACO90" s="290"/>
      <c r="ACP90" s="290"/>
      <c r="ACQ90" s="290"/>
      <c r="ACR90" s="290"/>
      <c r="ACS90" s="290"/>
      <c r="ACT90" s="290"/>
      <c r="ACU90" s="290"/>
      <c r="ACV90" s="290"/>
      <c r="ACW90" s="290"/>
      <c r="ACX90" s="290"/>
      <c r="ACY90" s="290"/>
      <c r="ACZ90" s="290"/>
      <c r="ADA90" s="290"/>
      <c r="ADB90" s="290"/>
      <c r="ADC90" s="290"/>
      <c r="ADD90" s="290"/>
      <c r="ADE90" s="290"/>
      <c r="ADF90" s="290"/>
      <c r="ADG90" s="290"/>
      <c r="ADH90" s="290"/>
      <c r="ADI90" s="290"/>
      <c r="ADJ90" s="290"/>
      <c r="ADK90" s="290"/>
      <c r="ADL90" s="290"/>
      <c r="ADM90" s="290"/>
      <c r="ADN90" s="290"/>
      <c r="ADO90" s="290"/>
      <c r="ADP90" s="290"/>
      <c r="ADQ90" s="290"/>
      <c r="ADR90" s="290"/>
      <c r="ADS90" s="290"/>
      <c r="ADT90" s="290"/>
      <c r="ADU90" s="290"/>
      <c r="ADV90" s="290"/>
      <c r="ADW90" s="290"/>
      <c r="ADX90" s="290"/>
      <c r="ADY90" s="290"/>
      <c r="ADZ90" s="290"/>
      <c r="AEA90" s="290"/>
      <c r="AEB90" s="290"/>
      <c r="AEC90" s="290"/>
      <c r="AED90" s="290"/>
      <c r="AEE90" s="290"/>
      <c r="AEF90" s="290"/>
      <c r="AEG90" s="290"/>
      <c r="AEH90" s="290"/>
      <c r="AEI90" s="290"/>
      <c r="AEJ90" s="290"/>
      <c r="AEK90" s="290"/>
      <c r="AEL90" s="290"/>
      <c r="AEM90" s="290"/>
      <c r="AEN90" s="290"/>
      <c r="AEO90" s="290"/>
      <c r="AEP90" s="290"/>
      <c r="AEQ90" s="290"/>
      <c r="AER90" s="290"/>
      <c r="AES90" s="290"/>
      <c r="AET90" s="290"/>
      <c r="AEU90" s="290"/>
      <c r="AEV90" s="290"/>
      <c r="AEW90" s="290"/>
      <c r="AEX90" s="290"/>
      <c r="AEY90" s="290"/>
      <c r="AEZ90" s="290"/>
      <c r="AFA90" s="290"/>
      <c r="AFB90" s="290"/>
      <c r="AFC90" s="290"/>
      <c r="AFD90" s="290"/>
      <c r="AFE90" s="290"/>
      <c r="AFF90" s="290"/>
      <c r="AFG90" s="290"/>
      <c r="AFH90" s="290"/>
      <c r="AFI90" s="290"/>
      <c r="AFJ90" s="290"/>
      <c r="AFK90" s="290"/>
      <c r="AFL90" s="290"/>
      <c r="AFM90" s="290"/>
      <c r="AFN90" s="290"/>
      <c r="AFO90" s="290"/>
      <c r="AFP90" s="290"/>
      <c r="AFQ90" s="290"/>
      <c r="AFR90" s="290"/>
      <c r="AFS90" s="290"/>
      <c r="AFT90" s="290"/>
      <c r="AFU90" s="290"/>
      <c r="AFV90" s="290"/>
      <c r="AFW90" s="290"/>
      <c r="AFX90" s="290"/>
      <c r="AFY90" s="290"/>
      <c r="AFZ90" s="290"/>
      <c r="AGA90" s="290"/>
      <c r="AGB90" s="290"/>
      <c r="AGC90" s="290"/>
      <c r="AGD90" s="290"/>
      <c r="AGE90" s="290"/>
      <c r="AGF90" s="290"/>
      <c r="AGG90" s="290"/>
      <c r="AGH90" s="290"/>
      <c r="AGI90" s="290"/>
      <c r="AGJ90" s="290"/>
      <c r="AGK90" s="290"/>
      <c r="AGL90" s="290"/>
      <c r="AGM90" s="290"/>
      <c r="AGN90" s="290"/>
      <c r="AGO90" s="290"/>
      <c r="AGP90" s="290"/>
      <c r="AGQ90" s="290"/>
      <c r="AGR90" s="290"/>
      <c r="AGS90" s="290"/>
      <c r="AGT90" s="290"/>
      <c r="AGU90" s="290"/>
      <c r="AGV90" s="290"/>
      <c r="AGW90" s="290"/>
      <c r="AGX90" s="290"/>
      <c r="AGY90" s="290"/>
      <c r="AGZ90" s="290"/>
      <c r="AHA90" s="290"/>
      <c r="AHB90" s="290"/>
      <c r="AHC90" s="290"/>
      <c r="AHD90" s="290"/>
      <c r="AHE90" s="290"/>
      <c r="AHF90" s="290"/>
      <c r="AHG90" s="290"/>
      <c r="AHH90" s="290"/>
      <c r="AHI90" s="290"/>
      <c r="AHJ90" s="290"/>
      <c r="AHK90" s="290"/>
      <c r="AHL90" s="290"/>
      <c r="AHM90" s="290"/>
      <c r="AHN90" s="290"/>
      <c r="AHO90" s="290"/>
      <c r="AHP90" s="290"/>
      <c r="AHQ90" s="290"/>
      <c r="AHR90" s="290"/>
      <c r="AHS90" s="290"/>
      <c r="AHT90" s="290"/>
      <c r="AHU90" s="290"/>
      <c r="AHV90" s="290"/>
      <c r="AHW90" s="290"/>
      <c r="AHX90" s="290"/>
      <c r="AHY90" s="290"/>
      <c r="AHZ90" s="290"/>
      <c r="AIA90" s="290"/>
      <c r="AIB90" s="290"/>
      <c r="AIC90" s="290"/>
      <c r="AID90" s="290"/>
      <c r="AIE90" s="290"/>
      <c r="AIF90" s="290"/>
      <c r="AIG90" s="290"/>
      <c r="AIH90" s="290"/>
      <c r="AII90" s="290"/>
      <c r="AIJ90" s="290"/>
      <c r="AIK90" s="290"/>
      <c r="AIL90" s="290"/>
      <c r="AIM90" s="290"/>
      <c r="AIN90" s="290"/>
      <c r="AIO90" s="290"/>
      <c r="AIP90" s="290"/>
      <c r="AIQ90" s="290"/>
      <c r="AIR90" s="290"/>
      <c r="AIS90" s="290"/>
      <c r="AIT90" s="290"/>
      <c r="AIU90" s="290"/>
      <c r="AIV90" s="290"/>
      <c r="AIW90" s="290"/>
      <c r="AIX90" s="290"/>
      <c r="AIY90" s="290"/>
      <c r="AIZ90" s="290"/>
      <c r="AJA90" s="290"/>
      <c r="AJB90" s="290"/>
      <c r="AJC90" s="290"/>
      <c r="AJD90" s="290"/>
      <c r="AJE90" s="290"/>
      <c r="AJF90" s="290"/>
      <c r="AJG90" s="290"/>
      <c r="AJH90" s="290"/>
      <c r="AJI90" s="290"/>
      <c r="AJJ90" s="290"/>
      <c r="AJK90" s="290"/>
      <c r="AJL90" s="290"/>
      <c r="AJM90" s="290"/>
      <c r="AJN90" s="290"/>
      <c r="AJO90" s="290"/>
      <c r="AJP90" s="290"/>
      <c r="AJQ90" s="290"/>
      <c r="AJR90" s="290"/>
      <c r="AJS90" s="290"/>
      <c r="AJT90" s="290"/>
      <c r="AJU90" s="290"/>
      <c r="AJV90" s="290"/>
      <c r="AJW90" s="290"/>
      <c r="AJX90" s="290"/>
      <c r="AJY90" s="290"/>
      <c r="AJZ90" s="290"/>
      <c r="AKA90" s="290"/>
      <c r="AKB90" s="290"/>
      <c r="AKC90" s="290"/>
      <c r="AKD90" s="290"/>
      <c r="AKE90" s="290"/>
      <c r="AKF90" s="290"/>
      <c r="AKG90" s="290"/>
      <c r="AKH90" s="290"/>
      <c r="AKI90" s="290"/>
      <c r="AKJ90" s="290"/>
      <c r="AKK90" s="290"/>
      <c r="AKL90" s="290"/>
      <c r="AKM90" s="290"/>
      <c r="AKN90" s="290"/>
      <c r="AKO90" s="290"/>
      <c r="AKP90" s="290"/>
      <c r="AKQ90" s="290"/>
      <c r="AKR90" s="290"/>
      <c r="AKS90" s="290"/>
      <c r="AKT90" s="290"/>
      <c r="AKU90" s="290"/>
      <c r="AKV90" s="290"/>
      <c r="AKW90" s="290"/>
      <c r="AKX90" s="290"/>
      <c r="AKY90" s="290"/>
      <c r="AKZ90" s="290"/>
      <c r="ALA90" s="290"/>
      <c r="ALB90" s="290"/>
      <c r="ALC90" s="290"/>
      <c r="ALD90" s="290"/>
      <c r="ALE90" s="290"/>
      <c r="ALF90" s="290"/>
      <c r="ALG90" s="290"/>
      <c r="ALH90" s="290"/>
      <c r="ALI90" s="290"/>
      <c r="ALJ90" s="290"/>
      <c r="ALK90" s="290"/>
      <c r="ALL90" s="290"/>
      <c r="ALM90" s="290"/>
      <c r="ALN90" s="290"/>
      <c r="ALO90" s="290"/>
      <c r="ALP90" s="290"/>
      <c r="ALQ90" s="290"/>
      <c r="ALR90" s="290"/>
      <c r="ALS90" s="290"/>
      <c r="ALT90" s="290"/>
      <c r="ALU90" s="290"/>
      <c r="ALV90" s="290"/>
      <c r="ALW90" s="290"/>
      <c r="ALX90" s="290"/>
      <c r="ALY90" s="290"/>
      <c r="ALZ90" s="290"/>
      <c r="AMA90" s="290"/>
      <c r="AMB90" s="290"/>
      <c r="AMC90" s="290"/>
      <c r="AMD90" s="290"/>
      <c r="AME90" s="290"/>
      <c r="AMF90" s="290"/>
      <c r="AMG90" s="290"/>
      <c r="AMH90" s="290"/>
      <c r="AMI90" s="290"/>
      <c r="AMJ90" s="290"/>
      <c r="AMK90" s="290"/>
      <c r="AML90" s="290"/>
      <c r="AMM90" s="290"/>
      <c r="AMN90" s="290"/>
      <c r="AMO90" s="290"/>
      <c r="AMP90" s="290"/>
      <c r="AMQ90" s="290"/>
      <c r="AMR90" s="290"/>
      <c r="AMS90" s="290"/>
      <c r="AMT90" s="290"/>
      <c r="AMU90" s="290"/>
      <c r="AMV90" s="290"/>
      <c r="AMW90" s="290"/>
      <c r="AMX90" s="290"/>
      <c r="AMY90" s="290"/>
      <c r="AMZ90" s="290"/>
      <c r="ANA90" s="290"/>
      <c r="ANB90" s="290"/>
    </row>
    <row r="91" spans="1:1042" ht="15" customHeight="1" x14ac:dyDescent="0.2">
      <c r="A91"/>
      <c r="B91" s="820"/>
      <c r="C91" s="91"/>
      <c r="D91" s="283"/>
      <c r="E91" s="90"/>
      <c r="F91" s="90"/>
      <c r="G91" s="90"/>
      <c r="H91" s="90"/>
      <c r="I91" s="121"/>
      <c r="J91" s="90"/>
      <c r="K91" s="90"/>
      <c r="L91" s="90"/>
      <c r="M91" s="121"/>
      <c r="N91" s="90"/>
      <c r="O91" s="90"/>
      <c r="P91" s="90"/>
      <c r="Q91" s="121"/>
      <c r="R91" s="90"/>
      <c r="S91" s="90"/>
      <c r="T91" s="90"/>
      <c r="U91" s="121"/>
      <c r="V91" s="90"/>
      <c r="W91" s="90"/>
      <c r="X91" s="90"/>
      <c r="Y91" s="121"/>
      <c r="Z91" s="90"/>
      <c r="AA91" s="90"/>
      <c r="AB91" s="90"/>
      <c r="AC91" s="121"/>
      <c r="AD91" s="90"/>
      <c r="AE91" s="90"/>
      <c r="AF91" s="90"/>
      <c r="AG91" s="121"/>
      <c r="AH91" s="90"/>
      <c r="AI91" s="90"/>
      <c r="AJ91" s="90"/>
      <c r="AK91" s="121"/>
      <c r="AL91" s="90"/>
      <c r="AM91" s="90"/>
      <c r="AN91" s="90"/>
      <c r="AO91" s="121"/>
      <c r="AP91" s="118"/>
      <c r="AQ91" s="89"/>
      <c r="AR91" s="279"/>
      <c r="AS91" s="121"/>
      <c r="AT91" s="118"/>
      <c r="AU91" s="279"/>
      <c r="AV91" s="279"/>
      <c r="AW91" s="123"/>
      <c r="AX91" s="320" t="s">
        <v>543</v>
      </c>
      <c r="AY91" s="319">
        <f>SUM(AY47:AY90)</f>
        <v>16472.7</v>
      </c>
      <c r="AZ91" s="319">
        <f>SUM(AZ47:AZ90)</f>
        <v>3113.2009999999996</v>
      </c>
      <c r="BA91" s="829"/>
      <c r="BC91" s="558" t="str">
        <f>AX91</f>
        <v>FEBBRAIO</v>
      </c>
      <c r="BD91" s="439"/>
      <c r="BE91" s="439">
        <f>SUM(BE47:BE90)</f>
        <v>35.086800000000004</v>
      </c>
      <c r="BF91" s="331"/>
      <c r="BG91" s="439">
        <f>SUM(BG47:BG90)</f>
        <v>0</v>
      </c>
    </row>
    <row r="92" spans="1:1042" s="289" customFormat="1" ht="15" customHeight="1" x14ac:dyDescent="0.2">
      <c r="B92" s="844" t="s">
        <v>544</v>
      </c>
      <c r="C92" s="111"/>
      <c r="D92" s="284"/>
      <c r="E92" s="99"/>
      <c r="F92" s="99"/>
      <c r="G92" s="99"/>
      <c r="H92" s="99"/>
      <c r="I92" s="122"/>
      <c r="J92" s="99"/>
      <c r="K92" s="99"/>
      <c r="L92" s="99"/>
      <c r="M92" s="122"/>
      <c r="N92" s="99"/>
      <c r="O92" s="99"/>
      <c r="P92" s="99"/>
      <c r="Q92" s="122"/>
      <c r="R92" s="99"/>
      <c r="S92" s="99"/>
      <c r="T92" s="99"/>
      <c r="U92" s="122"/>
      <c r="V92" s="99"/>
      <c r="W92" s="99"/>
      <c r="X92" s="99"/>
      <c r="Y92" s="122"/>
      <c r="Z92" s="99"/>
      <c r="AA92" s="99"/>
      <c r="AB92" s="99"/>
      <c r="AC92" s="122"/>
      <c r="AD92" s="99"/>
      <c r="AE92" s="99"/>
      <c r="AF92" s="99"/>
      <c r="AG92" s="122"/>
      <c r="AH92" s="99"/>
      <c r="AI92" s="99"/>
      <c r="AJ92" s="99"/>
      <c r="AK92" s="122"/>
      <c r="AL92" s="99"/>
      <c r="AM92" s="99"/>
      <c r="AN92" s="99"/>
      <c r="AO92" s="122"/>
      <c r="AP92" s="119"/>
      <c r="AQ92" s="285"/>
      <c r="AR92" s="99"/>
      <c r="AS92" s="122"/>
      <c r="AT92" s="119"/>
      <c r="AU92" s="99"/>
      <c r="AV92" s="99"/>
      <c r="AW92" s="124"/>
      <c r="AX92" s="119"/>
      <c r="AY92" s="288"/>
      <c r="AZ92" s="286"/>
      <c r="BA92" s="99"/>
      <c r="BB92" s="291"/>
      <c r="BC92" s="324"/>
      <c r="BD92" s="428"/>
      <c r="BE92" s="428"/>
      <c r="BF92" s="428"/>
      <c r="BG92" s="333"/>
      <c r="BH92" s="290"/>
      <c r="BI92" s="290"/>
      <c r="BJ92" s="290"/>
      <c r="BK92" s="290"/>
      <c r="BL92" s="290"/>
      <c r="BM92" s="290"/>
      <c r="BN92" s="290"/>
      <c r="BO92" s="290"/>
      <c r="BP92" s="290"/>
      <c r="BQ92" s="290"/>
      <c r="BR92" s="290"/>
      <c r="BS92" s="290"/>
      <c r="BT92" s="290"/>
      <c r="BU92" s="290"/>
      <c r="BV92" s="290"/>
      <c r="BW92" s="290"/>
      <c r="BX92" s="290"/>
      <c r="BY92" s="290"/>
      <c r="BZ92" s="290"/>
      <c r="CA92" s="290"/>
      <c r="CB92" s="290"/>
      <c r="CC92" s="290"/>
      <c r="CD92" s="290"/>
      <c r="CE92" s="290"/>
      <c r="CF92" s="290"/>
      <c r="CG92" s="290"/>
      <c r="CH92" s="290"/>
      <c r="CI92" s="290"/>
      <c r="CJ92" s="290"/>
      <c r="CK92" s="290"/>
      <c r="CL92" s="290"/>
      <c r="CM92" s="290"/>
      <c r="CN92" s="290"/>
      <c r="CO92" s="290"/>
      <c r="CP92" s="290"/>
      <c r="CQ92" s="290"/>
      <c r="CR92" s="290"/>
      <c r="CS92" s="290"/>
      <c r="CT92" s="290"/>
      <c r="CU92" s="290"/>
      <c r="CV92" s="290"/>
      <c r="CW92" s="290"/>
      <c r="CX92" s="290"/>
      <c r="CY92" s="290"/>
      <c r="CZ92" s="290"/>
      <c r="DA92" s="290"/>
      <c r="DB92" s="290"/>
      <c r="DC92" s="290"/>
      <c r="DD92" s="290"/>
      <c r="DE92" s="290"/>
      <c r="DF92" s="290"/>
      <c r="DG92" s="290"/>
      <c r="DH92" s="290"/>
      <c r="DI92" s="290"/>
      <c r="DJ92" s="290"/>
      <c r="DK92" s="290"/>
      <c r="DL92" s="290"/>
      <c r="DM92" s="290"/>
      <c r="DN92" s="290"/>
      <c r="DO92" s="290"/>
      <c r="DP92" s="290"/>
      <c r="DQ92" s="290"/>
      <c r="DR92" s="290"/>
      <c r="DS92" s="290"/>
      <c r="DT92" s="290"/>
      <c r="DU92" s="290"/>
      <c r="DV92" s="290"/>
      <c r="DW92" s="290"/>
      <c r="DX92" s="290"/>
      <c r="DY92" s="290"/>
      <c r="DZ92" s="290"/>
      <c r="EA92" s="290"/>
      <c r="EB92" s="290"/>
      <c r="EC92" s="290"/>
      <c r="ED92" s="290"/>
      <c r="EE92" s="290"/>
      <c r="EF92" s="290"/>
      <c r="EG92" s="290"/>
      <c r="EH92" s="290"/>
      <c r="EI92" s="290"/>
      <c r="EJ92" s="290"/>
      <c r="EK92" s="290"/>
      <c r="EL92" s="290"/>
      <c r="EM92" s="290"/>
      <c r="EN92" s="290"/>
      <c r="EO92" s="290"/>
      <c r="EP92" s="290"/>
      <c r="EQ92" s="290"/>
      <c r="ER92" s="290"/>
      <c r="ES92" s="290"/>
      <c r="ET92" s="290"/>
      <c r="EU92" s="290"/>
      <c r="EV92" s="290"/>
      <c r="EW92" s="290"/>
      <c r="EX92" s="290"/>
      <c r="EY92" s="290"/>
      <c r="EZ92" s="290"/>
      <c r="FA92" s="290"/>
      <c r="FB92" s="290"/>
      <c r="FC92" s="290"/>
      <c r="FD92" s="290"/>
      <c r="FE92" s="290"/>
      <c r="FF92" s="290"/>
      <c r="FG92" s="290"/>
      <c r="FH92" s="290"/>
      <c r="FI92" s="290"/>
      <c r="FJ92" s="290"/>
      <c r="FK92" s="290"/>
      <c r="FL92" s="290"/>
      <c r="FM92" s="290"/>
      <c r="FN92" s="290"/>
      <c r="FO92" s="290"/>
      <c r="FP92" s="290"/>
      <c r="FQ92" s="290"/>
      <c r="FR92" s="290"/>
      <c r="FS92" s="290"/>
      <c r="FT92" s="290"/>
      <c r="FU92" s="290"/>
      <c r="FV92" s="290"/>
      <c r="FW92" s="290"/>
      <c r="FX92" s="290"/>
      <c r="FY92" s="290"/>
      <c r="FZ92" s="290"/>
      <c r="GA92" s="290"/>
      <c r="GB92" s="290"/>
      <c r="GC92" s="290"/>
      <c r="GD92" s="290"/>
      <c r="GE92" s="290"/>
      <c r="GF92" s="290"/>
      <c r="GG92" s="290"/>
      <c r="GH92" s="290"/>
      <c r="GI92" s="290"/>
      <c r="GJ92" s="290"/>
      <c r="GK92" s="290"/>
      <c r="GL92" s="290"/>
      <c r="GM92" s="290"/>
      <c r="GN92" s="290"/>
      <c r="GO92" s="290"/>
      <c r="GP92" s="290"/>
      <c r="GQ92" s="290"/>
      <c r="GR92" s="290"/>
      <c r="GS92" s="290"/>
      <c r="GT92" s="290"/>
      <c r="GU92" s="290"/>
      <c r="GV92" s="290"/>
      <c r="GW92" s="290"/>
      <c r="GX92" s="290"/>
      <c r="GY92" s="290"/>
      <c r="GZ92" s="290"/>
      <c r="HA92" s="290"/>
      <c r="HB92" s="290"/>
      <c r="HC92" s="290"/>
      <c r="HD92" s="290"/>
      <c r="HE92" s="290"/>
      <c r="HF92" s="290"/>
      <c r="HG92" s="290"/>
      <c r="HH92" s="290"/>
      <c r="HI92" s="290"/>
      <c r="HJ92" s="290"/>
      <c r="HK92" s="290"/>
      <c r="HL92" s="290"/>
      <c r="HM92" s="290"/>
      <c r="HN92" s="290"/>
      <c r="HO92" s="290"/>
      <c r="HP92" s="290"/>
      <c r="HQ92" s="290"/>
      <c r="HR92" s="290"/>
      <c r="HS92" s="290"/>
      <c r="HT92" s="290"/>
      <c r="HU92" s="290"/>
      <c r="HV92" s="290"/>
      <c r="HW92" s="290"/>
      <c r="HX92" s="290"/>
      <c r="HY92" s="290"/>
      <c r="HZ92" s="290"/>
      <c r="IA92" s="290"/>
      <c r="IB92" s="290"/>
      <c r="IC92" s="290"/>
      <c r="ID92" s="290"/>
      <c r="IE92" s="290"/>
      <c r="IF92" s="290"/>
      <c r="IG92" s="290"/>
      <c r="IH92" s="290"/>
      <c r="II92" s="290"/>
      <c r="IJ92" s="290"/>
      <c r="IK92" s="290"/>
      <c r="IL92" s="290"/>
      <c r="IM92" s="290"/>
      <c r="IN92" s="290"/>
      <c r="IO92" s="290"/>
      <c r="IP92" s="290"/>
      <c r="IQ92" s="290"/>
      <c r="IR92" s="290"/>
      <c r="IS92" s="290"/>
      <c r="IT92" s="290"/>
      <c r="IU92" s="290"/>
      <c r="IV92" s="290"/>
      <c r="IW92" s="290"/>
      <c r="IX92" s="290"/>
      <c r="IY92" s="290"/>
      <c r="IZ92" s="290"/>
      <c r="JA92" s="290"/>
      <c r="JB92" s="290"/>
      <c r="JC92" s="290"/>
      <c r="JD92" s="290"/>
      <c r="JE92" s="290"/>
      <c r="JF92" s="290"/>
      <c r="JG92" s="290"/>
      <c r="JH92" s="290"/>
      <c r="JI92" s="290"/>
      <c r="JJ92" s="290"/>
      <c r="JK92" s="290"/>
      <c r="JL92" s="290"/>
      <c r="JM92" s="290"/>
      <c r="JN92" s="290"/>
      <c r="JO92" s="290"/>
      <c r="JP92" s="290"/>
      <c r="JQ92" s="290"/>
      <c r="JR92" s="290"/>
      <c r="JS92" s="290"/>
      <c r="JT92" s="290"/>
      <c r="JU92" s="290"/>
      <c r="JV92" s="290"/>
      <c r="JW92" s="290"/>
      <c r="JX92" s="290"/>
      <c r="JY92" s="290"/>
      <c r="JZ92" s="290"/>
      <c r="KA92" s="290"/>
      <c r="KB92" s="290"/>
      <c r="KC92" s="290"/>
      <c r="KD92" s="290"/>
      <c r="KE92" s="290"/>
      <c r="KF92" s="290"/>
      <c r="KG92" s="290"/>
      <c r="KH92" s="290"/>
      <c r="KI92" s="290"/>
      <c r="KJ92" s="290"/>
      <c r="KK92" s="290"/>
      <c r="KL92" s="290"/>
      <c r="KM92" s="290"/>
      <c r="KN92" s="290"/>
      <c r="KO92" s="290"/>
      <c r="KP92" s="290"/>
      <c r="KQ92" s="290"/>
      <c r="KR92" s="290"/>
      <c r="KS92" s="290"/>
      <c r="KT92" s="290"/>
      <c r="KU92" s="290"/>
      <c r="KV92" s="290"/>
      <c r="KW92" s="290"/>
      <c r="KX92" s="290"/>
      <c r="KY92" s="290"/>
      <c r="KZ92" s="290"/>
      <c r="LA92" s="290"/>
      <c r="LB92" s="290"/>
      <c r="LC92" s="290"/>
      <c r="LD92" s="290"/>
      <c r="LE92" s="290"/>
      <c r="LF92" s="290"/>
      <c r="LG92" s="290"/>
      <c r="LH92" s="290"/>
      <c r="LI92" s="290"/>
      <c r="LJ92" s="290"/>
      <c r="LK92" s="290"/>
      <c r="LL92" s="290"/>
      <c r="LM92" s="290"/>
      <c r="LN92" s="290"/>
      <c r="LO92" s="290"/>
      <c r="LP92" s="290"/>
      <c r="LQ92" s="290"/>
      <c r="LR92" s="290"/>
      <c r="LS92" s="290"/>
      <c r="LT92" s="290"/>
      <c r="LU92" s="290"/>
      <c r="LV92" s="290"/>
      <c r="LW92" s="290"/>
      <c r="LX92" s="290"/>
      <c r="LY92" s="290"/>
      <c r="LZ92" s="290"/>
      <c r="MA92" s="290"/>
      <c r="MB92" s="290"/>
      <c r="MC92" s="290"/>
      <c r="MD92" s="290"/>
      <c r="ME92" s="290"/>
      <c r="MF92" s="290"/>
      <c r="MG92" s="290"/>
      <c r="MH92" s="290"/>
      <c r="MI92" s="290"/>
      <c r="MJ92" s="290"/>
      <c r="MK92" s="290"/>
      <c r="ML92" s="290"/>
      <c r="MM92" s="290"/>
      <c r="MN92" s="290"/>
      <c r="MO92" s="290"/>
      <c r="MP92" s="290"/>
      <c r="MQ92" s="290"/>
      <c r="MR92" s="290"/>
      <c r="MS92" s="290"/>
      <c r="MT92" s="290"/>
      <c r="MU92" s="290"/>
      <c r="MV92" s="290"/>
      <c r="MW92" s="290"/>
      <c r="MX92" s="290"/>
      <c r="MY92" s="290"/>
      <c r="MZ92" s="290"/>
      <c r="NA92" s="290"/>
      <c r="NB92" s="290"/>
      <c r="NC92" s="290"/>
      <c r="ND92" s="290"/>
      <c r="NE92" s="290"/>
      <c r="NF92" s="290"/>
      <c r="NG92" s="290"/>
      <c r="NH92" s="290"/>
      <c r="NI92" s="290"/>
      <c r="NJ92" s="290"/>
      <c r="NK92" s="290"/>
      <c r="NL92" s="290"/>
      <c r="NM92" s="290"/>
      <c r="NN92" s="290"/>
      <c r="NO92" s="290"/>
      <c r="NP92" s="290"/>
      <c r="NQ92" s="290"/>
      <c r="NR92" s="290"/>
      <c r="NS92" s="290"/>
      <c r="NT92" s="290"/>
      <c r="NU92" s="290"/>
      <c r="NV92" s="290"/>
      <c r="NW92" s="290"/>
      <c r="NX92" s="290"/>
      <c r="NY92" s="290"/>
      <c r="NZ92" s="290"/>
      <c r="OA92" s="290"/>
      <c r="OB92" s="290"/>
      <c r="OC92" s="290"/>
      <c r="OD92" s="290"/>
      <c r="OE92" s="290"/>
      <c r="OF92" s="290"/>
      <c r="OG92" s="290"/>
      <c r="OH92" s="290"/>
      <c r="OI92" s="290"/>
      <c r="OJ92" s="290"/>
      <c r="OK92" s="290"/>
      <c r="OL92" s="290"/>
      <c r="OM92" s="290"/>
      <c r="ON92" s="290"/>
      <c r="OO92" s="290"/>
      <c r="OP92" s="290"/>
      <c r="OQ92" s="290"/>
      <c r="OR92" s="290"/>
      <c r="OS92" s="290"/>
      <c r="OT92" s="290"/>
      <c r="OU92" s="290"/>
      <c r="OV92" s="290"/>
      <c r="OW92" s="290"/>
      <c r="OX92" s="290"/>
      <c r="OY92" s="290"/>
      <c r="OZ92" s="290"/>
      <c r="PA92" s="290"/>
      <c r="PB92" s="290"/>
      <c r="PC92" s="290"/>
      <c r="PD92" s="290"/>
      <c r="PE92" s="290"/>
      <c r="PF92" s="290"/>
      <c r="PG92" s="290"/>
      <c r="PH92" s="290"/>
      <c r="PI92" s="290"/>
      <c r="PJ92" s="290"/>
      <c r="PK92" s="290"/>
      <c r="PL92" s="290"/>
      <c r="PM92" s="290"/>
      <c r="PN92" s="290"/>
      <c r="PO92" s="290"/>
      <c r="PP92" s="290"/>
      <c r="PQ92" s="290"/>
      <c r="PR92" s="290"/>
      <c r="PS92" s="290"/>
      <c r="PT92" s="290"/>
      <c r="PU92" s="290"/>
      <c r="PV92" s="290"/>
      <c r="PW92" s="290"/>
      <c r="PX92" s="290"/>
      <c r="PY92" s="290"/>
      <c r="PZ92" s="290"/>
      <c r="QA92" s="290"/>
      <c r="QB92" s="290"/>
      <c r="QC92" s="290"/>
      <c r="QD92" s="290"/>
      <c r="QE92" s="290"/>
      <c r="QF92" s="290"/>
      <c r="QG92" s="290"/>
      <c r="QH92" s="290"/>
      <c r="QI92" s="290"/>
      <c r="QJ92" s="290"/>
      <c r="QK92" s="290"/>
      <c r="QL92" s="290"/>
      <c r="QM92" s="290"/>
      <c r="QN92" s="290"/>
      <c r="QO92" s="290"/>
      <c r="QP92" s="290"/>
      <c r="QQ92" s="290"/>
      <c r="QR92" s="290"/>
      <c r="QS92" s="290"/>
      <c r="QT92" s="290"/>
      <c r="QU92" s="290"/>
      <c r="QV92" s="290"/>
      <c r="QW92" s="290"/>
      <c r="QX92" s="290"/>
      <c r="QY92" s="290"/>
      <c r="QZ92" s="290"/>
      <c r="RA92" s="290"/>
      <c r="RB92" s="290"/>
      <c r="RC92" s="290"/>
      <c r="RD92" s="290"/>
      <c r="RE92" s="290"/>
      <c r="RF92" s="290"/>
      <c r="RG92" s="290"/>
      <c r="RH92" s="290"/>
      <c r="RI92" s="290"/>
      <c r="RJ92" s="290"/>
      <c r="RK92" s="290"/>
      <c r="RL92" s="290"/>
      <c r="RM92" s="290"/>
      <c r="RN92" s="290"/>
      <c r="RO92" s="290"/>
      <c r="RP92" s="290"/>
      <c r="RQ92" s="290"/>
      <c r="RR92" s="290"/>
      <c r="RS92" s="290"/>
      <c r="RT92" s="290"/>
      <c r="RU92" s="290"/>
      <c r="RV92" s="290"/>
      <c r="RW92" s="290"/>
      <c r="RX92" s="290"/>
      <c r="RY92" s="290"/>
      <c r="RZ92" s="290"/>
      <c r="SA92" s="290"/>
      <c r="SB92" s="290"/>
      <c r="SC92" s="290"/>
      <c r="SD92" s="290"/>
      <c r="SE92" s="290"/>
      <c r="SF92" s="290"/>
      <c r="SG92" s="290"/>
      <c r="SH92" s="290"/>
      <c r="SI92" s="290"/>
      <c r="SJ92" s="290"/>
      <c r="SK92" s="290"/>
      <c r="SL92" s="290"/>
      <c r="SM92" s="290"/>
      <c r="SN92" s="290"/>
      <c r="SO92" s="290"/>
      <c r="SP92" s="290"/>
      <c r="SQ92" s="290"/>
      <c r="SR92" s="290"/>
      <c r="SS92" s="290"/>
      <c r="ST92" s="290"/>
      <c r="SU92" s="290"/>
      <c r="SV92" s="290"/>
      <c r="SW92" s="290"/>
      <c r="SX92" s="290"/>
      <c r="SY92" s="290"/>
      <c r="SZ92" s="290"/>
      <c r="TA92" s="290"/>
      <c r="TB92" s="290"/>
      <c r="TC92" s="290"/>
      <c r="TD92" s="290"/>
      <c r="TE92" s="290"/>
      <c r="TF92" s="290"/>
      <c r="TG92" s="290"/>
      <c r="TH92" s="290"/>
      <c r="TI92" s="290"/>
      <c r="TJ92" s="290"/>
      <c r="TK92" s="290"/>
      <c r="TL92" s="290"/>
      <c r="TM92" s="290"/>
      <c r="TN92" s="290"/>
      <c r="TO92" s="290"/>
      <c r="TP92" s="290"/>
      <c r="TQ92" s="290"/>
      <c r="TR92" s="290"/>
      <c r="TS92" s="290"/>
      <c r="TT92" s="290"/>
      <c r="TU92" s="290"/>
      <c r="TV92" s="290"/>
      <c r="TW92" s="290"/>
      <c r="TX92" s="290"/>
      <c r="TY92" s="290"/>
      <c r="TZ92" s="290"/>
      <c r="UA92" s="290"/>
      <c r="UB92" s="290"/>
      <c r="UC92" s="290"/>
      <c r="UD92" s="290"/>
      <c r="UE92" s="290"/>
      <c r="UF92" s="290"/>
      <c r="UG92" s="290"/>
      <c r="UH92" s="290"/>
      <c r="UI92" s="290"/>
      <c r="UJ92" s="290"/>
      <c r="UK92" s="290"/>
      <c r="UL92" s="290"/>
      <c r="UM92" s="290"/>
      <c r="UN92" s="290"/>
      <c r="UO92" s="290"/>
      <c r="UP92" s="290"/>
      <c r="UQ92" s="290"/>
      <c r="UR92" s="290"/>
      <c r="US92" s="290"/>
      <c r="UT92" s="290"/>
      <c r="UU92" s="290"/>
      <c r="UV92" s="290"/>
      <c r="UW92" s="290"/>
      <c r="UX92" s="290"/>
      <c r="UY92" s="290"/>
      <c r="UZ92" s="290"/>
      <c r="VA92" s="290"/>
      <c r="VB92" s="290"/>
      <c r="VC92" s="290"/>
      <c r="VD92" s="290"/>
      <c r="VE92" s="290"/>
      <c r="VF92" s="290"/>
      <c r="VG92" s="290"/>
      <c r="VH92" s="290"/>
      <c r="VI92" s="290"/>
      <c r="VJ92" s="290"/>
      <c r="VK92" s="290"/>
      <c r="VL92" s="290"/>
      <c r="VM92" s="290"/>
      <c r="VN92" s="290"/>
      <c r="VO92" s="290"/>
      <c r="VP92" s="290"/>
      <c r="VQ92" s="290"/>
      <c r="VR92" s="290"/>
      <c r="VS92" s="290"/>
      <c r="VT92" s="290"/>
      <c r="VU92" s="290"/>
      <c r="VV92" s="290"/>
      <c r="VW92" s="290"/>
      <c r="VX92" s="290"/>
      <c r="VY92" s="290"/>
      <c r="VZ92" s="290"/>
      <c r="WA92" s="290"/>
      <c r="WB92" s="290"/>
      <c r="WC92" s="290"/>
      <c r="WD92" s="290"/>
      <c r="WE92" s="290"/>
      <c r="WF92" s="290"/>
      <c r="WG92" s="290"/>
      <c r="WH92" s="290"/>
      <c r="WI92" s="290"/>
      <c r="WJ92" s="290"/>
      <c r="WK92" s="290"/>
      <c r="WL92" s="290"/>
      <c r="WM92" s="290"/>
      <c r="WN92" s="290"/>
      <c r="WO92" s="290"/>
      <c r="WP92" s="290"/>
      <c r="WQ92" s="290"/>
      <c r="WR92" s="290"/>
      <c r="WS92" s="290"/>
      <c r="WT92" s="290"/>
      <c r="WU92" s="290"/>
      <c r="WV92" s="290"/>
      <c r="WW92" s="290"/>
      <c r="WX92" s="290"/>
      <c r="WY92" s="290"/>
      <c r="WZ92" s="290"/>
      <c r="XA92" s="290"/>
      <c r="XB92" s="290"/>
      <c r="XC92" s="290"/>
      <c r="XD92" s="290"/>
      <c r="XE92" s="290"/>
      <c r="XF92" s="290"/>
      <c r="XG92" s="290"/>
      <c r="XH92" s="290"/>
      <c r="XI92" s="290"/>
      <c r="XJ92" s="290"/>
      <c r="XK92" s="290"/>
      <c r="XL92" s="290"/>
      <c r="XM92" s="290"/>
      <c r="XN92" s="290"/>
      <c r="XO92" s="290"/>
      <c r="XP92" s="290"/>
      <c r="XQ92" s="290"/>
      <c r="XR92" s="290"/>
      <c r="XS92" s="290"/>
      <c r="XT92" s="290"/>
      <c r="XU92" s="290"/>
      <c r="XV92" s="290"/>
      <c r="XW92" s="290"/>
      <c r="XX92" s="290"/>
      <c r="XY92" s="290"/>
      <c r="XZ92" s="290"/>
      <c r="YA92" s="290"/>
      <c r="YB92" s="290"/>
      <c r="YC92" s="290"/>
      <c r="YD92" s="290"/>
      <c r="YE92" s="290"/>
      <c r="YF92" s="290"/>
      <c r="YG92" s="290"/>
      <c r="YH92" s="290"/>
      <c r="YI92" s="290"/>
      <c r="YJ92" s="290"/>
      <c r="YK92" s="290"/>
      <c r="YL92" s="290"/>
      <c r="YM92" s="290"/>
      <c r="YN92" s="290"/>
      <c r="YO92" s="290"/>
      <c r="YP92" s="290"/>
      <c r="YQ92" s="290"/>
      <c r="YR92" s="290"/>
      <c r="YS92" s="290"/>
      <c r="YT92" s="290"/>
      <c r="YU92" s="290"/>
      <c r="YV92" s="290"/>
      <c r="YW92" s="290"/>
      <c r="YX92" s="290"/>
      <c r="YY92" s="290"/>
      <c r="YZ92" s="290"/>
      <c r="ZA92" s="290"/>
      <c r="ZB92" s="290"/>
      <c r="ZC92" s="290"/>
      <c r="ZD92" s="290"/>
      <c r="ZE92" s="290"/>
      <c r="ZF92" s="290"/>
      <c r="ZG92" s="290"/>
      <c r="ZH92" s="290"/>
      <c r="ZI92" s="290"/>
      <c r="ZJ92" s="290"/>
      <c r="ZK92" s="290"/>
      <c r="ZL92" s="290"/>
      <c r="ZM92" s="290"/>
      <c r="ZN92" s="290"/>
      <c r="ZO92" s="290"/>
      <c r="ZP92" s="290"/>
      <c r="ZQ92" s="290"/>
      <c r="ZR92" s="290"/>
      <c r="ZS92" s="290"/>
      <c r="ZT92" s="290"/>
      <c r="ZU92" s="290"/>
      <c r="ZV92" s="290"/>
      <c r="ZW92" s="290"/>
      <c r="ZX92" s="290"/>
      <c r="ZY92" s="290"/>
      <c r="ZZ92" s="290"/>
      <c r="AAA92" s="290"/>
      <c r="AAB92" s="290"/>
      <c r="AAC92" s="290"/>
      <c r="AAD92" s="290"/>
      <c r="AAE92" s="290"/>
      <c r="AAF92" s="290"/>
      <c r="AAG92" s="290"/>
      <c r="AAH92" s="290"/>
      <c r="AAI92" s="290"/>
      <c r="AAJ92" s="290"/>
      <c r="AAK92" s="290"/>
      <c r="AAL92" s="290"/>
      <c r="AAM92" s="290"/>
      <c r="AAN92" s="290"/>
      <c r="AAO92" s="290"/>
      <c r="AAP92" s="290"/>
      <c r="AAQ92" s="290"/>
      <c r="AAR92" s="290"/>
      <c r="AAS92" s="290"/>
      <c r="AAT92" s="290"/>
      <c r="AAU92" s="290"/>
      <c r="AAV92" s="290"/>
      <c r="AAW92" s="290"/>
      <c r="AAX92" s="290"/>
      <c r="AAY92" s="290"/>
      <c r="AAZ92" s="290"/>
      <c r="ABA92" s="290"/>
      <c r="ABB92" s="290"/>
      <c r="ABC92" s="290"/>
      <c r="ABD92" s="290"/>
      <c r="ABE92" s="290"/>
      <c r="ABF92" s="290"/>
      <c r="ABG92" s="290"/>
      <c r="ABH92" s="290"/>
      <c r="ABI92" s="290"/>
      <c r="ABJ92" s="290"/>
      <c r="ABK92" s="290"/>
      <c r="ABL92" s="290"/>
      <c r="ABM92" s="290"/>
      <c r="ABN92" s="290"/>
      <c r="ABO92" s="290"/>
      <c r="ABP92" s="290"/>
      <c r="ABQ92" s="290"/>
      <c r="ABR92" s="290"/>
      <c r="ABS92" s="290"/>
      <c r="ABT92" s="290"/>
      <c r="ABU92" s="290"/>
      <c r="ABV92" s="290"/>
      <c r="ABW92" s="290"/>
      <c r="ABX92" s="290"/>
      <c r="ABY92" s="290"/>
      <c r="ABZ92" s="290"/>
      <c r="ACA92" s="290"/>
      <c r="ACB92" s="290"/>
      <c r="ACC92" s="290"/>
      <c r="ACD92" s="290"/>
      <c r="ACE92" s="290"/>
      <c r="ACF92" s="290"/>
      <c r="ACG92" s="290"/>
      <c r="ACH92" s="290"/>
      <c r="ACI92" s="290"/>
      <c r="ACJ92" s="290"/>
      <c r="ACK92" s="290"/>
      <c r="ACL92" s="290"/>
      <c r="ACM92" s="290"/>
      <c r="ACN92" s="290"/>
      <c r="ACO92" s="290"/>
      <c r="ACP92" s="290"/>
      <c r="ACQ92" s="290"/>
      <c r="ACR92" s="290"/>
      <c r="ACS92" s="290"/>
      <c r="ACT92" s="290"/>
      <c r="ACU92" s="290"/>
      <c r="ACV92" s="290"/>
      <c r="ACW92" s="290"/>
      <c r="ACX92" s="290"/>
      <c r="ACY92" s="290"/>
      <c r="ACZ92" s="290"/>
      <c r="ADA92" s="290"/>
      <c r="ADB92" s="290"/>
      <c r="ADC92" s="290"/>
      <c r="ADD92" s="290"/>
      <c r="ADE92" s="290"/>
      <c r="ADF92" s="290"/>
      <c r="ADG92" s="290"/>
      <c r="ADH92" s="290"/>
      <c r="ADI92" s="290"/>
      <c r="ADJ92" s="290"/>
      <c r="ADK92" s="290"/>
      <c r="ADL92" s="290"/>
      <c r="ADM92" s="290"/>
      <c r="ADN92" s="290"/>
      <c r="ADO92" s="290"/>
      <c r="ADP92" s="290"/>
      <c r="ADQ92" s="290"/>
      <c r="ADR92" s="290"/>
      <c r="ADS92" s="290"/>
      <c r="ADT92" s="290"/>
      <c r="ADU92" s="290"/>
      <c r="ADV92" s="290"/>
      <c r="ADW92" s="290"/>
      <c r="ADX92" s="290"/>
      <c r="ADY92" s="290"/>
      <c r="ADZ92" s="290"/>
      <c r="AEA92" s="290"/>
      <c r="AEB92" s="290"/>
      <c r="AEC92" s="290"/>
      <c r="AED92" s="290"/>
      <c r="AEE92" s="290"/>
      <c r="AEF92" s="290"/>
      <c r="AEG92" s="290"/>
      <c r="AEH92" s="290"/>
      <c r="AEI92" s="290"/>
      <c r="AEJ92" s="290"/>
      <c r="AEK92" s="290"/>
      <c r="AEL92" s="290"/>
      <c r="AEM92" s="290"/>
      <c r="AEN92" s="290"/>
      <c r="AEO92" s="290"/>
      <c r="AEP92" s="290"/>
      <c r="AEQ92" s="290"/>
      <c r="AER92" s="290"/>
      <c r="AES92" s="290"/>
      <c r="AET92" s="290"/>
      <c r="AEU92" s="290"/>
      <c r="AEV92" s="290"/>
      <c r="AEW92" s="290"/>
      <c r="AEX92" s="290"/>
      <c r="AEY92" s="290"/>
      <c r="AEZ92" s="290"/>
      <c r="AFA92" s="290"/>
      <c r="AFB92" s="290"/>
      <c r="AFC92" s="290"/>
      <c r="AFD92" s="290"/>
      <c r="AFE92" s="290"/>
      <c r="AFF92" s="290"/>
      <c r="AFG92" s="290"/>
      <c r="AFH92" s="290"/>
      <c r="AFI92" s="290"/>
      <c r="AFJ92" s="290"/>
      <c r="AFK92" s="290"/>
      <c r="AFL92" s="290"/>
      <c r="AFM92" s="290"/>
      <c r="AFN92" s="290"/>
      <c r="AFO92" s="290"/>
      <c r="AFP92" s="290"/>
      <c r="AFQ92" s="290"/>
      <c r="AFR92" s="290"/>
      <c r="AFS92" s="290"/>
      <c r="AFT92" s="290"/>
      <c r="AFU92" s="290"/>
      <c r="AFV92" s="290"/>
      <c r="AFW92" s="290"/>
      <c r="AFX92" s="290"/>
      <c r="AFY92" s="290"/>
      <c r="AFZ92" s="290"/>
      <c r="AGA92" s="290"/>
      <c r="AGB92" s="290"/>
      <c r="AGC92" s="290"/>
      <c r="AGD92" s="290"/>
      <c r="AGE92" s="290"/>
      <c r="AGF92" s="290"/>
      <c r="AGG92" s="290"/>
      <c r="AGH92" s="290"/>
      <c r="AGI92" s="290"/>
      <c r="AGJ92" s="290"/>
      <c r="AGK92" s="290"/>
      <c r="AGL92" s="290"/>
      <c r="AGM92" s="290"/>
      <c r="AGN92" s="290"/>
      <c r="AGO92" s="290"/>
      <c r="AGP92" s="290"/>
      <c r="AGQ92" s="290"/>
      <c r="AGR92" s="290"/>
      <c r="AGS92" s="290"/>
      <c r="AGT92" s="290"/>
      <c r="AGU92" s="290"/>
      <c r="AGV92" s="290"/>
      <c r="AGW92" s="290"/>
      <c r="AGX92" s="290"/>
      <c r="AGY92" s="290"/>
      <c r="AGZ92" s="290"/>
      <c r="AHA92" s="290"/>
      <c r="AHB92" s="290"/>
      <c r="AHC92" s="290"/>
      <c r="AHD92" s="290"/>
      <c r="AHE92" s="290"/>
      <c r="AHF92" s="290"/>
      <c r="AHG92" s="290"/>
      <c r="AHH92" s="290"/>
      <c r="AHI92" s="290"/>
      <c r="AHJ92" s="290"/>
      <c r="AHK92" s="290"/>
      <c r="AHL92" s="290"/>
      <c r="AHM92" s="290"/>
      <c r="AHN92" s="290"/>
      <c r="AHO92" s="290"/>
      <c r="AHP92" s="290"/>
      <c r="AHQ92" s="290"/>
      <c r="AHR92" s="290"/>
      <c r="AHS92" s="290"/>
      <c r="AHT92" s="290"/>
      <c r="AHU92" s="290"/>
      <c r="AHV92" s="290"/>
      <c r="AHW92" s="290"/>
      <c r="AHX92" s="290"/>
      <c r="AHY92" s="290"/>
      <c r="AHZ92" s="290"/>
      <c r="AIA92" s="290"/>
      <c r="AIB92" s="290"/>
      <c r="AIC92" s="290"/>
      <c r="AID92" s="290"/>
      <c r="AIE92" s="290"/>
      <c r="AIF92" s="290"/>
      <c r="AIG92" s="290"/>
      <c r="AIH92" s="290"/>
      <c r="AII92" s="290"/>
      <c r="AIJ92" s="290"/>
      <c r="AIK92" s="290"/>
      <c r="AIL92" s="290"/>
      <c r="AIM92" s="290"/>
      <c r="AIN92" s="290"/>
      <c r="AIO92" s="290"/>
      <c r="AIP92" s="290"/>
      <c r="AIQ92" s="290"/>
      <c r="AIR92" s="290"/>
      <c r="AIS92" s="290"/>
      <c r="AIT92" s="290"/>
      <c r="AIU92" s="290"/>
      <c r="AIV92" s="290"/>
      <c r="AIW92" s="290"/>
      <c r="AIX92" s="290"/>
      <c r="AIY92" s="290"/>
      <c r="AIZ92" s="290"/>
      <c r="AJA92" s="290"/>
      <c r="AJB92" s="290"/>
      <c r="AJC92" s="290"/>
      <c r="AJD92" s="290"/>
      <c r="AJE92" s="290"/>
      <c r="AJF92" s="290"/>
      <c r="AJG92" s="290"/>
      <c r="AJH92" s="290"/>
      <c r="AJI92" s="290"/>
      <c r="AJJ92" s="290"/>
      <c r="AJK92" s="290"/>
      <c r="AJL92" s="290"/>
      <c r="AJM92" s="290"/>
      <c r="AJN92" s="290"/>
      <c r="AJO92" s="290"/>
      <c r="AJP92" s="290"/>
      <c r="AJQ92" s="290"/>
      <c r="AJR92" s="290"/>
      <c r="AJS92" s="290"/>
      <c r="AJT92" s="290"/>
      <c r="AJU92" s="290"/>
      <c r="AJV92" s="290"/>
      <c r="AJW92" s="290"/>
      <c r="AJX92" s="290"/>
      <c r="AJY92" s="290"/>
      <c r="AJZ92" s="290"/>
      <c r="AKA92" s="290"/>
      <c r="AKB92" s="290"/>
      <c r="AKC92" s="290"/>
      <c r="AKD92" s="290"/>
      <c r="AKE92" s="290"/>
      <c r="AKF92" s="290"/>
      <c r="AKG92" s="290"/>
      <c r="AKH92" s="290"/>
      <c r="AKI92" s="290"/>
      <c r="AKJ92" s="290"/>
      <c r="AKK92" s="290"/>
      <c r="AKL92" s="290"/>
      <c r="AKM92" s="290"/>
      <c r="AKN92" s="290"/>
      <c r="AKO92" s="290"/>
      <c r="AKP92" s="290"/>
      <c r="AKQ92" s="290"/>
      <c r="AKR92" s="290"/>
      <c r="AKS92" s="290"/>
      <c r="AKT92" s="290"/>
      <c r="AKU92" s="290"/>
      <c r="AKV92" s="290"/>
      <c r="AKW92" s="290"/>
      <c r="AKX92" s="290"/>
      <c r="AKY92" s="290"/>
      <c r="AKZ92" s="290"/>
      <c r="ALA92" s="290"/>
      <c r="ALB92" s="290"/>
      <c r="ALC92" s="290"/>
      <c r="ALD92" s="290"/>
      <c r="ALE92" s="290"/>
      <c r="ALF92" s="290"/>
      <c r="ALG92" s="290"/>
      <c r="ALH92" s="290"/>
      <c r="ALI92" s="290"/>
      <c r="ALJ92" s="290"/>
      <c r="ALK92" s="290"/>
      <c r="ALL92" s="290"/>
      <c r="ALM92" s="290"/>
      <c r="ALN92" s="290"/>
      <c r="ALO92" s="290"/>
      <c r="ALP92" s="290"/>
      <c r="ALQ92" s="290"/>
      <c r="ALR92" s="290"/>
      <c r="ALS92" s="290"/>
      <c r="ALT92" s="290"/>
      <c r="ALU92" s="290"/>
      <c r="ALV92" s="290"/>
      <c r="ALW92" s="290"/>
      <c r="ALX92" s="290"/>
      <c r="ALY92" s="290"/>
      <c r="ALZ92" s="290"/>
      <c r="AMA92" s="290"/>
      <c r="AMB92" s="290"/>
      <c r="AMC92" s="290"/>
      <c r="AMD92" s="290"/>
      <c r="AME92" s="290"/>
      <c r="AMF92" s="290"/>
      <c r="AMG92" s="290"/>
      <c r="AMH92" s="290"/>
      <c r="AMI92" s="290"/>
      <c r="AMJ92" s="290"/>
      <c r="AMK92" s="290"/>
      <c r="AML92" s="290"/>
      <c r="AMM92" s="290"/>
      <c r="AMN92" s="290"/>
      <c r="AMO92" s="290"/>
      <c r="AMP92" s="290"/>
      <c r="AMQ92" s="290"/>
      <c r="AMR92" s="290"/>
      <c r="AMS92" s="290"/>
      <c r="AMT92" s="290"/>
      <c r="AMU92" s="290"/>
      <c r="AMV92" s="290"/>
      <c r="AMW92" s="290"/>
      <c r="AMX92" s="290"/>
      <c r="AMY92" s="290"/>
      <c r="AMZ92" s="290"/>
      <c r="ANA92" s="290"/>
      <c r="ANB92" s="290"/>
    </row>
    <row r="93" spans="1:1042" ht="15" customHeight="1" x14ac:dyDescent="0.2">
      <c r="A93"/>
      <c r="B93" s="91">
        <v>78</v>
      </c>
      <c r="C93" s="91"/>
      <c r="D93" s="283">
        <f t="shared" si="143"/>
        <v>43893</v>
      </c>
      <c r="E93" s="90">
        <f t="shared" ref="E93:E132" si="179">IFERROR(VLOOKUP($B93,FATT_GD,8,0),0)</f>
        <v>0</v>
      </c>
      <c r="F93" s="90">
        <f t="shared" ref="F93:F132" si="180">IFERROR(VLOOKUP($B93,FATT_GD,10,0),0)</f>
        <v>0</v>
      </c>
      <c r="G93" s="90">
        <f t="shared" ref="G93:G132" si="181">IFERROR(VLOOKUP($E93,LOTTI_MF_BIO,4,0),0)</f>
        <v>0</v>
      </c>
      <c r="H93" s="90">
        <f t="shared" si="134"/>
        <v>0</v>
      </c>
      <c r="I93" s="121">
        <f t="shared" ref="I93:I132" si="182">IFERROR(VLOOKUP($B93,FATT_GD,11,0),0)</f>
        <v>0</v>
      </c>
      <c r="J93" s="90">
        <f t="shared" ref="J93:J132" si="183">IFERROR(VLOOKUP($B93,FATT_GD,13,0),0)</f>
        <v>0</v>
      </c>
      <c r="K93" s="90">
        <f t="shared" ref="K93:K132" si="184">IFERROR(VLOOKUP($I93,LOTTI_CT_BIO,4,0),0)</f>
        <v>0</v>
      </c>
      <c r="L93" s="90">
        <f t="shared" si="135"/>
        <v>0</v>
      </c>
      <c r="M93" s="121">
        <f t="shared" ref="M93:M132" si="185">IFERROR(VLOOKUP($B93,FATT_GD,14,0),0)</f>
        <v>0</v>
      </c>
      <c r="N93" s="90">
        <f t="shared" ref="N93:N132" si="186">IFERROR(VLOOKUP($B93,FATT_GD,16,0),0)</f>
        <v>0</v>
      </c>
      <c r="O93" s="90">
        <f t="shared" ref="O93:O132" si="187">IFERROR(VLOOKUP($M93,LOTTI_AC_BIO,4,0),0)</f>
        <v>0</v>
      </c>
      <c r="P93" s="90">
        <f t="shared" si="136"/>
        <v>0</v>
      </c>
      <c r="Q93" s="121">
        <f t="shared" ref="Q93:Q132" si="188">IFERROR(VLOOKUP($B93,FATT_GD,17,0),0)</f>
        <v>0</v>
      </c>
      <c r="R93" s="90">
        <f t="shared" ref="R93:R132" si="189">IFERROR(VLOOKUP($B93,FATT_GD,19,0),0)</f>
        <v>0</v>
      </c>
      <c r="S93" s="90">
        <f t="shared" ref="S93:S132" si="190">IFERROR(VLOOKUP($Q93,LOTTI_ME_BIO,4,0),0)</f>
        <v>0</v>
      </c>
      <c r="T93" s="90">
        <f t="shared" si="137"/>
        <v>0</v>
      </c>
      <c r="U93" s="121">
        <f t="shared" ref="U93:U132" si="191">IFERROR(VLOOKUP($B93,FATT_GD,20,0),0)</f>
        <v>0</v>
      </c>
      <c r="V93" s="90">
        <f t="shared" ref="V93:V132" si="192">IFERROR(VLOOKUP($B93,FATT_GD,22,0),0)</f>
        <v>0</v>
      </c>
      <c r="W93" s="90">
        <f t="shared" ref="W93:W132" si="193">IFERROR(VLOOKUP($U93,LOTTI_EU_BIO,4,0),0)</f>
        <v>0</v>
      </c>
      <c r="X93" s="90">
        <f t="shared" si="138"/>
        <v>0</v>
      </c>
      <c r="Y93" s="121">
        <f t="shared" ref="Y93:Y132" si="194">IFERROR(VLOOKUP($B93,FATT_GD,23,0),0)</f>
        <v>0</v>
      </c>
      <c r="Z93" s="90">
        <f t="shared" ref="Z93:Z132" si="195">IFERROR(VLOOKUP($B93,FATT_GD,25,0),0)</f>
        <v>0</v>
      </c>
      <c r="AA93" s="90">
        <f t="shared" ref="AA93:AA132" si="196">IFERROR(VLOOKUP($Y93,LOTTI_TG_BIO,4,0),0)</f>
        <v>0</v>
      </c>
      <c r="AB93" s="90">
        <f t="shared" si="139"/>
        <v>0</v>
      </c>
      <c r="AC93" s="121">
        <f t="shared" ref="AC93:AC132" si="197">IFERROR(VLOOKUP($B93,FATT_GD,26,0),0)</f>
        <v>0</v>
      </c>
      <c r="AD93" s="90">
        <f t="shared" ref="AD93:AD132" si="198">IFERROR(VLOOKUP($B93,FATT_GD,28,0),0)</f>
        <v>0</v>
      </c>
      <c r="AE93" s="90">
        <f t="shared" ref="AE93:AE132" si="199">IFERROR(VLOOKUP($AC93,LOTTI_MF,4,0),0)</f>
        <v>0</v>
      </c>
      <c r="AF93" s="90">
        <f t="shared" si="140"/>
        <v>0</v>
      </c>
      <c r="AG93" s="121">
        <f t="shared" ref="AG93:AG132" si="200">IFERROR(VLOOKUP($B93,FATT_GD,29,0),0)</f>
        <v>0</v>
      </c>
      <c r="AH93" s="90">
        <f t="shared" ref="AH93:AH132" si="201">IFERROR(VLOOKUP($B93,FATT_GD,31,0),0)</f>
        <v>0</v>
      </c>
      <c r="AI93" s="90">
        <f t="shared" ref="AI93:AI132" si="202">IFERROR(VLOOKUP($AG93,LOTTI_CT,4,0),0)</f>
        <v>0</v>
      </c>
      <c r="AJ93" s="90">
        <f t="shared" si="141"/>
        <v>0</v>
      </c>
      <c r="AK93" s="121">
        <f t="shared" ref="AK93:AK132" si="203">IFERROR(VLOOKUP($B93,FATT_GD,32,0),0)</f>
        <v>0</v>
      </c>
      <c r="AL93" s="90">
        <f t="shared" ref="AL93:AL132" si="204">IFERROR(VLOOKUP($B93,FATT_GD,34,0),0)</f>
        <v>0</v>
      </c>
      <c r="AM93" s="90">
        <f t="shared" ref="AM93:AM132" si="205">IFERROR(VLOOKUP($AK93,LOTTI_AC,4,0),0)</f>
        <v>0</v>
      </c>
      <c r="AN93" s="90">
        <f t="shared" si="142"/>
        <v>0</v>
      </c>
      <c r="AO93" s="121">
        <f t="shared" ref="AO93:AO132" si="206">IFERROR(VLOOKUP($B93,FATT_GD,37,0),0)</f>
        <v>0</v>
      </c>
      <c r="AP93" s="118">
        <f t="shared" si="144"/>
        <v>0</v>
      </c>
      <c r="AQ93" s="89">
        <f t="shared" ref="AQ93:AQ132" si="207">IFERROR(VLOOKUP($B93,FATT_VE,5,0),0)</f>
        <v>224.7</v>
      </c>
      <c r="AR93" s="279">
        <f t="shared" si="145"/>
        <v>56.174999999999997</v>
      </c>
      <c r="AS93" s="121">
        <f t="shared" ref="AS93:AS132" si="208">IFERROR(VLOOKUP($B93,FATT_VE,10,0),0)</f>
        <v>108</v>
      </c>
      <c r="AT93" s="118">
        <f t="shared" si="146"/>
        <v>21.6</v>
      </c>
      <c r="AU93" s="279">
        <f t="shared" ref="AU93:AU132" si="209">IFERROR(VLOOKUP($B93,FATT_VE,13,0),0)</f>
        <v>0</v>
      </c>
      <c r="AV93" s="279">
        <f t="shared" si="147"/>
        <v>0</v>
      </c>
      <c r="AW93" s="123">
        <f t="shared" ref="AW93:AW132" si="210">IFERROR(VLOOKUP($B93,FATT_VE,62,0),0)</f>
        <v>0</v>
      </c>
      <c r="AX93" s="118">
        <f t="shared" si="148"/>
        <v>0</v>
      </c>
      <c r="AY93" s="337">
        <f t="shared" ref="AY93:AY122" si="211">IF($C93="GD",F93+J93+N93+R93+V93+Z93+AD93+AH93+AL93+AO93,AQ93+AS93+AU93+AW93)</f>
        <v>332.7</v>
      </c>
      <c r="AZ93" s="338">
        <f t="shared" ref="AZ93:AZ132" si="212">IF($C93="GD",H93+L93+P93+T93+X93+AB93+AF93+AJ93+AN93+AP93-BE93-BG93,AR93+AT93+AX93+AV93-BE93-BG93)</f>
        <v>77.775000000000006</v>
      </c>
      <c r="BA93" s="279"/>
      <c r="BC93" s="325">
        <f t="shared" ref="BC93:BC132" si="213">B93</f>
        <v>78</v>
      </c>
      <c r="BD93" s="330"/>
      <c r="BE93" s="331" t="b">
        <f t="shared" ref="BE93:BE132" si="214">IF(BD93="OK",$AY93*$BE$6/100)</f>
        <v>0</v>
      </c>
      <c r="BF93" s="330"/>
      <c r="BG93" s="331" t="b">
        <f t="shared" ref="BG93:BG132" si="215">IF(BF93="OK",$AY93*$BG$6/100)</f>
        <v>0</v>
      </c>
    </row>
    <row r="94" spans="1:1042" ht="15" customHeight="1" x14ac:dyDescent="0.2">
      <c r="A94"/>
      <c r="B94" s="91">
        <v>79</v>
      </c>
      <c r="C94" s="91"/>
      <c r="D94" s="283">
        <f t="shared" si="143"/>
        <v>43894</v>
      </c>
      <c r="E94" s="90">
        <f t="shared" si="179"/>
        <v>0</v>
      </c>
      <c r="F94" s="90">
        <f t="shared" si="180"/>
        <v>0</v>
      </c>
      <c r="G94" s="90">
        <f t="shared" si="181"/>
        <v>0</v>
      </c>
      <c r="H94" s="90">
        <f t="shared" si="134"/>
        <v>0</v>
      </c>
      <c r="I94" s="121">
        <f t="shared" si="182"/>
        <v>0</v>
      </c>
      <c r="J94" s="90">
        <f t="shared" si="183"/>
        <v>0</v>
      </c>
      <c r="K94" s="90">
        <f t="shared" si="184"/>
        <v>0</v>
      </c>
      <c r="L94" s="90">
        <f t="shared" si="135"/>
        <v>0</v>
      </c>
      <c r="M94" s="121">
        <f t="shared" si="185"/>
        <v>0</v>
      </c>
      <c r="N94" s="90">
        <f t="shared" si="186"/>
        <v>0</v>
      </c>
      <c r="O94" s="90">
        <f t="shared" si="187"/>
        <v>0</v>
      </c>
      <c r="P94" s="90">
        <f t="shared" si="136"/>
        <v>0</v>
      </c>
      <c r="Q94" s="121">
        <f t="shared" si="188"/>
        <v>0</v>
      </c>
      <c r="R94" s="90">
        <f t="shared" si="189"/>
        <v>0</v>
      </c>
      <c r="S94" s="90">
        <f t="shared" si="190"/>
        <v>0</v>
      </c>
      <c r="T94" s="90">
        <f t="shared" si="137"/>
        <v>0</v>
      </c>
      <c r="U94" s="121">
        <f t="shared" si="191"/>
        <v>0</v>
      </c>
      <c r="V94" s="90">
        <f t="shared" si="192"/>
        <v>0</v>
      </c>
      <c r="W94" s="90">
        <f t="shared" si="193"/>
        <v>0</v>
      </c>
      <c r="X94" s="90">
        <f t="shared" si="138"/>
        <v>0</v>
      </c>
      <c r="Y94" s="121">
        <f t="shared" si="194"/>
        <v>0</v>
      </c>
      <c r="Z94" s="90">
        <f t="shared" si="195"/>
        <v>0</v>
      </c>
      <c r="AA94" s="90">
        <f t="shared" si="196"/>
        <v>0</v>
      </c>
      <c r="AB94" s="90">
        <f t="shared" si="139"/>
        <v>0</v>
      </c>
      <c r="AC94" s="121">
        <f t="shared" si="197"/>
        <v>0</v>
      </c>
      <c r="AD94" s="90">
        <f t="shared" si="198"/>
        <v>0</v>
      </c>
      <c r="AE94" s="90">
        <f t="shared" si="199"/>
        <v>0</v>
      </c>
      <c r="AF94" s="90">
        <f t="shared" si="140"/>
        <v>0</v>
      </c>
      <c r="AG94" s="121">
        <f t="shared" si="200"/>
        <v>0</v>
      </c>
      <c r="AH94" s="90">
        <f t="shared" si="201"/>
        <v>0</v>
      </c>
      <c r="AI94" s="90">
        <f t="shared" si="202"/>
        <v>0</v>
      </c>
      <c r="AJ94" s="90">
        <f t="shared" si="141"/>
        <v>0</v>
      </c>
      <c r="AK94" s="121">
        <f t="shared" si="203"/>
        <v>0</v>
      </c>
      <c r="AL94" s="90">
        <f t="shared" si="204"/>
        <v>0</v>
      </c>
      <c r="AM94" s="90">
        <f t="shared" si="205"/>
        <v>0</v>
      </c>
      <c r="AN94" s="90">
        <f t="shared" si="142"/>
        <v>0</v>
      </c>
      <c r="AO94" s="121">
        <f t="shared" si="206"/>
        <v>0</v>
      </c>
      <c r="AP94" s="118">
        <f t="shared" si="144"/>
        <v>0</v>
      </c>
      <c r="AQ94" s="89">
        <f t="shared" si="207"/>
        <v>68.400000000000006</v>
      </c>
      <c r="AR94" s="279">
        <f t="shared" si="145"/>
        <v>17.100000000000001</v>
      </c>
      <c r="AS94" s="121">
        <f t="shared" si="208"/>
        <v>0</v>
      </c>
      <c r="AT94" s="118">
        <f t="shared" si="146"/>
        <v>0</v>
      </c>
      <c r="AU94" s="279">
        <f t="shared" si="209"/>
        <v>0</v>
      </c>
      <c r="AV94" s="279">
        <f t="shared" si="147"/>
        <v>0</v>
      </c>
      <c r="AW94" s="123">
        <f t="shared" si="210"/>
        <v>0</v>
      </c>
      <c r="AX94" s="118">
        <f t="shared" si="148"/>
        <v>0</v>
      </c>
      <c r="AY94" s="287">
        <f t="shared" si="211"/>
        <v>68.400000000000006</v>
      </c>
      <c r="AZ94" s="78">
        <f t="shared" si="212"/>
        <v>17.100000000000001</v>
      </c>
      <c r="BA94" s="279"/>
      <c r="BC94" s="325">
        <f t="shared" si="213"/>
        <v>79</v>
      </c>
      <c r="BD94" s="330"/>
      <c r="BE94" s="331" t="b">
        <f t="shared" si="214"/>
        <v>0</v>
      </c>
      <c r="BF94" s="330"/>
      <c r="BG94" s="331" t="b">
        <f t="shared" si="215"/>
        <v>0</v>
      </c>
    </row>
    <row r="95" spans="1:1042" ht="15" customHeight="1" x14ac:dyDescent="0.2">
      <c r="A95"/>
      <c r="B95" s="91">
        <v>80</v>
      </c>
      <c r="C95" s="91"/>
      <c r="D95" s="283">
        <f t="shared" si="143"/>
        <v>43897</v>
      </c>
      <c r="E95" s="90">
        <f t="shared" si="179"/>
        <v>0</v>
      </c>
      <c r="F95" s="90">
        <f t="shared" si="180"/>
        <v>0</v>
      </c>
      <c r="G95" s="90">
        <f t="shared" si="181"/>
        <v>0</v>
      </c>
      <c r="H95" s="90">
        <f t="shared" si="134"/>
        <v>0</v>
      </c>
      <c r="I95" s="121">
        <f t="shared" si="182"/>
        <v>0</v>
      </c>
      <c r="J95" s="90">
        <f t="shared" si="183"/>
        <v>0</v>
      </c>
      <c r="K95" s="90">
        <f t="shared" si="184"/>
        <v>0</v>
      </c>
      <c r="L95" s="90">
        <f t="shared" si="135"/>
        <v>0</v>
      </c>
      <c r="M95" s="121">
        <f t="shared" si="185"/>
        <v>0</v>
      </c>
      <c r="N95" s="90">
        <f t="shared" si="186"/>
        <v>0</v>
      </c>
      <c r="O95" s="90">
        <f t="shared" si="187"/>
        <v>0</v>
      </c>
      <c r="P95" s="90">
        <f t="shared" si="136"/>
        <v>0</v>
      </c>
      <c r="Q95" s="121">
        <f t="shared" si="188"/>
        <v>0</v>
      </c>
      <c r="R95" s="90">
        <f t="shared" si="189"/>
        <v>0</v>
      </c>
      <c r="S95" s="90">
        <f t="shared" si="190"/>
        <v>0</v>
      </c>
      <c r="T95" s="90">
        <f t="shared" si="137"/>
        <v>0</v>
      </c>
      <c r="U95" s="121">
        <f t="shared" si="191"/>
        <v>0</v>
      </c>
      <c r="V95" s="90">
        <f t="shared" si="192"/>
        <v>0</v>
      </c>
      <c r="W95" s="90">
        <f t="shared" si="193"/>
        <v>0</v>
      </c>
      <c r="X95" s="90">
        <f t="shared" si="138"/>
        <v>0</v>
      </c>
      <c r="Y95" s="121">
        <f t="shared" si="194"/>
        <v>0</v>
      </c>
      <c r="Z95" s="90">
        <f t="shared" si="195"/>
        <v>0</v>
      </c>
      <c r="AA95" s="90">
        <f t="shared" si="196"/>
        <v>0</v>
      </c>
      <c r="AB95" s="90">
        <f t="shared" si="139"/>
        <v>0</v>
      </c>
      <c r="AC95" s="121">
        <f t="shared" si="197"/>
        <v>0</v>
      </c>
      <c r="AD95" s="90">
        <f t="shared" si="198"/>
        <v>0</v>
      </c>
      <c r="AE95" s="90">
        <f t="shared" si="199"/>
        <v>0</v>
      </c>
      <c r="AF95" s="90">
        <f t="shared" si="140"/>
        <v>0</v>
      </c>
      <c r="AG95" s="121">
        <f t="shared" si="200"/>
        <v>0</v>
      </c>
      <c r="AH95" s="90">
        <f t="shared" si="201"/>
        <v>0</v>
      </c>
      <c r="AI95" s="90">
        <f t="shared" si="202"/>
        <v>0</v>
      </c>
      <c r="AJ95" s="90">
        <f t="shared" si="141"/>
        <v>0</v>
      </c>
      <c r="AK95" s="121">
        <f t="shared" si="203"/>
        <v>0</v>
      </c>
      <c r="AL95" s="90">
        <f t="shared" si="204"/>
        <v>0</v>
      </c>
      <c r="AM95" s="90">
        <f t="shared" si="205"/>
        <v>0</v>
      </c>
      <c r="AN95" s="90">
        <f t="shared" si="142"/>
        <v>0</v>
      </c>
      <c r="AO95" s="121">
        <f t="shared" si="206"/>
        <v>0</v>
      </c>
      <c r="AP95" s="118">
        <f t="shared" si="144"/>
        <v>0</v>
      </c>
      <c r="AQ95" s="89">
        <f t="shared" si="207"/>
        <v>93.6</v>
      </c>
      <c r="AR95" s="279">
        <f t="shared" si="145"/>
        <v>23.4</v>
      </c>
      <c r="AS95" s="121">
        <f t="shared" si="208"/>
        <v>54</v>
      </c>
      <c r="AT95" s="118">
        <f t="shared" si="146"/>
        <v>10.8</v>
      </c>
      <c r="AU95" s="279">
        <f t="shared" si="209"/>
        <v>0</v>
      </c>
      <c r="AV95" s="279">
        <f t="shared" si="147"/>
        <v>0</v>
      </c>
      <c r="AW95" s="123">
        <f t="shared" si="210"/>
        <v>0</v>
      </c>
      <c r="AX95" s="118">
        <f t="shared" si="148"/>
        <v>0</v>
      </c>
      <c r="AY95" s="287">
        <f t="shared" si="211"/>
        <v>147.6</v>
      </c>
      <c r="AZ95" s="78">
        <f t="shared" si="212"/>
        <v>34.200000000000003</v>
      </c>
      <c r="BA95" s="279"/>
      <c r="BC95" s="325">
        <f t="shared" si="213"/>
        <v>80</v>
      </c>
      <c r="BD95" s="330"/>
      <c r="BE95" s="331" t="b">
        <f t="shared" si="214"/>
        <v>0</v>
      </c>
      <c r="BF95" s="330"/>
      <c r="BG95" s="331" t="b">
        <f t="shared" si="215"/>
        <v>0</v>
      </c>
    </row>
    <row r="96" spans="1:1042" ht="15" customHeight="1" x14ac:dyDescent="0.2">
      <c r="A96"/>
      <c r="B96" s="91">
        <v>81</v>
      </c>
      <c r="C96" s="91" t="s">
        <v>92</v>
      </c>
      <c r="D96" s="283">
        <f t="shared" si="143"/>
        <v>43897</v>
      </c>
      <c r="E96" s="90">
        <f t="shared" si="179"/>
        <v>0</v>
      </c>
      <c r="F96" s="90">
        <f t="shared" si="180"/>
        <v>0</v>
      </c>
      <c r="G96" s="90">
        <f t="shared" si="181"/>
        <v>0</v>
      </c>
      <c r="H96" s="90">
        <f t="shared" si="134"/>
        <v>0</v>
      </c>
      <c r="I96" s="121">
        <f t="shared" si="182"/>
        <v>0</v>
      </c>
      <c r="J96" s="90">
        <f t="shared" si="183"/>
        <v>0</v>
      </c>
      <c r="K96" s="90">
        <f t="shared" si="184"/>
        <v>0</v>
      </c>
      <c r="L96" s="90">
        <f t="shared" si="135"/>
        <v>0</v>
      </c>
      <c r="M96" s="121" t="str">
        <f t="shared" si="185"/>
        <v>AC19ACM02</v>
      </c>
      <c r="N96" s="90">
        <f t="shared" si="186"/>
        <v>90.12</v>
      </c>
      <c r="O96" s="90">
        <f t="shared" si="187"/>
        <v>20</v>
      </c>
      <c r="P96" s="90">
        <f t="shared" si="136"/>
        <v>18.024000000000001</v>
      </c>
      <c r="Q96" s="121" t="str">
        <f t="shared" si="188"/>
        <v>ME19ACM</v>
      </c>
      <c r="R96" s="90">
        <f t="shared" si="189"/>
        <v>30.42</v>
      </c>
      <c r="S96" s="90">
        <f t="shared" si="190"/>
        <v>18</v>
      </c>
      <c r="T96" s="90">
        <f t="shared" si="137"/>
        <v>5.4756000000000009</v>
      </c>
      <c r="U96" s="121" t="str">
        <f t="shared" si="191"/>
        <v>EU19TAM01</v>
      </c>
      <c r="V96" s="90">
        <f t="shared" si="192"/>
        <v>79.44</v>
      </c>
      <c r="W96" s="90">
        <f t="shared" si="193"/>
        <v>11</v>
      </c>
      <c r="X96" s="90">
        <f t="shared" si="138"/>
        <v>8.7383999999999986</v>
      </c>
      <c r="Y96" s="121">
        <f t="shared" si="194"/>
        <v>0</v>
      </c>
      <c r="Z96" s="90">
        <f t="shared" si="195"/>
        <v>0</v>
      </c>
      <c r="AA96" s="90">
        <f t="shared" si="196"/>
        <v>0</v>
      </c>
      <c r="AB96" s="90">
        <f t="shared" si="139"/>
        <v>0</v>
      </c>
      <c r="AC96" s="121" t="str">
        <f t="shared" si="197"/>
        <v>MF19DAG</v>
      </c>
      <c r="AD96" s="90">
        <f t="shared" si="198"/>
        <v>30.42</v>
      </c>
      <c r="AE96" s="90">
        <f t="shared" si="199"/>
        <v>33</v>
      </c>
      <c r="AF96" s="90">
        <f t="shared" si="140"/>
        <v>10.038600000000001</v>
      </c>
      <c r="AG96" s="121">
        <f t="shared" si="200"/>
        <v>0</v>
      </c>
      <c r="AH96" s="90">
        <f t="shared" si="201"/>
        <v>0</v>
      </c>
      <c r="AI96" s="90">
        <f t="shared" si="202"/>
        <v>0</v>
      </c>
      <c r="AJ96" s="90">
        <f t="shared" si="141"/>
        <v>0</v>
      </c>
      <c r="AK96" s="121">
        <f t="shared" si="203"/>
        <v>0</v>
      </c>
      <c r="AL96" s="90">
        <f t="shared" si="204"/>
        <v>0</v>
      </c>
      <c r="AM96" s="90">
        <f t="shared" si="205"/>
        <v>0</v>
      </c>
      <c r="AN96" s="90">
        <f t="shared" si="142"/>
        <v>0</v>
      </c>
      <c r="AO96" s="121">
        <f t="shared" si="206"/>
        <v>0</v>
      </c>
      <c r="AP96" s="118">
        <f t="shared" si="144"/>
        <v>0</v>
      </c>
      <c r="AQ96" s="89">
        <f t="shared" si="207"/>
        <v>0</v>
      </c>
      <c r="AR96" s="279">
        <f t="shared" si="145"/>
        <v>0</v>
      </c>
      <c r="AS96" s="121">
        <f t="shared" si="208"/>
        <v>0</v>
      </c>
      <c r="AT96" s="118">
        <f t="shared" si="146"/>
        <v>0</v>
      </c>
      <c r="AU96" s="279">
        <f t="shared" si="209"/>
        <v>0</v>
      </c>
      <c r="AV96" s="279">
        <f t="shared" si="147"/>
        <v>0</v>
      </c>
      <c r="AW96" s="123">
        <f t="shared" si="210"/>
        <v>0</v>
      </c>
      <c r="AX96" s="118">
        <f t="shared" si="148"/>
        <v>0</v>
      </c>
      <c r="AY96" s="287">
        <f t="shared" si="211"/>
        <v>230.40000000000003</v>
      </c>
      <c r="AZ96" s="78">
        <f t="shared" si="212"/>
        <v>42.276600000000002</v>
      </c>
      <c r="BA96" s="279"/>
      <c r="BC96" s="325">
        <f t="shared" si="213"/>
        <v>81</v>
      </c>
      <c r="BD96" s="330"/>
      <c r="BE96" s="331" t="b">
        <f t="shared" si="214"/>
        <v>0</v>
      </c>
      <c r="BF96" s="330"/>
      <c r="BG96" s="331" t="b">
        <f t="shared" si="215"/>
        <v>0</v>
      </c>
    </row>
    <row r="97" spans="1:1042" ht="15" customHeight="1" x14ac:dyDescent="0.2">
      <c r="A97"/>
      <c r="B97" s="91">
        <v>82</v>
      </c>
      <c r="C97" s="91" t="s">
        <v>92</v>
      </c>
      <c r="D97" s="361">
        <f t="shared" si="143"/>
        <v>43897</v>
      </c>
      <c r="E97" s="362">
        <f t="shared" si="179"/>
        <v>0</v>
      </c>
      <c r="F97" s="362">
        <f t="shared" si="180"/>
        <v>0</v>
      </c>
      <c r="G97" s="362">
        <f t="shared" si="181"/>
        <v>0</v>
      </c>
      <c r="H97" s="362">
        <f t="shared" si="134"/>
        <v>0</v>
      </c>
      <c r="I97" s="363" t="str">
        <f t="shared" si="182"/>
        <v>CT19ACM01</v>
      </c>
      <c r="J97" s="362">
        <f t="shared" si="183"/>
        <v>62.400000000000006</v>
      </c>
      <c r="K97" s="362">
        <f t="shared" si="184"/>
        <v>20</v>
      </c>
      <c r="L97" s="362">
        <f t="shared" si="135"/>
        <v>12.48</v>
      </c>
      <c r="M97" s="363" t="str">
        <f t="shared" si="185"/>
        <v>AC19ACM02</v>
      </c>
      <c r="N97" s="362">
        <f t="shared" si="186"/>
        <v>45.06</v>
      </c>
      <c r="O97" s="362">
        <f t="shared" si="187"/>
        <v>20</v>
      </c>
      <c r="P97" s="362">
        <f t="shared" si="136"/>
        <v>9.0120000000000005</v>
      </c>
      <c r="Q97" s="363" t="str">
        <f t="shared" si="188"/>
        <v>ME19ACM</v>
      </c>
      <c r="R97" s="362">
        <f t="shared" si="189"/>
        <v>60.84</v>
      </c>
      <c r="S97" s="362">
        <f t="shared" si="190"/>
        <v>18</v>
      </c>
      <c r="T97" s="362">
        <f t="shared" si="137"/>
        <v>10.951200000000002</v>
      </c>
      <c r="U97" s="363" t="str">
        <f t="shared" si="191"/>
        <v>EU19TAM01</v>
      </c>
      <c r="V97" s="362">
        <f t="shared" si="192"/>
        <v>79.44</v>
      </c>
      <c r="W97" s="362">
        <f t="shared" si="193"/>
        <v>11</v>
      </c>
      <c r="X97" s="362">
        <f t="shared" si="138"/>
        <v>8.7383999999999986</v>
      </c>
      <c r="Y97" s="363">
        <f t="shared" si="194"/>
        <v>0</v>
      </c>
      <c r="Z97" s="362">
        <f t="shared" si="195"/>
        <v>0</v>
      </c>
      <c r="AA97" s="362">
        <f t="shared" si="196"/>
        <v>0</v>
      </c>
      <c r="AB97" s="362">
        <f t="shared" si="139"/>
        <v>0</v>
      </c>
      <c r="AC97" s="363">
        <f t="shared" si="197"/>
        <v>0</v>
      </c>
      <c r="AD97" s="362">
        <f t="shared" si="198"/>
        <v>0</v>
      </c>
      <c r="AE97" s="362">
        <f t="shared" si="199"/>
        <v>0</v>
      </c>
      <c r="AF97" s="362">
        <f t="shared" si="140"/>
        <v>0</v>
      </c>
      <c r="AG97" s="363" t="str">
        <f t="shared" si="200"/>
        <v>CT19ACG01</v>
      </c>
      <c r="AH97" s="362">
        <f t="shared" si="201"/>
        <v>61.44</v>
      </c>
      <c r="AI97" s="362">
        <f t="shared" si="202"/>
        <v>25</v>
      </c>
      <c r="AJ97" s="362">
        <f t="shared" si="141"/>
        <v>15.36</v>
      </c>
      <c r="AK97" s="363" t="str">
        <f t="shared" si="203"/>
        <v>AC18DA03</v>
      </c>
      <c r="AL97" s="362">
        <f t="shared" si="204"/>
        <v>87</v>
      </c>
      <c r="AM97" s="362">
        <f t="shared" si="205"/>
        <v>23</v>
      </c>
      <c r="AN97" s="362">
        <f t="shared" si="142"/>
        <v>20.010000000000002</v>
      </c>
      <c r="AO97" s="363">
        <f t="shared" si="206"/>
        <v>0</v>
      </c>
      <c r="AP97" s="364">
        <f t="shared" si="144"/>
        <v>0</v>
      </c>
      <c r="AQ97" s="365">
        <f t="shared" si="207"/>
        <v>0</v>
      </c>
      <c r="AR97" s="366">
        <f t="shared" si="145"/>
        <v>0</v>
      </c>
      <c r="AS97" s="363">
        <f t="shared" si="208"/>
        <v>0</v>
      </c>
      <c r="AT97" s="364">
        <f t="shared" si="146"/>
        <v>0</v>
      </c>
      <c r="AU97" s="366">
        <f t="shared" si="209"/>
        <v>0</v>
      </c>
      <c r="AV97" s="366">
        <f t="shared" si="147"/>
        <v>0</v>
      </c>
      <c r="AW97" s="367">
        <f t="shared" si="210"/>
        <v>0</v>
      </c>
      <c r="AX97" s="364">
        <f t="shared" si="148"/>
        <v>0</v>
      </c>
      <c r="AY97" s="368">
        <f t="shared" si="211"/>
        <v>396.18</v>
      </c>
      <c r="AZ97" s="369">
        <f t="shared" si="212"/>
        <v>76.551600000000008</v>
      </c>
      <c r="BA97" s="366"/>
      <c r="BC97" s="325">
        <f t="shared" si="213"/>
        <v>82</v>
      </c>
      <c r="BD97" s="330"/>
      <c r="BE97" s="331" t="b">
        <f t="shared" si="214"/>
        <v>0</v>
      </c>
      <c r="BF97" s="330"/>
      <c r="BG97" s="331" t="b">
        <f t="shared" si="215"/>
        <v>0</v>
      </c>
    </row>
    <row r="98" spans="1:1042" ht="15" customHeight="1" x14ac:dyDescent="0.2">
      <c r="A98"/>
      <c r="B98" s="91">
        <v>83</v>
      </c>
      <c r="C98" s="91" t="s">
        <v>92</v>
      </c>
      <c r="D98" s="283">
        <f t="shared" si="143"/>
        <v>43897</v>
      </c>
      <c r="E98" s="90" t="str">
        <f t="shared" si="179"/>
        <v>MF19MAM</v>
      </c>
      <c r="F98" s="90">
        <f t="shared" si="180"/>
        <v>30.42</v>
      </c>
      <c r="G98" s="90">
        <f t="shared" si="181"/>
        <v>10</v>
      </c>
      <c r="H98" s="90">
        <f t="shared" si="134"/>
        <v>3.0420000000000003</v>
      </c>
      <c r="I98" s="121" t="str">
        <f t="shared" si="182"/>
        <v>CT19ACM01</v>
      </c>
      <c r="J98" s="90">
        <f t="shared" si="183"/>
        <v>31.200000000000003</v>
      </c>
      <c r="K98" s="90">
        <f t="shared" si="184"/>
        <v>20</v>
      </c>
      <c r="L98" s="90">
        <f t="shared" si="135"/>
        <v>6.24</v>
      </c>
      <c r="M98" s="121" t="str">
        <f t="shared" si="185"/>
        <v>AC19ACM02</v>
      </c>
      <c r="N98" s="90">
        <f t="shared" si="186"/>
        <v>45.06</v>
      </c>
      <c r="O98" s="90">
        <f t="shared" si="187"/>
        <v>20</v>
      </c>
      <c r="P98" s="90">
        <f t="shared" si="136"/>
        <v>9.0120000000000005</v>
      </c>
      <c r="Q98" s="121" t="str">
        <f t="shared" si="188"/>
        <v>ME19ACM</v>
      </c>
      <c r="R98" s="90">
        <f t="shared" si="189"/>
        <v>91.26</v>
      </c>
      <c r="S98" s="90">
        <f t="shared" si="190"/>
        <v>18</v>
      </c>
      <c r="T98" s="90">
        <f t="shared" si="137"/>
        <v>16.4268</v>
      </c>
      <c r="U98" s="121" t="str">
        <f t="shared" si="191"/>
        <v>EU19TAM01</v>
      </c>
      <c r="V98" s="90">
        <f t="shared" si="192"/>
        <v>39.72</v>
      </c>
      <c r="W98" s="90">
        <f t="shared" si="193"/>
        <v>11</v>
      </c>
      <c r="X98" s="90">
        <f t="shared" si="138"/>
        <v>4.3691999999999993</v>
      </c>
      <c r="Y98" s="121">
        <f t="shared" si="194"/>
        <v>0</v>
      </c>
      <c r="Z98" s="90">
        <f t="shared" si="195"/>
        <v>0</v>
      </c>
      <c r="AA98" s="90">
        <f t="shared" si="196"/>
        <v>0</v>
      </c>
      <c r="AB98" s="90">
        <f t="shared" si="139"/>
        <v>0</v>
      </c>
      <c r="AC98" s="121" t="str">
        <f t="shared" si="197"/>
        <v>MF19DAG</v>
      </c>
      <c r="AD98" s="90">
        <f t="shared" si="198"/>
        <v>91.26</v>
      </c>
      <c r="AE98" s="90">
        <f t="shared" si="199"/>
        <v>33</v>
      </c>
      <c r="AF98" s="90">
        <f t="shared" si="140"/>
        <v>30.115800000000004</v>
      </c>
      <c r="AG98" s="121">
        <f t="shared" si="200"/>
        <v>0</v>
      </c>
      <c r="AH98" s="90">
        <f t="shared" si="201"/>
        <v>0</v>
      </c>
      <c r="AI98" s="90">
        <f t="shared" si="202"/>
        <v>0</v>
      </c>
      <c r="AJ98" s="90">
        <f t="shared" si="141"/>
        <v>0</v>
      </c>
      <c r="AK98" s="121" t="str">
        <f t="shared" si="203"/>
        <v>AC18DA03</v>
      </c>
      <c r="AL98" s="90">
        <f t="shared" si="204"/>
        <v>87</v>
      </c>
      <c r="AM98" s="90">
        <f t="shared" si="205"/>
        <v>23</v>
      </c>
      <c r="AN98" s="90">
        <f t="shared" si="142"/>
        <v>20.010000000000002</v>
      </c>
      <c r="AO98" s="121">
        <f t="shared" si="206"/>
        <v>0</v>
      </c>
      <c r="AP98" s="118">
        <f t="shared" si="144"/>
        <v>0</v>
      </c>
      <c r="AQ98" s="89">
        <f t="shared" si="207"/>
        <v>0</v>
      </c>
      <c r="AR98" s="279">
        <f t="shared" si="145"/>
        <v>0</v>
      </c>
      <c r="AS98" s="121">
        <f t="shared" si="208"/>
        <v>0</v>
      </c>
      <c r="AT98" s="118">
        <f t="shared" si="146"/>
        <v>0</v>
      </c>
      <c r="AU98" s="279">
        <f t="shared" si="209"/>
        <v>0</v>
      </c>
      <c r="AV98" s="279">
        <f t="shared" si="147"/>
        <v>0</v>
      </c>
      <c r="AW98" s="123">
        <f t="shared" si="210"/>
        <v>0</v>
      </c>
      <c r="AX98" s="118">
        <f t="shared" si="148"/>
        <v>0</v>
      </c>
      <c r="AY98" s="287">
        <f t="shared" si="211"/>
        <v>415.92</v>
      </c>
      <c r="AZ98" s="78">
        <f t="shared" si="212"/>
        <v>89.215800000000002</v>
      </c>
      <c r="BA98" s="279"/>
      <c r="BC98" s="325">
        <f t="shared" si="213"/>
        <v>83</v>
      </c>
      <c r="BD98" s="330"/>
      <c r="BE98" s="331" t="b">
        <f t="shared" si="214"/>
        <v>0</v>
      </c>
      <c r="BF98" s="330"/>
      <c r="BG98" s="331" t="b">
        <f t="shared" si="215"/>
        <v>0</v>
      </c>
    </row>
    <row r="99" spans="1:1042" ht="15" customHeight="1" x14ac:dyDescent="0.2">
      <c r="A99"/>
      <c r="B99" s="91">
        <v>84</v>
      </c>
      <c r="C99" s="91" t="s">
        <v>92</v>
      </c>
      <c r="D99" s="283">
        <f t="shared" si="143"/>
        <v>43897</v>
      </c>
      <c r="E99" s="90" t="str">
        <f t="shared" si="179"/>
        <v>MF19MAM</v>
      </c>
      <c r="F99" s="90">
        <f t="shared" si="180"/>
        <v>60.84</v>
      </c>
      <c r="G99" s="90">
        <f t="shared" si="181"/>
        <v>10</v>
      </c>
      <c r="H99" s="90">
        <f t="shared" si="134"/>
        <v>6.0840000000000005</v>
      </c>
      <c r="I99" s="121" t="str">
        <f t="shared" si="182"/>
        <v>CT19ACM01</v>
      </c>
      <c r="J99" s="90">
        <f t="shared" si="183"/>
        <v>93.600000000000009</v>
      </c>
      <c r="K99" s="90">
        <f t="shared" si="184"/>
        <v>20</v>
      </c>
      <c r="L99" s="90">
        <f t="shared" si="135"/>
        <v>18.720000000000002</v>
      </c>
      <c r="M99" s="121" t="str">
        <f t="shared" si="185"/>
        <v>AC19ACM02</v>
      </c>
      <c r="N99" s="90">
        <f t="shared" si="186"/>
        <v>135.18</v>
      </c>
      <c r="O99" s="90">
        <f t="shared" si="187"/>
        <v>20</v>
      </c>
      <c r="P99" s="90">
        <f t="shared" si="136"/>
        <v>27.036000000000005</v>
      </c>
      <c r="Q99" s="121" t="str">
        <f t="shared" si="188"/>
        <v>ME19ACM</v>
      </c>
      <c r="R99" s="90">
        <f t="shared" si="189"/>
        <v>60.84</v>
      </c>
      <c r="S99" s="90">
        <f t="shared" si="190"/>
        <v>18</v>
      </c>
      <c r="T99" s="90">
        <f t="shared" si="137"/>
        <v>10.951200000000002</v>
      </c>
      <c r="U99" s="121" t="str">
        <f t="shared" si="191"/>
        <v>EU19TAM01</v>
      </c>
      <c r="V99" s="90">
        <f t="shared" si="192"/>
        <v>119.16</v>
      </c>
      <c r="W99" s="90">
        <f t="shared" si="193"/>
        <v>11</v>
      </c>
      <c r="X99" s="90">
        <f t="shared" si="138"/>
        <v>13.1076</v>
      </c>
      <c r="Y99" s="121">
        <f t="shared" si="194"/>
        <v>0</v>
      </c>
      <c r="Z99" s="90">
        <f t="shared" si="195"/>
        <v>0</v>
      </c>
      <c r="AA99" s="90">
        <f t="shared" si="196"/>
        <v>0</v>
      </c>
      <c r="AB99" s="90">
        <f t="shared" si="139"/>
        <v>0</v>
      </c>
      <c r="AC99" s="121" t="str">
        <f t="shared" si="197"/>
        <v>MF19DAG</v>
      </c>
      <c r="AD99" s="90">
        <f t="shared" si="198"/>
        <v>60.84</v>
      </c>
      <c r="AE99" s="90">
        <f t="shared" si="199"/>
        <v>33</v>
      </c>
      <c r="AF99" s="90">
        <f t="shared" si="140"/>
        <v>20.077200000000001</v>
      </c>
      <c r="AG99" s="121" t="str">
        <f t="shared" si="200"/>
        <v>CT19ACG01</v>
      </c>
      <c r="AH99" s="90">
        <f t="shared" si="201"/>
        <v>92.16</v>
      </c>
      <c r="AI99" s="90">
        <f t="shared" si="202"/>
        <v>25</v>
      </c>
      <c r="AJ99" s="90">
        <f t="shared" si="141"/>
        <v>23.04</v>
      </c>
      <c r="AK99" s="121" t="str">
        <f t="shared" si="203"/>
        <v>AC18DA03</v>
      </c>
      <c r="AL99" s="90">
        <f t="shared" si="204"/>
        <v>130.5</v>
      </c>
      <c r="AM99" s="90">
        <f t="shared" si="205"/>
        <v>23</v>
      </c>
      <c r="AN99" s="90">
        <f t="shared" si="142"/>
        <v>30.015000000000001</v>
      </c>
      <c r="AO99" s="121">
        <f t="shared" si="206"/>
        <v>0</v>
      </c>
      <c r="AP99" s="118">
        <f t="shared" si="144"/>
        <v>0</v>
      </c>
      <c r="AQ99" s="89">
        <f t="shared" si="207"/>
        <v>0</v>
      </c>
      <c r="AR99" s="279">
        <f t="shared" si="145"/>
        <v>0</v>
      </c>
      <c r="AS99" s="121">
        <f t="shared" si="208"/>
        <v>0</v>
      </c>
      <c r="AT99" s="118">
        <f t="shared" si="146"/>
        <v>0</v>
      </c>
      <c r="AU99" s="279">
        <f t="shared" si="209"/>
        <v>0</v>
      </c>
      <c r="AV99" s="279">
        <f t="shared" si="147"/>
        <v>0</v>
      </c>
      <c r="AW99" s="123">
        <f t="shared" si="210"/>
        <v>0</v>
      </c>
      <c r="AX99" s="118">
        <f t="shared" si="148"/>
        <v>0</v>
      </c>
      <c r="AY99" s="287">
        <f t="shared" si="211"/>
        <v>753.12</v>
      </c>
      <c r="AZ99" s="78">
        <f t="shared" si="212"/>
        <v>149.03100000000001</v>
      </c>
      <c r="BA99" s="279"/>
      <c r="BC99" s="325">
        <f t="shared" si="213"/>
        <v>84</v>
      </c>
      <c r="BD99" s="330"/>
      <c r="BE99" s="331" t="b">
        <f t="shared" si="214"/>
        <v>0</v>
      </c>
      <c r="BF99" s="330"/>
      <c r="BG99" s="331" t="b">
        <f t="shared" si="215"/>
        <v>0</v>
      </c>
    </row>
    <row r="100" spans="1:1042" ht="15" customHeight="1" x14ac:dyDescent="0.2">
      <c r="A100"/>
      <c r="B100" s="91">
        <v>85</v>
      </c>
      <c r="C100" s="91" t="s">
        <v>92</v>
      </c>
      <c r="D100" s="283">
        <f t="shared" si="143"/>
        <v>43897</v>
      </c>
      <c r="E100" s="90" t="str">
        <f t="shared" si="179"/>
        <v>MF19MAM</v>
      </c>
      <c r="F100" s="90">
        <f t="shared" si="180"/>
        <v>30.42</v>
      </c>
      <c r="G100" s="90">
        <f t="shared" si="181"/>
        <v>10</v>
      </c>
      <c r="H100" s="90">
        <f t="shared" si="134"/>
        <v>3.0420000000000003</v>
      </c>
      <c r="I100" s="121" t="str">
        <f t="shared" si="182"/>
        <v>CT19ACM01</v>
      </c>
      <c r="J100" s="90">
        <f t="shared" si="183"/>
        <v>31.200000000000003</v>
      </c>
      <c r="K100" s="90">
        <f t="shared" si="184"/>
        <v>20</v>
      </c>
      <c r="L100" s="90">
        <f t="shared" si="135"/>
        <v>6.24</v>
      </c>
      <c r="M100" s="121" t="str">
        <f t="shared" si="185"/>
        <v>AC19ACM02</v>
      </c>
      <c r="N100" s="90">
        <f t="shared" si="186"/>
        <v>90.12</v>
      </c>
      <c r="O100" s="90">
        <f t="shared" si="187"/>
        <v>20</v>
      </c>
      <c r="P100" s="90">
        <f t="shared" si="136"/>
        <v>18.024000000000001</v>
      </c>
      <c r="Q100" s="121" t="str">
        <f t="shared" si="188"/>
        <v>ME19ACM</v>
      </c>
      <c r="R100" s="90">
        <f t="shared" si="189"/>
        <v>30.42</v>
      </c>
      <c r="S100" s="90">
        <f t="shared" si="190"/>
        <v>18</v>
      </c>
      <c r="T100" s="90">
        <f t="shared" si="137"/>
        <v>5.4756000000000009</v>
      </c>
      <c r="U100" s="121" t="str">
        <f t="shared" si="191"/>
        <v>EU19TAM01</v>
      </c>
      <c r="V100" s="90">
        <f t="shared" si="192"/>
        <v>39.72</v>
      </c>
      <c r="W100" s="90">
        <f t="shared" si="193"/>
        <v>11</v>
      </c>
      <c r="X100" s="90">
        <f t="shared" si="138"/>
        <v>4.3691999999999993</v>
      </c>
      <c r="Y100" s="121">
        <f t="shared" si="194"/>
        <v>0</v>
      </c>
      <c r="Z100" s="90">
        <f t="shared" si="195"/>
        <v>0</v>
      </c>
      <c r="AA100" s="90">
        <f t="shared" si="196"/>
        <v>0</v>
      </c>
      <c r="AB100" s="90">
        <f t="shared" si="139"/>
        <v>0</v>
      </c>
      <c r="AC100" s="121">
        <f t="shared" si="197"/>
        <v>0</v>
      </c>
      <c r="AD100" s="90">
        <f t="shared" si="198"/>
        <v>0</v>
      </c>
      <c r="AE100" s="90">
        <f t="shared" si="199"/>
        <v>0</v>
      </c>
      <c r="AF100" s="90">
        <f t="shared" si="140"/>
        <v>0</v>
      </c>
      <c r="AG100" s="121">
        <f t="shared" si="200"/>
        <v>0</v>
      </c>
      <c r="AH100" s="90">
        <f t="shared" si="201"/>
        <v>0</v>
      </c>
      <c r="AI100" s="90">
        <f t="shared" si="202"/>
        <v>0</v>
      </c>
      <c r="AJ100" s="90">
        <f t="shared" si="141"/>
        <v>0</v>
      </c>
      <c r="AK100" s="121" t="str">
        <f t="shared" si="203"/>
        <v>AC18DA03</v>
      </c>
      <c r="AL100" s="90">
        <f t="shared" si="204"/>
        <v>43.5</v>
      </c>
      <c r="AM100" s="90">
        <f t="shared" si="205"/>
        <v>23</v>
      </c>
      <c r="AN100" s="90">
        <f t="shared" si="142"/>
        <v>10.005000000000001</v>
      </c>
      <c r="AO100" s="121">
        <f t="shared" si="206"/>
        <v>0</v>
      </c>
      <c r="AP100" s="118">
        <f t="shared" si="144"/>
        <v>0</v>
      </c>
      <c r="AQ100" s="89">
        <f t="shared" si="207"/>
        <v>0</v>
      </c>
      <c r="AR100" s="279">
        <f t="shared" si="145"/>
        <v>0</v>
      </c>
      <c r="AS100" s="121">
        <f t="shared" si="208"/>
        <v>0</v>
      </c>
      <c r="AT100" s="118">
        <f t="shared" si="146"/>
        <v>0</v>
      </c>
      <c r="AU100" s="279">
        <f t="shared" si="209"/>
        <v>0</v>
      </c>
      <c r="AV100" s="279">
        <f t="shared" si="147"/>
        <v>0</v>
      </c>
      <c r="AW100" s="123">
        <f t="shared" si="210"/>
        <v>0</v>
      </c>
      <c r="AX100" s="118">
        <f t="shared" si="148"/>
        <v>0</v>
      </c>
      <c r="AY100" s="287">
        <f t="shared" si="211"/>
        <v>265.38</v>
      </c>
      <c r="AZ100" s="78">
        <f t="shared" si="212"/>
        <v>47.155800000000006</v>
      </c>
      <c r="BA100" s="279"/>
      <c r="BC100" s="325">
        <f t="shared" si="213"/>
        <v>85</v>
      </c>
      <c r="BD100" s="330"/>
      <c r="BE100" s="331" t="b">
        <f t="shared" si="214"/>
        <v>0</v>
      </c>
      <c r="BF100" s="330"/>
      <c r="BG100" s="331" t="b">
        <f t="shared" si="215"/>
        <v>0</v>
      </c>
    </row>
    <row r="101" spans="1:1042" ht="15" customHeight="1" x14ac:dyDescent="0.2">
      <c r="A101"/>
      <c r="B101" s="91">
        <v>86</v>
      </c>
      <c r="C101" s="91" t="s">
        <v>92</v>
      </c>
      <c r="D101" s="283">
        <f t="shared" si="143"/>
        <v>43901</v>
      </c>
      <c r="E101" s="90" t="str">
        <f t="shared" si="179"/>
        <v>MF19MAM</v>
      </c>
      <c r="F101" s="90">
        <f t="shared" si="180"/>
        <v>31.8</v>
      </c>
      <c r="G101" s="90">
        <f t="shared" si="181"/>
        <v>10</v>
      </c>
      <c r="H101" s="90">
        <f t="shared" si="134"/>
        <v>3.18</v>
      </c>
      <c r="I101" s="121" t="str">
        <f t="shared" si="182"/>
        <v>CT19ACM01</v>
      </c>
      <c r="J101" s="90">
        <f t="shared" si="183"/>
        <v>33.6</v>
      </c>
      <c r="K101" s="90">
        <f t="shared" si="184"/>
        <v>20</v>
      </c>
      <c r="L101" s="90">
        <f t="shared" si="135"/>
        <v>6.72</v>
      </c>
      <c r="M101" s="121" t="str">
        <f t="shared" si="185"/>
        <v>AC19ACM02</v>
      </c>
      <c r="N101" s="90">
        <f t="shared" si="186"/>
        <v>45.06</v>
      </c>
      <c r="O101" s="90">
        <f t="shared" si="187"/>
        <v>20</v>
      </c>
      <c r="P101" s="90">
        <f t="shared" si="136"/>
        <v>9.0120000000000005</v>
      </c>
      <c r="Q101" s="121" t="str">
        <f t="shared" si="188"/>
        <v>ME19ACM</v>
      </c>
      <c r="R101" s="90">
        <f t="shared" si="189"/>
        <v>31.8</v>
      </c>
      <c r="S101" s="90">
        <f t="shared" si="190"/>
        <v>18</v>
      </c>
      <c r="T101" s="90">
        <f t="shared" si="137"/>
        <v>5.7240000000000002</v>
      </c>
      <c r="U101" s="121" t="str">
        <f t="shared" si="191"/>
        <v>EU19TAM01</v>
      </c>
      <c r="V101" s="90">
        <f t="shared" si="192"/>
        <v>39.6</v>
      </c>
      <c r="W101" s="90">
        <f t="shared" si="193"/>
        <v>11</v>
      </c>
      <c r="X101" s="90">
        <f t="shared" si="138"/>
        <v>4.3559999999999999</v>
      </c>
      <c r="Y101" s="121">
        <f t="shared" si="194"/>
        <v>0</v>
      </c>
      <c r="Z101" s="90">
        <f t="shared" si="195"/>
        <v>0</v>
      </c>
      <c r="AA101" s="90">
        <f t="shared" si="196"/>
        <v>0</v>
      </c>
      <c r="AB101" s="90">
        <f t="shared" si="139"/>
        <v>0</v>
      </c>
      <c r="AC101" s="121">
        <f t="shared" si="197"/>
        <v>0</v>
      </c>
      <c r="AD101" s="90">
        <f t="shared" si="198"/>
        <v>0</v>
      </c>
      <c r="AE101" s="90">
        <f t="shared" si="199"/>
        <v>0</v>
      </c>
      <c r="AF101" s="90">
        <f t="shared" si="140"/>
        <v>0</v>
      </c>
      <c r="AG101" s="121">
        <f t="shared" si="200"/>
        <v>0</v>
      </c>
      <c r="AH101" s="90">
        <f t="shared" si="201"/>
        <v>0</v>
      </c>
      <c r="AI101" s="90">
        <f t="shared" si="202"/>
        <v>0</v>
      </c>
      <c r="AJ101" s="90">
        <f t="shared" si="141"/>
        <v>0</v>
      </c>
      <c r="AK101" s="121">
        <f t="shared" si="203"/>
        <v>0</v>
      </c>
      <c r="AL101" s="90">
        <f t="shared" si="204"/>
        <v>0</v>
      </c>
      <c r="AM101" s="90">
        <f t="shared" si="205"/>
        <v>0</v>
      </c>
      <c r="AN101" s="90">
        <f t="shared" si="142"/>
        <v>0</v>
      </c>
      <c r="AO101" s="121">
        <f t="shared" si="206"/>
        <v>0</v>
      </c>
      <c r="AP101" s="118">
        <f t="shared" si="144"/>
        <v>0</v>
      </c>
      <c r="AQ101" s="89">
        <f t="shared" si="207"/>
        <v>0</v>
      </c>
      <c r="AR101" s="279">
        <f t="shared" si="145"/>
        <v>0</v>
      </c>
      <c r="AS101" s="121">
        <f t="shared" si="208"/>
        <v>0</v>
      </c>
      <c r="AT101" s="118">
        <f t="shared" si="146"/>
        <v>0</v>
      </c>
      <c r="AU101" s="279">
        <f t="shared" si="209"/>
        <v>0</v>
      </c>
      <c r="AV101" s="279">
        <f t="shared" si="147"/>
        <v>0</v>
      </c>
      <c r="AW101" s="123">
        <f t="shared" si="210"/>
        <v>0</v>
      </c>
      <c r="AX101" s="118">
        <f t="shared" si="148"/>
        <v>0</v>
      </c>
      <c r="AY101" s="287">
        <f t="shared" si="211"/>
        <v>181.86</v>
      </c>
      <c r="AZ101" s="78">
        <f t="shared" si="212"/>
        <v>16.261799999999997</v>
      </c>
      <c r="BA101" s="279"/>
      <c r="BC101" s="325">
        <f t="shared" si="213"/>
        <v>86</v>
      </c>
      <c r="BD101" s="330" t="s">
        <v>547</v>
      </c>
      <c r="BE101" s="331">
        <f t="shared" si="214"/>
        <v>12.7302</v>
      </c>
      <c r="BF101" s="330"/>
      <c r="BG101" s="331" t="b">
        <f t="shared" si="215"/>
        <v>0</v>
      </c>
    </row>
    <row r="102" spans="1:1042" ht="15" customHeight="1" x14ac:dyDescent="0.2">
      <c r="A102"/>
      <c r="B102" s="91">
        <v>87</v>
      </c>
      <c r="C102" s="91" t="s">
        <v>92</v>
      </c>
      <c r="D102" s="283">
        <f t="shared" si="143"/>
        <v>43901</v>
      </c>
      <c r="E102" s="90">
        <f t="shared" si="179"/>
        <v>0</v>
      </c>
      <c r="F102" s="90">
        <f t="shared" si="180"/>
        <v>0</v>
      </c>
      <c r="G102" s="90">
        <f t="shared" si="181"/>
        <v>0</v>
      </c>
      <c r="H102" s="90">
        <f t="shared" si="134"/>
        <v>0</v>
      </c>
      <c r="I102" s="121" t="str">
        <f t="shared" si="182"/>
        <v>CT19ACM01</v>
      </c>
      <c r="J102" s="90">
        <f t="shared" si="183"/>
        <v>33.6</v>
      </c>
      <c r="K102" s="90">
        <f t="shared" si="184"/>
        <v>20</v>
      </c>
      <c r="L102" s="90">
        <f t="shared" si="135"/>
        <v>6.72</v>
      </c>
      <c r="M102" s="121" t="str">
        <f t="shared" si="185"/>
        <v>AC19ACM02</v>
      </c>
      <c r="N102" s="90">
        <f t="shared" si="186"/>
        <v>90.12</v>
      </c>
      <c r="O102" s="90">
        <f t="shared" si="187"/>
        <v>20</v>
      </c>
      <c r="P102" s="90">
        <f t="shared" si="136"/>
        <v>18.024000000000001</v>
      </c>
      <c r="Q102" s="121">
        <f t="shared" si="188"/>
        <v>0</v>
      </c>
      <c r="R102" s="90">
        <f t="shared" si="189"/>
        <v>0</v>
      </c>
      <c r="S102" s="90">
        <f t="shared" si="190"/>
        <v>0</v>
      </c>
      <c r="T102" s="90">
        <f t="shared" si="137"/>
        <v>0</v>
      </c>
      <c r="U102" s="121">
        <f t="shared" si="191"/>
        <v>0</v>
      </c>
      <c r="V102" s="90">
        <f t="shared" si="192"/>
        <v>0</v>
      </c>
      <c r="W102" s="90">
        <f t="shared" si="193"/>
        <v>0</v>
      </c>
      <c r="X102" s="90">
        <f t="shared" si="138"/>
        <v>0</v>
      </c>
      <c r="Y102" s="121">
        <f t="shared" si="194"/>
        <v>0</v>
      </c>
      <c r="Z102" s="90">
        <f t="shared" si="195"/>
        <v>0</v>
      </c>
      <c r="AA102" s="90">
        <f t="shared" si="196"/>
        <v>0</v>
      </c>
      <c r="AB102" s="90">
        <f t="shared" si="139"/>
        <v>0</v>
      </c>
      <c r="AC102" s="121">
        <f t="shared" si="197"/>
        <v>0</v>
      </c>
      <c r="AD102" s="90">
        <f t="shared" si="198"/>
        <v>0</v>
      </c>
      <c r="AE102" s="90">
        <f t="shared" si="199"/>
        <v>0</v>
      </c>
      <c r="AF102" s="90">
        <f t="shared" si="140"/>
        <v>0</v>
      </c>
      <c r="AG102" s="121">
        <f t="shared" si="200"/>
        <v>0</v>
      </c>
      <c r="AH102" s="90">
        <f t="shared" si="201"/>
        <v>0</v>
      </c>
      <c r="AI102" s="90">
        <f t="shared" si="202"/>
        <v>0</v>
      </c>
      <c r="AJ102" s="90">
        <f t="shared" si="141"/>
        <v>0</v>
      </c>
      <c r="AK102" s="121">
        <f t="shared" si="203"/>
        <v>0</v>
      </c>
      <c r="AL102" s="90">
        <f t="shared" si="204"/>
        <v>0</v>
      </c>
      <c r="AM102" s="90">
        <f t="shared" si="205"/>
        <v>0</v>
      </c>
      <c r="AN102" s="90">
        <f t="shared" si="142"/>
        <v>0</v>
      </c>
      <c r="AO102" s="121">
        <f t="shared" si="206"/>
        <v>0</v>
      </c>
      <c r="AP102" s="118">
        <f t="shared" si="144"/>
        <v>0</v>
      </c>
      <c r="AQ102" s="89">
        <f t="shared" si="207"/>
        <v>0</v>
      </c>
      <c r="AR102" s="279">
        <f t="shared" si="145"/>
        <v>0</v>
      </c>
      <c r="AS102" s="121">
        <f t="shared" si="208"/>
        <v>0</v>
      </c>
      <c r="AT102" s="118">
        <f t="shared" si="146"/>
        <v>0</v>
      </c>
      <c r="AU102" s="279">
        <f t="shared" si="209"/>
        <v>0</v>
      </c>
      <c r="AV102" s="279">
        <f t="shared" si="147"/>
        <v>0</v>
      </c>
      <c r="AW102" s="123">
        <f t="shared" si="210"/>
        <v>0</v>
      </c>
      <c r="AX102" s="118">
        <f t="shared" si="148"/>
        <v>0</v>
      </c>
      <c r="AY102" s="287">
        <f t="shared" si="211"/>
        <v>123.72</v>
      </c>
      <c r="AZ102" s="78">
        <f t="shared" si="212"/>
        <v>16.083600000000001</v>
      </c>
      <c r="BA102" s="279"/>
      <c r="BC102" s="325">
        <f t="shared" si="213"/>
        <v>87</v>
      </c>
      <c r="BD102" s="330" t="s">
        <v>547</v>
      </c>
      <c r="BE102" s="331">
        <f t="shared" si="214"/>
        <v>8.6603999999999992</v>
      </c>
      <c r="BF102" s="330"/>
      <c r="BG102" s="331" t="b">
        <f t="shared" si="215"/>
        <v>0</v>
      </c>
    </row>
    <row r="103" spans="1:1042" ht="15" customHeight="1" x14ac:dyDescent="0.2">
      <c r="A103"/>
      <c r="B103" s="91">
        <v>88</v>
      </c>
      <c r="C103" s="91"/>
      <c r="D103" s="283">
        <f t="shared" si="143"/>
        <v>43901</v>
      </c>
      <c r="E103" s="90">
        <f t="shared" si="179"/>
        <v>0</v>
      </c>
      <c r="F103" s="90">
        <f t="shared" si="180"/>
        <v>0</v>
      </c>
      <c r="G103" s="90">
        <f t="shared" si="181"/>
        <v>0</v>
      </c>
      <c r="H103" s="90">
        <f t="shared" si="134"/>
        <v>0</v>
      </c>
      <c r="I103" s="121">
        <f t="shared" si="182"/>
        <v>0</v>
      </c>
      <c r="J103" s="90">
        <f t="shared" si="183"/>
        <v>0</v>
      </c>
      <c r="K103" s="90">
        <f t="shared" si="184"/>
        <v>0</v>
      </c>
      <c r="L103" s="90">
        <f t="shared" si="135"/>
        <v>0</v>
      </c>
      <c r="M103" s="121">
        <f t="shared" si="185"/>
        <v>0</v>
      </c>
      <c r="N103" s="90">
        <f t="shared" si="186"/>
        <v>0</v>
      </c>
      <c r="O103" s="90">
        <f t="shared" si="187"/>
        <v>0</v>
      </c>
      <c r="P103" s="90">
        <f t="shared" si="136"/>
        <v>0</v>
      </c>
      <c r="Q103" s="121">
        <f t="shared" si="188"/>
        <v>0</v>
      </c>
      <c r="R103" s="90">
        <f t="shared" si="189"/>
        <v>0</v>
      </c>
      <c r="S103" s="90">
        <f t="shared" si="190"/>
        <v>0</v>
      </c>
      <c r="T103" s="90">
        <f t="shared" si="137"/>
        <v>0</v>
      </c>
      <c r="U103" s="121">
        <f t="shared" si="191"/>
        <v>0</v>
      </c>
      <c r="V103" s="90">
        <f t="shared" si="192"/>
        <v>0</v>
      </c>
      <c r="W103" s="90">
        <f t="shared" si="193"/>
        <v>0</v>
      </c>
      <c r="X103" s="90">
        <f t="shared" si="138"/>
        <v>0</v>
      </c>
      <c r="Y103" s="121">
        <f t="shared" si="194"/>
        <v>0</v>
      </c>
      <c r="Z103" s="90">
        <f t="shared" si="195"/>
        <v>0</v>
      </c>
      <c r="AA103" s="90">
        <f t="shared" si="196"/>
        <v>0</v>
      </c>
      <c r="AB103" s="90">
        <f t="shared" si="139"/>
        <v>0</v>
      </c>
      <c r="AC103" s="121">
        <f t="shared" si="197"/>
        <v>0</v>
      </c>
      <c r="AD103" s="90">
        <f t="shared" si="198"/>
        <v>0</v>
      </c>
      <c r="AE103" s="90">
        <f t="shared" si="199"/>
        <v>0</v>
      </c>
      <c r="AF103" s="90">
        <f t="shared" si="140"/>
        <v>0</v>
      </c>
      <c r="AG103" s="121">
        <f t="shared" si="200"/>
        <v>0</v>
      </c>
      <c r="AH103" s="90">
        <f t="shared" si="201"/>
        <v>0</v>
      </c>
      <c r="AI103" s="90">
        <f t="shared" si="202"/>
        <v>0</v>
      </c>
      <c r="AJ103" s="90">
        <f t="shared" si="141"/>
        <v>0</v>
      </c>
      <c r="AK103" s="121">
        <f t="shared" si="203"/>
        <v>0</v>
      </c>
      <c r="AL103" s="90">
        <f t="shared" si="204"/>
        <v>0</v>
      </c>
      <c r="AM103" s="90">
        <f t="shared" si="205"/>
        <v>0</v>
      </c>
      <c r="AN103" s="90">
        <f t="shared" si="142"/>
        <v>0</v>
      </c>
      <c r="AO103" s="121">
        <f t="shared" si="206"/>
        <v>0</v>
      </c>
      <c r="AP103" s="118">
        <f t="shared" si="144"/>
        <v>0</v>
      </c>
      <c r="AQ103" s="89">
        <f t="shared" si="207"/>
        <v>93.56</v>
      </c>
      <c r="AR103" s="279">
        <f t="shared" si="145"/>
        <v>23.39</v>
      </c>
      <c r="AS103" s="121">
        <f t="shared" si="208"/>
        <v>0</v>
      </c>
      <c r="AT103" s="118">
        <f t="shared" si="146"/>
        <v>0</v>
      </c>
      <c r="AU103" s="279">
        <f t="shared" si="209"/>
        <v>0</v>
      </c>
      <c r="AV103" s="279">
        <f t="shared" si="147"/>
        <v>0</v>
      </c>
      <c r="AW103" s="123">
        <f t="shared" si="210"/>
        <v>0</v>
      </c>
      <c r="AX103" s="118">
        <f t="shared" si="148"/>
        <v>0</v>
      </c>
      <c r="AY103" s="287">
        <f t="shared" si="211"/>
        <v>93.56</v>
      </c>
      <c r="AZ103" s="78">
        <f t="shared" si="212"/>
        <v>14.034000000000001</v>
      </c>
      <c r="BA103" s="279"/>
      <c r="BC103" s="325">
        <f t="shared" si="213"/>
        <v>88</v>
      </c>
      <c r="BD103" s="330"/>
      <c r="BE103" s="331" t="b">
        <f t="shared" si="214"/>
        <v>0</v>
      </c>
      <c r="BF103" s="330" t="s">
        <v>547</v>
      </c>
      <c r="BG103" s="331">
        <f t="shared" si="215"/>
        <v>9.3559999999999999</v>
      </c>
    </row>
    <row r="104" spans="1:1042" ht="15" customHeight="1" x14ac:dyDescent="0.2">
      <c r="A104"/>
      <c r="B104" s="91">
        <v>89</v>
      </c>
      <c r="C104" s="91" t="s">
        <v>92</v>
      </c>
      <c r="D104" s="283">
        <f t="shared" si="143"/>
        <v>43902</v>
      </c>
      <c r="E104" s="90">
        <f t="shared" si="179"/>
        <v>0</v>
      </c>
      <c r="F104" s="90">
        <f t="shared" si="180"/>
        <v>0</v>
      </c>
      <c r="G104" s="90">
        <f t="shared" si="181"/>
        <v>0</v>
      </c>
      <c r="H104" s="90">
        <f t="shared" si="134"/>
        <v>0</v>
      </c>
      <c r="I104" s="121" t="str">
        <f t="shared" si="182"/>
        <v>CT19ACM01</v>
      </c>
      <c r="J104" s="90">
        <f t="shared" si="183"/>
        <v>93.600000000000009</v>
      </c>
      <c r="K104" s="90">
        <f t="shared" si="184"/>
        <v>20</v>
      </c>
      <c r="L104" s="90">
        <f t="shared" si="135"/>
        <v>18.720000000000002</v>
      </c>
      <c r="M104" s="121" t="str">
        <f t="shared" si="185"/>
        <v>AC19ACM02</v>
      </c>
      <c r="N104" s="90">
        <f t="shared" si="186"/>
        <v>135.18</v>
      </c>
      <c r="O104" s="90">
        <f t="shared" si="187"/>
        <v>20</v>
      </c>
      <c r="P104" s="90">
        <f t="shared" si="136"/>
        <v>27.036000000000005</v>
      </c>
      <c r="Q104" s="121" t="str">
        <f t="shared" si="188"/>
        <v>ME19ACM</v>
      </c>
      <c r="R104" s="90">
        <f t="shared" si="189"/>
        <v>30.42</v>
      </c>
      <c r="S104" s="90">
        <f t="shared" si="190"/>
        <v>18</v>
      </c>
      <c r="T104" s="90">
        <f t="shared" si="137"/>
        <v>5.4756000000000009</v>
      </c>
      <c r="U104" s="121" t="str">
        <f t="shared" si="191"/>
        <v>EU19TAM01</v>
      </c>
      <c r="V104" s="90">
        <f t="shared" si="192"/>
        <v>79.44</v>
      </c>
      <c r="W104" s="90">
        <f t="shared" si="193"/>
        <v>11</v>
      </c>
      <c r="X104" s="90">
        <f t="shared" si="138"/>
        <v>8.7383999999999986</v>
      </c>
      <c r="Y104" s="121">
        <f t="shared" si="194"/>
        <v>0</v>
      </c>
      <c r="Z104" s="90">
        <f t="shared" si="195"/>
        <v>0</v>
      </c>
      <c r="AA104" s="90">
        <f t="shared" si="196"/>
        <v>0</v>
      </c>
      <c r="AB104" s="90">
        <f t="shared" si="139"/>
        <v>0</v>
      </c>
      <c r="AC104" s="121" t="str">
        <f t="shared" si="197"/>
        <v>MF19DAG</v>
      </c>
      <c r="AD104" s="90">
        <f t="shared" si="198"/>
        <v>30.42</v>
      </c>
      <c r="AE104" s="90">
        <f t="shared" si="199"/>
        <v>33</v>
      </c>
      <c r="AF104" s="90">
        <f t="shared" si="140"/>
        <v>10.038600000000001</v>
      </c>
      <c r="AG104" s="121" t="str">
        <f t="shared" si="200"/>
        <v>CT19ACG01</v>
      </c>
      <c r="AH104" s="90">
        <f t="shared" si="201"/>
        <v>30.72</v>
      </c>
      <c r="AI104" s="90">
        <f t="shared" si="202"/>
        <v>25</v>
      </c>
      <c r="AJ104" s="90">
        <f t="shared" si="141"/>
        <v>7.68</v>
      </c>
      <c r="AK104" s="121" t="str">
        <f t="shared" si="203"/>
        <v>AC18DA03</v>
      </c>
      <c r="AL104" s="90">
        <f t="shared" si="204"/>
        <v>87</v>
      </c>
      <c r="AM104" s="90">
        <f t="shared" si="205"/>
        <v>23</v>
      </c>
      <c r="AN104" s="90">
        <f t="shared" si="142"/>
        <v>20.010000000000002</v>
      </c>
      <c r="AO104" s="121">
        <f t="shared" si="206"/>
        <v>0</v>
      </c>
      <c r="AP104" s="118">
        <f t="shared" si="144"/>
        <v>0</v>
      </c>
      <c r="AQ104" s="89">
        <f t="shared" si="207"/>
        <v>0</v>
      </c>
      <c r="AR104" s="279">
        <f t="shared" si="145"/>
        <v>0</v>
      </c>
      <c r="AS104" s="121">
        <f t="shared" si="208"/>
        <v>0</v>
      </c>
      <c r="AT104" s="118">
        <f t="shared" si="146"/>
        <v>0</v>
      </c>
      <c r="AU104" s="279">
        <f t="shared" si="209"/>
        <v>0</v>
      </c>
      <c r="AV104" s="279">
        <f t="shared" si="147"/>
        <v>0</v>
      </c>
      <c r="AW104" s="123">
        <f t="shared" si="210"/>
        <v>0</v>
      </c>
      <c r="AX104" s="118">
        <f t="shared" si="148"/>
        <v>0</v>
      </c>
      <c r="AY104" s="287">
        <f t="shared" si="211"/>
        <v>486.78000000000009</v>
      </c>
      <c r="AZ104" s="78">
        <f t="shared" si="212"/>
        <v>97.698600000000013</v>
      </c>
      <c r="BA104" s="279"/>
      <c r="BC104" s="325">
        <f t="shared" si="213"/>
        <v>89</v>
      </c>
      <c r="BD104" s="330"/>
      <c r="BE104" s="331" t="b">
        <f t="shared" si="214"/>
        <v>0</v>
      </c>
      <c r="BF104" s="330"/>
      <c r="BG104" s="331" t="b">
        <f t="shared" si="215"/>
        <v>0</v>
      </c>
    </row>
    <row r="105" spans="1:1042" ht="15" customHeight="1" x14ac:dyDescent="0.2">
      <c r="A105"/>
      <c r="B105" s="91">
        <v>90</v>
      </c>
      <c r="C105" s="91" t="s">
        <v>92</v>
      </c>
      <c r="D105" s="283">
        <f t="shared" si="143"/>
        <v>43902</v>
      </c>
      <c r="E105" s="90" t="str">
        <f t="shared" si="179"/>
        <v>MF19MAM</v>
      </c>
      <c r="F105" s="90">
        <f t="shared" si="180"/>
        <v>30.42</v>
      </c>
      <c r="G105" s="90">
        <f t="shared" si="181"/>
        <v>10</v>
      </c>
      <c r="H105" s="90">
        <f t="shared" si="134"/>
        <v>3.0420000000000003</v>
      </c>
      <c r="I105" s="121" t="str">
        <f t="shared" si="182"/>
        <v>CT19ACM01</v>
      </c>
      <c r="J105" s="90">
        <f t="shared" si="183"/>
        <v>31.200000000000003</v>
      </c>
      <c r="K105" s="90">
        <f t="shared" si="184"/>
        <v>20</v>
      </c>
      <c r="L105" s="90">
        <f t="shared" si="135"/>
        <v>6.24</v>
      </c>
      <c r="M105" s="121" t="str">
        <f t="shared" si="185"/>
        <v>AC19ACM02</v>
      </c>
      <c r="N105" s="90">
        <f t="shared" si="186"/>
        <v>45.06</v>
      </c>
      <c r="O105" s="90">
        <f t="shared" si="187"/>
        <v>20</v>
      </c>
      <c r="P105" s="90">
        <f t="shared" si="136"/>
        <v>9.0120000000000005</v>
      </c>
      <c r="Q105" s="121" t="str">
        <f t="shared" si="188"/>
        <v>ME19ACM</v>
      </c>
      <c r="R105" s="90">
        <f t="shared" si="189"/>
        <v>30.42</v>
      </c>
      <c r="S105" s="90">
        <f t="shared" si="190"/>
        <v>18</v>
      </c>
      <c r="T105" s="90">
        <f t="shared" si="137"/>
        <v>5.4756000000000009</v>
      </c>
      <c r="U105" s="121" t="str">
        <f t="shared" si="191"/>
        <v>EU19TAM01</v>
      </c>
      <c r="V105" s="90">
        <f t="shared" si="192"/>
        <v>39.72</v>
      </c>
      <c r="W105" s="90">
        <f t="shared" si="193"/>
        <v>11</v>
      </c>
      <c r="X105" s="90">
        <f t="shared" si="138"/>
        <v>4.3691999999999993</v>
      </c>
      <c r="Y105" s="121">
        <f t="shared" si="194"/>
        <v>0</v>
      </c>
      <c r="Z105" s="90">
        <f t="shared" si="195"/>
        <v>0</v>
      </c>
      <c r="AA105" s="90">
        <f t="shared" si="196"/>
        <v>0</v>
      </c>
      <c r="AB105" s="90">
        <f t="shared" si="139"/>
        <v>0</v>
      </c>
      <c r="AC105" s="121" t="str">
        <f t="shared" si="197"/>
        <v>MF19DAG</v>
      </c>
      <c r="AD105" s="90">
        <f t="shared" si="198"/>
        <v>30.42</v>
      </c>
      <c r="AE105" s="90">
        <f t="shared" si="199"/>
        <v>33</v>
      </c>
      <c r="AF105" s="90">
        <f t="shared" si="140"/>
        <v>10.038600000000001</v>
      </c>
      <c r="AG105" s="121" t="str">
        <f t="shared" si="200"/>
        <v>CT19ACG01</v>
      </c>
      <c r="AH105" s="90">
        <f t="shared" si="201"/>
        <v>30.72</v>
      </c>
      <c r="AI105" s="90">
        <f t="shared" si="202"/>
        <v>25</v>
      </c>
      <c r="AJ105" s="90">
        <f t="shared" si="141"/>
        <v>7.68</v>
      </c>
      <c r="AK105" s="121" t="str">
        <f t="shared" si="203"/>
        <v>AC18DA03</v>
      </c>
      <c r="AL105" s="90">
        <f t="shared" si="204"/>
        <v>43.5</v>
      </c>
      <c r="AM105" s="90">
        <f t="shared" si="205"/>
        <v>23</v>
      </c>
      <c r="AN105" s="90">
        <f t="shared" si="142"/>
        <v>10.005000000000001</v>
      </c>
      <c r="AO105" s="121">
        <f t="shared" si="206"/>
        <v>0</v>
      </c>
      <c r="AP105" s="118">
        <f t="shared" si="144"/>
        <v>0</v>
      </c>
      <c r="AQ105" s="89">
        <f t="shared" si="207"/>
        <v>0</v>
      </c>
      <c r="AR105" s="279">
        <f t="shared" si="145"/>
        <v>0</v>
      </c>
      <c r="AS105" s="121">
        <f t="shared" si="208"/>
        <v>0</v>
      </c>
      <c r="AT105" s="118">
        <f t="shared" si="146"/>
        <v>0</v>
      </c>
      <c r="AU105" s="279">
        <f t="shared" si="209"/>
        <v>0</v>
      </c>
      <c r="AV105" s="279">
        <f t="shared" si="147"/>
        <v>0</v>
      </c>
      <c r="AW105" s="123">
        <f t="shared" si="210"/>
        <v>0</v>
      </c>
      <c r="AX105" s="118">
        <f t="shared" si="148"/>
        <v>0</v>
      </c>
      <c r="AY105" s="287">
        <f t="shared" si="211"/>
        <v>281.46000000000004</v>
      </c>
      <c r="AZ105" s="78">
        <f t="shared" si="212"/>
        <v>55.862400000000001</v>
      </c>
      <c r="BA105" s="279"/>
      <c r="BC105" s="325">
        <f t="shared" si="213"/>
        <v>90</v>
      </c>
      <c r="BD105" s="330"/>
      <c r="BE105" s="331" t="b">
        <f t="shared" si="214"/>
        <v>0</v>
      </c>
      <c r="BF105" s="330"/>
      <c r="BG105" s="331" t="b">
        <f t="shared" si="215"/>
        <v>0</v>
      </c>
    </row>
    <row r="106" spans="1:1042" ht="15" customHeight="1" x14ac:dyDescent="0.2">
      <c r="A106"/>
      <c r="B106" s="91">
        <v>91</v>
      </c>
      <c r="C106" s="91" t="s">
        <v>92</v>
      </c>
      <c r="D106" s="283">
        <f t="shared" si="143"/>
        <v>43902</v>
      </c>
      <c r="E106" s="90" t="str">
        <f t="shared" si="179"/>
        <v>MF19MAM</v>
      </c>
      <c r="F106" s="90">
        <f t="shared" si="180"/>
        <v>30.42</v>
      </c>
      <c r="G106" s="90">
        <f t="shared" si="181"/>
        <v>10</v>
      </c>
      <c r="H106" s="90">
        <f t="shared" si="134"/>
        <v>3.0420000000000003</v>
      </c>
      <c r="I106" s="121" t="str">
        <f t="shared" si="182"/>
        <v>CT19ACM01</v>
      </c>
      <c r="J106" s="90">
        <f t="shared" si="183"/>
        <v>31.200000000000003</v>
      </c>
      <c r="K106" s="90">
        <f t="shared" si="184"/>
        <v>20</v>
      </c>
      <c r="L106" s="90">
        <f t="shared" si="135"/>
        <v>6.24</v>
      </c>
      <c r="M106" s="121">
        <f t="shared" si="185"/>
        <v>0</v>
      </c>
      <c r="N106" s="90">
        <f t="shared" si="186"/>
        <v>0</v>
      </c>
      <c r="O106" s="90">
        <f t="shared" si="187"/>
        <v>0</v>
      </c>
      <c r="P106" s="90">
        <f t="shared" si="136"/>
        <v>0</v>
      </c>
      <c r="Q106" s="121" t="str">
        <f t="shared" si="188"/>
        <v>ME19ACM</v>
      </c>
      <c r="R106" s="90">
        <f t="shared" si="189"/>
        <v>30.42</v>
      </c>
      <c r="S106" s="90">
        <f t="shared" si="190"/>
        <v>18</v>
      </c>
      <c r="T106" s="90">
        <f t="shared" si="137"/>
        <v>5.4756000000000009</v>
      </c>
      <c r="U106" s="121" t="str">
        <f t="shared" si="191"/>
        <v>EU19TAM01</v>
      </c>
      <c r="V106" s="90">
        <f t="shared" si="192"/>
        <v>79.44</v>
      </c>
      <c r="W106" s="90">
        <f t="shared" si="193"/>
        <v>11</v>
      </c>
      <c r="X106" s="90">
        <f t="shared" si="138"/>
        <v>8.7383999999999986</v>
      </c>
      <c r="Y106" s="121">
        <f t="shared" si="194"/>
        <v>0</v>
      </c>
      <c r="Z106" s="90">
        <f t="shared" si="195"/>
        <v>0</v>
      </c>
      <c r="AA106" s="90">
        <f t="shared" si="196"/>
        <v>0</v>
      </c>
      <c r="AB106" s="90">
        <f t="shared" si="139"/>
        <v>0</v>
      </c>
      <c r="AC106" s="121" t="str">
        <f t="shared" si="197"/>
        <v>MF19DAG</v>
      </c>
      <c r="AD106" s="90">
        <f t="shared" si="198"/>
        <v>30.42</v>
      </c>
      <c r="AE106" s="90">
        <f t="shared" si="199"/>
        <v>33</v>
      </c>
      <c r="AF106" s="90">
        <f t="shared" si="140"/>
        <v>10.038600000000001</v>
      </c>
      <c r="AG106" s="121">
        <f t="shared" si="200"/>
        <v>0</v>
      </c>
      <c r="AH106" s="90">
        <f t="shared" si="201"/>
        <v>0</v>
      </c>
      <c r="AI106" s="90">
        <f t="shared" si="202"/>
        <v>0</v>
      </c>
      <c r="AJ106" s="90">
        <f t="shared" si="141"/>
        <v>0</v>
      </c>
      <c r="AK106" s="121" t="str">
        <f t="shared" si="203"/>
        <v>AC18DA03</v>
      </c>
      <c r="AL106" s="90">
        <f t="shared" si="204"/>
        <v>43.5</v>
      </c>
      <c r="AM106" s="90">
        <f t="shared" si="205"/>
        <v>23</v>
      </c>
      <c r="AN106" s="90">
        <f t="shared" si="142"/>
        <v>10.005000000000001</v>
      </c>
      <c r="AO106" s="121">
        <f t="shared" si="206"/>
        <v>0</v>
      </c>
      <c r="AP106" s="118">
        <f t="shared" si="144"/>
        <v>0</v>
      </c>
      <c r="AQ106" s="89">
        <f t="shared" si="207"/>
        <v>0</v>
      </c>
      <c r="AR106" s="279">
        <f t="shared" si="145"/>
        <v>0</v>
      </c>
      <c r="AS106" s="121">
        <f t="shared" si="208"/>
        <v>0</v>
      </c>
      <c r="AT106" s="118">
        <f t="shared" si="146"/>
        <v>0</v>
      </c>
      <c r="AU106" s="279">
        <f t="shared" si="209"/>
        <v>0</v>
      </c>
      <c r="AV106" s="279">
        <f t="shared" si="147"/>
        <v>0</v>
      </c>
      <c r="AW106" s="123">
        <f t="shared" si="210"/>
        <v>0</v>
      </c>
      <c r="AX106" s="118">
        <f t="shared" si="148"/>
        <v>0</v>
      </c>
      <c r="AY106" s="287">
        <f t="shared" si="211"/>
        <v>245.40000000000003</v>
      </c>
      <c r="AZ106" s="78">
        <f t="shared" si="212"/>
        <v>43.5396</v>
      </c>
      <c r="BA106" s="279"/>
      <c r="BC106" s="325">
        <f t="shared" si="213"/>
        <v>91</v>
      </c>
      <c r="BD106" s="330"/>
      <c r="BE106" s="331" t="b">
        <f t="shared" si="214"/>
        <v>0</v>
      </c>
      <c r="BF106" s="330"/>
      <c r="BG106" s="331" t="b">
        <f t="shared" si="215"/>
        <v>0</v>
      </c>
    </row>
    <row r="107" spans="1:1042" ht="15" customHeight="1" x14ac:dyDescent="0.2">
      <c r="A107"/>
      <c r="B107" s="91">
        <v>92</v>
      </c>
      <c r="C107" s="91" t="s">
        <v>92</v>
      </c>
      <c r="D107" s="283">
        <f t="shared" si="143"/>
        <v>43902</v>
      </c>
      <c r="E107" s="90" t="str">
        <f t="shared" si="179"/>
        <v>MF19MAM</v>
      </c>
      <c r="F107" s="90">
        <f t="shared" si="180"/>
        <v>91.26</v>
      </c>
      <c r="G107" s="90">
        <f t="shared" si="181"/>
        <v>10</v>
      </c>
      <c r="H107" s="90">
        <f t="shared" si="134"/>
        <v>9.1259999999999994</v>
      </c>
      <c r="I107" s="121" t="str">
        <f t="shared" si="182"/>
        <v>CT19ACM01</v>
      </c>
      <c r="J107" s="90">
        <f t="shared" si="183"/>
        <v>93.600000000000009</v>
      </c>
      <c r="K107" s="90">
        <f t="shared" si="184"/>
        <v>20</v>
      </c>
      <c r="L107" s="90">
        <f t="shared" si="135"/>
        <v>18.720000000000002</v>
      </c>
      <c r="M107" s="121" t="str">
        <f t="shared" si="185"/>
        <v>AC19ACM02</v>
      </c>
      <c r="N107" s="90">
        <f t="shared" si="186"/>
        <v>135.18</v>
      </c>
      <c r="O107" s="90">
        <f t="shared" si="187"/>
        <v>20</v>
      </c>
      <c r="P107" s="90">
        <f t="shared" si="136"/>
        <v>27.036000000000005</v>
      </c>
      <c r="Q107" s="121" t="str">
        <f t="shared" si="188"/>
        <v>ME19ACM</v>
      </c>
      <c r="R107" s="90">
        <f t="shared" si="189"/>
        <v>91.26</v>
      </c>
      <c r="S107" s="90">
        <f t="shared" si="190"/>
        <v>18</v>
      </c>
      <c r="T107" s="90">
        <f t="shared" si="137"/>
        <v>16.4268</v>
      </c>
      <c r="U107" s="121" t="str">
        <f t="shared" si="191"/>
        <v>EU19TAM01</v>
      </c>
      <c r="V107" s="90">
        <f t="shared" si="192"/>
        <v>158.88</v>
      </c>
      <c r="W107" s="90">
        <f t="shared" si="193"/>
        <v>11</v>
      </c>
      <c r="X107" s="90">
        <f t="shared" si="138"/>
        <v>17.476799999999997</v>
      </c>
      <c r="Y107" s="121">
        <f t="shared" si="194"/>
        <v>0</v>
      </c>
      <c r="Z107" s="90">
        <f t="shared" si="195"/>
        <v>0</v>
      </c>
      <c r="AA107" s="90">
        <f t="shared" si="196"/>
        <v>0</v>
      </c>
      <c r="AB107" s="90">
        <f t="shared" si="139"/>
        <v>0</v>
      </c>
      <c r="AC107" s="121" t="str">
        <f t="shared" si="197"/>
        <v>MF19DAG</v>
      </c>
      <c r="AD107" s="90">
        <f t="shared" si="198"/>
        <v>91.26</v>
      </c>
      <c r="AE107" s="90">
        <f t="shared" si="199"/>
        <v>33</v>
      </c>
      <c r="AF107" s="90">
        <f t="shared" si="140"/>
        <v>30.115800000000004</v>
      </c>
      <c r="AG107" s="121" t="str">
        <f t="shared" si="200"/>
        <v>CT19ACG01</v>
      </c>
      <c r="AH107" s="90">
        <f t="shared" si="201"/>
        <v>122.88</v>
      </c>
      <c r="AI107" s="90">
        <f t="shared" si="202"/>
        <v>25</v>
      </c>
      <c r="AJ107" s="90">
        <f t="shared" si="141"/>
        <v>30.72</v>
      </c>
      <c r="AK107" s="121" t="str">
        <f t="shared" si="203"/>
        <v>AC18DA03</v>
      </c>
      <c r="AL107" s="90">
        <f t="shared" si="204"/>
        <v>130.5</v>
      </c>
      <c r="AM107" s="90">
        <f t="shared" si="205"/>
        <v>23</v>
      </c>
      <c r="AN107" s="90">
        <f t="shared" si="142"/>
        <v>30.015000000000001</v>
      </c>
      <c r="AO107" s="121">
        <f t="shared" si="206"/>
        <v>0</v>
      </c>
      <c r="AP107" s="118">
        <f t="shared" si="144"/>
        <v>0</v>
      </c>
      <c r="AQ107" s="89">
        <f t="shared" si="207"/>
        <v>0</v>
      </c>
      <c r="AR107" s="279">
        <f t="shared" si="145"/>
        <v>0</v>
      </c>
      <c r="AS107" s="121">
        <f t="shared" si="208"/>
        <v>0</v>
      </c>
      <c r="AT107" s="118">
        <f t="shared" si="146"/>
        <v>0</v>
      </c>
      <c r="AU107" s="279">
        <f t="shared" si="209"/>
        <v>0</v>
      </c>
      <c r="AV107" s="279">
        <f t="shared" si="147"/>
        <v>0</v>
      </c>
      <c r="AW107" s="123">
        <f t="shared" si="210"/>
        <v>0</v>
      </c>
      <c r="AX107" s="118">
        <f t="shared" si="148"/>
        <v>0</v>
      </c>
      <c r="AY107" s="287">
        <f t="shared" si="211"/>
        <v>914.82</v>
      </c>
      <c r="AZ107" s="78">
        <f t="shared" si="212"/>
        <v>179.63639999999998</v>
      </c>
      <c r="BA107" s="279"/>
      <c r="BC107" s="325">
        <f t="shared" si="213"/>
        <v>92</v>
      </c>
      <c r="BD107" s="330"/>
      <c r="BE107" s="331" t="b">
        <f t="shared" si="214"/>
        <v>0</v>
      </c>
      <c r="BF107" s="330"/>
      <c r="BG107" s="331" t="b">
        <f t="shared" si="215"/>
        <v>0</v>
      </c>
    </row>
    <row r="108" spans="1:1042" ht="15" customHeight="1" x14ac:dyDescent="0.2">
      <c r="A108"/>
      <c r="B108" s="91">
        <v>93</v>
      </c>
      <c r="C108" s="91" t="s">
        <v>92</v>
      </c>
      <c r="D108" s="283">
        <f t="shared" si="143"/>
        <v>43902</v>
      </c>
      <c r="E108" s="90" t="str">
        <f t="shared" si="179"/>
        <v>MF19MAM</v>
      </c>
      <c r="F108" s="90">
        <f t="shared" si="180"/>
        <v>60.84</v>
      </c>
      <c r="G108" s="90">
        <f t="shared" si="181"/>
        <v>10</v>
      </c>
      <c r="H108" s="90">
        <f t="shared" si="134"/>
        <v>6.0840000000000005</v>
      </c>
      <c r="I108" s="121">
        <f t="shared" si="182"/>
        <v>0</v>
      </c>
      <c r="J108" s="90">
        <f t="shared" si="183"/>
        <v>0</v>
      </c>
      <c r="K108" s="90">
        <f t="shared" si="184"/>
        <v>0</v>
      </c>
      <c r="L108" s="90">
        <f t="shared" si="135"/>
        <v>0</v>
      </c>
      <c r="M108" s="121" t="str">
        <f t="shared" si="185"/>
        <v>AC19ACM02</v>
      </c>
      <c r="N108" s="90">
        <f t="shared" si="186"/>
        <v>45.06</v>
      </c>
      <c r="O108" s="90">
        <f t="shared" si="187"/>
        <v>20</v>
      </c>
      <c r="P108" s="90">
        <f t="shared" si="136"/>
        <v>9.0120000000000005</v>
      </c>
      <c r="Q108" s="121" t="str">
        <f t="shared" si="188"/>
        <v>ME19ACM</v>
      </c>
      <c r="R108" s="90">
        <f t="shared" si="189"/>
        <v>30.42</v>
      </c>
      <c r="S108" s="90">
        <f t="shared" si="190"/>
        <v>18</v>
      </c>
      <c r="T108" s="90">
        <f t="shared" si="137"/>
        <v>5.4756000000000009</v>
      </c>
      <c r="U108" s="121" t="str">
        <f t="shared" si="191"/>
        <v>EU19TAM01</v>
      </c>
      <c r="V108" s="90">
        <f t="shared" si="192"/>
        <v>39.72</v>
      </c>
      <c r="W108" s="90">
        <f t="shared" si="193"/>
        <v>11</v>
      </c>
      <c r="X108" s="90">
        <f t="shared" si="138"/>
        <v>4.3691999999999993</v>
      </c>
      <c r="Y108" s="121">
        <f t="shared" si="194"/>
        <v>0</v>
      </c>
      <c r="Z108" s="90">
        <f t="shared" si="195"/>
        <v>0</v>
      </c>
      <c r="AA108" s="90">
        <f t="shared" si="196"/>
        <v>0</v>
      </c>
      <c r="AB108" s="90">
        <f t="shared" si="139"/>
        <v>0</v>
      </c>
      <c r="AC108" s="121" t="str">
        <f t="shared" si="197"/>
        <v>MF19DAG</v>
      </c>
      <c r="AD108" s="90">
        <f t="shared" si="198"/>
        <v>60.84</v>
      </c>
      <c r="AE108" s="90">
        <f t="shared" si="199"/>
        <v>33</v>
      </c>
      <c r="AF108" s="90">
        <f t="shared" si="140"/>
        <v>20.077200000000001</v>
      </c>
      <c r="AG108" s="121">
        <f t="shared" si="200"/>
        <v>0</v>
      </c>
      <c r="AH108" s="90">
        <f t="shared" si="201"/>
        <v>0</v>
      </c>
      <c r="AI108" s="90">
        <f t="shared" si="202"/>
        <v>0</v>
      </c>
      <c r="AJ108" s="90">
        <f t="shared" si="141"/>
        <v>0</v>
      </c>
      <c r="AK108" s="121" t="str">
        <f t="shared" si="203"/>
        <v>AC18DA03</v>
      </c>
      <c r="AL108" s="90">
        <f t="shared" si="204"/>
        <v>87</v>
      </c>
      <c r="AM108" s="90">
        <f t="shared" si="205"/>
        <v>23</v>
      </c>
      <c r="AN108" s="90">
        <f t="shared" si="142"/>
        <v>20.010000000000002</v>
      </c>
      <c r="AO108" s="121">
        <f t="shared" si="206"/>
        <v>0</v>
      </c>
      <c r="AP108" s="118">
        <f t="shared" si="144"/>
        <v>0</v>
      </c>
      <c r="AQ108" s="89">
        <f t="shared" si="207"/>
        <v>0</v>
      </c>
      <c r="AR108" s="279">
        <f t="shared" si="145"/>
        <v>0</v>
      </c>
      <c r="AS108" s="121">
        <f t="shared" si="208"/>
        <v>0</v>
      </c>
      <c r="AT108" s="118">
        <f t="shared" si="146"/>
        <v>0</v>
      </c>
      <c r="AU108" s="279">
        <f t="shared" si="209"/>
        <v>0</v>
      </c>
      <c r="AV108" s="279">
        <f t="shared" si="147"/>
        <v>0</v>
      </c>
      <c r="AW108" s="123">
        <f t="shared" si="210"/>
        <v>0</v>
      </c>
      <c r="AX108" s="118">
        <f t="shared" si="148"/>
        <v>0</v>
      </c>
      <c r="AY108" s="287">
        <f t="shared" si="211"/>
        <v>323.88</v>
      </c>
      <c r="AZ108" s="78">
        <f t="shared" si="212"/>
        <v>65.028000000000006</v>
      </c>
      <c r="BA108" s="279"/>
      <c r="BC108" s="325">
        <f t="shared" si="213"/>
        <v>93</v>
      </c>
      <c r="BD108" s="330"/>
      <c r="BE108" s="331" t="b">
        <f t="shared" si="214"/>
        <v>0</v>
      </c>
      <c r="BF108" s="330"/>
      <c r="BG108" s="331" t="b">
        <f t="shared" si="215"/>
        <v>0</v>
      </c>
    </row>
    <row r="109" spans="1:1042" s="112" customFormat="1" ht="15" customHeight="1" x14ac:dyDescent="0.3">
      <c r="B109" s="91">
        <v>94</v>
      </c>
      <c r="C109" s="91" t="s">
        <v>92</v>
      </c>
      <c r="D109" s="283">
        <f t="shared" si="143"/>
        <v>43902</v>
      </c>
      <c r="E109" s="90" t="str">
        <f t="shared" si="179"/>
        <v>MF19MAM</v>
      </c>
      <c r="F109" s="90">
        <f t="shared" si="180"/>
        <v>30.42</v>
      </c>
      <c r="G109" s="90">
        <f t="shared" si="181"/>
        <v>10</v>
      </c>
      <c r="H109" s="90">
        <f t="shared" si="134"/>
        <v>3.0420000000000003</v>
      </c>
      <c r="I109" s="121" t="str">
        <f t="shared" si="182"/>
        <v>CT19ACM01</v>
      </c>
      <c r="J109" s="90">
        <f t="shared" si="183"/>
        <v>31.200000000000003</v>
      </c>
      <c r="K109" s="90">
        <f t="shared" si="184"/>
        <v>20</v>
      </c>
      <c r="L109" s="90">
        <f t="shared" si="135"/>
        <v>6.24</v>
      </c>
      <c r="M109" s="121" t="str">
        <f t="shared" si="185"/>
        <v>AC19ACM02</v>
      </c>
      <c r="N109" s="90">
        <f t="shared" si="186"/>
        <v>90.12</v>
      </c>
      <c r="O109" s="90">
        <f t="shared" si="187"/>
        <v>20</v>
      </c>
      <c r="P109" s="90">
        <f t="shared" si="136"/>
        <v>18.024000000000001</v>
      </c>
      <c r="Q109" s="121" t="str">
        <f t="shared" si="188"/>
        <v>ME19ACM</v>
      </c>
      <c r="R109" s="90">
        <f t="shared" si="189"/>
        <v>60.84</v>
      </c>
      <c r="S109" s="90">
        <f t="shared" si="190"/>
        <v>18</v>
      </c>
      <c r="T109" s="90">
        <f t="shared" si="137"/>
        <v>10.951200000000002</v>
      </c>
      <c r="U109" s="121" t="str">
        <f t="shared" si="191"/>
        <v>EU19TAM01</v>
      </c>
      <c r="V109" s="90">
        <f t="shared" si="192"/>
        <v>39.72</v>
      </c>
      <c r="W109" s="90">
        <f t="shared" si="193"/>
        <v>11</v>
      </c>
      <c r="X109" s="90">
        <f t="shared" si="138"/>
        <v>4.3691999999999993</v>
      </c>
      <c r="Y109" s="121">
        <f t="shared" si="194"/>
        <v>0</v>
      </c>
      <c r="Z109" s="90">
        <f t="shared" si="195"/>
        <v>0</v>
      </c>
      <c r="AA109" s="90">
        <f t="shared" si="196"/>
        <v>0</v>
      </c>
      <c r="AB109" s="90">
        <f t="shared" si="139"/>
        <v>0</v>
      </c>
      <c r="AC109" s="121" t="str">
        <f t="shared" si="197"/>
        <v>MF19DAG</v>
      </c>
      <c r="AD109" s="90">
        <f t="shared" si="198"/>
        <v>60.84</v>
      </c>
      <c r="AE109" s="90">
        <f t="shared" si="199"/>
        <v>33</v>
      </c>
      <c r="AF109" s="90">
        <f t="shared" si="140"/>
        <v>20.077200000000001</v>
      </c>
      <c r="AG109" s="121" t="str">
        <f t="shared" si="200"/>
        <v>CT19ACG01</v>
      </c>
      <c r="AH109" s="90">
        <f t="shared" si="201"/>
        <v>30.72</v>
      </c>
      <c r="AI109" s="90">
        <f t="shared" si="202"/>
        <v>25</v>
      </c>
      <c r="AJ109" s="90">
        <f t="shared" si="141"/>
        <v>7.68</v>
      </c>
      <c r="AK109" s="121" t="str">
        <f t="shared" si="203"/>
        <v>AC18DA03</v>
      </c>
      <c r="AL109" s="90">
        <f t="shared" si="204"/>
        <v>87</v>
      </c>
      <c r="AM109" s="90">
        <f t="shared" si="205"/>
        <v>23</v>
      </c>
      <c r="AN109" s="90">
        <f t="shared" si="142"/>
        <v>20.010000000000002</v>
      </c>
      <c r="AO109" s="121">
        <f t="shared" si="206"/>
        <v>0</v>
      </c>
      <c r="AP109" s="118">
        <f t="shared" si="144"/>
        <v>0</v>
      </c>
      <c r="AQ109" s="89">
        <f t="shared" si="207"/>
        <v>0</v>
      </c>
      <c r="AR109" s="279">
        <f t="shared" si="145"/>
        <v>0</v>
      </c>
      <c r="AS109" s="121">
        <f t="shared" si="208"/>
        <v>0</v>
      </c>
      <c r="AT109" s="118">
        <f t="shared" si="146"/>
        <v>0</v>
      </c>
      <c r="AU109" s="279">
        <f t="shared" si="209"/>
        <v>0</v>
      </c>
      <c r="AV109" s="279">
        <f t="shared" si="147"/>
        <v>0</v>
      </c>
      <c r="AW109" s="123">
        <f t="shared" si="210"/>
        <v>0</v>
      </c>
      <c r="AX109" s="118">
        <f t="shared" si="148"/>
        <v>0</v>
      </c>
      <c r="AY109" s="287">
        <f t="shared" si="211"/>
        <v>430.86</v>
      </c>
      <c r="AZ109" s="78">
        <f t="shared" si="212"/>
        <v>90.393600000000006</v>
      </c>
      <c r="BA109" s="279"/>
      <c r="BB109" s="127"/>
      <c r="BC109" s="325">
        <f t="shared" si="213"/>
        <v>94</v>
      </c>
      <c r="BD109" s="330"/>
      <c r="BE109" s="331" t="b">
        <f t="shared" si="214"/>
        <v>0</v>
      </c>
      <c r="BF109" s="330"/>
      <c r="BG109" s="331" t="b">
        <f t="shared" si="215"/>
        <v>0</v>
      </c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  <c r="CI109" s="113"/>
      <c r="CJ109" s="113"/>
      <c r="CK109" s="113"/>
      <c r="CL109" s="113"/>
      <c r="CM109" s="113"/>
      <c r="CN109" s="113"/>
      <c r="CO109" s="113"/>
      <c r="CP109" s="113"/>
      <c r="CQ109" s="113"/>
      <c r="CR109" s="113"/>
      <c r="CS109" s="113"/>
      <c r="CT109" s="113"/>
      <c r="CU109" s="113"/>
      <c r="CV109" s="113"/>
      <c r="CW109" s="113"/>
      <c r="CX109" s="113"/>
      <c r="CY109" s="113"/>
      <c r="CZ109" s="113"/>
      <c r="DA109" s="113"/>
      <c r="DB109" s="113"/>
      <c r="DC109" s="113"/>
      <c r="DD109" s="113"/>
      <c r="DE109" s="113"/>
      <c r="DF109" s="113"/>
      <c r="DG109" s="113"/>
      <c r="DH109" s="113"/>
      <c r="DI109" s="113"/>
      <c r="DJ109" s="113"/>
      <c r="DK109" s="113"/>
      <c r="DL109" s="113"/>
      <c r="DM109" s="113"/>
      <c r="DN109" s="113"/>
      <c r="DO109" s="113"/>
      <c r="DP109" s="113"/>
      <c r="DQ109" s="113"/>
      <c r="DR109" s="113"/>
      <c r="DS109" s="113"/>
      <c r="DT109" s="113"/>
      <c r="DU109" s="113"/>
      <c r="DV109" s="113"/>
      <c r="DW109" s="113"/>
      <c r="DX109" s="113"/>
      <c r="DY109" s="113"/>
      <c r="DZ109" s="113"/>
      <c r="EA109" s="113"/>
      <c r="EB109" s="113"/>
      <c r="EC109" s="113"/>
      <c r="ED109" s="113"/>
      <c r="EE109" s="113"/>
      <c r="EF109" s="113"/>
      <c r="EG109" s="113"/>
      <c r="EH109" s="113"/>
      <c r="EI109" s="113"/>
      <c r="EJ109" s="113"/>
      <c r="EK109" s="113"/>
      <c r="EL109" s="113"/>
      <c r="EM109" s="113"/>
      <c r="EN109" s="113"/>
      <c r="EO109" s="113"/>
      <c r="EP109" s="113"/>
      <c r="EQ109" s="113"/>
      <c r="ER109" s="113"/>
      <c r="ES109" s="113"/>
      <c r="ET109" s="113"/>
      <c r="EU109" s="113"/>
      <c r="EV109" s="113"/>
      <c r="EW109" s="113"/>
      <c r="EX109" s="113"/>
      <c r="EY109" s="113"/>
      <c r="EZ109" s="113"/>
      <c r="FA109" s="113"/>
      <c r="FB109" s="113"/>
      <c r="FC109" s="113"/>
      <c r="FD109" s="113"/>
      <c r="FE109" s="113"/>
      <c r="FF109" s="113"/>
      <c r="FG109" s="113"/>
      <c r="FH109" s="113"/>
      <c r="FI109" s="113"/>
      <c r="FJ109" s="113"/>
      <c r="FK109" s="113"/>
      <c r="FL109" s="113"/>
      <c r="FM109" s="113"/>
      <c r="FN109" s="113"/>
      <c r="FO109" s="113"/>
      <c r="FP109" s="113"/>
      <c r="FQ109" s="113"/>
      <c r="FR109" s="113"/>
      <c r="FS109" s="113"/>
      <c r="FT109" s="113"/>
      <c r="FU109" s="113"/>
      <c r="FV109" s="113"/>
      <c r="FW109" s="113"/>
      <c r="FX109" s="113"/>
      <c r="FY109" s="113"/>
      <c r="FZ109" s="113"/>
      <c r="GA109" s="113"/>
      <c r="GB109" s="113"/>
      <c r="GC109" s="113"/>
      <c r="GD109" s="113"/>
      <c r="GE109" s="113"/>
      <c r="GF109" s="113"/>
      <c r="GG109" s="113"/>
      <c r="GH109" s="113"/>
      <c r="GI109" s="113"/>
      <c r="GJ109" s="113"/>
      <c r="GK109" s="113"/>
      <c r="GL109" s="113"/>
      <c r="GM109" s="113"/>
      <c r="GN109" s="113"/>
      <c r="GO109" s="113"/>
      <c r="GP109" s="113"/>
      <c r="GQ109" s="113"/>
      <c r="GR109" s="113"/>
      <c r="GS109" s="113"/>
      <c r="GT109" s="113"/>
      <c r="GU109" s="113"/>
      <c r="GV109" s="113"/>
      <c r="GW109" s="113"/>
      <c r="GX109" s="113"/>
      <c r="GY109" s="113"/>
      <c r="GZ109" s="113"/>
      <c r="HA109" s="113"/>
      <c r="HB109" s="113"/>
      <c r="HC109" s="113"/>
      <c r="HD109" s="113"/>
      <c r="HE109" s="113"/>
      <c r="HF109" s="113"/>
      <c r="HG109" s="113"/>
      <c r="HH109" s="113"/>
      <c r="HI109" s="113"/>
      <c r="HJ109" s="113"/>
      <c r="HK109" s="113"/>
      <c r="HL109" s="113"/>
      <c r="HM109" s="113"/>
      <c r="HN109" s="113"/>
      <c r="HO109" s="113"/>
      <c r="HP109" s="113"/>
      <c r="HQ109" s="113"/>
      <c r="HR109" s="113"/>
      <c r="HS109" s="113"/>
      <c r="HT109" s="113"/>
      <c r="HU109" s="113"/>
      <c r="HV109" s="113"/>
      <c r="HW109" s="113"/>
      <c r="HX109" s="113"/>
      <c r="HY109" s="113"/>
      <c r="HZ109" s="113"/>
      <c r="IA109" s="113"/>
      <c r="IB109" s="113"/>
      <c r="IC109" s="113"/>
      <c r="ID109" s="113"/>
      <c r="IE109" s="113"/>
      <c r="IF109" s="113"/>
      <c r="IG109" s="113"/>
      <c r="IH109" s="113"/>
      <c r="II109" s="113"/>
      <c r="IJ109" s="113"/>
      <c r="IK109" s="113"/>
      <c r="IL109" s="113"/>
      <c r="IM109" s="113"/>
      <c r="IN109" s="113"/>
      <c r="IO109" s="113"/>
      <c r="IP109" s="113"/>
      <c r="IQ109" s="113"/>
      <c r="IR109" s="113"/>
      <c r="IS109" s="113"/>
      <c r="IT109" s="113"/>
      <c r="IU109" s="113"/>
      <c r="IV109" s="113"/>
      <c r="IW109" s="113"/>
      <c r="IX109" s="113"/>
      <c r="IY109" s="113"/>
      <c r="IZ109" s="113"/>
      <c r="JA109" s="113"/>
      <c r="JB109" s="113"/>
      <c r="JC109" s="113"/>
      <c r="JD109" s="113"/>
      <c r="JE109" s="113"/>
      <c r="JF109" s="113"/>
      <c r="JG109" s="113"/>
      <c r="JH109" s="113"/>
      <c r="JI109" s="113"/>
      <c r="JJ109" s="113"/>
      <c r="JK109" s="113"/>
      <c r="JL109" s="113"/>
      <c r="JM109" s="113"/>
      <c r="JN109" s="113"/>
      <c r="JO109" s="113"/>
      <c r="JP109" s="113"/>
      <c r="JQ109" s="113"/>
      <c r="JR109" s="113"/>
      <c r="JS109" s="113"/>
      <c r="JT109" s="113"/>
      <c r="JU109" s="113"/>
      <c r="JV109" s="113"/>
      <c r="JW109" s="113"/>
      <c r="JX109" s="113"/>
      <c r="JY109" s="113"/>
      <c r="JZ109" s="113"/>
      <c r="KA109" s="113"/>
      <c r="KB109" s="113"/>
      <c r="KC109" s="113"/>
      <c r="KD109" s="113"/>
      <c r="KE109" s="113"/>
      <c r="KF109" s="113"/>
      <c r="KG109" s="113"/>
      <c r="KH109" s="113"/>
      <c r="KI109" s="113"/>
      <c r="KJ109" s="113"/>
      <c r="KK109" s="113"/>
      <c r="KL109" s="113"/>
      <c r="KM109" s="113"/>
      <c r="KN109" s="113"/>
      <c r="KO109" s="113"/>
      <c r="KP109" s="113"/>
      <c r="KQ109" s="113"/>
      <c r="KR109" s="113"/>
      <c r="KS109" s="113"/>
      <c r="KT109" s="113"/>
      <c r="KU109" s="113"/>
      <c r="KV109" s="113"/>
      <c r="KW109" s="113"/>
      <c r="KX109" s="113"/>
      <c r="KY109" s="113"/>
      <c r="KZ109" s="113"/>
      <c r="LA109" s="113"/>
      <c r="LB109" s="113"/>
      <c r="LC109" s="113"/>
      <c r="LD109" s="113"/>
      <c r="LE109" s="113"/>
      <c r="LF109" s="113"/>
      <c r="LG109" s="113"/>
      <c r="LH109" s="113"/>
      <c r="LI109" s="113"/>
      <c r="LJ109" s="113"/>
      <c r="LK109" s="113"/>
      <c r="LL109" s="113"/>
      <c r="LM109" s="113"/>
      <c r="LN109" s="113"/>
      <c r="LO109" s="113"/>
      <c r="LP109" s="113"/>
      <c r="LQ109" s="113"/>
      <c r="LR109" s="113"/>
      <c r="LS109" s="113"/>
      <c r="LT109" s="113"/>
      <c r="LU109" s="113"/>
      <c r="LV109" s="113"/>
      <c r="LW109" s="113"/>
      <c r="LX109" s="113"/>
      <c r="LY109" s="113"/>
      <c r="LZ109" s="113"/>
      <c r="MA109" s="113"/>
      <c r="MB109" s="113"/>
      <c r="MC109" s="113"/>
      <c r="MD109" s="113"/>
      <c r="ME109" s="113"/>
      <c r="MF109" s="113"/>
      <c r="MG109" s="113"/>
      <c r="MH109" s="113"/>
      <c r="MI109" s="113"/>
      <c r="MJ109" s="113"/>
      <c r="MK109" s="113"/>
      <c r="ML109" s="113"/>
      <c r="MM109" s="113"/>
      <c r="MN109" s="113"/>
      <c r="MO109" s="113"/>
      <c r="MP109" s="113"/>
      <c r="MQ109" s="113"/>
      <c r="MR109" s="113"/>
      <c r="MS109" s="113"/>
      <c r="MT109" s="113"/>
      <c r="MU109" s="113"/>
      <c r="MV109" s="113"/>
      <c r="MW109" s="113"/>
      <c r="MX109" s="113"/>
      <c r="MY109" s="113"/>
      <c r="MZ109" s="113"/>
      <c r="NA109" s="113"/>
      <c r="NB109" s="113"/>
      <c r="NC109" s="113"/>
      <c r="ND109" s="113"/>
      <c r="NE109" s="113"/>
      <c r="NF109" s="113"/>
      <c r="NG109" s="113"/>
      <c r="NH109" s="113"/>
      <c r="NI109" s="113"/>
      <c r="NJ109" s="113"/>
      <c r="NK109" s="113"/>
      <c r="NL109" s="113"/>
      <c r="NM109" s="113"/>
      <c r="NN109" s="113"/>
      <c r="NO109" s="113"/>
      <c r="NP109" s="113"/>
      <c r="NQ109" s="113"/>
      <c r="NR109" s="113"/>
      <c r="NS109" s="113"/>
      <c r="NT109" s="113"/>
      <c r="NU109" s="113"/>
      <c r="NV109" s="113"/>
      <c r="NW109" s="113"/>
      <c r="NX109" s="113"/>
      <c r="NY109" s="113"/>
      <c r="NZ109" s="113"/>
      <c r="OA109" s="113"/>
      <c r="OB109" s="113"/>
      <c r="OC109" s="113"/>
      <c r="OD109" s="113"/>
      <c r="OE109" s="113"/>
      <c r="OF109" s="113"/>
      <c r="OG109" s="113"/>
      <c r="OH109" s="113"/>
      <c r="OI109" s="113"/>
      <c r="OJ109" s="113"/>
      <c r="OK109" s="113"/>
      <c r="OL109" s="113"/>
      <c r="OM109" s="113"/>
      <c r="ON109" s="113"/>
      <c r="OO109" s="113"/>
      <c r="OP109" s="113"/>
      <c r="OQ109" s="113"/>
      <c r="OR109" s="113"/>
      <c r="OS109" s="113"/>
      <c r="OT109" s="113"/>
      <c r="OU109" s="113"/>
      <c r="OV109" s="113"/>
      <c r="OW109" s="113"/>
      <c r="OX109" s="113"/>
      <c r="OY109" s="113"/>
      <c r="OZ109" s="113"/>
      <c r="PA109" s="113"/>
      <c r="PB109" s="113"/>
      <c r="PC109" s="113"/>
      <c r="PD109" s="113"/>
      <c r="PE109" s="113"/>
      <c r="PF109" s="113"/>
      <c r="PG109" s="113"/>
      <c r="PH109" s="113"/>
      <c r="PI109" s="113"/>
      <c r="PJ109" s="113"/>
      <c r="PK109" s="113"/>
      <c r="PL109" s="113"/>
      <c r="PM109" s="113"/>
      <c r="PN109" s="113"/>
      <c r="PO109" s="113"/>
      <c r="PP109" s="113"/>
      <c r="PQ109" s="113"/>
      <c r="PR109" s="113"/>
      <c r="PS109" s="113"/>
      <c r="PT109" s="113"/>
      <c r="PU109" s="113"/>
      <c r="PV109" s="113"/>
      <c r="PW109" s="113"/>
      <c r="PX109" s="113"/>
      <c r="PY109" s="113"/>
      <c r="PZ109" s="113"/>
      <c r="QA109" s="113"/>
      <c r="QB109" s="113"/>
      <c r="QC109" s="113"/>
      <c r="QD109" s="113"/>
      <c r="QE109" s="113"/>
      <c r="QF109" s="113"/>
      <c r="QG109" s="113"/>
      <c r="QH109" s="113"/>
      <c r="QI109" s="113"/>
      <c r="QJ109" s="113"/>
      <c r="QK109" s="113"/>
      <c r="QL109" s="113"/>
      <c r="QM109" s="113"/>
      <c r="QN109" s="113"/>
      <c r="QO109" s="113"/>
      <c r="QP109" s="113"/>
      <c r="QQ109" s="113"/>
      <c r="QR109" s="113"/>
      <c r="QS109" s="113"/>
      <c r="QT109" s="113"/>
      <c r="QU109" s="113"/>
      <c r="QV109" s="113"/>
      <c r="QW109" s="113"/>
      <c r="QX109" s="113"/>
      <c r="QY109" s="113"/>
      <c r="QZ109" s="113"/>
      <c r="RA109" s="113"/>
      <c r="RB109" s="113"/>
      <c r="RC109" s="113"/>
      <c r="RD109" s="113"/>
      <c r="RE109" s="113"/>
      <c r="RF109" s="113"/>
      <c r="RG109" s="113"/>
      <c r="RH109" s="113"/>
      <c r="RI109" s="113"/>
      <c r="RJ109" s="113"/>
      <c r="RK109" s="113"/>
      <c r="RL109" s="113"/>
      <c r="RM109" s="113"/>
      <c r="RN109" s="113"/>
      <c r="RO109" s="113"/>
      <c r="RP109" s="113"/>
      <c r="RQ109" s="113"/>
      <c r="RR109" s="113"/>
      <c r="RS109" s="113"/>
      <c r="RT109" s="113"/>
      <c r="RU109" s="113"/>
      <c r="RV109" s="113"/>
      <c r="RW109" s="113"/>
      <c r="RX109" s="113"/>
      <c r="RY109" s="113"/>
      <c r="RZ109" s="113"/>
      <c r="SA109" s="113"/>
      <c r="SB109" s="113"/>
      <c r="SC109" s="113"/>
      <c r="SD109" s="113"/>
      <c r="SE109" s="113"/>
      <c r="SF109" s="113"/>
      <c r="SG109" s="113"/>
      <c r="SH109" s="113"/>
      <c r="SI109" s="113"/>
      <c r="SJ109" s="113"/>
      <c r="SK109" s="113"/>
      <c r="SL109" s="113"/>
      <c r="SM109" s="113"/>
      <c r="SN109" s="113"/>
      <c r="SO109" s="113"/>
      <c r="SP109" s="113"/>
      <c r="SQ109" s="113"/>
      <c r="SR109" s="113"/>
      <c r="SS109" s="113"/>
      <c r="ST109" s="113"/>
      <c r="SU109" s="113"/>
      <c r="SV109" s="113"/>
      <c r="SW109" s="113"/>
      <c r="SX109" s="113"/>
      <c r="SY109" s="113"/>
      <c r="SZ109" s="113"/>
      <c r="TA109" s="113"/>
      <c r="TB109" s="113"/>
      <c r="TC109" s="113"/>
      <c r="TD109" s="113"/>
      <c r="TE109" s="113"/>
      <c r="TF109" s="113"/>
      <c r="TG109" s="113"/>
      <c r="TH109" s="113"/>
      <c r="TI109" s="113"/>
      <c r="TJ109" s="113"/>
      <c r="TK109" s="113"/>
      <c r="TL109" s="113"/>
      <c r="TM109" s="113"/>
      <c r="TN109" s="113"/>
      <c r="TO109" s="113"/>
      <c r="TP109" s="113"/>
      <c r="TQ109" s="113"/>
      <c r="TR109" s="113"/>
      <c r="TS109" s="113"/>
      <c r="TT109" s="113"/>
      <c r="TU109" s="113"/>
      <c r="TV109" s="113"/>
      <c r="TW109" s="113"/>
      <c r="TX109" s="113"/>
      <c r="TY109" s="113"/>
      <c r="TZ109" s="113"/>
      <c r="UA109" s="113"/>
      <c r="UB109" s="113"/>
      <c r="UC109" s="113"/>
      <c r="UD109" s="113"/>
      <c r="UE109" s="113"/>
      <c r="UF109" s="113"/>
      <c r="UG109" s="113"/>
      <c r="UH109" s="113"/>
      <c r="UI109" s="113"/>
      <c r="UJ109" s="113"/>
      <c r="UK109" s="113"/>
      <c r="UL109" s="113"/>
      <c r="UM109" s="113"/>
      <c r="UN109" s="113"/>
      <c r="UO109" s="113"/>
      <c r="UP109" s="113"/>
      <c r="UQ109" s="113"/>
      <c r="UR109" s="113"/>
      <c r="US109" s="113"/>
      <c r="UT109" s="113"/>
      <c r="UU109" s="113"/>
      <c r="UV109" s="113"/>
      <c r="UW109" s="113"/>
      <c r="UX109" s="113"/>
      <c r="UY109" s="113"/>
      <c r="UZ109" s="113"/>
      <c r="VA109" s="113"/>
      <c r="VB109" s="113"/>
      <c r="VC109" s="113"/>
      <c r="VD109" s="113"/>
      <c r="VE109" s="113"/>
      <c r="VF109" s="113"/>
      <c r="VG109" s="113"/>
      <c r="VH109" s="113"/>
      <c r="VI109" s="113"/>
      <c r="VJ109" s="113"/>
      <c r="VK109" s="113"/>
      <c r="VL109" s="113"/>
      <c r="VM109" s="113"/>
      <c r="VN109" s="113"/>
      <c r="VO109" s="113"/>
      <c r="VP109" s="113"/>
      <c r="VQ109" s="113"/>
      <c r="VR109" s="113"/>
      <c r="VS109" s="113"/>
      <c r="VT109" s="113"/>
      <c r="VU109" s="113"/>
      <c r="VV109" s="113"/>
      <c r="VW109" s="113"/>
      <c r="VX109" s="113"/>
      <c r="VY109" s="113"/>
      <c r="VZ109" s="113"/>
      <c r="WA109" s="113"/>
      <c r="WB109" s="113"/>
      <c r="WC109" s="113"/>
      <c r="WD109" s="113"/>
      <c r="WE109" s="113"/>
      <c r="WF109" s="113"/>
      <c r="WG109" s="113"/>
      <c r="WH109" s="113"/>
      <c r="WI109" s="113"/>
      <c r="WJ109" s="113"/>
      <c r="WK109" s="113"/>
      <c r="WL109" s="113"/>
      <c r="WM109" s="113"/>
      <c r="WN109" s="113"/>
      <c r="WO109" s="113"/>
      <c r="WP109" s="113"/>
      <c r="WQ109" s="113"/>
      <c r="WR109" s="113"/>
      <c r="WS109" s="113"/>
      <c r="WT109" s="113"/>
      <c r="WU109" s="113"/>
      <c r="WV109" s="113"/>
      <c r="WW109" s="113"/>
      <c r="WX109" s="113"/>
      <c r="WY109" s="113"/>
      <c r="WZ109" s="113"/>
      <c r="XA109" s="113"/>
      <c r="XB109" s="113"/>
      <c r="XC109" s="113"/>
      <c r="XD109" s="113"/>
      <c r="XE109" s="113"/>
      <c r="XF109" s="113"/>
      <c r="XG109" s="113"/>
      <c r="XH109" s="113"/>
      <c r="XI109" s="113"/>
      <c r="XJ109" s="113"/>
      <c r="XK109" s="113"/>
      <c r="XL109" s="113"/>
      <c r="XM109" s="113"/>
      <c r="XN109" s="113"/>
      <c r="XO109" s="113"/>
      <c r="XP109" s="113"/>
      <c r="XQ109" s="113"/>
      <c r="XR109" s="113"/>
      <c r="XS109" s="113"/>
      <c r="XT109" s="113"/>
      <c r="XU109" s="113"/>
      <c r="XV109" s="113"/>
      <c r="XW109" s="113"/>
      <c r="XX109" s="113"/>
      <c r="XY109" s="113"/>
      <c r="XZ109" s="113"/>
      <c r="YA109" s="113"/>
      <c r="YB109" s="113"/>
      <c r="YC109" s="113"/>
      <c r="YD109" s="113"/>
      <c r="YE109" s="113"/>
      <c r="YF109" s="113"/>
      <c r="YG109" s="113"/>
      <c r="YH109" s="113"/>
      <c r="YI109" s="113"/>
      <c r="YJ109" s="113"/>
      <c r="YK109" s="113"/>
      <c r="YL109" s="113"/>
      <c r="YM109" s="113"/>
      <c r="YN109" s="113"/>
      <c r="YO109" s="113"/>
      <c r="YP109" s="113"/>
      <c r="YQ109" s="113"/>
      <c r="YR109" s="113"/>
      <c r="YS109" s="113"/>
      <c r="YT109" s="113"/>
      <c r="YU109" s="113"/>
      <c r="YV109" s="113"/>
      <c r="YW109" s="113"/>
      <c r="YX109" s="113"/>
      <c r="YY109" s="113"/>
      <c r="YZ109" s="113"/>
      <c r="ZA109" s="113"/>
      <c r="ZB109" s="113"/>
      <c r="ZC109" s="113"/>
      <c r="ZD109" s="113"/>
      <c r="ZE109" s="113"/>
      <c r="ZF109" s="113"/>
      <c r="ZG109" s="113"/>
      <c r="ZH109" s="113"/>
      <c r="ZI109" s="113"/>
      <c r="ZJ109" s="113"/>
      <c r="ZK109" s="113"/>
      <c r="ZL109" s="113"/>
      <c r="ZM109" s="113"/>
      <c r="ZN109" s="113"/>
      <c r="ZO109" s="113"/>
      <c r="ZP109" s="113"/>
      <c r="ZQ109" s="113"/>
      <c r="ZR109" s="113"/>
      <c r="ZS109" s="113"/>
      <c r="ZT109" s="113"/>
      <c r="ZU109" s="113"/>
      <c r="ZV109" s="113"/>
      <c r="ZW109" s="113"/>
      <c r="ZX109" s="113"/>
      <c r="ZY109" s="113"/>
      <c r="ZZ109" s="113"/>
      <c r="AAA109" s="113"/>
      <c r="AAB109" s="113"/>
      <c r="AAC109" s="113"/>
      <c r="AAD109" s="113"/>
      <c r="AAE109" s="113"/>
      <c r="AAF109" s="113"/>
      <c r="AAG109" s="113"/>
      <c r="AAH109" s="113"/>
      <c r="AAI109" s="113"/>
      <c r="AAJ109" s="113"/>
      <c r="AAK109" s="113"/>
      <c r="AAL109" s="113"/>
      <c r="AAM109" s="113"/>
      <c r="AAN109" s="113"/>
      <c r="AAO109" s="113"/>
      <c r="AAP109" s="113"/>
      <c r="AAQ109" s="113"/>
      <c r="AAR109" s="113"/>
      <c r="AAS109" s="113"/>
      <c r="AAT109" s="113"/>
      <c r="AAU109" s="113"/>
      <c r="AAV109" s="113"/>
      <c r="AAW109" s="113"/>
      <c r="AAX109" s="113"/>
      <c r="AAY109" s="113"/>
      <c r="AAZ109" s="113"/>
      <c r="ABA109" s="113"/>
      <c r="ABB109" s="113"/>
      <c r="ABC109" s="113"/>
      <c r="ABD109" s="113"/>
      <c r="ABE109" s="113"/>
      <c r="ABF109" s="113"/>
      <c r="ABG109" s="113"/>
      <c r="ABH109" s="113"/>
      <c r="ABI109" s="113"/>
      <c r="ABJ109" s="113"/>
      <c r="ABK109" s="113"/>
      <c r="ABL109" s="113"/>
      <c r="ABM109" s="113"/>
      <c r="ABN109" s="113"/>
      <c r="ABO109" s="113"/>
      <c r="ABP109" s="113"/>
      <c r="ABQ109" s="113"/>
      <c r="ABR109" s="113"/>
      <c r="ABS109" s="113"/>
      <c r="ABT109" s="113"/>
      <c r="ABU109" s="113"/>
      <c r="ABV109" s="113"/>
      <c r="ABW109" s="113"/>
      <c r="ABX109" s="113"/>
      <c r="ABY109" s="113"/>
      <c r="ABZ109" s="113"/>
      <c r="ACA109" s="113"/>
      <c r="ACB109" s="113"/>
      <c r="ACC109" s="113"/>
      <c r="ACD109" s="113"/>
      <c r="ACE109" s="113"/>
      <c r="ACF109" s="113"/>
      <c r="ACG109" s="113"/>
      <c r="ACH109" s="113"/>
      <c r="ACI109" s="113"/>
      <c r="ACJ109" s="113"/>
      <c r="ACK109" s="113"/>
      <c r="ACL109" s="113"/>
      <c r="ACM109" s="113"/>
      <c r="ACN109" s="113"/>
      <c r="ACO109" s="113"/>
      <c r="ACP109" s="113"/>
      <c r="ACQ109" s="113"/>
      <c r="ACR109" s="113"/>
      <c r="ACS109" s="113"/>
      <c r="ACT109" s="113"/>
      <c r="ACU109" s="113"/>
      <c r="ACV109" s="113"/>
      <c r="ACW109" s="113"/>
      <c r="ACX109" s="113"/>
      <c r="ACY109" s="113"/>
      <c r="ACZ109" s="113"/>
      <c r="ADA109" s="113"/>
      <c r="ADB109" s="113"/>
      <c r="ADC109" s="113"/>
      <c r="ADD109" s="113"/>
      <c r="ADE109" s="113"/>
      <c r="ADF109" s="113"/>
      <c r="ADG109" s="113"/>
      <c r="ADH109" s="113"/>
      <c r="ADI109" s="113"/>
      <c r="ADJ109" s="113"/>
      <c r="ADK109" s="113"/>
      <c r="ADL109" s="113"/>
      <c r="ADM109" s="113"/>
      <c r="ADN109" s="113"/>
      <c r="ADO109" s="113"/>
      <c r="ADP109" s="113"/>
      <c r="ADQ109" s="113"/>
      <c r="ADR109" s="113"/>
      <c r="ADS109" s="113"/>
      <c r="ADT109" s="113"/>
      <c r="ADU109" s="113"/>
      <c r="ADV109" s="113"/>
      <c r="ADW109" s="113"/>
      <c r="ADX109" s="113"/>
      <c r="ADY109" s="113"/>
      <c r="ADZ109" s="113"/>
      <c r="AEA109" s="113"/>
      <c r="AEB109" s="113"/>
      <c r="AEC109" s="113"/>
      <c r="AED109" s="113"/>
      <c r="AEE109" s="113"/>
      <c r="AEF109" s="113"/>
      <c r="AEG109" s="113"/>
      <c r="AEH109" s="113"/>
      <c r="AEI109" s="113"/>
      <c r="AEJ109" s="113"/>
      <c r="AEK109" s="113"/>
      <c r="AEL109" s="113"/>
      <c r="AEM109" s="113"/>
      <c r="AEN109" s="113"/>
      <c r="AEO109" s="113"/>
      <c r="AEP109" s="113"/>
      <c r="AEQ109" s="113"/>
      <c r="AER109" s="113"/>
      <c r="AES109" s="113"/>
      <c r="AET109" s="113"/>
      <c r="AEU109" s="113"/>
      <c r="AEV109" s="113"/>
      <c r="AEW109" s="113"/>
      <c r="AEX109" s="113"/>
      <c r="AEY109" s="113"/>
      <c r="AEZ109" s="113"/>
      <c r="AFA109" s="113"/>
      <c r="AFB109" s="113"/>
      <c r="AFC109" s="113"/>
      <c r="AFD109" s="113"/>
      <c r="AFE109" s="113"/>
      <c r="AFF109" s="113"/>
      <c r="AFG109" s="113"/>
      <c r="AFH109" s="113"/>
      <c r="AFI109" s="113"/>
      <c r="AFJ109" s="113"/>
      <c r="AFK109" s="113"/>
      <c r="AFL109" s="113"/>
      <c r="AFM109" s="113"/>
      <c r="AFN109" s="113"/>
      <c r="AFO109" s="113"/>
      <c r="AFP109" s="113"/>
      <c r="AFQ109" s="113"/>
      <c r="AFR109" s="113"/>
      <c r="AFS109" s="113"/>
      <c r="AFT109" s="113"/>
      <c r="AFU109" s="113"/>
      <c r="AFV109" s="113"/>
      <c r="AFW109" s="113"/>
      <c r="AFX109" s="113"/>
      <c r="AFY109" s="113"/>
      <c r="AFZ109" s="113"/>
      <c r="AGA109" s="113"/>
      <c r="AGB109" s="113"/>
      <c r="AGC109" s="113"/>
      <c r="AGD109" s="113"/>
      <c r="AGE109" s="113"/>
      <c r="AGF109" s="113"/>
      <c r="AGG109" s="113"/>
      <c r="AGH109" s="113"/>
      <c r="AGI109" s="113"/>
      <c r="AGJ109" s="113"/>
      <c r="AGK109" s="113"/>
      <c r="AGL109" s="113"/>
      <c r="AGM109" s="113"/>
      <c r="AGN109" s="113"/>
      <c r="AGO109" s="113"/>
      <c r="AGP109" s="113"/>
      <c r="AGQ109" s="113"/>
      <c r="AGR109" s="113"/>
      <c r="AGS109" s="113"/>
      <c r="AGT109" s="113"/>
      <c r="AGU109" s="113"/>
      <c r="AGV109" s="113"/>
      <c r="AGW109" s="113"/>
      <c r="AGX109" s="113"/>
      <c r="AGY109" s="113"/>
      <c r="AGZ109" s="113"/>
      <c r="AHA109" s="113"/>
      <c r="AHB109" s="113"/>
      <c r="AHC109" s="113"/>
      <c r="AHD109" s="113"/>
      <c r="AHE109" s="113"/>
      <c r="AHF109" s="113"/>
      <c r="AHG109" s="113"/>
      <c r="AHH109" s="113"/>
      <c r="AHI109" s="113"/>
      <c r="AHJ109" s="113"/>
      <c r="AHK109" s="113"/>
      <c r="AHL109" s="113"/>
      <c r="AHM109" s="113"/>
      <c r="AHN109" s="113"/>
      <c r="AHO109" s="113"/>
      <c r="AHP109" s="113"/>
      <c r="AHQ109" s="113"/>
      <c r="AHR109" s="113"/>
      <c r="AHS109" s="113"/>
      <c r="AHT109" s="113"/>
      <c r="AHU109" s="113"/>
      <c r="AHV109" s="113"/>
      <c r="AHW109" s="113"/>
      <c r="AHX109" s="113"/>
      <c r="AHY109" s="113"/>
      <c r="AHZ109" s="113"/>
      <c r="AIA109" s="113"/>
      <c r="AIB109" s="113"/>
      <c r="AIC109" s="113"/>
      <c r="AID109" s="113"/>
      <c r="AIE109" s="113"/>
      <c r="AIF109" s="113"/>
      <c r="AIG109" s="113"/>
      <c r="AIH109" s="113"/>
      <c r="AII109" s="113"/>
      <c r="AIJ109" s="113"/>
      <c r="AIK109" s="113"/>
      <c r="AIL109" s="113"/>
      <c r="AIM109" s="113"/>
      <c r="AIN109" s="113"/>
      <c r="AIO109" s="113"/>
      <c r="AIP109" s="113"/>
      <c r="AIQ109" s="113"/>
      <c r="AIR109" s="113"/>
      <c r="AIS109" s="113"/>
      <c r="AIT109" s="113"/>
      <c r="AIU109" s="113"/>
      <c r="AIV109" s="113"/>
      <c r="AIW109" s="113"/>
      <c r="AIX109" s="113"/>
      <c r="AIY109" s="113"/>
      <c r="AIZ109" s="113"/>
      <c r="AJA109" s="113"/>
      <c r="AJB109" s="113"/>
      <c r="AJC109" s="113"/>
      <c r="AJD109" s="113"/>
      <c r="AJE109" s="113"/>
      <c r="AJF109" s="113"/>
      <c r="AJG109" s="113"/>
      <c r="AJH109" s="113"/>
      <c r="AJI109" s="113"/>
      <c r="AJJ109" s="113"/>
      <c r="AJK109" s="113"/>
      <c r="AJL109" s="113"/>
      <c r="AJM109" s="113"/>
      <c r="AJN109" s="113"/>
      <c r="AJO109" s="113"/>
      <c r="AJP109" s="113"/>
      <c r="AJQ109" s="113"/>
      <c r="AJR109" s="113"/>
      <c r="AJS109" s="113"/>
      <c r="AJT109" s="113"/>
      <c r="AJU109" s="113"/>
      <c r="AJV109" s="113"/>
      <c r="AJW109" s="113"/>
      <c r="AJX109" s="113"/>
      <c r="AJY109" s="113"/>
      <c r="AJZ109" s="113"/>
      <c r="AKA109" s="113"/>
      <c r="AKB109" s="113"/>
      <c r="AKC109" s="113"/>
      <c r="AKD109" s="113"/>
      <c r="AKE109" s="113"/>
      <c r="AKF109" s="113"/>
      <c r="AKG109" s="113"/>
      <c r="AKH109" s="113"/>
      <c r="AKI109" s="113"/>
      <c r="AKJ109" s="113"/>
      <c r="AKK109" s="113"/>
      <c r="AKL109" s="113"/>
      <c r="AKM109" s="113"/>
      <c r="AKN109" s="113"/>
      <c r="AKO109" s="113"/>
      <c r="AKP109" s="113"/>
      <c r="AKQ109" s="113"/>
      <c r="AKR109" s="113"/>
      <c r="AKS109" s="113"/>
      <c r="AKT109" s="113"/>
      <c r="AKU109" s="113"/>
      <c r="AKV109" s="113"/>
      <c r="AKW109" s="113"/>
      <c r="AKX109" s="113"/>
      <c r="AKY109" s="113"/>
      <c r="AKZ109" s="113"/>
      <c r="ALA109" s="113"/>
      <c r="ALB109" s="113"/>
      <c r="ALC109" s="113"/>
      <c r="ALD109" s="113"/>
      <c r="ALE109" s="113"/>
      <c r="ALF109" s="113"/>
      <c r="ALG109" s="113"/>
      <c r="ALH109" s="113"/>
      <c r="ALI109" s="113"/>
      <c r="ALJ109" s="113"/>
      <c r="ALK109" s="113"/>
      <c r="ALL109" s="113"/>
      <c r="ALM109" s="113"/>
      <c r="ALN109" s="113"/>
      <c r="ALO109" s="113"/>
      <c r="ALP109" s="113"/>
      <c r="ALQ109" s="113"/>
      <c r="ALR109" s="113"/>
      <c r="ALS109" s="113"/>
      <c r="ALT109" s="113"/>
      <c r="ALU109" s="113"/>
      <c r="ALV109" s="113"/>
      <c r="ALW109" s="113"/>
      <c r="ALX109" s="113"/>
      <c r="ALY109" s="113"/>
      <c r="ALZ109" s="113"/>
      <c r="AMA109" s="113"/>
      <c r="AMB109" s="113"/>
      <c r="AMC109" s="113"/>
      <c r="AMD109" s="113"/>
      <c r="AME109" s="113"/>
      <c r="AMF109" s="113"/>
      <c r="AMG109" s="113"/>
      <c r="AMH109" s="113"/>
      <c r="AMI109" s="113"/>
      <c r="AMJ109" s="113"/>
      <c r="AMK109" s="113"/>
      <c r="AML109" s="113"/>
      <c r="AMM109" s="113"/>
      <c r="AMN109" s="113"/>
      <c r="AMO109" s="113"/>
      <c r="AMP109" s="113"/>
      <c r="AMQ109" s="113"/>
      <c r="AMR109" s="113"/>
      <c r="AMS109" s="113"/>
      <c r="AMT109" s="113"/>
      <c r="AMU109" s="113"/>
      <c r="AMV109" s="113"/>
      <c r="AMW109" s="113"/>
      <c r="AMX109" s="113"/>
      <c r="AMY109" s="113"/>
      <c r="AMZ109" s="113"/>
      <c r="ANA109" s="113"/>
      <c r="ANB109" s="113"/>
    </row>
    <row r="110" spans="1:1042" ht="15" customHeight="1" x14ac:dyDescent="0.2">
      <c r="A110"/>
      <c r="B110" s="91">
        <v>95</v>
      </c>
      <c r="C110" s="91" t="s">
        <v>92</v>
      </c>
      <c r="D110" s="283">
        <f t="shared" si="143"/>
        <v>43902</v>
      </c>
      <c r="E110" s="90" t="str">
        <f t="shared" si="179"/>
        <v>MF19MAM</v>
      </c>
      <c r="F110" s="90">
        <f t="shared" si="180"/>
        <v>60.84</v>
      </c>
      <c r="G110" s="90">
        <f t="shared" si="181"/>
        <v>10</v>
      </c>
      <c r="H110" s="90">
        <f t="shared" si="134"/>
        <v>6.0840000000000005</v>
      </c>
      <c r="I110" s="121" t="str">
        <f t="shared" si="182"/>
        <v>CT19ACM01</v>
      </c>
      <c r="J110" s="90">
        <f t="shared" si="183"/>
        <v>31.200000000000003</v>
      </c>
      <c r="K110" s="90">
        <f t="shared" si="184"/>
        <v>20</v>
      </c>
      <c r="L110" s="90">
        <f t="shared" si="135"/>
        <v>6.24</v>
      </c>
      <c r="M110" s="121" t="str">
        <f t="shared" si="185"/>
        <v>AC19ACM02</v>
      </c>
      <c r="N110" s="90">
        <f t="shared" si="186"/>
        <v>270.36</v>
      </c>
      <c r="O110" s="90">
        <f t="shared" si="187"/>
        <v>20</v>
      </c>
      <c r="P110" s="90">
        <f t="shared" si="136"/>
        <v>54.07200000000001</v>
      </c>
      <c r="Q110" s="121" t="str">
        <f t="shared" si="188"/>
        <v>ME19ACM</v>
      </c>
      <c r="R110" s="90">
        <f t="shared" si="189"/>
        <v>30.42</v>
      </c>
      <c r="S110" s="90">
        <f t="shared" si="190"/>
        <v>18</v>
      </c>
      <c r="T110" s="90">
        <f t="shared" si="137"/>
        <v>5.4756000000000009</v>
      </c>
      <c r="U110" s="121" t="str">
        <f t="shared" si="191"/>
        <v>EU19TAM01</v>
      </c>
      <c r="V110" s="90">
        <f t="shared" si="192"/>
        <v>119.16</v>
      </c>
      <c r="W110" s="90">
        <f t="shared" si="193"/>
        <v>11</v>
      </c>
      <c r="X110" s="90">
        <f t="shared" si="138"/>
        <v>13.1076</v>
      </c>
      <c r="Y110" s="121">
        <f t="shared" si="194"/>
        <v>0</v>
      </c>
      <c r="Z110" s="90">
        <f t="shared" si="195"/>
        <v>0</v>
      </c>
      <c r="AA110" s="90">
        <f t="shared" si="196"/>
        <v>0</v>
      </c>
      <c r="AB110" s="90">
        <f t="shared" si="139"/>
        <v>0</v>
      </c>
      <c r="AC110" s="121" t="str">
        <f t="shared" si="197"/>
        <v>MF19DAG</v>
      </c>
      <c r="AD110" s="90">
        <f t="shared" si="198"/>
        <v>60.84</v>
      </c>
      <c r="AE110" s="90">
        <f t="shared" si="199"/>
        <v>33</v>
      </c>
      <c r="AF110" s="90">
        <f t="shared" si="140"/>
        <v>20.077200000000001</v>
      </c>
      <c r="AG110" s="121" t="str">
        <f t="shared" si="200"/>
        <v>CT19ACG01</v>
      </c>
      <c r="AH110" s="90">
        <f t="shared" si="201"/>
        <v>30.72</v>
      </c>
      <c r="AI110" s="90">
        <f t="shared" si="202"/>
        <v>25</v>
      </c>
      <c r="AJ110" s="90">
        <f t="shared" si="141"/>
        <v>7.68</v>
      </c>
      <c r="AK110" s="121" t="str">
        <f t="shared" si="203"/>
        <v>AC18DA03</v>
      </c>
      <c r="AL110" s="90">
        <f t="shared" si="204"/>
        <v>261</v>
      </c>
      <c r="AM110" s="90">
        <f t="shared" si="205"/>
        <v>23</v>
      </c>
      <c r="AN110" s="90">
        <f t="shared" si="142"/>
        <v>60.03</v>
      </c>
      <c r="AO110" s="121">
        <f t="shared" si="206"/>
        <v>0</v>
      </c>
      <c r="AP110" s="118">
        <f t="shared" si="144"/>
        <v>0</v>
      </c>
      <c r="AQ110" s="89">
        <f t="shared" si="207"/>
        <v>0</v>
      </c>
      <c r="AR110" s="279">
        <f t="shared" si="145"/>
        <v>0</v>
      </c>
      <c r="AS110" s="121">
        <f t="shared" si="208"/>
        <v>0</v>
      </c>
      <c r="AT110" s="118">
        <f t="shared" si="146"/>
        <v>0</v>
      </c>
      <c r="AU110" s="279">
        <f t="shared" si="209"/>
        <v>0</v>
      </c>
      <c r="AV110" s="279">
        <f t="shared" si="147"/>
        <v>0</v>
      </c>
      <c r="AW110" s="123">
        <f t="shared" si="210"/>
        <v>0</v>
      </c>
      <c r="AX110" s="118">
        <f t="shared" si="148"/>
        <v>0</v>
      </c>
      <c r="AY110" s="287">
        <f t="shared" si="211"/>
        <v>864.54000000000008</v>
      </c>
      <c r="AZ110" s="78">
        <f t="shared" si="212"/>
        <v>172.76640000000003</v>
      </c>
      <c r="BA110" s="279"/>
      <c r="BC110" s="325">
        <f t="shared" si="213"/>
        <v>95</v>
      </c>
      <c r="BD110" s="330"/>
      <c r="BE110" s="331" t="b">
        <f t="shared" si="214"/>
        <v>0</v>
      </c>
      <c r="BF110" s="330"/>
      <c r="BG110" s="331" t="b">
        <f t="shared" si="215"/>
        <v>0</v>
      </c>
    </row>
    <row r="111" spans="1:1042" ht="15" customHeight="1" x14ac:dyDescent="0.2">
      <c r="A111"/>
      <c r="B111" s="91">
        <v>96</v>
      </c>
      <c r="C111" s="91" t="s">
        <v>92</v>
      </c>
      <c r="D111" s="283">
        <f t="shared" si="143"/>
        <v>43902</v>
      </c>
      <c r="E111" s="90" t="str">
        <f t="shared" si="179"/>
        <v>MF19MAM</v>
      </c>
      <c r="F111" s="90">
        <f t="shared" si="180"/>
        <v>60.84</v>
      </c>
      <c r="G111" s="90">
        <f t="shared" si="181"/>
        <v>10</v>
      </c>
      <c r="H111" s="90">
        <f t="shared" si="134"/>
        <v>6.0840000000000005</v>
      </c>
      <c r="I111" s="121" t="str">
        <f t="shared" si="182"/>
        <v>CT19ACM01</v>
      </c>
      <c r="J111" s="90">
        <f t="shared" si="183"/>
        <v>62.400000000000006</v>
      </c>
      <c r="K111" s="90">
        <f t="shared" si="184"/>
        <v>20</v>
      </c>
      <c r="L111" s="90">
        <f t="shared" si="135"/>
        <v>12.48</v>
      </c>
      <c r="M111" s="121" t="str">
        <f t="shared" si="185"/>
        <v>AC19ACM02</v>
      </c>
      <c r="N111" s="90">
        <f t="shared" si="186"/>
        <v>90.12</v>
      </c>
      <c r="O111" s="90">
        <f t="shared" si="187"/>
        <v>20</v>
      </c>
      <c r="P111" s="90">
        <f t="shared" si="136"/>
        <v>18.024000000000001</v>
      </c>
      <c r="Q111" s="121" t="str">
        <f t="shared" si="188"/>
        <v>ME19ACM</v>
      </c>
      <c r="R111" s="90">
        <f t="shared" si="189"/>
        <v>60.84</v>
      </c>
      <c r="S111" s="90">
        <f t="shared" si="190"/>
        <v>18</v>
      </c>
      <c r="T111" s="90">
        <f t="shared" si="137"/>
        <v>10.951200000000002</v>
      </c>
      <c r="U111" s="121" t="str">
        <f t="shared" si="191"/>
        <v>EU19TAM01</v>
      </c>
      <c r="V111" s="90">
        <f t="shared" si="192"/>
        <v>79.44</v>
      </c>
      <c r="W111" s="90">
        <f t="shared" si="193"/>
        <v>11</v>
      </c>
      <c r="X111" s="90">
        <f t="shared" si="138"/>
        <v>8.7383999999999986</v>
      </c>
      <c r="Y111" s="121">
        <f t="shared" si="194"/>
        <v>0</v>
      </c>
      <c r="Z111" s="90">
        <f t="shared" si="195"/>
        <v>0</v>
      </c>
      <c r="AA111" s="90">
        <f t="shared" si="196"/>
        <v>0</v>
      </c>
      <c r="AB111" s="90">
        <f t="shared" si="139"/>
        <v>0</v>
      </c>
      <c r="AC111" s="121" t="str">
        <f t="shared" si="197"/>
        <v>MF19DAG</v>
      </c>
      <c r="AD111" s="90">
        <f t="shared" si="198"/>
        <v>30.42</v>
      </c>
      <c r="AE111" s="90">
        <f t="shared" si="199"/>
        <v>33</v>
      </c>
      <c r="AF111" s="90">
        <f t="shared" si="140"/>
        <v>10.038600000000001</v>
      </c>
      <c r="AG111" s="121" t="str">
        <f t="shared" si="200"/>
        <v>CT19ACG01</v>
      </c>
      <c r="AH111" s="90">
        <f t="shared" si="201"/>
        <v>61.44</v>
      </c>
      <c r="AI111" s="90">
        <f t="shared" si="202"/>
        <v>25</v>
      </c>
      <c r="AJ111" s="90">
        <f t="shared" si="141"/>
        <v>15.36</v>
      </c>
      <c r="AK111" s="121" t="str">
        <f t="shared" si="203"/>
        <v>AC18DA03</v>
      </c>
      <c r="AL111" s="90">
        <f t="shared" si="204"/>
        <v>87</v>
      </c>
      <c r="AM111" s="90">
        <f t="shared" si="205"/>
        <v>23</v>
      </c>
      <c r="AN111" s="90">
        <f t="shared" si="142"/>
        <v>20.010000000000002</v>
      </c>
      <c r="AO111" s="121">
        <f t="shared" si="206"/>
        <v>0</v>
      </c>
      <c r="AP111" s="118">
        <f t="shared" si="144"/>
        <v>0</v>
      </c>
      <c r="AQ111" s="89">
        <f t="shared" si="207"/>
        <v>0</v>
      </c>
      <c r="AR111" s="279">
        <f t="shared" si="145"/>
        <v>0</v>
      </c>
      <c r="AS111" s="121">
        <f t="shared" si="208"/>
        <v>0</v>
      </c>
      <c r="AT111" s="118">
        <f t="shared" si="146"/>
        <v>0</v>
      </c>
      <c r="AU111" s="279">
        <f t="shared" si="209"/>
        <v>0</v>
      </c>
      <c r="AV111" s="279">
        <f t="shared" si="147"/>
        <v>0</v>
      </c>
      <c r="AW111" s="123">
        <f t="shared" si="210"/>
        <v>0</v>
      </c>
      <c r="AX111" s="118">
        <f t="shared" si="148"/>
        <v>0</v>
      </c>
      <c r="AY111" s="287">
        <f t="shared" si="211"/>
        <v>532.5</v>
      </c>
      <c r="AZ111" s="78">
        <f t="shared" si="212"/>
        <v>101.6862</v>
      </c>
      <c r="BA111" s="279"/>
      <c r="BC111" s="325">
        <f t="shared" si="213"/>
        <v>96</v>
      </c>
      <c r="BD111" s="330"/>
      <c r="BE111" s="331" t="b">
        <f t="shared" si="214"/>
        <v>0</v>
      </c>
      <c r="BF111" s="330"/>
      <c r="BG111" s="331" t="b">
        <f t="shared" si="215"/>
        <v>0</v>
      </c>
    </row>
    <row r="112" spans="1:1042" ht="15" customHeight="1" x14ac:dyDescent="0.2">
      <c r="A112"/>
      <c r="B112" s="91">
        <v>97</v>
      </c>
      <c r="C112" s="91"/>
      <c r="D112" s="283">
        <f t="shared" si="143"/>
        <v>43910</v>
      </c>
      <c r="E112" s="90">
        <f t="shared" si="179"/>
        <v>0</v>
      </c>
      <c r="F112" s="90">
        <f t="shared" si="180"/>
        <v>0</v>
      </c>
      <c r="G112" s="90">
        <f t="shared" si="181"/>
        <v>0</v>
      </c>
      <c r="H112" s="90">
        <f t="shared" si="134"/>
        <v>0</v>
      </c>
      <c r="I112" s="121">
        <f t="shared" si="182"/>
        <v>0</v>
      </c>
      <c r="J112" s="90">
        <f t="shared" si="183"/>
        <v>0</v>
      </c>
      <c r="K112" s="90">
        <f t="shared" si="184"/>
        <v>0</v>
      </c>
      <c r="L112" s="90">
        <f t="shared" si="135"/>
        <v>0</v>
      </c>
      <c r="M112" s="121">
        <f t="shared" si="185"/>
        <v>0</v>
      </c>
      <c r="N112" s="90">
        <f t="shared" si="186"/>
        <v>0</v>
      </c>
      <c r="O112" s="90">
        <f t="shared" si="187"/>
        <v>0</v>
      </c>
      <c r="P112" s="90">
        <f t="shared" si="136"/>
        <v>0</v>
      </c>
      <c r="Q112" s="121">
        <f t="shared" si="188"/>
        <v>0</v>
      </c>
      <c r="R112" s="90">
        <f t="shared" si="189"/>
        <v>0</v>
      </c>
      <c r="S112" s="90">
        <f t="shared" si="190"/>
        <v>0</v>
      </c>
      <c r="T112" s="90">
        <f t="shared" si="137"/>
        <v>0</v>
      </c>
      <c r="U112" s="121">
        <f t="shared" si="191"/>
        <v>0</v>
      </c>
      <c r="V112" s="90">
        <f t="shared" si="192"/>
        <v>0</v>
      </c>
      <c r="W112" s="90">
        <f t="shared" si="193"/>
        <v>0</v>
      </c>
      <c r="X112" s="90">
        <f t="shared" si="138"/>
        <v>0</v>
      </c>
      <c r="Y112" s="121">
        <f t="shared" si="194"/>
        <v>0</v>
      </c>
      <c r="Z112" s="90">
        <f t="shared" si="195"/>
        <v>0</v>
      </c>
      <c r="AA112" s="90">
        <f t="shared" si="196"/>
        <v>0</v>
      </c>
      <c r="AB112" s="90">
        <f t="shared" si="139"/>
        <v>0</v>
      </c>
      <c r="AC112" s="121">
        <f t="shared" si="197"/>
        <v>0</v>
      </c>
      <c r="AD112" s="90">
        <f t="shared" si="198"/>
        <v>0</v>
      </c>
      <c r="AE112" s="90">
        <f t="shared" si="199"/>
        <v>0</v>
      </c>
      <c r="AF112" s="90">
        <f t="shared" si="140"/>
        <v>0</v>
      </c>
      <c r="AG112" s="121">
        <f t="shared" si="200"/>
        <v>0</v>
      </c>
      <c r="AH112" s="90">
        <f t="shared" si="201"/>
        <v>0</v>
      </c>
      <c r="AI112" s="90">
        <f t="shared" si="202"/>
        <v>0</v>
      </c>
      <c r="AJ112" s="90">
        <f t="shared" si="141"/>
        <v>0</v>
      </c>
      <c r="AK112" s="121">
        <f t="shared" si="203"/>
        <v>0</v>
      </c>
      <c r="AL112" s="90">
        <f t="shared" si="204"/>
        <v>0</v>
      </c>
      <c r="AM112" s="90">
        <f t="shared" si="205"/>
        <v>0</v>
      </c>
      <c r="AN112" s="90">
        <f t="shared" si="142"/>
        <v>0</v>
      </c>
      <c r="AO112" s="121">
        <f t="shared" si="206"/>
        <v>0</v>
      </c>
      <c r="AP112" s="118">
        <f t="shared" si="144"/>
        <v>0</v>
      </c>
      <c r="AQ112" s="89">
        <f t="shared" si="207"/>
        <v>84</v>
      </c>
      <c r="AR112" s="279">
        <f t="shared" si="145"/>
        <v>21</v>
      </c>
      <c r="AS112" s="121">
        <f t="shared" si="208"/>
        <v>0</v>
      </c>
      <c r="AT112" s="118">
        <f t="shared" si="146"/>
        <v>0</v>
      </c>
      <c r="AU112" s="279">
        <f t="shared" si="209"/>
        <v>0</v>
      </c>
      <c r="AV112" s="279">
        <f t="shared" si="147"/>
        <v>0</v>
      </c>
      <c r="AW112" s="123">
        <f t="shared" si="210"/>
        <v>0</v>
      </c>
      <c r="AX112" s="118">
        <f t="shared" si="148"/>
        <v>0</v>
      </c>
      <c r="AY112" s="287">
        <f t="shared" si="211"/>
        <v>84</v>
      </c>
      <c r="AZ112" s="78">
        <f t="shared" si="212"/>
        <v>21</v>
      </c>
      <c r="BA112" s="279"/>
      <c r="BC112" s="325">
        <f t="shared" si="213"/>
        <v>97</v>
      </c>
      <c r="BD112" s="330"/>
      <c r="BE112" s="331" t="b">
        <f t="shared" si="214"/>
        <v>0</v>
      </c>
      <c r="BF112" s="330"/>
      <c r="BG112" s="331" t="b">
        <f t="shared" si="215"/>
        <v>0</v>
      </c>
    </row>
    <row r="113" spans="1:1042" ht="15" customHeight="1" x14ac:dyDescent="0.2">
      <c r="A113"/>
      <c r="B113" s="91">
        <v>98</v>
      </c>
      <c r="C113" s="91" t="s">
        <v>92</v>
      </c>
      <c r="D113" s="283">
        <f t="shared" si="143"/>
        <v>43910</v>
      </c>
      <c r="E113" s="90" t="str">
        <f t="shared" si="179"/>
        <v>MF19MAM</v>
      </c>
      <c r="F113" s="90">
        <f t="shared" si="180"/>
        <v>60.84</v>
      </c>
      <c r="G113" s="90">
        <f t="shared" si="181"/>
        <v>10</v>
      </c>
      <c r="H113" s="90">
        <f t="shared" si="134"/>
        <v>6.0840000000000005</v>
      </c>
      <c r="I113" s="121" t="str">
        <f t="shared" si="182"/>
        <v>CT19ACM01</v>
      </c>
      <c r="J113" s="90">
        <f t="shared" si="183"/>
        <v>62.400000000000006</v>
      </c>
      <c r="K113" s="90">
        <f t="shared" si="184"/>
        <v>20</v>
      </c>
      <c r="L113" s="90">
        <f t="shared" si="135"/>
        <v>12.48</v>
      </c>
      <c r="M113" s="121" t="str">
        <f t="shared" si="185"/>
        <v>AC19ACM02</v>
      </c>
      <c r="N113" s="90">
        <f t="shared" si="186"/>
        <v>90.12</v>
      </c>
      <c r="O113" s="90">
        <f t="shared" si="187"/>
        <v>20</v>
      </c>
      <c r="P113" s="90">
        <f t="shared" si="136"/>
        <v>18.024000000000001</v>
      </c>
      <c r="Q113" s="121" t="str">
        <f t="shared" si="188"/>
        <v>ME19ACM</v>
      </c>
      <c r="R113" s="90">
        <f t="shared" si="189"/>
        <v>30.42</v>
      </c>
      <c r="S113" s="90">
        <f t="shared" si="190"/>
        <v>18</v>
      </c>
      <c r="T113" s="90">
        <f t="shared" si="137"/>
        <v>5.4756000000000009</v>
      </c>
      <c r="U113" s="121" t="str">
        <f t="shared" si="191"/>
        <v>EU19TAM01</v>
      </c>
      <c r="V113" s="90">
        <f t="shared" si="192"/>
        <v>79.44</v>
      </c>
      <c r="W113" s="90">
        <f t="shared" si="193"/>
        <v>11</v>
      </c>
      <c r="X113" s="90">
        <f t="shared" si="138"/>
        <v>8.7383999999999986</v>
      </c>
      <c r="Y113" s="121">
        <f t="shared" si="194"/>
        <v>0</v>
      </c>
      <c r="Z113" s="90">
        <f t="shared" si="195"/>
        <v>0</v>
      </c>
      <c r="AA113" s="90">
        <f t="shared" si="196"/>
        <v>0</v>
      </c>
      <c r="AB113" s="90">
        <f t="shared" si="139"/>
        <v>0</v>
      </c>
      <c r="AC113" s="121" t="str">
        <f t="shared" si="197"/>
        <v>MF19DAG</v>
      </c>
      <c r="AD113" s="90">
        <f t="shared" si="198"/>
        <v>30.42</v>
      </c>
      <c r="AE113" s="90">
        <f t="shared" si="199"/>
        <v>33</v>
      </c>
      <c r="AF113" s="90">
        <f t="shared" si="140"/>
        <v>10.038600000000001</v>
      </c>
      <c r="AG113" s="121" t="str">
        <f t="shared" si="200"/>
        <v>CT19ACG01</v>
      </c>
      <c r="AH113" s="90">
        <f t="shared" si="201"/>
        <v>30.72</v>
      </c>
      <c r="AI113" s="90">
        <f t="shared" si="202"/>
        <v>25</v>
      </c>
      <c r="AJ113" s="90">
        <f t="shared" si="141"/>
        <v>7.68</v>
      </c>
      <c r="AK113" s="121" t="str">
        <f t="shared" si="203"/>
        <v>AC18DA03</v>
      </c>
      <c r="AL113" s="90">
        <f t="shared" si="204"/>
        <v>43.5</v>
      </c>
      <c r="AM113" s="90">
        <f t="shared" si="205"/>
        <v>23</v>
      </c>
      <c r="AN113" s="90">
        <f t="shared" si="142"/>
        <v>10.005000000000001</v>
      </c>
      <c r="AO113" s="121">
        <f t="shared" si="206"/>
        <v>0</v>
      </c>
      <c r="AP113" s="118">
        <f t="shared" si="144"/>
        <v>0</v>
      </c>
      <c r="AQ113" s="89">
        <f t="shared" si="207"/>
        <v>0</v>
      </c>
      <c r="AR113" s="279">
        <f t="shared" si="145"/>
        <v>0</v>
      </c>
      <c r="AS113" s="121">
        <f t="shared" si="208"/>
        <v>0</v>
      </c>
      <c r="AT113" s="118">
        <f t="shared" si="146"/>
        <v>0</v>
      </c>
      <c r="AU113" s="279">
        <f t="shared" si="209"/>
        <v>0</v>
      </c>
      <c r="AV113" s="279">
        <f t="shared" si="147"/>
        <v>0</v>
      </c>
      <c r="AW113" s="123">
        <f t="shared" si="210"/>
        <v>0</v>
      </c>
      <c r="AX113" s="118">
        <f t="shared" si="148"/>
        <v>0</v>
      </c>
      <c r="AY113" s="287">
        <f t="shared" si="211"/>
        <v>427.86</v>
      </c>
      <c r="AZ113" s="78">
        <f t="shared" si="212"/>
        <v>78.525599999999997</v>
      </c>
      <c r="BA113" s="279"/>
      <c r="BC113" s="325">
        <f t="shared" si="213"/>
        <v>98</v>
      </c>
      <c r="BD113" s="330"/>
      <c r="BE113" s="331" t="b">
        <f t="shared" si="214"/>
        <v>0</v>
      </c>
      <c r="BF113" s="330"/>
      <c r="BG113" s="331" t="b">
        <f t="shared" si="215"/>
        <v>0</v>
      </c>
    </row>
    <row r="114" spans="1:1042" ht="15" customHeight="1" x14ac:dyDescent="0.2">
      <c r="A114"/>
      <c r="B114" s="91">
        <v>99</v>
      </c>
      <c r="C114" s="91" t="s">
        <v>92</v>
      </c>
      <c r="D114" s="283">
        <f t="shared" si="143"/>
        <v>43910</v>
      </c>
      <c r="E114" s="90" t="str">
        <f t="shared" si="179"/>
        <v>MF19MAM</v>
      </c>
      <c r="F114" s="90">
        <f t="shared" si="180"/>
        <v>30.42</v>
      </c>
      <c r="G114" s="90">
        <f t="shared" si="181"/>
        <v>10</v>
      </c>
      <c r="H114" s="90">
        <f t="shared" si="134"/>
        <v>3.0420000000000003</v>
      </c>
      <c r="I114" s="121" t="str">
        <f t="shared" si="182"/>
        <v>CT19ACM01</v>
      </c>
      <c r="J114" s="90">
        <f t="shared" si="183"/>
        <v>31.200000000000003</v>
      </c>
      <c r="K114" s="90">
        <f t="shared" si="184"/>
        <v>20</v>
      </c>
      <c r="L114" s="90">
        <f t="shared" si="135"/>
        <v>6.24</v>
      </c>
      <c r="M114" s="121">
        <f t="shared" si="185"/>
        <v>0</v>
      </c>
      <c r="N114" s="90">
        <f t="shared" si="186"/>
        <v>0</v>
      </c>
      <c r="O114" s="90">
        <f t="shared" si="187"/>
        <v>0</v>
      </c>
      <c r="P114" s="90">
        <f t="shared" si="136"/>
        <v>0</v>
      </c>
      <c r="Q114" s="121">
        <f t="shared" si="188"/>
        <v>0</v>
      </c>
      <c r="R114" s="90">
        <f t="shared" si="189"/>
        <v>0</v>
      </c>
      <c r="S114" s="90">
        <f t="shared" si="190"/>
        <v>0</v>
      </c>
      <c r="T114" s="90">
        <f t="shared" si="137"/>
        <v>0</v>
      </c>
      <c r="U114" s="121" t="str">
        <f t="shared" si="191"/>
        <v>EU19TAM01</v>
      </c>
      <c r="V114" s="90">
        <f t="shared" si="192"/>
        <v>39.72</v>
      </c>
      <c r="W114" s="90">
        <f t="shared" si="193"/>
        <v>11</v>
      </c>
      <c r="X114" s="90">
        <f t="shared" si="138"/>
        <v>4.3691999999999993</v>
      </c>
      <c r="Y114" s="121">
        <f t="shared" si="194"/>
        <v>0</v>
      </c>
      <c r="Z114" s="90">
        <f t="shared" si="195"/>
        <v>0</v>
      </c>
      <c r="AA114" s="90">
        <f t="shared" si="196"/>
        <v>0</v>
      </c>
      <c r="AB114" s="90">
        <f t="shared" si="139"/>
        <v>0</v>
      </c>
      <c r="AC114" s="121" t="str">
        <f t="shared" si="197"/>
        <v>MF19DAG</v>
      </c>
      <c r="AD114" s="90">
        <f t="shared" si="198"/>
        <v>30.42</v>
      </c>
      <c r="AE114" s="90">
        <f t="shared" si="199"/>
        <v>33</v>
      </c>
      <c r="AF114" s="90">
        <f t="shared" si="140"/>
        <v>10.038600000000001</v>
      </c>
      <c r="AG114" s="121">
        <f t="shared" si="200"/>
        <v>0</v>
      </c>
      <c r="AH114" s="90">
        <f t="shared" si="201"/>
        <v>0</v>
      </c>
      <c r="AI114" s="90">
        <f t="shared" si="202"/>
        <v>0</v>
      </c>
      <c r="AJ114" s="90">
        <f t="shared" si="141"/>
        <v>0</v>
      </c>
      <c r="AK114" s="121" t="str">
        <f t="shared" si="203"/>
        <v>AC18DA03</v>
      </c>
      <c r="AL114" s="90">
        <f t="shared" si="204"/>
        <v>87</v>
      </c>
      <c r="AM114" s="90">
        <f t="shared" si="205"/>
        <v>23</v>
      </c>
      <c r="AN114" s="90">
        <f t="shared" si="142"/>
        <v>20.010000000000002</v>
      </c>
      <c r="AO114" s="121">
        <f t="shared" si="206"/>
        <v>0</v>
      </c>
      <c r="AP114" s="118">
        <f t="shared" si="144"/>
        <v>0</v>
      </c>
      <c r="AQ114" s="89">
        <f t="shared" si="207"/>
        <v>0</v>
      </c>
      <c r="AR114" s="279">
        <f t="shared" si="145"/>
        <v>0</v>
      </c>
      <c r="AS114" s="121">
        <f t="shared" si="208"/>
        <v>0</v>
      </c>
      <c r="AT114" s="118">
        <f t="shared" si="146"/>
        <v>0</v>
      </c>
      <c r="AU114" s="279">
        <f t="shared" si="209"/>
        <v>0</v>
      </c>
      <c r="AV114" s="279">
        <f t="shared" si="147"/>
        <v>0</v>
      </c>
      <c r="AW114" s="123">
        <f t="shared" si="210"/>
        <v>0</v>
      </c>
      <c r="AX114" s="118">
        <f t="shared" si="148"/>
        <v>0</v>
      </c>
      <c r="AY114" s="287">
        <f t="shared" si="211"/>
        <v>218.76</v>
      </c>
      <c r="AZ114" s="78">
        <f t="shared" si="212"/>
        <v>43.699799999999996</v>
      </c>
      <c r="BA114" s="279"/>
      <c r="BC114" s="325">
        <f t="shared" si="213"/>
        <v>99</v>
      </c>
      <c r="BD114" s="330"/>
      <c r="BE114" s="331" t="b">
        <f t="shared" si="214"/>
        <v>0</v>
      </c>
      <c r="BF114" s="330"/>
      <c r="BG114" s="331" t="b">
        <f t="shared" si="215"/>
        <v>0</v>
      </c>
    </row>
    <row r="115" spans="1:1042" ht="15" customHeight="1" x14ac:dyDescent="0.2">
      <c r="A115"/>
      <c r="B115" s="91" t="s">
        <v>731</v>
      </c>
      <c r="C115" s="91" t="s">
        <v>92</v>
      </c>
      <c r="D115" s="283">
        <f t="shared" si="143"/>
        <v>43910</v>
      </c>
      <c r="E115" s="90">
        <f t="shared" si="179"/>
        <v>0</v>
      </c>
      <c r="F115" s="90">
        <f t="shared" si="180"/>
        <v>0</v>
      </c>
      <c r="G115" s="90">
        <f t="shared" si="181"/>
        <v>0</v>
      </c>
      <c r="H115" s="90">
        <f t="shared" si="134"/>
        <v>0</v>
      </c>
      <c r="I115" s="121">
        <f t="shared" si="182"/>
        <v>0</v>
      </c>
      <c r="J115" s="90">
        <f t="shared" si="183"/>
        <v>0</v>
      </c>
      <c r="K115" s="90">
        <f t="shared" si="184"/>
        <v>0</v>
      </c>
      <c r="L115" s="90">
        <f t="shared" si="135"/>
        <v>0</v>
      </c>
      <c r="M115" s="121" t="str">
        <f t="shared" si="185"/>
        <v>AC19ACM02</v>
      </c>
      <c r="N115" s="90">
        <f t="shared" si="186"/>
        <v>45.06</v>
      </c>
      <c r="O115" s="90">
        <f t="shared" si="187"/>
        <v>20</v>
      </c>
      <c r="P115" s="90">
        <f t="shared" si="136"/>
        <v>9.0120000000000005</v>
      </c>
      <c r="Q115" s="121" t="str">
        <f t="shared" si="188"/>
        <v>ME19ACM</v>
      </c>
      <c r="R115" s="90">
        <f t="shared" si="189"/>
        <v>60.84</v>
      </c>
      <c r="S115" s="90">
        <f t="shared" si="190"/>
        <v>18</v>
      </c>
      <c r="T115" s="90">
        <f t="shared" si="137"/>
        <v>10.951200000000002</v>
      </c>
      <c r="U115" s="121" t="str">
        <f t="shared" si="191"/>
        <v>EU19TAM01</v>
      </c>
      <c r="V115" s="90">
        <f t="shared" si="192"/>
        <v>39.72</v>
      </c>
      <c r="W115" s="90">
        <f t="shared" si="193"/>
        <v>11</v>
      </c>
      <c r="X115" s="90">
        <f t="shared" si="138"/>
        <v>4.3691999999999993</v>
      </c>
      <c r="Y115" s="121">
        <f t="shared" si="194"/>
        <v>0</v>
      </c>
      <c r="Z115" s="90">
        <f t="shared" si="195"/>
        <v>0</v>
      </c>
      <c r="AA115" s="90">
        <f t="shared" si="196"/>
        <v>0</v>
      </c>
      <c r="AB115" s="90">
        <f t="shared" si="139"/>
        <v>0</v>
      </c>
      <c r="AC115" s="121">
        <f t="shared" si="197"/>
        <v>0</v>
      </c>
      <c r="AD115" s="90">
        <f t="shared" si="198"/>
        <v>0</v>
      </c>
      <c r="AE115" s="90">
        <f t="shared" si="199"/>
        <v>0</v>
      </c>
      <c r="AF115" s="90">
        <f t="shared" si="140"/>
        <v>0</v>
      </c>
      <c r="AG115" s="121" t="str">
        <f t="shared" si="200"/>
        <v>CT19ACG01</v>
      </c>
      <c r="AH115" s="90">
        <f t="shared" si="201"/>
        <v>30.72</v>
      </c>
      <c r="AI115" s="90">
        <f t="shared" si="202"/>
        <v>25</v>
      </c>
      <c r="AJ115" s="90">
        <f t="shared" si="141"/>
        <v>7.68</v>
      </c>
      <c r="AK115" s="121" t="str">
        <f t="shared" si="203"/>
        <v>AC18DA03</v>
      </c>
      <c r="AL115" s="90">
        <f t="shared" si="204"/>
        <v>58</v>
      </c>
      <c r="AM115" s="90">
        <f t="shared" si="205"/>
        <v>23</v>
      </c>
      <c r="AN115" s="90">
        <f t="shared" si="142"/>
        <v>13.34</v>
      </c>
      <c r="AO115" s="121">
        <f t="shared" si="206"/>
        <v>0</v>
      </c>
      <c r="AP115" s="118">
        <f t="shared" si="144"/>
        <v>0</v>
      </c>
      <c r="AQ115" s="89">
        <f t="shared" si="207"/>
        <v>0</v>
      </c>
      <c r="AR115" s="279">
        <f t="shared" si="145"/>
        <v>0</v>
      </c>
      <c r="AS115" s="121">
        <f t="shared" si="208"/>
        <v>0</v>
      </c>
      <c r="AT115" s="118">
        <f t="shared" si="146"/>
        <v>0</v>
      </c>
      <c r="AU115" s="279">
        <f t="shared" si="209"/>
        <v>0</v>
      </c>
      <c r="AV115" s="279">
        <f t="shared" si="147"/>
        <v>0</v>
      </c>
      <c r="AW115" s="123">
        <f t="shared" si="210"/>
        <v>0</v>
      </c>
      <c r="AX115" s="118">
        <f t="shared" si="148"/>
        <v>0</v>
      </c>
      <c r="AY115" s="287">
        <f t="shared" si="211"/>
        <v>234.34</v>
      </c>
      <c r="AZ115" s="78">
        <f t="shared" si="212"/>
        <v>45.352400000000003</v>
      </c>
      <c r="BA115" s="279"/>
      <c r="BC115" s="325" t="str">
        <f t="shared" si="213"/>
        <v>100A</v>
      </c>
      <c r="BD115" s="330"/>
      <c r="BE115" s="331" t="b">
        <f t="shared" si="214"/>
        <v>0</v>
      </c>
      <c r="BF115" s="330"/>
      <c r="BG115" s="331" t="b">
        <f t="shared" si="215"/>
        <v>0</v>
      </c>
    </row>
    <row r="116" spans="1:1042" ht="15" customHeight="1" x14ac:dyDescent="0.2">
      <c r="A116"/>
      <c r="B116" s="91" t="s">
        <v>730</v>
      </c>
      <c r="C116" s="91" t="s">
        <v>92</v>
      </c>
      <c r="D116" s="283">
        <f t="shared" si="143"/>
        <v>43910</v>
      </c>
      <c r="E116" s="90">
        <f t="shared" si="179"/>
        <v>0</v>
      </c>
      <c r="F116" s="90">
        <f t="shared" si="180"/>
        <v>0</v>
      </c>
      <c r="G116" s="90">
        <f t="shared" si="181"/>
        <v>0</v>
      </c>
      <c r="H116" s="90">
        <f t="shared" ref="H116" si="216">F116*G116/100</f>
        <v>0</v>
      </c>
      <c r="I116" s="121">
        <f t="shared" si="182"/>
        <v>0</v>
      </c>
      <c r="J116" s="90">
        <f t="shared" si="183"/>
        <v>0</v>
      </c>
      <c r="K116" s="90">
        <f t="shared" si="184"/>
        <v>0</v>
      </c>
      <c r="L116" s="90">
        <f t="shared" ref="L116" si="217">J116*K116/100</f>
        <v>0</v>
      </c>
      <c r="M116" s="121">
        <f t="shared" si="185"/>
        <v>0</v>
      </c>
      <c r="N116" s="90">
        <f t="shared" si="186"/>
        <v>0</v>
      </c>
      <c r="O116" s="90">
        <f t="shared" si="187"/>
        <v>0</v>
      </c>
      <c r="P116" s="90">
        <f t="shared" ref="P116" si="218">N116*O116/100</f>
        <v>0</v>
      </c>
      <c r="Q116" s="121">
        <f t="shared" si="188"/>
        <v>0</v>
      </c>
      <c r="R116" s="90">
        <f t="shared" si="189"/>
        <v>0</v>
      </c>
      <c r="S116" s="90">
        <f t="shared" si="190"/>
        <v>0</v>
      </c>
      <c r="T116" s="90">
        <f t="shared" ref="T116" si="219">R116*S116/100</f>
        <v>0</v>
      </c>
      <c r="U116" s="121">
        <f t="shared" si="191"/>
        <v>0</v>
      </c>
      <c r="V116" s="90">
        <f t="shared" si="192"/>
        <v>0</v>
      </c>
      <c r="W116" s="90">
        <f t="shared" si="193"/>
        <v>0</v>
      </c>
      <c r="X116" s="90">
        <f t="shared" ref="X116" si="220">V116*W116/100</f>
        <v>0</v>
      </c>
      <c r="Y116" s="121">
        <f t="shared" si="194"/>
        <v>0</v>
      </c>
      <c r="Z116" s="90">
        <f t="shared" si="195"/>
        <v>0</v>
      </c>
      <c r="AA116" s="90">
        <f t="shared" si="196"/>
        <v>0</v>
      </c>
      <c r="AB116" s="90">
        <f t="shared" ref="AB116" si="221">Z116*AA116/100</f>
        <v>0</v>
      </c>
      <c r="AC116" s="121">
        <f t="shared" si="197"/>
        <v>0</v>
      </c>
      <c r="AD116" s="90">
        <f t="shared" si="198"/>
        <v>0</v>
      </c>
      <c r="AE116" s="90">
        <f t="shared" si="199"/>
        <v>0</v>
      </c>
      <c r="AF116" s="90">
        <f t="shared" ref="AF116" si="222">AD116*AE116/100</f>
        <v>0</v>
      </c>
      <c r="AG116" s="121">
        <f t="shared" si="200"/>
        <v>0</v>
      </c>
      <c r="AH116" s="90">
        <f t="shared" si="201"/>
        <v>0</v>
      </c>
      <c r="AI116" s="90">
        <f t="shared" si="202"/>
        <v>0</v>
      </c>
      <c r="AJ116" s="90">
        <f t="shared" ref="AJ116" si="223">AH116*AI116/100</f>
        <v>0</v>
      </c>
      <c r="AK116" s="121" t="str">
        <f t="shared" si="203"/>
        <v>AC18BR01</v>
      </c>
      <c r="AL116" s="90">
        <f t="shared" si="204"/>
        <v>29</v>
      </c>
      <c r="AM116" s="90">
        <f t="shared" si="205"/>
        <v>23</v>
      </c>
      <c r="AN116" s="90">
        <f t="shared" ref="AN116" si="224">AL116*AM116/100</f>
        <v>6.67</v>
      </c>
      <c r="AO116" s="121">
        <f t="shared" si="206"/>
        <v>0</v>
      </c>
      <c r="AP116" s="118">
        <f t="shared" ref="AP116" si="225">IFERROR(IF(AO116&gt;0,AO116*AP$6/100,0),0)</f>
        <v>0</v>
      </c>
      <c r="AQ116" s="89">
        <f t="shared" si="207"/>
        <v>0</v>
      </c>
      <c r="AR116" s="279">
        <f t="shared" ref="AR116" si="226">IFERROR(IF(AQ116&gt;0,AQ116*AR$6/100,0),0)</f>
        <v>0</v>
      </c>
      <c r="AS116" s="121">
        <f t="shared" si="208"/>
        <v>0</v>
      </c>
      <c r="AT116" s="118">
        <f t="shared" ref="AT116" si="227">IFERROR(IF(AS116&gt;0,AS116*AT$6/100,0),0)</f>
        <v>0</v>
      </c>
      <c r="AU116" s="279">
        <f t="shared" si="209"/>
        <v>0</v>
      </c>
      <c r="AV116" s="279">
        <f t="shared" ref="AV116" si="228">IFERROR(IF(AU116&gt;0,AU116*AV$6/100,0),0)</f>
        <v>0</v>
      </c>
      <c r="AW116" s="123">
        <f t="shared" si="210"/>
        <v>0</v>
      </c>
      <c r="AX116" s="118">
        <f t="shared" ref="AX116" si="229">IFERROR(IF(AW116&gt;0,AW116*AX$6/100,0),0)</f>
        <v>0</v>
      </c>
      <c r="AY116" s="287">
        <f t="shared" ref="AY116" si="230">IF($C116="GD",F116+J116+N116+R116+V116+Z116+AD116+AH116+AL116+AO116,AQ116+AS116+AU116+AW116)</f>
        <v>29</v>
      </c>
      <c r="AZ116" s="78">
        <f t="shared" si="212"/>
        <v>6.67</v>
      </c>
      <c r="BA116" s="279"/>
      <c r="BC116" s="325" t="str">
        <f t="shared" si="213"/>
        <v>100B</v>
      </c>
      <c r="BD116" s="330"/>
      <c r="BE116" s="331" t="b">
        <f t="shared" si="214"/>
        <v>0</v>
      </c>
      <c r="BF116" s="330"/>
      <c r="BG116" s="331" t="b">
        <f t="shared" si="215"/>
        <v>0</v>
      </c>
    </row>
    <row r="117" spans="1:1042" ht="15" customHeight="1" x14ac:dyDescent="0.2">
      <c r="A117"/>
      <c r="B117" s="91">
        <v>101</v>
      </c>
      <c r="C117" s="91" t="s">
        <v>92</v>
      </c>
      <c r="D117" s="283">
        <f t="shared" si="143"/>
        <v>43910</v>
      </c>
      <c r="E117" s="90" t="str">
        <f t="shared" si="179"/>
        <v>MF19MAM</v>
      </c>
      <c r="F117" s="90">
        <f t="shared" si="180"/>
        <v>30.42</v>
      </c>
      <c r="G117" s="90">
        <f t="shared" si="181"/>
        <v>10</v>
      </c>
      <c r="H117" s="90">
        <f t="shared" si="134"/>
        <v>3.0420000000000003</v>
      </c>
      <c r="I117" s="121" t="str">
        <f t="shared" si="182"/>
        <v>CT19ACM01</v>
      </c>
      <c r="J117" s="90">
        <f t="shared" si="183"/>
        <v>62.400000000000006</v>
      </c>
      <c r="K117" s="90">
        <f t="shared" si="184"/>
        <v>20</v>
      </c>
      <c r="L117" s="90">
        <f t="shared" si="135"/>
        <v>12.48</v>
      </c>
      <c r="M117" s="121" t="str">
        <f t="shared" si="185"/>
        <v>AC19ACM02</v>
      </c>
      <c r="N117" s="90">
        <f t="shared" si="186"/>
        <v>90.12</v>
      </c>
      <c r="O117" s="90">
        <f t="shared" si="187"/>
        <v>20</v>
      </c>
      <c r="P117" s="90">
        <f t="shared" si="136"/>
        <v>18.024000000000001</v>
      </c>
      <c r="Q117" s="121" t="str">
        <f t="shared" si="188"/>
        <v>ME19ACM</v>
      </c>
      <c r="R117" s="90">
        <f t="shared" si="189"/>
        <v>60.84</v>
      </c>
      <c r="S117" s="90">
        <f t="shared" si="190"/>
        <v>18</v>
      </c>
      <c r="T117" s="90">
        <f t="shared" si="137"/>
        <v>10.951200000000002</v>
      </c>
      <c r="U117" s="121" t="str">
        <f t="shared" si="191"/>
        <v>EU19TAM01</v>
      </c>
      <c r="V117" s="90">
        <f t="shared" si="192"/>
        <v>79.44</v>
      </c>
      <c r="W117" s="90">
        <f t="shared" si="193"/>
        <v>11</v>
      </c>
      <c r="X117" s="90">
        <f t="shared" si="138"/>
        <v>8.7383999999999986</v>
      </c>
      <c r="Y117" s="121">
        <f t="shared" si="194"/>
        <v>0</v>
      </c>
      <c r="Z117" s="90">
        <f t="shared" si="195"/>
        <v>0</v>
      </c>
      <c r="AA117" s="90">
        <f t="shared" si="196"/>
        <v>0</v>
      </c>
      <c r="AB117" s="90">
        <f t="shared" si="139"/>
        <v>0</v>
      </c>
      <c r="AC117" s="121" t="str">
        <f t="shared" si="197"/>
        <v>MF19DAG</v>
      </c>
      <c r="AD117" s="90">
        <f t="shared" si="198"/>
        <v>60.84</v>
      </c>
      <c r="AE117" s="90">
        <f t="shared" si="199"/>
        <v>33</v>
      </c>
      <c r="AF117" s="90">
        <f t="shared" si="140"/>
        <v>20.077200000000001</v>
      </c>
      <c r="AG117" s="121" t="str">
        <f t="shared" si="200"/>
        <v>CT19ACG01</v>
      </c>
      <c r="AH117" s="90">
        <f t="shared" si="201"/>
        <v>61.44</v>
      </c>
      <c r="AI117" s="90">
        <f t="shared" si="202"/>
        <v>25</v>
      </c>
      <c r="AJ117" s="90">
        <f t="shared" si="141"/>
        <v>15.36</v>
      </c>
      <c r="AK117" s="121" t="str">
        <f t="shared" si="203"/>
        <v>AC18BR01</v>
      </c>
      <c r="AL117" s="90">
        <f t="shared" si="204"/>
        <v>87</v>
      </c>
      <c r="AM117" s="90">
        <f t="shared" si="205"/>
        <v>23</v>
      </c>
      <c r="AN117" s="90">
        <f t="shared" si="142"/>
        <v>20.010000000000002</v>
      </c>
      <c r="AO117" s="121">
        <f t="shared" si="206"/>
        <v>0</v>
      </c>
      <c r="AP117" s="118">
        <f t="shared" si="144"/>
        <v>0</v>
      </c>
      <c r="AQ117" s="89">
        <f t="shared" si="207"/>
        <v>0</v>
      </c>
      <c r="AR117" s="279">
        <f t="shared" si="145"/>
        <v>0</v>
      </c>
      <c r="AS117" s="121">
        <f t="shared" si="208"/>
        <v>0</v>
      </c>
      <c r="AT117" s="118">
        <f t="shared" si="146"/>
        <v>0</v>
      </c>
      <c r="AU117" s="279">
        <f t="shared" si="209"/>
        <v>0</v>
      </c>
      <c r="AV117" s="279">
        <f t="shared" si="147"/>
        <v>0</v>
      </c>
      <c r="AW117" s="123">
        <f t="shared" si="210"/>
        <v>0</v>
      </c>
      <c r="AX117" s="118">
        <f t="shared" si="148"/>
        <v>0</v>
      </c>
      <c r="AY117" s="287">
        <f t="shared" si="211"/>
        <v>532.5</v>
      </c>
      <c r="AZ117" s="78">
        <f t="shared" si="212"/>
        <v>108.6828</v>
      </c>
      <c r="BA117" s="279"/>
      <c r="BC117" s="325">
        <f t="shared" si="213"/>
        <v>101</v>
      </c>
      <c r="BD117" s="330"/>
      <c r="BE117" s="331" t="b">
        <f t="shared" si="214"/>
        <v>0</v>
      </c>
      <c r="BF117" s="330"/>
      <c r="BG117" s="331" t="b">
        <f t="shared" si="215"/>
        <v>0</v>
      </c>
    </row>
    <row r="118" spans="1:1042" ht="15" customHeight="1" x14ac:dyDescent="0.2">
      <c r="A118"/>
      <c r="B118" s="91">
        <v>102</v>
      </c>
      <c r="C118" s="91" t="s">
        <v>92</v>
      </c>
      <c r="D118" s="283">
        <f t="shared" si="143"/>
        <v>43910</v>
      </c>
      <c r="E118" s="90" t="str">
        <f t="shared" si="179"/>
        <v>MF19MAM</v>
      </c>
      <c r="F118" s="90">
        <f t="shared" si="180"/>
        <v>30.42</v>
      </c>
      <c r="G118" s="90">
        <f t="shared" si="181"/>
        <v>10</v>
      </c>
      <c r="H118" s="90">
        <f t="shared" si="134"/>
        <v>3.0420000000000003</v>
      </c>
      <c r="I118" s="121" t="str">
        <f t="shared" si="182"/>
        <v>CT19ACM01</v>
      </c>
      <c r="J118" s="90">
        <f t="shared" si="183"/>
        <v>62.400000000000006</v>
      </c>
      <c r="K118" s="90">
        <f t="shared" si="184"/>
        <v>20</v>
      </c>
      <c r="L118" s="90">
        <f t="shared" si="135"/>
        <v>12.48</v>
      </c>
      <c r="M118" s="121" t="str">
        <f t="shared" si="185"/>
        <v>AC19ACM02</v>
      </c>
      <c r="N118" s="90">
        <f t="shared" si="186"/>
        <v>90.12</v>
      </c>
      <c r="O118" s="90">
        <f t="shared" si="187"/>
        <v>20</v>
      </c>
      <c r="P118" s="90">
        <f t="shared" si="136"/>
        <v>18.024000000000001</v>
      </c>
      <c r="Q118" s="121">
        <f t="shared" si="188"/>
        <v>0</v>
      </c>
      <c r="R118" s="90">
        <f t="shared" si="189"/>
        <v>0</v>
      </c>
      <c r="S118" s="90">
        <f t="shared" si="190"/>
        <v>0</v>
      </c>
      <c r="T118" s="90">
        <f t="shared" si="137"/>
        <v>0</v>
      </c>
      <c r="U118" s="121" t="str">
        <f t="shared" si="191"/>
        <v>EU19TAM01</v>
      </c>
      <c r="V118" s="90">
        <f t="shared" si="192"/>
        <v>79.44</v>
      </c>
      <c r="W118" s="90">
        <f t="shared" si="193"/>
        <v>11</v>
      </c>
      <c r="X118" s="90">
        <f t="shared" si="138"/>
        <v>8.7383999999999986</v>
      </c>
      <c r="Y118" s="121">
        <f t="shared" si="194"/>
        <v>0</v>
      </c>
      <c r="Z118" s="90">
        <f t="shared" si="195"/>
        <v>0</v>
      </c>
      <c r="AA118" s="90">
        <f t="shared" si="196"/>
        <v>0</v>
      </c>
      <c r="AB118" s="90">
        <f t="shared" si="139"/>
        <v>0</v>
      </c>
      <c r="AC118" s="121" t="str">
        <f t="shared" si="197"/>
        <v>MF19DAG</v>
      </c>
      <c r="AD118" s="90">
        <f t="shared" si="198"/>
        <v>60.84</v>
      </c>
      <c r="AE118" s="90">
        <f t="shared" si="199"/>
        <v>33</v>
      </c>
      <c r="AF118" s="90">
        <f t="shared" si="140"/>
        <v>20.077200000000001</v>
      </c>
      <c r="AG118" s="121" t="str">
        <f t="shared" si="200"/>
        <v>CT19ACG01</v>
      </c>
      <c r="AH118" s="90">
        <f t="shared" si="201"/>
        <v>61.44</v>
      </c>
      <c r="AI118" s="90">
        <f t="shared" si="202"/>
        <v>25</v>
      </c>
      <c r="AJ118" s="90">
        <f t="shared" si="141"/>
        <v>15.36</v>
      </c>
      <c r="AK118" s="121" t="str">
        <f t="shared" si="203"/>
        <v>AC18BR01</v>
      </c>
      <c r="AL118" s="90">
        <f t="shared" si="204"/>
        <v>87</v>
      </c>
      <c r="AM118" s="90">
        <f t="shared" si="205"/>
        <v>23</v>
      </c>
      <c r="AN118" s="90">
        <f t="shared" si="142"/>
        <v>20.010000000000002</v>
      </c>
      <c r="AO118" s="121">
        <f t="shared" si="206"/>
        <v>0</v>
      </c>
      <c r="AP118" s="118">
        <f t="shared" si="144"/>
        <v>0</v>
      </c>
      <c r="AQ118" s="89">
        <f t="shared" si="207"/>
        <v>0</v>
      </c>
      <c r="AR118" s="279">
        <f t="shared" si="145"/>
        <v>0</v>
      </c>
      <c r="AS118" s="121">
        <f t="shared" si="208"/>
        <v>0</v>
      </c>
      <c r="AT118" s="118">
        <f t="shared" si="146"/>
        <v>0</v>
      </c>
      <c r="AU118" s="279">
        <f t="shared" si="209"/>
        <v>0</v>
      </c>
      <c r="AV118" s="279">
        <f t="shared" si="147"/>
        <v>0</v>
      </c>
      <c r="AW118" s="123">
        <f t="shared" si="210"/>
        <v>0</v>
      </c>
      <c r="AX118" s="118">
        <f t="shared" si="148"/>
        <v>0</v>
      </c>
      <c r="AY118" s="287">
        <f t="shared" si="211"/>
        <v>471.66</v>
      </c>
      <c r="AZ118" s="78">
        <f t="shared" si="212"/>
        <v>97.7316</v>
      </c>
      <c r="BA118" s="279"/>
      <c r="BC118" s="325">
        <f t="shared" si="213"/>
        <v>102</v>
      </c>
      <c r="BD118" s="330"/>
      <c r="BE118" s="331" t="b">
        <f t="shared" si="214"/>
        <v>0</v>
      </c>
      <c r="BF118" s="330"/>
      <c r="BG118" s="331" t="b">
        <f t="shared" si="215"/>
        <v>0</v>
      </c>
    </row>
    <row r="119" spans="1:1042" ht="15" customHeight="1" x14ac:dyDescent="0.2">
      <c r="A119"/>
      <c r="B119" s="91">
        <v>103</v>
      </c>
      <c r="C119" s="91" t="s">
        <v>92</v>
      </c>
      <c r="D119" s="283">
        <f t="shared" si="143"/>
        <v>43910</v>
      </c>
      <c r="E119" s="90" t="str">
        <f t="shared" si="179"/>
        <v>MF19MAM</v>
      </c>
      <c r="F119" s="90">
        <f t="shared" si="180"/>
        <v>60.84</v>
      </c>
      <c r="G119" s="90">
        <f t="shared" si="181"/>
        <v>10</v>
      </c>
      <c r="H119" s="90">
        <f t="shared" si="134"/>
        <v>6.0840000000000005</v>
      </c>
      <c r="I119" s="121" t="str">
        <f t="shared" si="182"/>
        <v>CT19ACM01</v>
      </c>
      <c r="J119" s="90">
        <f t="shared" si="183"/>
        <v>62.400000000000006</v>
      </c>
      <c r="K119" s="90">
        <f t="shared" si="184"/>
        <v>20</v>
      </c>
      <c r="L119" s="90">
        <f t="shared" si="135"/>
        <v>12.48</v>
      </c>
      <c r="M119" s="121" t="str">
        <f t="shared" si="185"/>
        <v>AC19ACM02</v>
      </c>
      <c r="N119" s="90">
        <f t="shared" si="186"/>
        <v>90.12</v>
      </c>
      <c r="O119" s="90">
        <f t="shared" si="187"/>
        <v>20</v>
      </c>
      <c r="P119" s="90">
        <f t="shared" si="136"/>
        <v>18.024000000000001</v>
      </c>
      <c r="Q119" s="121" t="str">
        <f t="shared" si="188"/>
        <v>ME19ACM</v>
      </c>
      <c r="R119" s="90">
        <f t="shared" si="189"/>
        <v>60.84</v>
      </c>
      <c r="S119" s="90">
        <f t="shared" si="190"/>
        <v>18</v>
      </c>
      <c r="T119" s="90">
        <f t="shared" si="137"/>
        <v>10.951200000000002</v>
      </c>
      <c r="U119" s="121" t="str">
        <f t="shared" si="191"/>
        <v>EU19TAM01</v>
      </c>
      <c r="V119" s="90">
        <f t="shared" si="192"/>
        <v>79.44</v>
      </c>
      <c r="W119" s="90">
        <f t="shared" si="193"/>
        <v>11</v>
      </c>
      <c r="X119" s="90">
        <f t="shared" si="138"/>
        <v>8.7383999999999986</v>
      </c>
      <c r="Y119" s="121">
        <f t="shared" si="194"/>
        <v>0</v>
      </c>
      <c r="Z119" s="90">
        <f t="shared" si="195"/>
        <v>0</v>
      </c>
      <c r="AA119" s="90">
        <f t="shared" si="196"/>
        <v>0</v>
      </c>
      <c r="AB119" s="90">
        <f t="shared" si="139"/>
        <v>0</v>
      </c>
      <c r="AC119" s="121" t="str">
        <f t="shared" si="197"/>
        <v>MF19DAG</v>
      </c>
      <c r="AD119" s="90">
        <f t="shared" si="198"/>
        <v>60.84</v>
      </c>
      <c r="AE119" s="90">
        <f t="shared" si="199"/>
        <v>33</v>
      </c>
      <c r="AF119" s="90">
        <f t="shared" si="140"/>
        <v>20.077200000000001</v>
      </c>
      <c r="AG119" s="121" t="str">
        <f t="shared" si="200"/>
        <v>CT19ACG01</v>
      </c>
      <c r="AH119" s="90">
        <f t="shared" si="201"/>
        <v>61.44</v>
      </c>
      <c r="AI119" s="90">
        <f t="shared" si="202"/>
        <v>25</v>
      </c>
      <c r="AJ119" s="90">
        <f t="shared" si="141"/>
        <v>15.36</v>
      </c>
      <c r="AK119" s="121" t="str">
        <f t="shared" si="203"/>
        <v>AC18BR01</v>
      </c>
      <c r="AL119" s="90">
        <f t="shared" si="204"/>
        <v>87</v>
      </c>
      <c r="AM119" s="90">
        <f t="shared" si="205"/>
        <v>23</v>
      </c>
      <c r="AN119" s="90">
        <f t="shared" si="142"/>
        <v>20.010000000000002</v>
      </c>
      <c r="AO119" s="121">
        <f t="shared" si="206"/>
        <v>0</v>
      </c>
      <c r="AP119" s="118">
        <f t="shared" si="144"/>
        <v>0</v>
      </c>
      <c r="AQ119" s="89">
        <f t="shared" si="207"/>
        <v>0</v>
      </c>
      <c r="AR119" s="279">
        <f t="shared" si="145"/>
        <v>0</v>
      </c>
      <c r="AS119" s="121">
        <f t="shared" si="208"/>
        <v>0</v>
      </c>
      <c r="AT119" s="118">
        <f t="shared" si="146"/>
        <v>0</v>
      </c>
      <c r="AU119" s="279">
        <f t="shared" si="209"/>
        <v>0</v>
      </c>
      <c r="AV119" s="279">
        <f t="shared" si="147"/>
        <v>0</v>
      </c>
      <c r="AW119" s="123">
        <f t="shared" si="210"/>
        <v>0</v>
      </c>
      <c r="AX119" s="118">
        <f t="shared" si="148"/>
        <v>0</v>
      </c>
      <c r="AY119" s="287">
        <f t="shared" si="211"/>
        <v>562.92000000000007</v>
      </c>
      <c r="AZ119" s="78">
        <f t="shared" si="212"/>
        <v>111.7248</v>
      </c>
      <c r="BA119" s="279"/>
      <c r="BC119" s="325">
        <f t="shared" si="213"/>
        <v>103</v>
      </c>
      <c r="BD119" s="330"/>
      <c r="BE119" s="331" t="b">
        <f t="shared" si="214"/>
        <v>0</v>
      </c>
      <c r="BF119" s="330"/>
      <c r="BG119" s="331" t="b">
        <f t="shared" si="215"/>
        <v>0</v>
      </c>
    </row>
    <row r="120" spans="1:1042" ht="15" customHeight="1" x14ac:dyDescent="0.2">
      <c r="A120"/>
      <c r="B120" s="91">
        <v>104</v>
      </c>
      <c r="C120" s="91" t="s">
        <v>92</v>
      </c>
      <c r="D120" s="283">
        <f t="shared" si="143"/>
        <v>43910</v>
      </c>
      <c r="E120" s="90" t="str">
        <f t="shared" si="179"/>
        <v>MF18ACM02</v>
      </c>
      <c r="F120" s="90">
        <f t="shared" si="180"/>
        <v>60.84</v>
      </c>
      <c r="G120" s="90">
        <f t="shared" si="181"/>
        <v>28</v>
      </c>
      <c r="H120" s="90">
        <f t="shared" si="134"/>
        <v>17.0352</v>
      </c>
      <c r="I120" s="121">
        <f t="shared" si="182"/>
        <v>0</v>
      </c>
      <c r="J120" s="90">
        <f t="shared" si="183"/>
        <v>0</v>
      </c>
      <c r="K120" s="90">
        <f t="shared" si="184"/>
        <v>0</v>
      </c>
      <c r="L120" s="90">
        <f t="shared" si="135"/>
        <v>0</v>
      </c>
      <c r="M120" s="121" t="str">
        <f t="shared" si="185"/>
        <v>AC19ACM02</v>
      </c>
      <c r="N120" s="90">
        <f t="shared" si="186"/>
        <v>90.12</v>
      </c>
      <c r="O120" s="90">
        <f t="shared" si="187"/>
        <v>20</v>
      </c>
      <c r="P120" s="90">
        <f t="shared" si="136"/>
        <v>18.024000000000001</v>
      </c>
      <c r="Q120" s="121" t="str">
        <f t="shared" si="188"/>
        <v>ME19ACM</v>
      </c>
      <c r="R120" s="90">
        <f t="shared" si="189"/>
        <v>30.42</v>
      </c>
      <c r="S120" s="90">
        <f t="shared" si="190"/>
        <v>18</v>
      </c>
      <c r="T120" s="90">
        <f t="shared" si="137"/>
        <v>5.4756000000000009</v>
      </c>
      <c r="U120" s="121" t="str">
        <f t="shared" si="191"/>
        <v>EU19TAM01</v>
      </c>
      <c r="V120" s="90">
        <f t="shared" si="192"/>
        <v>79.44</v>
      </c>
      <c r="W120" s="90">
        <f t="shared" si="193"/>
        <v>11</v>
      </c>
      <c r="X120" s="90">
        <f t="shared" si="138"/>
        <v>8.7383999999999986</v>
      </c>
      <c r="Y120" s="121">
        <f t="shared" si="194"/>
        <v>0</v>
      </c>
      <c r="Z120" s="90">
        <f t="shared" si="195"/>
        <v>0</v>
      </c>
      <c r="AA120" s="90">
        <f t="shared" si="196"/>
        <v>0</v>
      </c>
      <c r="AB120" s="90">
        <f t="shared" si="139"/>
        <v>0</v>
      </c>
      <c r="AC120" s="121">
        <f t="shared" si="197"/>
        <v>0</v>
      </c>
      <c r="AD120" s="90">
        <f t="shared" si="198"/>
        <v>0</v>
      </c>
      <c r="AE120" s="90">
        <f t="shared" si="199"/>
        <v>0</v>
      </c>
      <c r="AF120" s="90">
        <f t="shared" si="140"/>
        <v>0</v>
      </c>
      <c r="AG120" s="121" t="str">
        <f t="shared" si="200"/>
        <v>CT19ACG01</v>
      </c>
      <c r="AH120" s="90">
        <f t="shared" si="201"/>
        <v>61.44</v>
      </c>
      <c r="AI120" s="90">
        <f t="shared" si="202"/>
        <v>25</v>
      </c>
      <c r="AJ120" s="90">
        <f t="shared" si="141"/>
        <v>15.36</v>
      </c>
      <c r="AK120" s="121">
        <f t="shared" si="203"/>
        <v>0</v>
      </c>
      <c r="AL120" s="90">
        <f t="shared" si="204"/>
        <v>0</v>
      </c>
      <c r="AM120" s="90">
        <f t="shared" si="205"/>
        <v>0</v>
      </c>
      <c r="AN120" s="90">
        <f t="shared" si="142"/>
        <v>0</v>
      </c>
      <c r="AO120" s="121">
        <f t="shared" si="206"/>
        <v>0</v>
      </c>
      <c r="AP120" s="118">
        <f t="shared" si="144"/>
        <v>0</v>
      </c>
      <c r="AQ120" s="89">
        <f t="shared" si="207"/>
        <v>0</v>
      </c>
      <c r="AR120" s="279">
        <f t="shared" si="145"/>
        <v>0</v>
      </c>
      <c r="AS120" s="121">
        <f t="shared" si="208"/>
        <v>0</v>
      </c>
      <c r="AT120" s="118">
        <f t="shared" si="146"/>
        <v>0</v>
      </c>
      <c r="AU120" s="279">
        <f t="shared" si="209"/>
        <v>0</v>
      </c>
      <c r="AV120" s="279">
        <f t="shared" si="147"/>
        <v>0</v>
      </c>
      <c r="AW120" s="123">
        <f t="shared" si="210"/>
        <v>0</v>
      </c>
      <c r="AX120" s="118">
        <f t="shared" si="148"/>
        <v>0</v>
      </c>
      <c r="AY120" s="287">
        <f t="shared" si="211"/>
        <v>322.26</v>
      </c>
      <c r="AZ120" s="78">
        <f t="shared" si="212"/>
        <v>64.633200000000002</v>
      </c>
      <c r="BA120" s="279"/>
      <c r="BC120" s="325">
        <f t="shared" si="213"/>
        <v>104</v>
      </c>
      <c r="BD120" s="330"/>
      <c r="BE120" s="331" t="b">
        <f t="shared" si="214"/>
        <v>0</v>
      </c>
      <c r="BF120" s="330"/>
      <c r="BG120" s="331" t="b">
        <f t="shared" si="215"/>
        <v>0</v>
      </c>
    </row>
    <row r="121" spans="1:1042" ht="15" customHeight="1" x14ac:dyDescent="0.2">
      <c r="A121"/>
      <c r="B121" s="91">
        <v>105</v>
      </c>
      <c r="C121" s="91" t="s">
        <v>92</v>
      </c>
      <c r="D121" s="283">
        <f t="shared" si="143"/>
        <v>43910</v>
      </c>
      <c r="E121" s="90">
        <f t="shared" si="179"/>
        <v>0</v>
      </c>
      <c r="F121" s="90">
        <f t="shared" si="180"/>
        <v>0</v>
      </c>
      <c r="G121" s="90">
        <f t="shared" si="181"/>
        <v>0</v>
      </c>
      <c r="H121" s="90">
        <f t="shared" si="134"/>
        <v>0</v>
      </c>
      <c r="I121" s="121" t="str">
        <f t="shared" si="182"/>
        <v>CT19ACM01</v>
      </c>
      <c r="J121" s="90">
        <f t="shared" si="183"/>
        <v>31.200000000000003</v>
      </c>
      <c r="K121" s="90">
        <f t="shared" si="184"/>
        <v>20</v>
      </c>
      <c r="L121" s="90">
        <f t="shared" si="135"/>
        <v>6.24</v>
      </c>
      <c r="M121" s="121" t="str">
        <f t="shared" si="185"/>
        <v>AC19ACM02</v>
      </c>
      <c r="N121" s="90">
        <f t="shared" si="186"/>
        <v>90.12</v>
      </c>
      <c r="O121" s="90">
        <f t="shared" si="187"/>
        <v>20</v>
      </c>
      <c r="P121" s="90">
        <f t="shared" si="136"/>
        <v>18.024000000000001</v>
      </c>
      <c r="Q121" s="121" t="str">
        <f t="shared" si="188"/>
        <v>ME19ACM</v>
      </c>
      <c r="R121" s="90">
        <f t="shared" si="189"/>
        <v>60.84</v>
      </c>
      <c r="S121" s="90">
        <f t="shared" si="190"/>
        <v>18</v>
      </c>
      <c r="T121" s="90">
        <f t="shared" si="137"/>
        <v>10.951200000000002</v>
      </c>
      <c r="U121" s="121" t="str">
        <f t="shared" si="191"/>
        <v>EU19TAM01</v>
      </c>
      <c r="V121" s="90">
        <f t="shared" si="192"/>
        <v>119.16</v>
      </c>
      <c r="W121" s="90">
        <f t="shared" si="193"/>
        <v>11</v>
      </c>
      <c r="X121" s="90">
        <f t="shared" si="138"/>
        <v>13.1076</v>
      </c>
      <c r="Y121" s="121">
        <f t="shared" si="194"/>
        <v>0</v>
      </c>
      <c r="Z121" s="90">
        <f t="shared" si="195"/>
        <v>0</v>
      </c>
      <c r="AA121" s="90">
        <f t="shared" si="196"/>
        <v>0</v>
      </c>
      <c r="AB121" s="90">
        <f t="shared" si="139"/>
        <v>0</v>
      </c>
      <c r="AC121" s="121">
        <f t="shared" si="197"/>
        <v>0</v>
      </c>
      <c r="AD121" s="90">
        <f t="shared" si="198"/>
        <v>0</v>
      </c>
      <c r="AE121" s="90">
        <f t="shared" si="199"/>
        <v>0</v>
      </c>
      <c r="AF121" s="90">
        <f t="shared" si="140"/>
        <v>0</v>
      </c>
      <c r="AG121" s="121">
        <f t="shared" si="200"/>
        <v>0</v>
      </c>
      <c r="AH121" s="90">
        <f t="shared" si="201"/>
        <v>0</v>
      </c>
      <c r="AI121" s="90">
        <f t="shared" si="202"/>
        <v>0</v>
      </c>
      <c r="AJ121" s="90">
        <f t="shared" si="141"/>
        <v>0</v>
      </c>
      <c r="AK121" s="121">
        <f t="shared" si="203"/>
        <v>0</v>
      </c>
      <c r="AL121" s="90">
        <f t="shared" si="204"/>
        <v>0</v>
      </c>
      <c r="AM121" s="90">
        <f t="shared" si="205"/>
        <v>0</v>
      </c>
      <c r="AN121" s="90">
        <f t="shared" si="142"/>
        <v>0</v>
      </c>
      <c r="AO121" s="121">
        <f t="shared" si="206"/>
        <v>0</v>
      </c>
      <c r="AP121" s="118">
        <f t="shared" si="144"/>
        <v>0</v>
      </c>
      <c r="AQ121" s="89">
        <f t="shared" si="207"/>
        <v>0</v>
      </c>
      <c r="AR121" s="279">
        <f t="shared" si="145"/>
        <v>0</v>
      </c>
      <c r="AS121" s="121">
        <f t="shared" si="208"/>
        <v>0</v>
      </c>
      <c r="AT121" s="118">
        <f t="shared" si="146"/>
        <v>0</v>
      </c>
      <c r="AU121" s="279">
        <f t="shared" si="209"/>
        <v>0</v>
      </c>
      <c r="AV121" s="279">
        <f t="shared" si="147"/>
        <v>0</v>
      </c>
      <c r="AW121" s="123">
        <f t="shared" si="210"/>
        <v>0</v>
      </c>
      <c r="AX121" s="118">
        <f t="shared" si="148"/>
        <v>0</v>
      </c>
      <c r="AY121" s="287">
        <f t="shared" si="211"/>
        <v>301.32000000000005</v>
      </c>
      <c r="AZ121" s="78">
        <f t="shared" si="212"/>
        <v>48.322800000000001</v>
      </c>
      <c r="BA121" s="279"/>
      <c r="BC121" s="325">
        <f t="shared" si="213"/>
        <v>105</v>
      </c>
      <c r="BD121" s="330"/>
      <c r="BE121" s="331" t="b">
        <f t="shared" si="214"/>
        <v>0</v>
      </c>
      <c r="BF121" s="330"/>
      <c r="BG121" s="331" t="b">
        <f t="shared" si="215"/>
        <v>0</v>
      </c>
    </row>
    <row r="122" spans="1:1042" ht="15" customHeight="1" x14ac:dyDescent="0.2">
      <c r="A122"/>
      <c r="B122" s="91" t="s">
        <v>733</v>
      </c>
      <c r="C122" s="91" t="s">
        <v>92</v>
      </c>
      <c r="D122" s="283">
        <f t="shared" si="143"/>
        <v>43910</v>
      </c>
      <c r="E122" s="90" t="str">
        <f t="shared" si="179"/>
        <v>MF18ACM02</v>
      </c>
      <c r="F122" s="90">
        <f t="shared" si="180"/>
        <v>15.21</v>
      </c>
      <c r="G122" s="90">
        <f t="shared" si="181"/>
        <v>28</v>
      </c>
      <c r="H122" s="90">
        <f t="shared" si="134"/>
        <v>4.2587999999999999</v>
      </c>
      <c r="I122" s="121" t="str">
        <f t="shared" si="182"/>
        <v>CT19ACM01</v>
      </c>
      <c r="J122" s="90">
        <f t="shared" si="183"/>
        <v>31.200000000000003</v>
      </c>
      <c r="K122" s="90">
        <f t="shared" si="184"/>
        <v>20</v>
      </c>
      <c r="L122" s="90">
        <f t="shared" si="135"/>
        <v>6.24</v>
      </c>
      <c r="M122" s="121">
        <f t="shared" si="185"/>
        <v>0</v>
      </c>
      <c r="N122" s="90">
        <f t="shared" si="186"/>
        <v>0</v>
      </c>
      <c r="O122" s="90">
        <f t="shared" si="187"/>
        <v>0</v>
      </c>
      <c r="P122" s="90">
        <f t="shared" si="136"/>
        <v>0</v>
      </c>
      <c r="Q122" s="121">
        <f t="shared" si="188"/>
        <v>0</v>
      </c>
      <c r="R122" s="90">
        <f t="shared" si="189"/>
        <v>0</v>
      </c>
      <c r="S122" s="90">
        <f t="shared" si="190"/>
        <v>0</v>
      </c>
      <c r="T122" s="90">
        <f t="shared" si="137"/>
        <v>0</v>
      </c>
      <c r="U122" s="121">
        <f t="shared" si="191"/>
        <v>0</v>
      </c>
      <c r="V122" s="90">
        <f t="shared" si="192"/>
        <v>0</v>
      </c>
      <c r="W122" s="90">
        <f t="shared" si="193"/>
        <v>0</v>
      </c>
      <c r="X122" s="90">
        <f t="shared" si="138"/>
        <v>0</v>
      </c>
      <c r="Y122" s="121">
        <f t="shared" si="194"/>
        <v>0</v>
      </c>
      <c r="Z122" s="90">
        <f t="shared" si="195"/>
        <v>0</v>
      </c>
      <c r="AA122" s="90">
        <f t="shared" si="196"/>
        <v>0</v>
      </c>
      <c r="AB122" s="90">
        <f t="shared" si="139"/>
        <v>0</v>
      </c>
      <c r="AC122" s="121">
        <f t="shared" si="197"/>
        <v>0</v>
      </c>
      <c r="AD122" s="90">
        <f t="shared" si="198"/>
        <v>0</v>
      </c>
      <c r="AE122" s="90">
        <f t="shared" si="199"/>
        <v>0</v>
      </c>
      <c r="AF122" s="90">
        <f t="shared" si="140"/>
        <v>0</v>
      </c>
      <c r="AG122" s="121" t="str">
        <f t="shared" si="200"/>
        <v>CT19ACG01</v>
      </c>
      <c r="AH122" s="90">
        <f t="shared" si="201"/>
        <v>61.44</v>
      </c>
      <c r="AI122" s="90">
        <f t="shared" si="202"/>
        <v>25</v>
      </c>
      <c r="AJ122" s="90">
        <f t="shared" si="141"/>
        <v>15.36</v>
      </c>
      <c r="AK122" s="121" t="str">
        <f t="shared" si="203"/>
        <v>AC18BR01</v>
      </c>
      <c r="AL122" s="90">
        <f t="shared" si="204"/>
        <v>87</v>
      </c>
      <c r="AM122" s="90">
        <f t="shared" si="205"/>
        <v>23</v>
      </c>
      <c r="AN122" s="90">
        <f t="shared" si="142"/>
        <v>20.010000000000002</v>
      </c>
      <c r="AO122" s="121">
        <f t="shared" si="206"/>
        <v>0</v>
      </c>
      <c r="AP122" s="118">
        <f t="shared" si="144"/>
        <v>0</v>
      </c>
      <c r="AQ122" s="89">
        <f t="shared" si="207"/>
        <v>0</v>
      </c>
      <c r="AR122" s="279">
        <f t="shared" si="145"/>
        <v>0</v>
      </c>
      <c r="AS122" s="121">
        <f t="shared" si="208"/>
        <v>0</v>
      </c>
      <c r="AT122" s="118">
        <f t="shared" si="146"/>
        <v>0</v>
      </c>
      <c r="AU122" s="279">
        <f t="shared" si="209"/>
        <v>0</v>
      </c>
      <c r="AV122" s="279">
        <f t="shared" si="147"/>
        <v>0</v>
      </c>
      <c r="AW122" s="123">
        <f t="shared" si="210"/>
        <v>0</v>
      </c>
      <c r="AX122" s="118">
        <f t="shared" si="148"/>
        <v>0</v>
      </c>
      <c r="AY122" s="287">
        <f t="shared" si="211"/>
        <v>194.85</v>
      </c>
      <c r="AZ122" s="78">
        <f t="shared" si="212"/>
        <v>45.8688</v>
      </c>
      <c r="BA122" s="279"/>
      <c r="BC122" s="325" t="str">
        <f t="shared" si="213"/>
        <v>106A</v>
      </c>
      <c r="BD122" s="330"/>
      <c r="BE122" s="331" t="b">
        <f t="shared" si="214"/>
        <v>0</v>
      </c>
      <c r="BF122" s="330"/>
      <c r="BG122" s="331" t="b">
        <f t="shared" si="215"/>
        <v>0</v>
      </c>
    </row>
    <row r="123" spans="1:1042" ht="15" customHeight="1" x14ac:dyDescent="0.2">
      <c r="A123"/>
      <c r="B123" s="91" t="s">
        <v>734</v>
      </c>
      <c r="C123" s="91" t="s">
        <v>92</v>
      </c>
      <c r="D123" s="283">
        <f t="shared" si="143"/>
        <v>43910</v>
      </c>
      <c r="E123" s="90" t="str">
        <f t="shared" si="179"/>
        <v>MF19MAM</v>
      </c>
      <c r="F123" s="90">
        <f t="shared" si="180"/>
        <v>15.21</v>
      </c>
      <c r="G123" s="90">
        <f t="shared" si="181"/>
        <v>10</v>
      </c>
      <c r="H123" s="90">
        <f t="shared" ref="H123:H124" si="231">F123*G123/100</f>
        <v>1.5210000000000001</v>
      </c>
      <c r="I123" s="121">
        <f t="shared" si="182"/>
        <v>0</v>
      </c>
      <c r="J123" s="90">
        <f t="shared" si="183"/>
        <v>0</v>
      </c>
      <c r="K123" s="90">
        <f t="shared" si="184"/>
        <v>0</v>
      </c>
      <c r="L123" s="90">
        <f t="shared" ref="L123:L124" si="232">J123*K123/100</f>
        <v>0</v>
      </c>
      <c r="M123" s="121">
        <f t="shared" si="185"/>
        <v>0</v>
      </c>
      <c r="N123" s="90">
        <f t="shared" si="186"/>
        <v>0</v>
      </c>
      <c r="O123" s="90">
        <f t="shared" si="187"/>
        <v>0</v>
      </c>
      <c r="P123" s="90">
        <f t="shared" ref="P123:P124" si="233">N123*O123/100</f>
        <v>0</v>
      </c>
      <c r="Q123" s="121">
        <f t="shared" si="188"/>
        <v>0</v>
      </c>
      <c r="R123" s="90">
        <f t="shared" si="189"/>
        <v>0</v>
      </c>
      <c r="S123" s="90">
        <f t="shared" si="190"/>
        <v>0</v>
      </c>
      <c r="T123" s="90">
        <f t="shared" ref="T123:T124" si="234">R123*S123/100</f>
        <v>0</v>
      </c>
      <c r="U123" s="121">
        <f t="shared" si="191"/>
        <v>0</v>
      </c>
      <c r="V123" s="90">
        <f t="shared" si="192"/>
        <v>0</v>
      </c>
      <c r="W123" s="90">
        <f t="shared" si="193"/>
        <v>0</v>
      </c>
      <c r="X123" s="90">
        <f t="shared" ref="X123:X124" si="235">V123*W123/100</f>
        <v>0</v>
      </c>
      <c r="Y123" s="121">
        <f t="shared" si="194"/>
        <v>0</v>
      </c>
      <c r="Z123" s="90">
        <f t="shared" si="195"/>
        <v>0</v>
      </c>
      <c r="AA123" s="90">
        <f t="shared" si="196"/>
        <v>0</v>
      </c>
      <c r="AB123" s="90">
        <f t="shared" ref="AB123:AB124" si="236">Z123*AA123/100</f>
        <v>0</v>
      </c>
      <c r="AC123" s="121">
        <f t="shared" si="197"/>
        <v>0</v>
      </c>
      <c r="AD123" s="90">
        <f t="shared" si="198"/>
        <v>0</v>
      </c>
      <c r="AE123" s="90">
        <f t="shared" si="199"/>
        <v>0</v>
      </c>
      <c r="AF123" s="90">
        <f t="shared" ref="AF123:AF124" si="237">AD123*AE123/100</f>
        <v>0</v>
      </c>
      <c r="AG123" s="121">
        <f t="shared" si="200"/>
        <v>0</v>
      </c>
      <c r="AH123" s="90">
        <f t="shared" si="201"/>
        <v>0</v>
      </c>
      <c r="AI123" s="90">
        <f t="shared" si="202"/>
        <v>0</v>
      </c>
      <c r="AJ123" s="90">
        <f t="shared" ref="AJ123:AJ124" si="238">AH123*AI123/100</f>
        <v>0</v>
      </c>
      <c r="AK123" s="121">
        <f t="shared" si="203"/>
        <v>0</v>
      </c>
      <c r="AL123" s="90">
        <f t="shared" si="204"/>
        <v>0</v>
      </c>
      <c r="AM123" s="90">
        <f t="shared" si="205"/>
        <v>0</v>
      </c>
      <c r="AN123" s="90">
        <f t="shared" ref="AN123:AN124" si="239">AL123*AM123/100</f>
        <v>0</v>
      </c>
      <c r="AO123" s="121">
        <f t="shared" si="206"/>
        <v>0</v>
      </c>
      <c r="AP123" s="118">
        <f t="shared" ref="AP123:AP124" si="240">IFERROR(IF(AO123&gt;0,AO123*AP$6/100,0),0)</f>
        <v>0</v>
      </c>
      <c r="AQ123" s="89">
        <f t="shared" si="207"/>
        <v>0</v>
      </c>
      <c r="AR123" s="279">
        <f t="shared" ref="AR123:AR124" si="241">IFERROR(IF(AQ123&gt;0,AQ123*AR$6/100,0),0)</f>
        <v>0</v>
      </c>
      <c r="AS123" s="121">
        <f t="shared" si="208"/>
        <v>0</v>
      </c>
      <c r="AT123" s="118">
        <f t="shared" ref="AT123:AT124" si="242">IFERROR(IF(AS123&gt;0,AS123*AT$6/100,0),0)</f>
        <v>0</v>
      </c>
      <c r="AU123" s="279">
        <f t="shared" si="209"/>
        <v>0</v>
      </c>
      <c r="AV123" s="279">
        <f t="shared" ref="AV123:AV124" si="243">IFERROR(IF(AU123&gt;0,AU123*AV$6/100,0),0)</f>
        <v>0</v>
      </c>
      <c r="AW123" s="123">
        <f t="shared" si="210"/>
        <v>0</v>
      </c>
      <c r="AX123" s="118">
        <f t="shared" ref="AX123:AX124" si="244">IFERROR(IF(AW123&gt;0,AW123*AX$6/100,0),0)</f>
        <v>0</v>
      </c>
      <c r="AY123" s="287">
        <f t="shared" ref="AY123:AY124" si="245">IF($C123="GD",F123+J123+N123+R123+V123+Z123+AD123+AH123+AL123+AO123,AQ123+AS123+AU123+AW123)</f>
        <v>15.21</v>
      </c>
      <c r="AZ123" s="78">
        <f t="shared" si="212"/>
        <v>1.5210000000000001</v>
      </c>
      <c r="BA123" s="279"/>
      <c r="BC123" s="325" t="str">
        <f t="shared" si="213"/>
        <v>106B</v>
      </c>
      <c r="BD123" s="330"/>
      <c r="BE123" s="331" t="b">
        <f t="shared" si="214"/>
        <v>0</v>
      </c>
      <c r="BF123" s="330"/>
      <c r="BG123" s="331" t="b">
        <f t="shared" si="215"/>
        <v>0</v>
      </c>
    </row>
    <row r="124" spans="1:1042" s="481" customFormat="1" ht="15" customHeight="1" x14ac:dyDescent="0.2">
      <c r="B124" s="567">
        <v>107</v>
      </c>
      <c r="C124" s="91" t="s">
        <v>92</v>
      </c>
      <c r="D124" s="283">
        <f t="shared" si="143"/>
        <v>43910</v>
      </c>
      <c r="E124" s="279" t="str">
        <f t="shared" si="179"/>
        <v>MF18ACM02</v>
      </c>
      <c r="F124" s="279">
        <f t="shared" si="180"/>
        <v>30.42</v>
      </c>
      <c r="G124" s="279">
        <f t="shared" si="181"/>
        <v>28</v>
      </c>
      <c r="H124" s="279">
        <f t="shared" si="231"/>
        <v>8.5175999999999998</v>
      </c>
      <c r="I124" s="121" t="str">
        <f t="shared" si="182"/>
        <v>CT19ACM01</v>
      </c>
      <c r="J124" s="279">
        <f t="shared" si="183"/>
        <v>93.600000000000009</v>
      </c>
      <c r="K124" s="279">
        <f t="shared" si="184"/>
        <v>20</v>
      </c>
      <c r="L124" s="279">
        <f t="shared" si="232"/>
        <v>18.720000000000002</v>
      </c>
      <c r="M124" s="121" t="str">
        <f t="shared" si="185"/>
        <v>AC19ACM02</v>
      </c>
      <c r="N124" s="279">
        <f t="shared" si="186"/>
        <v>135.18</v>
      </c>
      <c r="O124" s="279">
        <f t="shared" si="187"/>
        <v>20</v>
      </c>
      <c r="P124" s="279">
        <f t="shared" si="233"/>
        <v>27.036000000000005</v>
      </c>
      <c r="Q124" s="121" t="str">
        <f t="shared" si="188"/>
        <v>ME19ACM</v>
      </c>
      <c r="R124" s="279">
        <f t="shared" si="189"/>
        <v>91.26</v>
      </c>
      <c r="S124" s="279">
        <f t="shared" si="190"/>
        <v>18</v>
      </c>
      <c r="T124" s="279">
        <f t="shared" si="234"/>
        <v>16.4268</v>
      </c>
      <c r="U124" s="121" t="str">
        <f t="shared" si="191"/>
        <v>EU19TAM01</v>
      </c>
      <c r="V124" s="279">
        <f t="shared" si="192"/>
        <v>119.16</v>
      </c>
      <c r="W124" s="279">
        <f t="shared" si="193"/>
        <v>11</v>
      </c>
      <c r="X124" s="279">
        <f t="shared" si="235"/>
        <v>13.1076</v>
      </c>
      <c r="Y124" s="121">
        <f t="shared" si="194"/>
        <v>0</v>
      </c>
      <c r="Z124" s="279">
        <f t="shared" si="195"/>
        <v>0</v>
      </c>
      <c r="AA124" s="279">
        <f t="shared" si="196"/>
        <v>0</v>
      </c>
      <c r="AB124" s="279">
        <f t="shared" si="236"/>
        <v>0</v>
      </c>
      <c r="AC124" s="121" t="str">
        <f t="shared" si="197"/>
        <v>MF19DAG</v>
      </c>
      <c r="AD124" s="279">
        <f t="shared" si="198"/>
        <v>30.42</v>
      </c>
      <c r="AE124" s="279">
        <f t="shared" si="199"/>
        <v>33</v>
      </c>
      <c r="AF124" s="279">
        <f t="shared" si="237"/>
        <v>10.038600000000001</v>
      </c>
      <c r="AG124" s="121" t="str">
        <f t="shared" si="200"/>
        <v>CT19ACG01</v>
      </c>
      <c r="AH124" s="279">
        <f t="shared" si="201"/>
        <v>92.16</v>
      </c>
      <c r="AI124" s="279">
        <f t="shared" si="202"/>
        <v>25</v>
      </c>
      <c r="AJ124" s="279">
        <f t="shared" si="238"/>
        <v>23.04</v>
      </c>
      <c r="AK124" s="121" t="str">
        <f t="shared" si="203"/>
        <v>AC18BR01</v>
      </c>
      <c r="AL124" s="279">
        <f t="shared" si="204"/>
        <v>130.5</v>
      </c>
      <c r="AM124" s="279">
        <f t="shared" si="205"/>
        <v>23</v>
      </c>
      <c r="AN124" s="279">
        <f t="shared" si="239"/>
        <v>30.015000000000001</v>
      </c>
      <c r="AO124" s="121">
        <f t="shared" si="206"/>
        <v>0</v>
      </c>
      <c r="AP124" s="118">
        <f t="shared" si="240"/>
        <v>0</v>
      </c>
      <c r="AQ124" s="89">
        <f t="shared" si="207"/>
        <v>0</v>
      </c>
      <c r="AR124" s="279">
        <f t="shared" si="241"/>
        <v>0</v>
      </c>
      <c r="AS124" s="121">
        <f t="shared" si="208"/>
        <v>0</v>
      </c>
      <c r="AT124" s="118">
        <f t="shared" si="242"/>
        <v>0</v>
      </c>
      <c r="AU124" s="279">
        <f t="shared" si="209"/>
        <v>0</v>
      </c>
      <c r="AV124" s="279">
        <f t="shared" si="243"/>
        <v>0</v>
      </c>
      <c r="AW124" s="123">
        <f t="shared" si="210"/>
        <v>0</v>
      </c>
      <c r="AX124" s="118">
        <f t="shared" si="244"/>
        <v>0</v>
      </c>
      <c r="AY124" s="287">
        <f t="shared" si="245"/>
        <v>722.7</v>
      </c>
      <c r="AZ124" s="568">
        <f t="shared" si="212"/>
        <v>146.90160000000003</v>
      </c>
      <c r="BA124" s="279"/>
      <c r="BB124" s="566"/>
      <c r="BC124" s="325">
        <f t="shared" si="213"/>
        <v>107</v>
      </c>
      <c r="BD124" s="330"/>
      <c r="BE124" s="331" t="b">
        <f t="shared" si="214"/>
        <v>0</v>
      </c>
      <c r="BF124" s="330"/>
      <c r="BG124" s="331" t="b">
        <f t="shared" si="215"/>
        <v>0</v>
      </c>
      <c r="BH124" s="437"/>
      <c r="BI124" s="437"/>
      <c r="BJ124" s="437"/>
      <c r="BK124" s="437"/>
      <c r="BL124" s="437"/>
      <c r="BM124" s="437"/>
      <c r="BN124" s="437"/>
      <c r="BO124" s="437"/>
      <c r="BP124" s="437"/>
      <c r="BQ124" s="437"/>
      <c r="BR124" s="437"/>
      <c r="BS124" s="437"/>
      <c r="BT124" s="437"/>
      <c r="BU124" s="437"/>
      <c r="BV124" s="437"/>
      <c r="BW124" s="437"/>
      <c r="BX124" s="437"/>
      <c r="BY124" s="437"/>
      <c r="BZ124" s="437"/>
      <c r="CA124" s="437"/>
      <c r="CB124" s="437"/>
      <c r="CC124" s="437"/>
      <c r="CD124" s="437"/>
      <c r="CE124" s="437"/>
      <c r="CF124" s="437"/>
      <c r="CG124" s="437"/>
      <c r="CH124" s="437"/>
      <c r="CI124" s="437"/>
      <c r="CJ124" s="437"/>
      <c r="CK124" s="437"/>
      <c r="CL124" s="437"/>
      <c r="CM124" s="437"/>
      <c r="CN124" s="437"/>
      <c r="CO124" s="437"/>
      <c r="CP124" s="437"/>
      <c r="CQ124" s="437"/>
      <c r="CR124" s="437"/>
      <c r="CS124" s="437"/>
      <c r="CT124" s="437"/>
      <c r="CU124" s="437"/>
      <c r="CV124" s="437"/>
      <c r="CW124" s="437"/>
      <c r="CX124" s="437"/>
      <c r="CY124" s="437"/>
      <c r="CZ124" s="437"/>
      <c r="DA124" s="437"/>
      <c r="DB124" s="437"/>
      <c r="DC124" s="437"/>
      <c r="DD124" s="437"/>
      <c r="DE124" s="437"/>
      <c r="DF124" s="437"/>
      <c r="DG124" s="437"/>
      <c r="DH124" s="437"/>
      <c r="DI124" s="437"/>
      <c r="DJ124" s="437"/>
      <c r="DK124" s="437"/>
      <c r="DL124" s="437"/>
      <c r="DM124" s="437"/>
      <c r="DN124" s="437"/>
      <c r="DO124" s="437"/>
      <c r="DP124" s="437"/>
      <c r="DQ124" s="437"/>
      <c r="DR124" s="437"/>
      <c r="DS124" s="437"/>
      <c r="DT124" s="437"/>
      <c r="DU124" s="437"/>
      <c r="DV124" s="437"/>
      <c r="DW124" s="437"/>
      <c r="DX124" s="437"/>
      <c r="DY124" s="437"/>
      <c r="DZ124" s="437"/>
      <c r="EA124" s="437"/>
      <c r="EB124" s="437"/>
      <c r="EC124" s="437"/>
      <c r="ED124" s="437"/>
      <c r="EE124" s="437"/>
      <c r="EF124" s="437"/>
      <c r="EG124" s="437"/>
      <c r="EH124" s="437"/>
      <c r="EI124" s="437"/>
      <c r="EJ124" s="437"/>
      <c r="EK124" s="437"/>
      <c r="EL124" s="437"/>
      <c r="EM124" s="437"/>
      <c r="EN124" s="437"/>
      <c r="EO124" s="437"/>
      <c r="EP124" s="437"/>
      <c r="EQ124" s="437"/>
      <c r="ER124" s="437"/>
      <c r="ES124" s="437"/>
      <c r="ET124" s="437"/>
      <c r="EU124" s="437"/>
      <c r="EV124" s="437"/>
      <c r="EW124" s="437"/>
      <c r="EX124" s="437"/>
      <c r="EY124" s="437"/>
      <c r="EZ124" s="437"/>
      <c r="FA124" s="437"/>
      <c r="FB124" s="437"/>
      <c r="FC124" s="437"/>
      <c r="FD124" s="437"/>
      <c r="FE124" s="437"/>
      <c r="FF124" s="437"/>
      <c r="FG124" s="437"/>
      <c r="FH124" s="437"/>
      <c r="FI124" s="437"/>
      <c r="FJ124" s="437"/>
      <c r="FK124" s="437"/>
      <c r="FL124" s="437"/>
      <c r="FM124" s="437"/>
      <c r="FN124" s="437"/>
      <c r="FO124" s="437"/>
      <c r="FP124" s="437"/>
      <c r="FQ124" s="437"/>
      <c r="FR124" s="437"/>
      <c r="FS124" s="437"/>
      <c r="FT124" s="437"/>
      <c r="FU124" s="437"/>
      <c r="FV124" s="437"/>
      <c r="FW124" s="437"/>
      <c r="FX124" s="437"/>
      <c r="FY124" s="437"/>
      <c r="FZ124" s="437"/>
      <c r="GA124" s="437"/>
      <c r="GB124" s="437"/>
      <c r="GC124" s="437"/>
      <c r="GD124" s="437"/>
      <c r="GE124" s="437"/>
      <c r="GF124" s="437"/>
      <c r="GG124" s="437"/>
      <c r="GH124" s="437"/>
      <c r="GI124" s="437"/>
      <c r="GJ124" s="437"/>
      <c r="GK124" s="437"/>
      <c r="GL124" s="437"/>
      <c r="GM124" s="437"/>
      <c r="GN124" s="437"/>
      <c r="GO124" s="437"/>
      <c r="GP124" s="437"/>
      <c r="GQ124" s="437"/>
      <c r="GR124" s="437"/>
      <c r="GS124" s="437"/>
      <c r="GT124" s="437"/>
      <c r="GU124" s="437"/>
      <c r="GV124" s="437"/>
      <c r="GW124" s="437"/>
      <c r="GX124" s="437"/>
      <c r="GY124" s="437"/>
      <c r="GZ124" s="437"/>
      <c r="HA124" s="437"/>
      <c r="HB124" s="437"/>
      <c r="HC124" s="437"/>
      <c r="HD124" s="437"/>
      <c r="HE124" s="437"/>
      <c r="HF124" s="437"/>
      <c r="HG124" s="437"/>
      <c r="HH124" s="437"/>
      <c r="HI124" s="437"/>
      <c r="HJ124" s="437"/>
      <c r="HK124" s="437"/>
      <c r="HL124" s="437"/>
      <c r="HM124" s="437"/>
      <c r="HN124" s="437"/>
      <c r="HO124" s="437"/>
      <c r="HP124" s="437"/>
      <c r="HQ124" s="437"/>
      <c r="HR124" s="437"/>
      <c r="HS124" s="437"/>
      <c r="HT124" s="437"/>
      <c r="HU124" s="437"/>
      <c r="HV124" s="437"/>
      <c r="HW124" s="437"/>
      <c r="HX124" s="437"/>
      <c r="HY124" s="437"/>
      <c r="HZ124" s="437"/>
      <c r="IA124" s="437"/>
      <c r="IB124" s="437"/>
      <c r="IC124" s="437"/>
      <c r="ID124" s="437"/>
      <c r="IE124" s="437"/>
      <c r="IF124" s="437"/>
      <c r="IG124" s="437"/>
      <c r="IH124" s="437"/>
      <c r="II124" s="437"/>
      <c r="IJ124" s="437"/>
      <c r="IK124" s="437"/>
      <c r="IL124" s="437"/>
      <c r="IM124" s="437"/>
      <c r="IN124" s="437"/>
      <c r="IO124" s="437"/>
      <c r="IP124" s="437"/>
      <c r="IQ124" s="437"/>
      <c r="IR124" s="437"/>
      <c r="IS124" s="437"/>
      <c r="IT124" s="437"/>
      <c r="IU124" s="437"/>
      <c r="IV124" s="437"/>
      <c r="IW124" s="437"/>
      <c r="IX124" s="437"/>
      <c r="IY124" s="437"/>
      <c r="IZ124" s="437"/>
      <c r="JA124" s="437"/>
      <c r="JB124" s="437"/>
      <c r="JC124" s="437"/>
      <c r="JD124" s="437"/>
      <c r="JE124" s="437"/>
      <c r="JF124" s="437"/>
      <c r="JG124" s="437"/>
      <c r="JH124" s="437"/>
      <c r="JI124" s="437"/>
      <c r="JJ124" s="437"/>
      <c r="JK124" s="437"/>
      <c r="JL124" s="437"/>
      <c r="JM124" s="437"/>
      <c r="JN124" s="437"/>
      <c r="JO124" s="437"/>
      <c r="JP124" s="437"/>
      <c r="JQ124" s="437"/>
      <c r="JR124" s="437"/>
      <c r="JS124" s="437"/>
      <c r="JT124" s="437"/>
      <c r="JU124" s="437"/>
      <c r="JV124" s="437"/>
      <c r="JW124" s="437"/>
      <c r="JX124" s="437"/>
      <c r="JY124" s="437"/>
      <c r="JZ124" s="437"/>
      <c r="KA124" s="437"/>
      <c r="KB124" s="437"/>
      <c r="KC124" s="437"/>
      <c r="KD124" s="437"/>
      <c r="KE124" s="437"/>
      <c r="KF124" s="437"/>
      <c r="KG124" s="437"/>
      <c r="KH124" s="437"/>
      <c r="KI124" s="437"/>
      <c r="KJ124" s="437"/>
      <c r="KK124" s="437"/>
      <c r="KL124" s="437"/>
      <c r="KM124" s="437"/>
      <c r="KN124" s="437"/>
      <c r="KO124" s="437"/>
      <c r="KP124" s="437"/>
      <c r="KQ124" s="437"/>
      <c r="KR124" s="437"/>
      <c r="KS124" s="437"/>
      <c r="KT124" s="437"/>
      <c r="KU124" s="437"/>
      <c r="KV124" s="437"/>
      <c r="KW124" s="437"/>
      <c r="KX124" s="437"/>
      <c r="KY124" s="437"/>
      <c r="KZ124" s="437"/>
      <c r="LA124" s="437"/>
      <c r="LB124" s="437"/>
      <c r="LC124" s="437"/>
      <c r="LD124" s="437"/>
      <c r="LE124" s="437"/>
      <c r="LF124" s="437"/>
      <c r="LG124" s="437"/>
      <c r="LH124" s="437"/>
      <c r="LI124" s="437"/>
      <c r="LJ124" s="437"/>
      <c r="LK124" s="437"/>
      <c r="LL124" s="437"/>
      <c r="LM124" s="437"/>
      <c r="LN124" s="437"/>
      <c r="LO124" s="437"/>
      <c r="LP124" s="437"/>
      <c r="LQ124" s="437"/>
      <c r="LR124" s="437"/>
      <c r="LS124" s="437"/>
      <c r="LT124" s="437"/>
      <c r="LU124" s="437"/>
      <c r="LV124" s="437"/>
      <c r="LW124" s="437"/>
      <c r="LX124" s="437"/>
      <c r="LY124" s="437"/>
      <c r="LZ124" s="437"/>
      <c r="MA124" s="437"/>
      <c r="MB124" s="437"/>
      <c r="MC124" s="437"/>
      <c r="MD124" s="437"/>
      <c r="ME124" s="437"/>
      <c r="MF124" s="437"/>
      <c r="MG124" s="437"/>
      <c r="MH124" s="437"/>
      <c r="MI124" s="437"/>
      <c r="MJ124" s="437"/>
      <c r="MK124" s="437"/>
      <c r="ML124" s="437"/>
      <c r="MM124" s="437"/>
      <c r="MN124" s="437"/>
      <c r="MO124" s="437"/>
      <c r="MP124" s="437"/>
      <c r="MQ124" s="437"/>
      <c r="MR124" s="437"/>
      <c r="MS124" s="437"/>
      <c r="MT124" s="437"/>
      <c r="MU124" s="437"/>
      <c r="MV124" s="437"/>
      <c r="MW124" s="437"/>
      <c r="MX124" s="437"/>
      <c r="MY124" s="437"/>
      <c r="MZ124" s="437"/>
      <c r="NA124" s="437"/>
      <c r="NB124" s="437"/>
      <c r="NC124" s="437"/>
      <c r="ND124" s="437"/>
      <c r="NE124" s="437"/>
      <c r="NF124" s="437"/>
      <c r="NG124" s="437"/>
      <c r="NH124" s="437"/>
      <c r="NI124" s="437"/>
      <c r="NJ124" s="437"/>
      <c r="NK124" s="437"/>
      <c r="NL124" s="437"/>
      <c r="NM124" s="437"/>
      <c r="NN124" s="437"/>
      <c r="NO124" s="437"/>
      <c r="NP124" s="437"/>
      <c r="NQ124" s="437"/>
      <c r="NR124" s="437"/>
      <c r="NS124" s="437"/>
      <c r="NT124" s="437"/>
      <c r="NU124" s="437"/>
      <c r="NV124" s="437"/>
      <c r="NW124" s="437"/>
      <c r="NX124" s="437"/>
      <c r="NY124" s="437"/>
      <c r="NZ124" s="437"/>
      <c r="OA124" s="437"/>
      <c r="OB124" s="437"/>
      <c r="OC124" s="437"/>
      <c r="OD124" s="437"/>
      <c r="OE124" s="437"/>
      <c r="OF124" s="437"/>
      <c r="OG124" s="437"/>
      <c r="OH124" s="437"/>
      <c r="OI124" s="437"/>
      <c r="OJ124" s="437"/>
      <c r="OK124" s="437"/>
      <c r="OL124" s="437"/>
      <c r="OM124" s="437"/>
      <c r="ON124" s="437"/>
      <c r="OO124" s="437"/>
      <c r="OP124" s="437"/>
      <c r="OQ124" s="437"/>
      <c r="OR124" s="437"/>
      <c r="OS124" s="437"/>
      <c r="OT124" s="437"/>
      <c r="OU124" s="437"/>
      <c r="OV124" s="437"/>
      <c r="OW124" s="437"/>
      <c r="OX124" s="437"/>
      <c r="OY124" s="437"/>
      <c r="OZ124" s="437"/>
      <c r="PA124" s="437"/>
      <c r="PB124" s="437"/>
      <c r="PC124" s="437"/>
      <c r="PD124" s="437"/>
      <c r="PE124" s="437"/>
      <c r="PF124" s="437"/>
      <c r="PG124" s="437"/>
      <c r="PH124" s="437"/>
      <c r="PI124" s="437"/>
      <c r="PJ124" s="437"/>
      <c r="PK124" s="437"/>
      <c r="PL124" s="437"/>
      <c r="PM124" s="437"/>
      <c r="PN124" s="437"/>
      <c r="PO124" s="437"/>
      <c r="PP124" s="437"/>
      <c r="PQ124" s="437"/>
      <c r="PR124" s="437"/>
      <c r="PS124" s="437"/>
      <c r="PT124" s="437"/>
      <c r="PU124" s="437"/>
      <c r="PV124" s="437"/>
      <c r="PW124" s="437"/>
      <c r="PX124" s="437"/>
      <c r="PY124" s="437"/>
      <c r="PZ124" s="437"/>
      <c r="QA124" s="437"/>
      <c r="QB124" s="437"/>
      <c r="QC124" s="437"/>
      <c r="QD124" s="437"/>
      <c r="QE124" s="437"/>
      <c r="QF124" s="437"/>
      <c r="QG124" s="437"/>
      <c r="QH124" s="437"/>
      <c r="QI124" s="437"/>
      <c r="QJ124" s="437"/>
      <c r="QK124" s="437"/>
      <c r="QL124" s="437"/>
      <c r="QM124" s="437"/>
      <c r="QN124" s="437"/>
      <c r="QO124" s="437"/>
      <c r="QP124" s="437"/>
      <c r="QQ124" s="437"/>
      <c r="QR124" s="437"/>
      <c r="QS124" s="437"/>
      <c r="QT124" s="437"/>
      <c r="QU124" s="437"/>
      <c r="QV124" s="437"/>
      <c r="QW124" s="437"/>
      <c r="QX124" s="437"/>
      <c r="QY124" s="437"/>
      <c r="QZ124" s="437"/>
      <c r="RA124" s="437"/>
      <c r="RB124" s="437"/>
      <c r="RC124" s="437"/>
      <c r="RD124" s="437"/>
      <c r="RE124" s="437"/>
      <c r="RF124" s="437"/>
      <c r="RG124" s="437"/>
      <c r="RH124" s="437"/>
      <c r="RI124" s="437"/>
      <c r="RJ124" s="437"/>
      <c r="RK124" s="437"/>
      <c r="RL124" s="437"/>
      <c r="RM124" s="437"/>
      <c r="RN124" s="437"/>
      <c r="RO124" s="437"/>
      <c r="RP124" s="437"/>
      <c r="RQ124" s="437"/>
      <c r="RR124" s="437"/>
      <c r="RS124" s="437"/>
      <c r="RT124" s="437"/>
      <c r="RU124" s="437"/>
      <c r="RV124" s="437"/>
      <c r="RW124" s="437"/>
      <c r="RX124" s="437"/>
      <c r="RY124" s="437"/>
      <c r="RZ124" s="437"/>
      <c r="SA124" s="437"/>
      <c r="SB124" s="437"/>
      <c r="SC124" s="437"/>
      <c r="SD124" s="437"/>
      <c r="SE124" s="437"/>
      <c r="SF124" s="437"/>
      <c r="SG124" s="437"/>
      <c r="SH124" s="437"/>
      <c r="SI124" s="437"/>
      <c r="SJ124" s="437"/>
      <c r="SK124" s="437"/>
      <c r="SL124" s="437"/>
      <c r="SM124" s="437"/>
      <c r="SN124" s="437"/>
      <c r="SO124" s="437"/>
      <c r="SP124" s="437"/>
      <c r="SQ124" s="437"/>
      <c r="SR124" s="437"/>
      <c r="SS124" s="437"/>
      <c r="ST124" s="437"/>
      <c r="SU124" s="437"/>
      <c r="SV124" s="437"/>
      <c r="SW124" s="437"/>
      <c r="SX124" s="437"/>
      <c r="SY124" s="437"/>
      <c r="SZ124" s="437"/>
      <c r="TA124" s="437"/>
      <c r="TB124" s="437"/>
      <c r="TC124" s="437"/>
      <c r="TD124" s="437"/>
      <c r="TE124" s="437"/>
      <c r="TF124" s="437"/>
      <c r="TG124" s="437"/>
      <c r="TH124" s="437"/>
      <c r="TI124" s="437"/>
      <c r="TJ124" s="437"/>
      <c r="TK124" s="437"/>
      <c r="TL124" s="437"/>
      <c r="TM124" s="437"/>
      <c r="TN124" s="437"/>
      <c r="TO124" s="437"/>
      <c r="TP124" s="437"/>
      <c r="TQ124" s="437"/>
      <c r="TR124" s="437"/>
      <c r="TS124" s="437"/>
      <c r="TT124" s="437"/>
      <c r="TU124" s="437"/>
      <c r="TV124" s="437"/>
      <c r="TW124" s="437"/>
      <c r="TX124" s="437"/>
      <c r="TY124" s="437"/>
      <c r="TZ124" s="437"/>
      <c r="UA124" s="437"/>
      <c r="UB124" s="437"/>
      <c r="UC124" s="437"/>
      <c r="UD124" s="437"/>
      <c r="UE124" s="437"/>
      <c r="UF124" s="437"/>
      <c r="UG124" s="437"/>
      <c r="UH124" s="437"/>
      <c r="UI124" s="437"/>
      <c r="UJ124" s="437"/>
      <c r="UK124" s="437"/>
      <c r="UL124" s="437"/>
      <c r="UM124" s="437"/>
      <c r="UN124" s="437"/>
      <c r="UO124" s="437"/>
      <c r="UP124" s="437"/>
      <c r="UQ124" s="437"/>
      <c r="UR124" s="437"/>
      <c r="US124" s="437"/>
      <c r="UT124" s="437"/>
      <c r="UU124" s="437"/>
      <c r="UV124" s="437"/>
      <c r="UW124" s="437"/>
      <c r="UX124" s="437"/>
      <c r="UY124" s="437"/>
      <c r="UZ124" s="437"/>
      <c r="VA124" s="437"/>
      <c r="VB124" s="437"/>
      <c r="VC124" s="437"/>
      <c r="VD124" s="437"/>
      <c r="VE124" s="437"/>
      <c r="VF124" s="437"/>
      <c r="VG124" s="437"/>
      <c r="VH124" s="437"/>
      <c r="VI124" s="437"/>
      <c r="VJ124" s="437"/>
      <c r="VK124" s="437"/>
      <c r="VL124" s="437"/>
      <c r="VM124" s="437"/>
      <c r="VN124" s="437"/>
      <c r="VO124" s="437"/>
      <c r="VP124" s="437"/>
      <c r="VQ124" s="437"/>
      <c r="VR124" s="437"/>
      <c r="VS124" s="437"/>
      <c r="VT124" s="437"/>
      <c r="VU124" s="437"/>
      <c r="VV124" s="437"/>
      <c r="VW124" s="437"/>
      <c r="VX124" s="437"/>
      <c r="VY124" s="437"/>
      <c r="VZ124" s="437"/>
      <c r="WA124" s="437"/>
      <c r="WB124" s="437"/>
      <c r="WC124" s="437"/>
      <c r="WD124" s="437"/>
      <c r="WE124" s="437"/>
      <c r="WF124" s="437"/>
      <c r="WG124" s="437"/>
      <c r="WH124" s="437"/>
      <c r="WI124" s="437"/>
      <c r="WJ124" s="437"/>
      <c r="WK124" s="437"/>
      <c r="WL124" s="437"/>
      <c r="WM124" s="437"/>
      <c r="WN124" s="437"/>
      <c r="WO124" s="437"/>
      <c r="WP124" s="437"/>
      <c r="WQ124" s="437"/>
      <c r="WR124" s="437"/>
      <c r="WS124" s="437"/>
      <c r="WT124" s="437"/>
      <c r="WU124" s="437"/>
      <c r="WV124" s="437"/>
      <c r="WW124" s="437"/>
      <c r="WX124" s="437"/>
      <c r="WY124" s="437"/>
      <c r="WZ124" s="437"/>
      <c r="XA124" s="437"/>
      <c r="XB124" s="437"/>
      <c r="XC124" s="437"/>
      <c r="XD124" s="437"/>
      <c r="XE124" s="437"/>
      <c r="XF124" s="437"/>
      <c r="XG124" s="437"/>
      <c r="XH124" s="437"/>
      <c r="XI124" s="437"/>
      <c r="XJ124" s="437"/>
      <c r="XK124" s="437"/>
      <c r="XL124" s="437"/>
      <c r="XM124" s="437"/>
      <c r="XN124" s="437"/>
      <c r="XO124" s="437"/>
      <c r="XP124" s="437"/>
      <c r="XQ124" s="437"/>
      <c r="XR124" s="437"/>
      <c r="XS124" s="437"/>
      <c r="XT124" s="437"/>
      <c r="XU124" s="437"/>
      <c r="XV124" s="437"/>
      <c r="XW124" s="437"/>
      <c r="XX124" s="437"/>
      <c r="XY124" s="437"/>
      <c r="XZ124" s="437"/>
      <c r="YA124" s="437"/>
      <c r="YB124" s="437"/>
      <c r="YC124" s="437"/>
      <c r="YD124" s="437"/>
      <c r="YE124" s="437"/>
      <c r="YF124" s="437"/>
      <c r="YG124" s="437"/>
      <c r="YH124" s="437"/>
      <c r="YI124" s="437"/>
      <c r="YJ124" s="437"/>
      <c r="YK124" s="437"/>
      <c r="YL124" s="437"/>
      <c r="YM124" s="437"/>
      <c r="YN124" s="437"/>
      <c r="YO124" s="437"/>
      <c r="YP124" s="437"/>
      <c r="YQ124" s="437"/>
      <c r="YR124" s="437"/>
      <c r="YS124" s="437"/>
      <c r="YT124" s="437"/>
      <c r="YU124" s="437"/>
      <c r="YV124" s="437"/>
      <c r="YW124" s="437"/>
      <c r="YX124" s="437"/>
      <c r="YY124" s="437"/>
      <c r="YZ124" s="437"/>
      <c r="ZA124" s="437"/>
      <c r="ZB124" s="437"/>
      <c r="ZC124" s="437"/>
      <c r="ZD124" s="437"/>
      <c r="ZE124" s="437"/>
      <c r="ZF124" s="437"/>
      <c r="ZG124" s="437"/>
      <c r="ZH124" s="437"/>
      <c r="ZI124" s="437"/>
      <c r="ZJ124" s="437"/>
      <c r="ZK124" s="437"/>
      <c r="ZL124" s="437"/>
      <c r="ZM124" s="437"/>
      <c r="ZN124" s="437"/>
      <c r="ZO124" s="437"/>
      <c r="ZP124" s="437"/>
      <c r="ZQ124" s="437"/>
      <c r="ZR124" s="437"/>
      <c r="ZS124" s="437"/>
      <c r="ZT124" s="437"/>
      <c r="ZU124" s="437"/>
      <c r="ZV124" s="437"/>
      <c r="ZW124" s="437"/>
      <c r="ZX124" s="437"/>
      <c r="ZY124" s="437"/>
      <c r="ZZ124" s="437"/>
      <c r="AAA124" s="437"/>
      <c r="AAB124" s="437"/>
      <c r="AAC124" s="437"/>
      <c r="AAD124" s="437"/>
      <c r="AAE124" s="437"/>
      <c r="AAF124" s="437"/>
      <c r="AAG124" s="437"/>
      <c r="AAH124" s="437"/>
      <c r="AAI124" s="437"/>
      <c r="AAJ124" s="437"/>
      <c r="AAK124" s="437"/>
      <c r="AAL124" s="437"/>
      <c r="AAM124" s="437"/>
      <c r="AAN124" s="437"/>
      <c r="AAO124" s="437"/>
      <c r="AAP124" s="437"/>
      <c r="AAQ124" s="437"/>
      <c r="AAR124" s="437"/>
      <c r="AAS124" s="437"/>
      <c r="AAT124" s="437"/>
      <c r="AAU124" s="437"/>
      <c r="AAV124" s="437"/>
      <c r="AAW124" s="437"/>
      <c r="AAX124" s="437"/>
      <c r="AAY124" s="437"/>
      <c r="AAZ124" s="437"/>
      <c r="ABA124" s="437"/>
      <c r="ABB124" s="437"/>
      <c r="ABC124" s="437"/>
      <c r="ABD124" s="437"/>
      <c r="ABE124" s="437"/>
      <c r="ABF124" s="437"/>
      <c r="ABG124" s="437"/>
      <c r="ABH124" s="437"/>
      <c r="ABI124" s="437"/>
      <c r="ABJ124" s="437"/>
      <c r="ABK124" s="437"/>
      <c r="ABL124" s="437"/>
      <c r="ABM124" s="437"/>
      <c r="ABN124" s="437"/>
      <c r="ABO124" s="437"/>
      <c r="ABP124" s="437"/>
      <c r="ABQ124" s="437"/>
      <c r="ABR124" s="437"/>
      <c r="ABS124" s="437"/>
      <c r="ABT124" s="437"/>
      <c r="ABU124" s="437"/>
      <c r="ABV124" s="437"/>
      <c r="ABW124" s="437"/>
      <c r="ABX124" s="437"/>
      <c r="ABY124" s="437"/>
      <c r="ABZ124" s="437"/>
      <c r="ACA124" s="437"/>
      <c r="ACB124" s="437"/>
      <c r="ACC124" s="437"/>
      <c r="ACD124" s="437"/>
      <c r="ACE124" s="437"/>
      <c r="ACF124" s="437"/>
      <c r="ACG124" s="437"/>
      <c r="ACH124" s="437"/>
      <c r="ACI124" s="437"/>
      <c r="ACJ124" s="437"/>
      <c r="ACK124" s="437"/>
      <c r="ACL124" s="437"/>
      <c r="ACM124" s="437"/>
      <c r="ACN124" s="437"/>
      <c r="ACO124" s="437"/>
      <c r="ACP124" s="437"/>
      <c r="ACQ124" s="437"/>
      <c r="ACR124" s="437"/>
      <c r="ACS124" s="437"/>
      <c r="ACT124" s="437"/>
      <c r="ACU124" s="437"/>
      <c r="ACV124" s="437"/>
      <c r="ACW124" s="437"/>
      <c r="ACX124" s="437"/>
      <c r="ACY124" s="437"/>
      <c r="ACZ124" s="437"/>
      <c r="ADA124" s="437"/>
      <c r="ADB124" s="437"/>
      <c r="ADC124" s="437"/>
      <c r="ADD124" s="437"/>
      <c r="ADE124" s="437"/>
      <c r="ADF124" s="437"/>
      <c r="ADG124" s="437"/>
      <c r="ADH124" s="437"/>
      <c r="ADI124" s="437"/>
      <c r="ADJ124" s="437"/>
      <c r="ADK124" s="437"/>
      <c r="ADL124" s="437"/>
      <c r="ADM124" s="437"/>
      <c r="ADN124" s="437"/>
      <c r="ADO124" s="437"/>
      <c r="ADP124" s="437"/>
      <c r="ADQ124" s="437"/>
      <c r="ADR124" s="437"/>
      <c r="ADS124" s="437"/>
      <c r="ADT124" s="437"/>
      <c r="ADU124" s="437"/>
      <c r="ADV124" s="437"/>
      <c r="ADW124" s="437"/>
      <c r="ADX124" s="437"/>
      <c r="ADY124" s="437"/>
      <c r="ADZ124" s="437"/>
      <c r="AEA124" s="437"/>
      <c r="AEB124" s="437"/>
      <c r="AEC124" s="437"/>
      <c r="AED124" s="437"/>
      <c r="AEE124" s="437"/>
      <c r="AEF124" s="437"/>
      <c r="AEG124" s="437"/>
      <c r="AEH124" s="437"/>
      <c r="AEI124" s="437"/>
      <c r="AEJ124" s="437"/>
      <c r="AEK124" s="437"/>
      <c r="AEL124" s="437"/>
      <c r="AEM124" s="437"/>
      <c r="AEN124" s="437"/>
      <c r="AEO124" s="437"/>
      <c r="AEP124" s="437"/>
      <c r="AEQ124" s="437"/>
      <c r="AER124" s="437"/>
      <c r="AES124" s="437"/>
      <c r="AET124" s="437"/>
      <c r="AEU124" s="437"/>
      <c r="AEV124" s="437"/>
      <c r="AEW124" s="437"/>
      <c r="AEX124" s="437"/>
      <c r="AEY124" s="437"/>
      <c r="AEZ124" s="437"/>
      <c r="AFA124" s="437"/>
      <c r="AFB124" s="437"/>
      <c r="AFC124" s="437"/>
      <c r="AFD124" s="437"/>
      <c r="AFE124" s="437"/>
      <c r="AFF124" s="437"/>
      <c r="AFG124" s="437"/>
      <c r="AFH124" s="437"/>
      <c r="AFI124" s="437"/>
      <c r="AFJ124" s="437"/>
      <c r="AFK124" s="437"/>
      <c r="AFL124" s="437"/>
      <c r="AFM124" s="437"/>
      <c r="AFN124" s="437"/>
      <c r="AFO124" s="437"/>
      <c r="AFP124" s="437"/>
      <c r="AFQ124" s="437"/>
      <c r="AFR124" s="437"/>
      <c r="AFS124" s="437"/>
      <c r="AFT124" s="437"/>
      <c r="AFU124" s="437"/>
      <c r="AFV124" s="437"/>
      <c r="AFW124" s="437"/>
      <c r="AFX124" s="437"/>
      <c r="AFY124" s="437"/>
      <c r="AFZ124" s="437"/>
      <c r="AGA124" s="437"/>
      <c r="AGB124" s="437"/>
      <c r="AGC124" s="437"/>
      <c r="AGD124" s="437"/>
      <c r="AGE124" s="437"/>
      <c r="AGF124" s="437"/>
      <c r="AGG124" s="437"/>
      <c r="AGH124" s="437"/>
      <c r="AGI124" s="437"/>
      <c r="AGJ124" s="437"/>
      <c r="AGK124" s="437"/>
      <c r="AGL124" s="437"/>
      <c r="AGM124" s="437"/>
      <c r="AGN124" s="437"/>
      <c r="AGO124" s="437"/>
      <c r="AGP124" s="437"/>
      <c r="AGQ124" s="437"/>
      <c r="AGR124" s="437"/>
      <c r="AGS124" s="437"/>
      <c r="AGT124" s="437"/>
      <c r="AGU124" s="437"/>
      <c r="AGV124" s="437"/>
      <c r="AGW124" s="437"/>
      <c r="AGX124" s="437"/>
      <c r="AGY124" s="437"/>
      <c r="AGZ124" s="437"/>
      <c r="AHA124" s="437"/>
      <c r="AHB124" s="437"/>
      <c r="AHC124" s="437"/>
      <c r="AHD124" s="437"/>
      <c r="AHE124" s="437"/>
      <c r="AHF124" s="437"/>
      <c r="AHG124" s="437"/>
      <c r="AHH124" s="437"/>
      <c r="AHI124" s="437"/>
      <c r="AHJ124" s="437"/>
      <c r="AHK124" s="437"/>
      <c r="AHL124" s="437"/>
      <c r="AHM124" s="437"/>
      <c r="AHN124" s="437"/>
      <c r="AHO124" s="437"/>
      <c r="AHP124" s="437"/>
      <c r="AHQ124" s="437"/>
      <c r="AHR124" s="437"/>
      <c r="AHS124" s="437"/>
      <c r="AHT124" s="437"/>
      <c r="AHU124" s="437"/>
      <c r="AHV124" s="437"/>
      <c r="AHW124" s="437"/>
      <c r="AHX124" s="437"/>
      <c r="AHY124" s="437"/>
      <c r="AHZ124" s="437"/>
      <c r="AIA124" s="437"/>
      <c r="AIB124" s="437"/>
      <c r="AIC124" s="437"/>
      <c r="AID124" s="437"/>
      <c r="AIE124" s="437"/>
      <c r="AIF124" s="437"/>
      <c r="AIG124" s="437"/>
      <c r="AIH124" s="437"/>
      <c r="AII124" s="437"/>
      <c r="AIJ124" s="437"/>
      <c r="AIK124" s="437"/>
      <c r="AIL124" s="437"/>
      <c r="AIM124" s="437"/>
      <c r="AIN124" s="437"/>
      <c r="AIO124" s="437"/>
      <c r="AIP124" s="437"/>
      <c r="AIQ124" s="437"/>
      <c r="AIR124" s="437"/>
      <c r="AIS124" s="437"/>
      <c r="AIT124" s="437"/>
      <c r="AIU124" s="437"/>
      <c r="AIV124" s="437"/>
      <c r="AIW124" s="437"/>
      <c r="AIX124" s="437"/>
      <c r="AIY124" s="437"/>
      <c r="AIZ124" s="437"/>
      <c r="AJA124" s="437"/>
      <c r="AJB124" s="437"/>
      <c r="AJC124" s="437"/>
      <c r="AJD124" s="437"/>
      <c r="AJE124" s="437"/>
      <c r="AJF124" s="437"/>
      <c r="AJG124" s="437"/>
      <c r="AJH124" s="437"/>
      <c r="AJI124" s="437"/>
      <c r="AJJ124" s="437"/>
      <c r="AJK124" s="437"/>
      <c r="AJL124" s="437"/>
      <c r="AJM124" s="437"/>
      <c r="AJN124" s="437"/>
      <c r="AJO124" s="437"/>
      <c r="AJP124" s="437"/>
      <c r="AJQ124" s="437"/>
      <c r="AJR124" s="437"/>
      <c r="AJS124" s="437"/>
      <c r="AJT124" s="437"/>
      <c r="AJU124" s="437"/>
      <c r="AJV124" s="437"/>
      <c r="AJW124" s="437"/>
      <c r="AJX124" s="437"/>
      <c r="AJY124" s="437"/>
      <c r="AJZ124" s="437"/>
      <c r="AKA124" s="437"/>
      <c r="AKB124" s="437"/>
      <c r="AKC124" s="437"/>
      <c r="AKD124" s="437"/>
      <c r="AKE124" s="437"/>
      <c r="AKF124" s="437"/>
      <c r="AKG124" s="437"/>
      <c r="AKH124" s="437"/>
      <c r="AKI124" s="437"/>
      <c r="AKJ124" s="437"/>
      <c r="AKK124" s="437"/>
      <c r="AKL124" s="437"/>
      <c r="AKM124" s="437"/>
      <c r="AKN124" s="437"/>
      <c r="AKO124" s="437"/>
      <c r="AKP124" s="437"/>
      <c r="AKQ124" s="437"/>
      <c r="AKR124" s="437"/>
      <c r="AKS124" s="437"/>
      <c r="AKT124" s="437"/>
      <c r="AKU124" s="437"/>
      <c r="AKV124" s="437"/>
      <c r="AKW124" s="437"/>
      <c r="AKX124" s="437"/>
      <c r="AKY124" s="437"/>
      <c r="AKZ124" s="437"/>
      <c r="ALA124" s="437"/>
      <c r="ALB124" s="437"/>
      <c r="ALC124" s="437"/>
      <c r="ALD124" s="437"/>
      <c r="ALE124" s="437"/>
      <c r="ALF124" s="437"/>
      <c r="ALG124" s="437"/>
      <c r="ALH124" s="437"/>
      <c r="ALI124" s="437"/>
      <c r="ALJ124" s="437"/>
      <c r="ALK124" s="437"/>
      <c r="ALL124" s="437"/>
      <c r="ALM124" s="437"/>
      <c r="ALN124" s="437"/>
      <c r="ALO124" s="437"/>
      <c r="ALP124" s="437"/>
      <c r="ALQ124" s="437"/>
      <c r="ALR124" s="437"/>
      <c r="ALS124" s="437"/>
      <c r="ALT124" s="437"/>
      <c r="ALU124" s="437"/>
      <c r="ALV124" s="437"/>
      <c r="ALW124" s="437"/>
      <c r="ALX124" s="437"/>
      <c r="ALY124" s="437"/>
      <c r="ALZ124" s="437"/>
      <c r="AMA124" s="437"/>
      <c r="AMB124" s="437"/>
      <c r="AMC124" s="437"/>
      <c r="AMD124" s="437"/>
      <c r="AME124" s="437"/>
      <c r="AMF124" s="437"/>
      <c r="AMG124" s="437"/>
      <c r="AMH124" s="437"/>
      <c r="AMI124" s="437"/>
      <c r="AMJ124" s="437"/>
      <c r="AMK124" s="437"/>
      <c r="AML124" s="437"/>
      <c r="AMM124" s="437"/>
      <c r="AMN124" s="437"/>
      <c r="AMO124" s="437"/>
      <c r="AMP124" s="437"/>
      <c r="AMQ124" s="437"/>
      <c r="AMR124" s="437"/>
      <c r="AMS124" s="437"/>
      <c r="AMT124" s="437"/>
      <c r="AMU124" s="437"/>
      <c r="AMV124" s="437"/>
      <c r="AMW124" s="437"/>
      <c r="AMX124" s="437"/>
      <c r="AMY124" s="437"/>
      <c r="AMZ124" s="437"/>
      <c r="ANA124" s="437"/>
      <c r="ANB124" s="437"/>
    </row>
    <row r="125" spans="1:1042" s="481" customFormat="1" ht="15" customHeight="1" x14ac:dyDescent="0.2">
      <c r="B125" s="567">
        <v>108</v>
      </c>
      <c r="C125" s="91" t="s">
        <v>92</v>
      </c>
      <c r="D125" s="283">
        <f t="shared" si="143"/>
        <v>43910</v>
      </c>
      <c r="E125" s="279">
        <f t="shared" si="179"/>
        <v>0</v>
      </c>
      <c r="F125" s="279">
        <f t="shared" si="180"/>
        <v>0</v>
      </c>
      <c r="G125" s="279">
        <f t="shared" si="181"/>
        <v>0</v>
      </c>
      <c r="H125" s="279">
        <f t="shared" ref="H125:H126" si="246">F125*G125/100</f>
        <v>0</v>
      </c>
      <c r="I125" s="121" t="str">
        <f t="shared" si="182"/>
        <v>CT19ACM01</v>
      </c>
      <c r="J125" s="279">
        <f t="shared" si="183"/>
        <v>31.200000000000003</v>
      </c>
      <c r="K125" s="279">
        <f t="shared" si="184"/>
        <v>20</v>
      </c>
      <c r="L125" s="279">
        <f t="shared" ref="L125:L126" si="247">J125*K125/100</f>
        <v>6.24</v>
      </c>
      <c r="M125" s="121" t="str">
        <f t="shared" si="185"/>
        <v>AC19ACM02</v>
      </c>
      <c r="N125" s="279">
        <f t="shared" si="186"/>
        <v>135.18</v>
      </c>
      <c r="O125" s="279">
        <f t="shared" si="187"/>
        <v>20</v>
      </c>
      <c r="P125" s="279">
        <f t="shared" ref="P125:P126" si="248">N125*O125/100</f>
        <v>27.036000000000005</v>
      </c>
      <c r="Q125" s="121" t="str">
        <f t="shared" si="188"/>
        <v>ME19ACM</v>
      </c>
      <c r="R125" s="279">
        <f t="shared" si="189"/>
        <v>60.84</v>
      </c>
      <c r="S125" s="279">
        <f t="shared" si="190"/>
        <v>18</v>
      </c>
      <c r="T125" s="279">
        <f t="shared" ref="T125:T126" si="249">R125*S125/100</f>
        <v>10.951200000000002</v>
      </c>
      <c r="U125" s="121" t="str">
        <f t="shared" si="191"/>
        <v>EU19TAM01</v>
      </c>
      <c r="V125" s="279">
        <f t="shared" si="192"/>
        <v>79.44</v>
      </c>
      <c r="W125" s="279">
        <f t="shared" si="193"/>
        <v>11</v>
      </c>
      <c r="X125" s="279">
        <f t="shared" ref="X125:X126" si="250">V125*W125/100</f>
        <v>8.7383999999999986</v>
      </c>
      <c r="Y125" s="121">
        <f t="shared" si="194"/>
        <v>0</v>
      </c>
      <c r="Z125" s="279">
        <f t="shared" si="195"/>
        <v>0</v>
      </c>
      <c r="AA125" s="279">
        <f t="shared" si="196"/>
        <v>0</v>
      </c>
      <c r="AB125" s="279">
        <f t="shared" ref="AB125:AB126" si="251">Z125*AA125/100</f>
        <v>0</v>
      </c>
      <c r="AC125" s="121" t="str">
        <f t="shared" si="197"/>
        <v>MF19DAG</v>
      </c>
      <c r="AD125" s="279">
        <f t="shared" si="198"/>
        <v>30.42</v>
      </c>
      <c r="AE125" s="279">
        <f t="shared" si="199"/>
        <v>33</v>
      </c>
      <c r="AF125" s="279">
        <f t="shared" ref="AF125:AF126" si="252">AD125*AE125/100</f>
        <v>10.038600000000001</v>
      </c>
      <c r="AG125" s="121">
        <f t="shared" si="200"/>
        <v>0</v>
      </c>
      <c r="AH125" s="279">
        <f t="shared" si="201"/>
        <v>0</v>
      </c>
      <c r="AI125" s="279">
        <f t="shared" si="202"/>
        <v>0</v>
      </c>
      <c r="AJ125" s="279">
        <f t="shared" ref="AJ125:AJ126" si="253">AH125*AI125/100</f>
        <v>0</v>
      </c>
      <c r="AK125" s="121" t="str">
        <f t="shared" si="203"/>
        <v>AC18BR01</v>
      </c>
      <c r="AL125" s="279">
        <f t="shared" si="204"/>
        <v>43.5</v>
      </c>
      <c r="AM125" s="279">
        <f t="shared" si="205"/>
        <v>23</v>
      </c>
      <c r="AN125" s="279">
        <f t="shared" ref="AN125:AN126" si="254">AL125*AM125/100</f>
        <v>10.005000000000001</v>
      </c>
      <c r="AO125" s="121">
        <f t="shared" si="206"/>
        <v>0</v>
      </c>
      <c r="AP125" s="118">
        <f t="shared" ref="AP125:AP126" si="255">IFERROR(IF(AO125&gt;0,AO125*AP$6/100,0),0)</f>
        <v>0</v>
      </c>
      <c r="AQ125" s="89">
        <f t="shared" si="207"/>
        <v>0</v>
      </c>
      <c r="AR125" s="279">
        <f t="shared" ref="AR125:AR126" si="256">IFERROR(IF(AQ125&gt;0,AQ125*AR$6/100,0),0)</f>
        <v>0</v>
      </c>
      <c r="AS125" s="121">
        <f t="shared" si="208"/>
        <v>0</v>
      </c>
      <c r="AT125" s="118">
        <f t="shared" ref="AT125:AT126" si="257">IFERROR(IF(AS125&gt;0,AS125*AT$6/100,0),0)</f>
        <v>0</v>
      </c>
      <c r="AU125" s="279">
        <f t="shared" si="209"/>
        <v>0</v>
      </c>
      <c r="AV125" s="279">
        <f t="shared" ref="AV125:AV126" si="258">IFERROR(IF(AU125&gt;0,AU125*AV$6/100,0),0)</f>
        <v>0</v>
      </c>
      <c r="AW125" s="123">
        <f t="shared" si="210"/>
        <v>0</v>
      </c>
      <c r="AX125" s="118">
        <f t="shared" ref="AX125:AX126" si="259">IFERROR(IF(AW125&gt;0,AW125*AX$6/100,0),0)</f>
        <v>0</v>
      </c>
      <c r="AY125" s="287">
        <f t="shared" ref="AY125:AY126" si="260">IF($C125="GD",F125+J125+N125+R125+V125+Z125+AD125+AH125+AL125+AO125,AQ125+AS125+AU125+AW125)</f>
        <v>380.58</v>
      </c>
      <c r="AZ125" s="568">
        <f t="shared" si="212"/>
        <v>73.009200000000007</v>
      </c>
      <c r="BA125" s="279"/>
      <c r="BB125" s="566"/>
      <c r="BC125" s="325">
        <f t="shared" si="213"/>
        <v>108</v>
      </c>
      <c r="BD125" s="330"/>
      <c r="BE125" s="331" t="b">
        <f t="shared" si="214"/>
        <v>0</v>
      </c>
      <c r="BF125" s="330"/>
      <c r="BG125" s="331" t="b">
        <f t="shared" si="215"/>
        <v>0</v>
      </c>
      <c r="BH125" s="437"/>
      <c r="BI125" s="437"/>
      <c r="BJ125" s="437"/>
      <c r="BK125" s="437"/>
      <c r="BL125" s="437"/>
      <c r="BM125" s="437"/>
      <c r="BN125" s="437"/>
      <c r="BO125" s="437"/>
      <c r="BP125" s="437"/>
      <c r="BQ125" s="437"/>
      <c r="BR125" s="437"/>
      <c r="BS125" s="437"/>
      <c r="BT125" s="437"/>
      <c r="BU125" s="437"/>
      <c r="BV125" s="437"/>
      <c r="BW125" s="437"/>
      <c r="BX125" s="437"/>
      <c r="BY125" s="437"/>
      <c r="BZ125" s="437"/>
      <c r="CA125" s="437"/>
      <c r="CB125" s="437"/>
      <c r="CC125" s="437"/>
      <c r="CD125" s="437"/>
      <c r="CE125" s="437"/>
      <c r="CF125" s="437"/>
      <c r="CG125" s="437"/>
      <c r="CH125" s="437"/>
      <c r="CI125" s="437"/>
      <c r="CJ125" s="437"/>
      <c r="CK125" s="437"/>
      <c r="CL125" s="437"/>
      <c r="CM125" s="437"/>
      <c r="CN125" s="437"/>
      <c r="CO125" s="437"/>
      <c r="CP125" s="437"/>
      <c r="CQ125" s="437"/>
      <c r="CR125" s="437"/>
      <c r="CS125" s="437"/>
      <c r="CT125" s="437"/>
      <c r="CU125" s="437"/>
      <c r="CV125" s="437"/>
      <c r="CW125" s="437"/>
      <c r="CX125" s="437"/>
      <c r="CY125" s="437"/>
      <c r="CZ125" s="437"/>
      <c r="DA125" s="437"/>
      <c r="DB125" s="437"/>
      <c r="DC125" s="437"/>
      <c r="DD125" s="437"/>
      <c r="DE125" s="437"/>
      <c r="DF125" s="437"/>
      <c r="DG125" s="437"/>
      <c r="DH125" s="437"/>
      <c r="DI125" s="437"/>
      <c r="DJ125" s="437"/>
      <c r="DK125" s="437"/>
      <c r="DL125" s="437"/>
      <c r="DM125" s="437"/>
      <c r="DN125" s="437"/>
      <c r="DO125" s="437"/>
      <c r="DP125" s="437"/>
      <c r="DQ125" s="437"/>
      <c r="DR125" s="437"/>
      <c r="DS125" s="437"/>
      <c r="DT125" s="437"/>
      <c r="DU125" s="437"/>
      <c r="DV125" s="437"/>
      <c r="DW125" s="437"/>
      <c r="DX125" s="437"/>
      <c r="DY125" s="437"/>
      <c r="DZ125" s="437"/>
      <c r="EA125" s="437"/>
      <c r="EB125" s="437"/>
      <c r="EC125" s="437"/>
      <c r="ED125" s="437"/>
      <c r="EE125" s="437"/>
      <c r="EF125" s="437"/>
      <c r="EG125" s="437"/>
      <c r="EH125" s="437"/>
      <c r="EI125" s="437"/>
      <c r="EJ125" s="437"/>
      <c r="EK125" s="437"/>
      <c r="EL125" s="437"/>
      <c r="EM125" s="437"/>
      <c r="EN125" s="437"/>
      <c r="EO125" s="437"/>
      <c r="EP125" s="437"/>
      <c r="EQ125" s="437"/>
      <c r="ER125" s="437"/>
      <c r="ES125" s="437"/>
      <c r="ET125" s="437"/>
      <c r="EU125" s="437"/>
      <c r="EV125" s="437"/>
      <c r="EW125" s="437"/>
      <c r="EX125" s="437"/>
      <c r="EY125" s="437"/>
      <c r="EZ125" s="437"/>
      <c r="FA125" s="437"/>
      <c r="FB125" s="437"/>
      <c r="FC125" s="437"/>
      <c r="FD125" s="437"/>
      <c r="FE125" s="437"/>
      <c r="FF125" s="437"/>
      <c r="FG125" s="437"/>
      <c r="FH125" s="437"/>
      <c r="FI125" s="437"/>
      <c r="FJ125" s="437"/>
      <c r="FK125" s="437"/>
      <c r="FL125" s="437"/>
      <c r="FM125" s="437"/>
      <c r="FN125" s="437"/>
      <c r="FO125" s="437"/>
      <c r="FP125" s="437"/>
      <c r="FQ125" s="437"/>
      <c r="FR125" s="437"/>
      <c r="FS125" s="437"/>
      <c r="FT125" s="437"/>
      <c r="FU125" s="437"/>
      <c r="FV125" s="437"/>
      <c r="FW125" s="437"/>
      <c r="FX125" s="437"/>
      <c r="FY125" s="437"/>
      <c r="FZ125" s="437"/>
      <c r="GA125" s="437"/>
      <c r="GB125" s="437"/>
      <c r="GC125" s="437"/>
      <c r="GD125" s="437"/>
      <c r="GE125" s="437"/>
      <c r="GF125" s="437"/>
      <c r="GG125" s="437"/>
      <c r="GH125" s="437"/>
      <c r="GI125" s="437"/>
      <c r="GJ125" s="437"/>
      <c r="GK125" s="437"/>
      <c r="GL125" s="437"/>
      <c r="GM125" s="437"/>
      <c r="GN125" s="437"/>
      <c r="GO125" s="437"/>
      <c r="GP125" s="437"/>
      <c r="GQ125" s="437"/>
      <c r="GR125" s="437"/>
      <c r="GS125" s="437"/>
      <c r="GT125" s="437"/>
      <c r="GU125" s="437"/>
      <c r="GV125" s="437"/>
      <c r="GW125" s="437"/>
      <c r="GX125" s="437"/>
      <c r="GY125" s="437"/>
      <c r="GZ125" s="437"/>
      <c r="HA125" s="437"/>
      <c r="HB125" s="437"/>
      <c r="HC125" s="437"/>
      <c r="HD125" s="437"/>
      <c r="HE125" s="437"/>
      <c r="HF125" s="437"/>
      <c r="HG125" s="437"/>
      <c r="HH125" s="437"/>
      <c r="HI125" s="437"/>
      <c r="HJ125" s="437"/>
      <c r="HK125" s="437"/>
      <c r="HL125" s="437"/>
      <c r="HM125" s="437"/>
      <c r="HN125" s="437"/>
      <c r="HO125" s="437"/>
      <c r="HP125" s="437"/>
      <c r="HQ125" s="437"/>
      <c r="HR125" s="437"/>
      <c r="HS125" s="437"/>
      <c r="HT125" s="437"/>
      <c r="HU125" s="437"/>
      <c r="HV125" s="437"/>
      <c r="HW125" s="437"/>
      <c r="HX125" s="437"/>
      <c r="HY125" s="437"/>
      <c r="HZ125" s="437"/>
      <c r="IA125" s="437"/>
      <c r="IB125" s="437"/>
      <c r="IC125" s="437"/>
      <c r="ID125" s="437"/>
      <c r="IE125" s="437"/>
      <c r="IF125" s="437"/>
      <c r="IG125" s="437"/>
      <c r="IH125" s="437"/>
      <c r="II125" s="437"/>
      <c r="IJ125" s="437"/>
      <c r="IK125" s="437"/>
      <c r="IL125" s="437"/>
      <c r="IM125" s="437"/>
      <c r="IN125" s="437"/>
      <c r="IO125" s="437"/>
      <c r="IP125" s="437"/>
      <c r="IQ125" s="437"/>
      <c r="IR125" s="437"/>
      <c r="IS125" s="437"/>
      <c r="IT125" s="437"/>
      <c r="IU125" s="437"/>
      <c r="IV125" s="437"/>
      <c r="IW125" s="437"/>
      <c r="IX125" s="437"/>
      <c r="IY125" s="437"/>
      <c r="IZ125" s="437"/>
      <c r="JA125" s="437"/>
      <c r="JB125" s="437"/>
      <c r="JC125" s="437"/>
      <c r="JD125" s="437"/>
      <c r="JE125" s="437"/>
      <c r="JF125" s="437"/>
      <c r="JG125" s="437"/>
      <c r="JH125" s="437"/>
      <c r="JI125" s="437"/>
      <c r="JJ125" s="437"/>
      <c r="JK125" s="437"/>
      <c r="JL125" s="437"/>
      <c r="JM125" s="437"/>
      <c r="JN125" s="437"/>
      <c r="JO125" s="437"/>
      <c r="JP125" s="437"/>
      <c r="JQ125" s="437"/>
      <c r="JR125" s="437"/>
      <c r="JS125" s="437"/>
      <c r="JT125" s="437"/>
      <c r="JU125" s="437"/>
      <c r="JV125" s="437"/>
      <c r="JW125" s="437"/>
      <c r="JX125" s="437"/>
      <c r="JY125" s="437"/>
      <c r="JZ125" s="437"/>
      <c r="KA125" s="437"/>
      <c r="KB125" s="437"/>
      <c r="KC125" s="437"/>
      <c r="KD125" s="437"/>
      <c r="KE125" s="437"/>
      <c r="KF125" s="437"/>
      <c r="KG125" s="437"/>
      <c r="KH125" s="437"/>
      <c r="KI125" s="437"/>
      <c r="KJ125" s="437"/>
      <c r="KK125" s="437"/>
      <c r="KL125" s="437"/>
      <c r="KM125" s="437"/>
      <c r="KN125" s="437"/>
      <c r="KO125" s="437"/>
      <c r="KP125" s="437"/>
      <c r="KQ125" s="437"/>
      <c r="KR125" s="437"/>
      <c r="KS125" s="437"/>
      <c r="KT125" s="437"/>
      <c r="KU125" s="437"/>
      <c r="KV125" s="437"/>
      <c r="KW125" s="437"/>
      <c r="KX125" s="437"/>
      <c r="KY125" s="437"/>
      <c r="KZ125" s="437"/>
      <c r="LA125" s="437"/>
      <c r="LB125" s="437"/>
      <c r="LC125" s="437"/>
      <c r="LD125" s="437"/>
      <c r="LE125" s="437"/>
      <c r="LF125" s="437"/>
      <c r="LG125" s="437"/>
      <c r="LH125" s="437"/>
      <c r="LI125" s="437"/>
      <c r="LJ125" s="437"/>
      <c r="LK125" s="437"/>
      <c r="LL125" s="437"/>
      <c r="LM125" s="437"/>
      <c r="LN125" s="437"/>
      <c r="LO125" s="437"/>
      <c r="LP125" s="437"/>
      <c r="LQ125" s="437"/>
      <c r="LR125" s="437"/>
      <c r="LS125" s="437"/>
      <c r="LT125" s="437"/>
      <c r="LU125" s="437"/>
      <c r="LV125" s="437"/>
      <c r="LW125" s="437"/>
      <c r="LX125" s="437"/>
      <c r="LY125" s="437"/>
      <c r="LZ125" s="437"/>
      <c r="MA125" s="437"/>
      <c r="MB125" s="437"/>
      <c r="MC125" s="437"/>
      <c r="MD125" s="437"/>
      <c r="ME125" s="437"/>
      <c r="MF125" s="437"/>
      <c r="MG125" s="437"/>
      <c r="MH125" s="437"/>
      <c r="MI125" s="437"/>
      <c r="MJ125" s="437"/>
      <c r="MK125" s="437"/>
      <c r="ML125" s="437"/>
      <c r="MM125" s="437"/>
      <c r="MN125" s="437"/>
      <c r="MO125" s="437"/>
      <c r="MP125" s="437"/>
      <c r="MQ125" s="437"/>
      <c r="MR125" s="437"/>
      <c r="MS125" s="437"/>
      <c r="MT125" s="437"/>
      <c r="MU125" s="437"/>
      <c r="MV125" s="437"/>
      <c r="MW125" s="437"/>
      <c r="MX125" s="437"/>
      <c r="MY125" s="437"/>
      <c r="MZ125" s="437"/>
      <c r="NA125" s="437"/>
      <c r="NB125" s="437"/>
      <c r="NC125" s="437"/>
      <c r="ND125" s="437"/>
      <c r="NE125" s="437"/>
      <c r="NF125" s="437"/>
      <c r="NG125" s="437"/>
      <c r="NH125" s="437"/>
      <c r="NI125" s="437"/>
      <c r="NJ125" s="437"/>
      <c r="NK125" s="437"/>
      <c r="NL125" s="437"/>
      <c r="NM125" s="437"/>
      <c r="NN125" s="437"/>
      <c r="NO125" s="437"/>
      <c r="NP125" s="437"/>
      <c r="NQ125" s="437"/>
      <c r="NR125" s="437"/>
      <c r="NS125" s="437"/>
      <c r="NT125" s="437"/>
      <c r="NU125" s="437"/>
      <c r="NV125" s="437"/>
      <c r="NW125" s="437"/>
      <c r="NX125" s="437"/>
      <c r="NY125" s="437"/>
      <c r="NZ125" s="437"/>
      <c r="OA125" s="437"/>
      <c r="OB125" s="437"/>
      <c r="OC125" s="437"/>
      <c r="OD125" s="437"/>
      <c r="OE125" s="437"/>
      <c r="OF125" s="437"/>
      <c r="OG125" s="437"/>
      <c r="OH125" s="437"/>
      <c r="OI125" s="437"/>
      <c r="OJ125" s="437"/>
      <c r="OK125" s="437"/>
      <c r="OL125" s="437"/>
      <c r="OM125" s="437"/>
      <c r="ON125" s="437"/>
      <c r="OO125" s="437"/>
      <c r="OP125" s="437"/>
      <c r="OQ125" s="437"/>
      <c r="OR125" s="437"/>
      <c r="OS125" s="437"/>
      <c r="OT125" s="437"/>
      <c r="OU125" s="437"/>
      <c r="OV125" s="437"/>
      <c r="OW125" s="437"/>
      <c r="OX125" s="437"/>
      <c r="OY125" s="437"/>
      <c r="OZ125" s="437"/>
      <c r="PA125" s="437"/>
      <c r="PB125" s="437"/>
      <c r="PC125" s="437"/>
      <c r="PD125" s="437"/>
      <c r="PE125" s="437"/>
      <c r="PF125" s="437"/>
      <c r="PG125" s="437"/>
      <c r="PH125" s="437"/>
      <c r="PI125" s="437"/>
      <c r="PJ125" s="437"/>
      <c r="PK125" s="437"/>
      <c r="PL125" s="437"/>
      <c r="PM125" s="437"/>
      <c r="PN125" s="437"/>
      <c r="PO125" s="437"/>
      <c r="PP125" s="437"/>
      <c r="PQ125" s="437"/>
      <c r="PR125" s="437"/>
      <c r="PS125" s="437"/>
      <c r="PT125" s="437"/>
      <c r="PU125" s="437"/>
      <c r="PV125" s="437"/>
      <c r="PW125" s="437"/>
      <c r="PX125" s="437"/>
      <c r="PY125" s="437"/>
      <c r="PZ125" s="437"/>
      <c r="QA125" s="437"/>
      <c r="QB125" s="437"/>
      <c r="QC125" s="437"/>
      <c r="QD125" s="437"/>
      <c r="QE125" s="437"/>
      <c r="QF125" s="437"/>
      <c r="QG125" s="437"/>
      <c r="QH125" s="437"/>
      <c r="QI125" s="437"/>
      <c r="QJ125" s="437"/>
      <c r="QK125" s="437"/>
      <c r="QL125" s="437"/>
      <c r="QM125" s="437"/>
      <c r="QN125" s="437"/>
      <c r="QO125" s="437"/>
      <c r="QP125" s="437"/>
      <c r="QQ125" s="437"/>
      <c r="QR125" s="437"/>
      <c r="QS125" s="437"/>
      <c r="QT125" s="437"/>
      <c r="QU125" s="437"/>
      <c r="QV125" s="437"/>
      <c r="QW125" s="437"/>
      <c r="QX125" s="437"/>
      <c r="QY125" s="437"/>
      <c r="QZ125" s="437"/>
      <c r="RA125" s="437"/>
      <c r="RB125" s="437"/>
      <c r="RC125" s="437"/>
      <c r="RD125" s="437"/>
      <c r="RE125" s="437"/>
      <c r="RF125" s="437"/>
      <c r="RG125" s="437"/>
      <c r="RH125" s="437"/>
      <c r="RI125" s="437"/>
      <c r="RJ125" s="437"/>
      <c r="RK125" s="437"/>
      <c r="RL125" s="437"/>
      <c r="RM125" s="437"/>
      <c r="RN125" s="437"/>
      <c r="RO125" s="437"/>
      <c r="RP125" s="437"/>
      <c r="RQ125" s="437"/>
      <c r="RR125" s="437"/>
      <c r="RS125" s="437"/>
      <c r="RT125" s="437"/>
      <c r="RU125" s="437"/>
      <c r="RV125" s="437"/>
      <c r="RW125" s="437"/>
      <c r="RX125" s="437"/>
      <c r="RY125" s="437"/>
      <c r="RZ125" s="437"/>
      <c r="SA125" s="437"/>
      <c r="SB125" s="437"/>
      <c r="SC125" s="437"/>
      <c r="SD125" s="437"/>
      <c r="SE125" s="437"/>
      <c r="SF125" s="437"/>
      <c r="SG125" s="437"/>
      <c r="SH125" s="437"/>
      <c r="SI125" s="437"/>
      <c r="SJ125" s="437"/>
      <c r="SK125" s="437"/>
      <c r="SL125" s="437"/>
      <c r="SM125" s="437"/>
      <c r="SN125" s="437"/>
      <c r="SO125" s="437"/>
      <c r="SP125" s="437"/>
      <c r="SQ125" s="437"/>
      <c r="SR125" s="437"/>
      <c r="SS125" s="437"/>
      <c r="ST125" s="437"/>
      <c r="SU125" s="437"/>
      <c r="SV125" s="437"/>
      <c r="SW125" s="437"/>
      <c r="SX125" s="437"/>
      <c r="SY125" s="437"/>
      <c r="SZ125" s="437"/>
      <c r="TA125" s="437"/>
      <c r="TB125" s="437"/>
      <c r="TC125" s="437"/>
      <c r="TD125" s="437"/>
      <c r="TE125" s="437"/>
      <c r="TF125" s="437"/>
      <c r="TG125" s="437"/>
      <c r="TH125" s="437"/>
      <c r="TI125" s="437"/>
      <c r="TJ125" s="437"/>
      <c r="TK125" s="437"/>
      <c r="TL125" s="437"/>
      <c r="TM125" s="437"/>
      <c r="TN125" s="437"/>
      <c r="TO125" s="437"/>
      <c r="TP125" s="437"/>
      <c r="TQ125" s="437"/>
      <c r="TR125" s="437"/>
      <c r="TS125" s="437"/>
      <c r="TT125" s="437"/>
      <c r="TU125" s="437"/>
      <c r="TV125" s="437"/>
      <c r="TW125" s="437"/>
      <c r="TX125" s="437"/>
      <c r="TY125" s="437"/>
      <c r="TZ125" s="437"/>
      <c r="UA125" s="437"/>
      <c r="UB125" s="437"/>
      <c r="UC125" s="437"/>
      <c r="UD125" s="437"/>
      <c r="UE125" s="437"/>
      <c r="UF125" s="437"/>
      <c r="UG125" s="437"/>
      <c r="UH125" s="437"/>
      <c r="UI125" s="437"/>
      <c r="UJ125" s="437"/>
      <c r="UK125" s="437"/>
      <c r="UL125" s="437"/>
      <c r="UM125" s="437"/>
      <c r="UN125" s="437"/>
      <c r="UO125" s="437"/>
      <c r="UP125" s="437"/>
      <c r="UQ125" s="437"/>
      <c r="UR125" s="437"/>
      <c r="US125" s="437"/>
      <c r="UT125" s="437"/>
      <c r="UU125" s="437"/>
      <c r="UV125" s="437"/>
      <c r="UW125" s="437"/>
      <c r="UX125" s="437"/>
      <c r="UY125" s="437"/>
      <c r="UZ125" s="437"/>
      <c r="VA125" s="437"/>
      <c r="VB125" s="437"/>
      <c r="VC125" s="437"/>
      <c r="VD125" s="437"/>
      <c r="VE125" s="437"/>
      <c r="VF125" s="437"/>
      <c r="VG125" s="437"/>
      <c r="VH125" s="437"/>
      <c r="VI125" s="437"/>
      <c r="VJ125" s="437"/>
      <c r="VK125" s="437"/>
      <c r="VL125" s="437"/>
      <c r="VM125" s="437"/>
      <c r="VN125" s="437"/>
      <c r="VO125" s="437"/>
      <c r="VP125" s="437"/>
      <c r="VQ125" s="437"/>
      <c r="VR125" s="437"/>
      <c r="VS125" s="437"/>
      <c r="VT125" s="437"/>
      <c r="VU125" s="437"/>
      <c r="VV125" s="437"/>
      <c r="VW125" s="437"/>
      <c r="VX125" s="437"/>
      <c r="VY125" s="437"/>
      <c r="VZ125" s="437"/>
      <c r="WA125" s="437"/>
      <c r="WB125" s="437"/>
      <c r="WC125" s="437"/>
      <c r="WD125" s="437"/>
      <c r="WE125" s="437"/>
      <c r="WF125" s="437"/>
      <c r="WG125" s="437"/>
      <c r="WH125" s="437"/>
      <c r="WI125" s="437"/>
      <c r="WJ125" s="437"/>
      <c r="WK125" s="437"/>
      <c r="WL125" s="437"/>
      <c r="WM125" s="437"/>
      <c r="WN125" s="437"/>
      <c r="WO125" s="437"/>
      <c r="WP125" s="437"/>
      <c r="WQ125" s="437"/>
      <c r="WR125" s="437"/>
      <c r="WS125" s="437"/>
      <c r="WT125" s="437"/>
      <c r="WU125" s="437"/>
      <c r="WV125" s="437"/>
      <c r="WW125" s="437"/>
      <c r="WX125" s="437"/>
      <c r="WY125" s="437"/>
      <c r="WZ125" s="437"/>
      <c r="XA125" s="437"/>
      <c r="XB125" s="437"/>
      <c r="XC125" s="437"/>
      <c r="XD125" s="437"/>
      <c r="XE125" s="437"/>
      <c r="XF125" s="437"/>
      <c r="XG125" s="437"/>
      <c r="XH125" s="437"/>
      <c r="XI125" s="437"/>
      <c r="XJ125" s="437"/>
      <c r="XK125" s="437"/>
      <c r="XL125" s="437"/>
      <c r="XM125" s="437"/>
      <c r="XN125" s="437"/>
      <c r="XO125" s="437"/>
      <c r="XP125" s="437"/>
      <c r="XQ125" s="437"/>
      <c r="XR125" s="437"/>
      <c r="XS125" s="437"/>
      <c r="XT125" s="437"/>
      <c r="XU125" s="437"/>
      <c r="XV125" s="437"/>
      <c r="XW125" s="437"/>
      <c r="XX125" s="437"/>
      <c r="XY125" s="437"/>
      <c r="XZ125" s="437"/>
      <c r="YA125" s="437"/>
      <c r="YB125" s="437"/>
      <c r="YC125" s="437"/>
      <c r="YD125" s="437"/>
      <c r="YE125" s="437"/>
      <c r="YF125" s="437"/>
      <c r="YG125" s="437"/>
      <c r="YH125" s="437"/>
      <c r="YI125" s="437"/>
      <c r="YJ125" s="437"/>
      <c r="YK125" s="437"/>
      <c r="YL125" s="437"/>
      <c r="YM125" s="437"/>
      <c r="YN125" s="437"/>
      <c r="YO125" s="437"/>
      <c r="YP125" s="437"/>
      <c r="YQ125" s="437"/>
      <c r="YR125" s="437"/>
      <c r="YS125" s="437"/>
      <c r="YT125" s="437"/>
      <c r="YU125" s="437"/>
      <c r="YV125" s="437"/>
      <c r="YW125" s="437"/>
      <c r="YX125" s="437"/>
      <c r="YY125" s="437"/>
      <c r="YZ125" s="437"/>
      <c r="ZA125" s="437"/>
      <c r="ZB125" s="437"/>
      <c r="ZC125" s="437"/>
      <c r="ZD125" s="437"/>
      <c r="ZE125" s="437"/>
      <c r="ZF125" s="437"/>
      <c r="ZG125" s="437"/>
      <c r="ZH125" s="437"/>
      <c r="ZI125" s="437"/>
      <c r="ZJ125" s="437"/>
      <c r="ZK125" s="437"/>
      <c r="ZL125" s="437"/>
      <c r="ZM125" s="437"/>
      <c r="ZN125" s="437"/>
      <c r="ZO125" s="437"/>
      <c r="ZP125" s="437"/>
      <c r="ZQ125" s="437"/>
      <c r="ZR125" s="437"/>
      <c r="ZS125" s="437"/>
      <c r="ZT125" s="437"/>
      <c r="ZU125" s="437"/>
      <c r="ZV125" s="437"/>
      <c r="ZW125" s="437"/>
      <c r="ZX125" s="437"/>
      <c r="ZY125" s="437"/>
      <c r="ZZ125" s="437"/>
      <c r="AAA125" s="437"/>
      <c r="AAB125" s="437"/>
      <c r="AAC125" s="437"/>
      <c r="AAD125" s="437"/>
      <c r="AAE125" s="437"/>
      <c r="AAF125" s="437"/>
      <c r="AAG125" s="437"/>
      <c r="AAH125" s="437"/>
      <c r="AAI125" s="437"/>
      <c r="AAJ125" s="437"/>
      <c r="AAK125" s="437"/>
      <c r="AAL125" s="437"/>
      <c r="AAM125" s="437"/>
      <c r="AAN125" s="437"/>
      <c r="AAO125" s="437"/>
      <c r="AAP125" s="437"/>
      <c r="AAQ125" s="437"/>
      <c r="AAR125" s="437"/>
      <c r="AAS125" s="437"/>
      <c r="AAT125" s="437"/>
      <c r="AAU125" s="437"/>
      <c r="AAV125" s="437"/>
      <c r="AAW125" s="437"/>
      <c r="AAX125" s="437"/>
      <c r="AAY125" s="437"/>
      <c r="AAZ125" s="437"/>
      <c r="ABA125" s="437"/>
      <c r="ABB125" s="437"/>
      <c r="ABC125" s="437"/>
      <c r="ABD125" s="437"/>
      <c r="ABE125" s="437"/>
      <c r="ABF125" s="437"/>
      <c r="ABG125" s="437"/>
      <c r="ABH125" s="437"/>
      <c r="ABI125" s="437"/>
      <c r="ABJ125" s="437"/>
      <c r="ABK125" s="437"/>
      <c r="ABL125" s="437"/>
      <c r="ABM125" s="437"/>
      <c r="ABN125" s="437"/>
      <c r="ABO125" s="437"/>
      <c r="ABP125" s="437"/>
      <c r="ABQ125" s="437"/>
      <c r="ABR125" s="437"/>
      <c r="ABS125" s="437"/>
      <c r="ABT125" s="437"/>
      <c r="ABU125" s="437"/>
      <c r="ABV125" s="437"/>
      <c r="ABW125" s="437"/>
      <c r="ABX125" s="437"/>
      <c r="ABY125" s="437"/>
      <c r="ABZ125" s="437"/>
      <c r="ACA125" s="437"/>
      <c r="ACB125" s="437"/>
      <c r="ACC125" s="437"/>
      <c r="ACD125" s="437"/>
      <c r="ACE125" s="437"/>
      <c r="ACF125" s="437"/>
      <c r="ACG125" s="437"/>
      <c r="ACH125" s="437"/>
      <c r="ACI125" s="437"/>
      <c r="ACJ125" s="437"/>
      <c r="ACK125" s="437"/>
      <c r="ACL125" s="437"/>
      <c r="ACM125" s="437"/>
      <c r="ACN125" s="437"/>
      <c r="ACO125" s="437"/>
      <c r="ACP125" s="437"/>
      <c r="ACQ125" s="437"/>
      <c r="ACR125" s="437"/>
      <c r="ACS125" s="437"/>
      <c r="ACT125" s="437"/>
      <c r="ACU125" s="437"/>
      <c r="ACV125" s="437"/>
      <c r="ACW125" s="437"/>
      <c r="ACX125" s="437"/>
      <c r="ACY125" s="437"/>
      <c r="ACZ125" s="437"/>
      <c r="ADA125" s="437"/>
      <c r="ADB125" s="437"/>
      <c r="ADC125" s="437"/>
      <c r="ADD125" s="437"/>
      <c r="ADE125" s="437"/>
      <c r="ADF125" s="437"/>
      <c r="ADG125" s="437"/>
      <c r="ADH125" s="437"/>
      <c r="ADI125" s="437"/>
      <c r="ADJ125" s="437"/>
      <c r="ADK125" s="437"/>
      <c r="ADL125" s="437"/>
      <c r="ADM125" s="437"/>
      <c r="ADN125" s="437"/>
      <c r="ADO125" s="437"/>
      <c r="ADP125" s="437"/>
      <c r="ADQ125" s="437"/>
      <c r="ADR125" s="437"/>
      <c r="ADS125" s="437"/>
      <c r="ADT125" s="437"/>
      <c r="ADU125" s="437"/>
      <c r="ADV125" s="437"/>
      <c r="ADW125" s="437"/>
      <c r="ADX125" s="437"/>
      <c r="ADY125" s="437"/>
      <c r="ADZ125" s="437"/>
      <c r="AEA125" s="437"/>
      <c r="AEB125" s="437"/>
      <c r="AEC125" s="437"/>
      <c r="AED125" s="437"/>
      <c r="AEE125" s="437"/>
      <c r="AEF125" s="437"/>
      <c r="AEG125" s="437"/>
      <c r="AEH125" s="437"/>
      <c r="AEI125" s="437"/>
      <c r="AEJ125" s="437"/>
      <c r="AEK125" s="437"/>
      <c r="AEL125" s="437"/>
      <c r="AEM125" s="437"/>
      <c r="AEN125" s="437"/>
      <c r="AEO125" s="437"/>
      <c r="AEP125" s="437"/>
      <c r="AEQ125" s="437"/>
      <c r="AER125" s="437"/>
      <c r="AES125" s="437"/>
      <c r="AET125" s="437"/>
      <c r="AEU125" s="437"/>
      <c r="AEV125" s="437"/>
      <c r="AEW125" s="437"/>
      <c r="AEX125" s="437"/>
      <c r="AEY125" s="437"/>
      <c r="AEZ125" s="437"/>
      <c r="AFA125" s="437"/>
      <c r="AFB125" s="437"/>
      <c r="AFC125" s="437"/>
      <c r="AFD125" s="437"/>
      <c r="AFE125" s="437"/>
      <c r="AFF125" s="437"/>
      <c r="AFG125" s="437"/>
      <c r="AFH125" s="437"/>
      <c r="AFI125" s="437"/>
      <c r="AFJ125" s="437"/>
      <c r="AFK125" s="437"/>
      <c r="AFL125" s="437"/>
      <c r="AFM125" s="437"/>
      <c r="AFN125" s="437"/>
      <c r="AFO125" s="437"/>
      <c r="AFP125" s="437"/>
      <c r="AFQ125" s="437"/>
      <c r="AFR125" s="437"/>
      <c r="AFS125" s="437"/>
      <c r="AFT125" s="437"/>
      <c r="AFU125" s="437"/>
      <c r="AFV125" s="437"/>
      <c r="AFW125" s="437"/>
      <c r="AFX125" s="437"/>
      <c r="AFY125" s="437"/>
      <c r="AFZ125" s="437"/>
      <c r="AGA125" s="437"/>
      <c r="AGB125" s="437"/>
      <c r="AGC125" s="437"/>
      <c r="AGD125" s="437"/>
      <c r="AGE125" s="437"/>
      <c r="AGF125" s="437"/>
      <c r="AGG125" s="437"/>
      <c r="AGH125" s="437"/>
      <c r="AGI125" s="437"/>
      <c r="AGJ125" s="437"/>
      <c r="AGK125" s="437"/>
      <c r="AGL125" s="437"/>
      <c r="AGM125" s="437"/>
      <c r="AGN125" s="437"/>
      <c r="AGO125" s="437"/>
      <c r="AGP125" s="437"/>
      <c r="AGQ125" s="437"/>
      <c r="AGR125" s="437"/>
      <c r="AGS125" s="437"/>
      <c r="AGT125" s="437"/>
      <c r="AGU125" s="437"/>
      <c r="AGV125" s="437"/>
      <c r="AGW125" s="437"/>
      <c r="AGX125" s="437"/>
      <c r="AGY125" s="437"/>
      <c r="AGZ125" s="437"/>
      <c r="AHA125" s="437"/>
      <c r="AHB125" s="437"/>
      <c r="AHC125" s="437"/>
      <c r="AHD125" s="437"/>
      <c r="AHE125" s="437"/>
      <c r="AHF125" s="437"/>
      <c r="AHG125" s="437"/>
      <c r="AHH125" s="437"/>
      <c r="AHI125" s="437"/>
      <c r="AHJ125" s="437"/>
      <c r="AHK125" s="437"/>
      <c r="AHL125" s="437"/>
      <c r="AHM125" s="437"/>
      <c r="AHN125" s="437"/>
      <c r="AHO125" s="437"/>
      <c r="AHP125" s="437"/>
      <c r="AHQ125" s="437"/>
      <c r="AHR125" s="437"/>
      <c r="AHS125" s="437"/>
      <c r="AHT125" s="437"/>
      <c r="AHU125" s="437"/>
      <c r="AHV125" s="437"/>
      <c r="AHW125" s="437"/>
      <c r="AHX125" s="437"/>
      <c r="AHY125" s="437"/>
      <c r="AHZ125" s="437"/>
      <c r="AIA125" s="437"/>
      <c r="AIB125" s="437"/>
      <c r="AIC125" s="437"/>
      <c r="AID125" s="437"/>
      <c r="AIE125" s="437"/>
      <c r="AIF125" s="437"/>
      <c r="AIG125" s="437"/>
      <c r="AIH125" s="437"/>
      <c r="AII125" s="437"/>
      <c r="AIJ125" s="437"/>
      <c r="AIK125" s="437"/>
      <c r="AIL125" s="437"/>
      <c r="AIM125" s="437"/>
      <c r="AIN125" s="437"/>
      <c r="AIO125" s="437"/>
      <c r="AIP125" s="437"/>
      <c r="AIQ125" s="437"/>
      <c r="AIR125" s="437"/>
      <c r="AIS125" s="437"/>
      <c r="AIT125" s="437"/>
      <c r="AIU125" s="437"/>
      <c r="AIV125" s="437"/>
      <c r="AIW125" s="437"/>
      <c r="AIX125" s="437"/>
      <c r="AIY125" s="437"/>
      <c r="AIZ125" s="437"/>
      <c r="AJA125" s="437"/>
      <c r="AJB125" s="437"/>
      <c r="AJC125" s="437"/>
      <c r="AJD125" s="437"/>
      <c r="AJE125" s="437"/>
      <c r="AJF125" s="437"/>
      <c r="AJG125" s="437"/>
      <c r="AJH125" s="437"/>
      <c r="AJI125" s="437"/>
      <c r="AJJ125" s="437"/>
      <c r="AJK125" s="437"/>
      <c r="AJL125" s="437"/>
      <c r="AJM125" s="437"/>
      <c r="AJN125" s="437"/>
      <c r="AJO125" s="437"/>
      <c r="AJP125" s="437"/>
      <c r="AJQ125" s="437"/>
      <c r="AJR125" s="437"/>
      <c r="AJS125" s="437"/>
      <c r="AJT125" s="437"/>
      <c r="AJU125" s="437"/>
      <c r="AJV125" s="437"/>
      <c r="AJW125" s="437"/>
      <c r="AJX125" s="437"/>
      <c r="AJY125" s="437"/>
      <c r="AJZ125" s="437"/>
      <c r="AKA125" s="437"/>
      <c r="AKB125" s="437"/>
      <c r="AKC125" s="437"/>
      <c r="AKD125" s="437"/>
      <c r="AKE125" s="437"/>
      <c r="AKF125" s="437"/>
      <c r="AKG125" s="437"/>
      <c r="AKH125" s="437"/>
      <c r="AKI125" s="437"/>
      <c r="AKJ125" s="437"/>
      <c r="AKK125" s="437"/>
      <c r="AKL125" s="437"/>
      <c r="AKM125" s="437"/>
      <c r="AKN125" s="437"/>
      <c r="AKO125" s="437"/>
      <c r="AKP125" s="437"/>
      <c r="AKQ125" s="437"/>
      <c r="AKR125" s="437"/>
      <c r="AKS125" s="437"/>
      <c r="AKT125" s="437"/>
      <c r="AKU125" s="437"/>
      <c r="AKV125" s="437"/>
      <c r="AKW125" s="437"/>
      <c r="AKX125" s="437"/>
      <c r="AKY125" s="437"/>
      <c r="AKZ125" s="437"/>
      <c r="ALA125" s="437"/>
      <c r="ALB125" s="437"/>
      <c r="ALC125" s="437"/>
      <c r="ALD125" s="437"/>
      <c r="ALE125" s="437"/>
      <c r="ALF125" s="437"/>
      <c r="ALG125" s="437"/>
      <c r="ALH125" s="437"/>
      <c r="ALI125" s="437"/>
      <c r="ALJ125" s="437"/>
      <c r="ALK125" s="437"/>
      <c r="ALL125" s="437"/>
      <c r="ALM125" s="437"/>
      <c r="ALN125" s="437"/>
      <c r="ALO125" s="437"/>
      <c r="ALP125" s="437"/>
      <c r="ALQ125" s="437"/>
      <c r="ALR125" s="437"/>
      <c r="ALS125" s="437"/>
      <c r="ALT125" s="437"/>
      <c r="ALU125" s="437"/>
      <c r="ALV125" s="437"/>
      <c r="ALW125" s="437"/>
      <c r="ALX125" s="437"/>
      <c r="ALY125" s="437"/>
      <c r="ALZ125" s="437"/>
      <c r="AMA125" s="437"/>
      <c r="AMB125" s="437"/>
      <c r="AMC125" s="437"/>
      <c r="AMD125" s="437"/>
      <c r="AME125" s="437"/>
      <c r="AMF125" s="437"/>
      <c r="AMG125" s="437"/>
      <c r="AMH125" s="437"/>
      <c r="AMI125" s="437"/>
      <c r="AMJ125" s="437"/>
      <c r="AMK125" s="437"/>
      <c r="AML125" s="437"/>
      <c r="AMM125" s="437"/>
      <c r="AMN125" s="437"/>
      <c r="AMO125" s="437"/>
      <c r="AMP125" s="437"/>
      <c r="AMQ125" s="437"/>
      <c r="AMR125" s="437"/>
      <c r="AMS125" s="437"/>
      <c r="AMT125" s="437"/>
      <c r="AMU125" s="437"/>
      <c r="AMV125" s="437"/>
      <c r="AMW125" s="437"/>
      <c r="AMX125" s="437"/>
      <c r="AMY125" s="437"/>
      <c r="AMZ125" s="437"/>
      <c r="ANA125" s="437"/>
      <c r="ANB125" s="437"/>
    </row>
    <row r="126" spans="1:1042" s="481" customFormat="1" ht="15" customHeight="1" x14ac:dyDescent="0.2">
      <c r="B126" s="567">
        <v>109</v>
      </c>
      <c r="C126" s="91"/>
      <c r="D126" s="283">
        <f t="shared" si="143"/>
        <v>43917</v>
      </c>
      <c r="E126" s="279">
        <f t="shared" si="179"/>
        <v>0</v>
      </c>
      <c r="F126" s="279">
        <f t="shared" si="180"/>
        <v>0</v>
      </c>
      <c r="G126" s="279">
        <f t="shared" si="181"/>
        <v>0</v>
      </c>
      <c r="H126" s="279">
        <f t="shared" si="246"/>
        <v>0</v>
      </c>
      <c r="I126" s="121">
        <f t="shared" si="182"/>
        <v>0</v>
      </c>
      <c r="J126" s="279">
        <f t="shared" si="183"/>
        <v>0</v>
      </c>
      <c r="K126" s="279">
        <f t="shared" si="184"/>
        <v>0</v>
      </c>
      <c r="L126" s="279">
        <f t="shared" si="247"/>
        <v>0</v>
      </c>
      <c r="M126" s="121">
        <f t="shared" si="185"/>
        <v>0</v>
      </c>
      <c r="N126" s="279">
        <f t="shared" si="186"/>
        <v>0</v>
      </c>
      <c r="O126" s="279">
        <f t="shared" si="187"/>
        <v>0</v>
      </c>
      <c r="P126" s="279">
        <f t="shared" si="248"/>
        <v>0</v>
      </c>
      <c r="Q126" s="121">
        <f t="shared" si="188"/>
        <v>0</v>
      </c>
      <c r="R126" s="279">
        <f t="shared" si="189"/>
        <v>0</v>
      </c>
      <c r="S126" s="279">
        <f t="shared" si="190"/>
        <v>0</v>
      </c>
      <c r="T126" s="279">
        <f t="shared" si="249"/>
        <v>0</v>
      </c>
      <c r="U126" s="121">
        <f t="shared" si="191"/>
        <v>0</v>
      </c>
      <c r="V126" s="279">
        <f t="shared" si="192"/>
        <v>0</v>
      </c>
      <c r="W126" s="279">
        <f t="shared" si="193"/>
        <v>0</v>
      </c>
      <c r="X126" s="279">
        <f t="shared" si="250"/>
        <v>0</v>
      </c>
      <c r="Y126" s="121">
        <f t="shared" si="194"/>
        <v>0</v>
      </c>
      <c r="Z126" s="279">
        <f t="shared" si="195"/>
        <v>0</v>
      </c>
      <c r="AA126" s="279">
        <f t="shared" si="196"/>
        <v>0</v>
      </c>
      <c r="AB126" s="279">
        <f t="shared" si="251"/>
        <v>0</v>
      </c>
      <c r="AC126" s="121">
        <f t="shared" si="197"/>
        <v>0</v>
      </c>
      <c r="AD126" s="279">
        <f t="shared" si="198"/>
        <v>0</v>
      </c>
      <c r="AE126" s="279">
        <f t="shared" si="199"/>
        <v>0</v>
      </c>
      <c r="AF126" s="279">
        <f t="shared" si="252"/>
        <v>0</v>
      </c>
      <c r="AG126" s="121">
        <f t="shared" si="200"/>
        <v>0</v>
      </c>
      <c r="AH126" s="279">
        <f t="shared" si="201"/>
        <v>0</v>
      </c>
      <c r="AI126" s="279">
        <f t="shared" si="202"/>
        <v>0</v>
      </c>
      <c r="AJ126" s="279">
        <f t="shared" si="253"/>
        <v>0</v>
      </c>
      <c r="AK126" s="121">
        <f t="shared" si="203"/>
        <v>0</v>
      </c>
      <c r="AL126" s="279">
        <f t="shared" si="204"/>
        <v>0</v>
      </c>
      <c r="AM126" s="279">
        <f t="shared" si="205"/>
        <v>0</v>
      </c>
      <c r="AN126" s="279">
        <f t="shared" si="254"/>
        <v>0</v>
      </c>
      <c r="AO126" s="121">
        <f t="shared" si="206"/>
        <v>0</v>
      </c>
      <c r="AP126" s="118">
        <f t="shared" si="255"/>
        <v>0</v>
      </c>
      <c r="AQ126" s="89">
        <f t="shared" si="207"/>
        <v>258.42</v>
      </c>
      <c r="AR126" s="279">
        <f t="shared" si="256"/>
        <v>64.605000000000004</v>
      </c>
      <c r="AS126" s="121">
        <f t="shared" si="208"/>
        <v>52.38</v>
      </c>
      <c r="AT126" s="118">
        <f t="shared" si="257"/>
        <v>10.476000000000001</v>
      </c>
      <c r="AU126" s="279">
        <f t="shared" si="209"/>
        <v>0</v>
      </c>
      <c r="AV126" s="279">
        <f t="shared" si="258"/>
        <v>0</v>
      </c>
      <c r="AW126" s="123">
        <f t="shared" si="210"/>
        <v>0</v>
      </c>
      <c r="AX126" s="118">
        <f t="shared" si="259"/>
        <v>0</v>
      </c>
      <c r="AY126" s="287">
        <f t="shared" si="260"/>
        <v>310.8</v>
      </c>
      <c r="AZ126" s="568">
        <f t="shared" si="212"/>
        <v>44.001000000000005</v>
      </c>
      <c r="BA126" s="279"/>
      <c r="BB126" s="566"/>
      <c r="BC126" s="325">
        <f t="shared" si="213"/>
        <v>109</v>
      </c>
      <c r="BD126" s="330"/>
      <c r="BE126" s="331" t="b">
        <f t="shared" si="214"/>
        <v>0</v>
      </c>
      <c r="BF126" s="330" t="s">
        <v>547</v>
      </c>
      <c r="BG126" s="331">
        <f t="shared" si="215"/>
        <v>31.08</v>
      </c>
      <c r="BH126" s="437"/>
      <c r="BI126" s="437"/>
      <c r="BJ126" s="437"/>
      <c r="BK126" s="437"/>
      <c r="BL126" s="437"/>
      <c r="BM126" s="437"/>
      <c r="BN126" s="437"/>
      <c r="BO126" s="437"/>
      <c r="BP126" s="437"/>
      <c r="BQ126" s="437"/>
      <c r="BR126" s="437"/>
      <c r="BS126" s="437"/>
      <c r="BT126" s="437"/>
      <c r="BU126" s="437"/>
      <c r="BV126" s="437"/>
      <c r="BW126" s="437"/>
      <c r="BX126" s="437"/>
      <c r="BY126" s="437"/>
      <c r="BZ126" s="437"/>
      <c r="CA126" s="437"/>
      <c r="CB126" s="437"/>
      <c r="CC126" s="437"/>
      <c r="CD126" s="437"/>
      <c r="CE126" s="437"/>
      <c r="CF126" s="437"/>
      <c r="CG126" s="437"/>
      <c r="CH126" s="437"/>
      <c r="CI126" s="437"/>
      <c r="CJ126" s="437"/>
      <c r="CK126" s="437"/>
      <c r="CL126" s="437"/>
      <c r="CM126" s="437"/>
      <c r="CN126" s="437"/>
      <c r="CO126" s="437"/>
      <c r="CP126" s="437"/>
      <c r="CQ126" s="437"/>
      <c r="CR126" s="437"/>
      <c r="CS126" s="437"/>
      <c r="CT126" s="437"/>
      <c r="CU126" s="437"/>
      <c r="CV126" s="437"/>
      <c r="CW126" s="437"/>
      <c r="CX126" s="437"/>
      <c r="CY126" s="437"/>
      <c r="CZ126" s="437"/>
      <c r="DA126" s="437"/>
      <c r="DB126" s="437"/>
      <c r="DC126" s="437"/>
      <c r="DD126" s="437"/>
      <c r="DE126" s="437"/>
      <c r="DF126" s="437"/>
      <c r="DG126" s="437"/>
      <c r="DH126" s="437"/>
      <c r="DI126" s="437"/>
      <c r="DJ126" s="437"/>
      <c r="DK126" s="437"/>
      <c r="DL126" s="437"/>
      <c r="DM126" s="437"/>
      <c r="DN126" s="437"/>
      <c r="DO126" s="437"/>
      <c r="DP126" s="437"/>
      <c r="DQ126" s="437"/>
      <c r="DR126" s="437"/>
      <c r="DS126" s="437"/>
      <c r="DT126" s="437"/>
      <c r="DU126" s="437"/>
      <c r="DV126" s="437"/>
      <c r="DW126" s="437"/>
      <c r="DX126" s="437"/>
      <c r="DY126" s="437"/>
      <c r="DZ126" s="437"/>
      <c r="EA126" s="437"/>
      <c r="EB126" s="437"/>
      <c r="EC126" s="437"/>
      <c r="ED126" s="437"/>
      <c r="EE126" s="437"/>
      <c r="EF126" s="437"/>
      <c r="EG126" s="437"/>
      <c r="EH126" s="437"/>
      <c r="EI126" s="437"/>
      <c r="EJ126" s="437"/>
      <c r="EK126" s="437"/>
      <c r="EL126" s="437"/>
      <c r="EM126" s="437"/>
      <c r="EN126" s="437"/>
      <c r="EO126" s="437"/>
      <c r="EP126" s="437"/>
      <c r="EQ126" s="437"/>
      <c r="ER126" s="437"/>
      <c r="ES126" s="437"/>
      <c r="ET126" s="437"/>
      <c r="EU126" s="437"/>
      <c r="EV126" s="437"/>
      <c r="EW126" s="437"/>
      <c r="EX126" s="437"/>
      <c r="EY126" s="437"/>
      <c r="EZ126" s="437"/>
      <c r="FA126" s="437"/>
      <c r="FB126" s="437"/>
      <c r="FC126" s="437"/>
      <c r="FD126" s="437"/>
      <c r="FE126" s="437"/>
      <c r="FF126" s="437"/>
      <c r="FG126" s="437"/>
      <c r="FH126" s="437"/>
      <c r="FI126" s="437"/>
      <c r="FJ126" s="437"/>
      <c r="FK126" s="437"/>
      <c r="FL126" s="437"/>
      <c r="FM126" s="437"/>
      <c r="FN126" s="437"/>
      <c r="FO126" s="437"/>
      <c r="FP126" s="437"/>
      <c r="FQ126" s="437"/>
      <c r="FR126" s="437"/>
      <c r="FS126" s="437"/>
      <c r="FT126" s="437"/>
      <c r="FU126" s="437"/>
      <c r="FV126" s="437"/>
      <c r="FW126" s="437"/>
      <c r="FX126" s="437"/>
      <c r="FY126" s="437"/>
      <c r="FZ126" s="437"/>
      <c r="GA126" s="437"/>
      <c r="GB126" s="437"/>
      <c r="GC126" s="437"/>
      <c r="GD126" s="437"/>
      <c r="GE126" s="437"/>
      <c r="GF126" s="437"/>
      <c r="GG126" s="437"/>
      <c r="GH126" s="437"/>
      <c r="GI126" s="437"/>
      <c r="GJ126" s="437"/>
      <c r="GK126" s="437"/>
      <c r="GL126" s="437"/>
      <c r="GM126" s="437"/>
      <c r="GN126" s="437"/>
      <c r="GO126" s="437"/>
      <c r="GP126" s="437"/>
      <c r="GQ126" s="437"/>
      <c r="GR126" s="437"/>
      <c r="GS126" s="437"/>
      <c r="GT126" s="437"/>
      <c r="GU126" s="437"/>
      <c r="GV126" s="437"/>
      <c r="GW126" s="437"/>
      <c r="GX126" s="437"/>
      <c r="GY126" s="437"/>
      <c r="GZ126" s="437"/>
      <c r="HA126" s="437"/>
      <c r="HB126" s="437"/>
      <c r="HC126" s="437"/>
      <c r="HD126" s="437"/>
      <c r="HE126" s="437"/>
      <c r="HF126" s="437"/>
      <c r="HG126" s="437"/>
      <c r="HH126" s="437"/>
      <c r="HI126" s="437"/>
      <c r="HJ126" s="437"/>
      <c r="HK126" s="437"/>
      <c r="HL126" s="437"/>
      <c r="HM126" s="437"/>
      <c r="HN126" s="437"/>
      <c r="HO126" s="437"/>
      <c r="HP126" s="437"/>
      <c r="HQ126" s="437"/>
      <c r="HR126" s="437"/>
      <c r="HS126" s="437"/>
      <c r="HT126" s="437"/>
      <c r="HU126" s="437"/>
      <c r="HV126" s="437"/>
      <c r="HW126" s="437"/>
      <c r="HX126" s="437"/>
      <c r="HY126" s="437"/>
      <c r="HZ126" s="437"/>
      <c r="IA126" s="437"/>
      <c r="IB126" s="437"/>
      <c r="IC126" s="437"/>
      <c r="ID126" s="437"/>
      <c r="IE126" s="437"/>
      <c r="IF126" s="437"/>
      <c r="IG126" s="437"/>
      <c r="IH126" s="437"/>
      <c r="II126" s="437"/>
      <c r="IJ126" s="437"/>
      <c r="IK126" s="437"/>
      <c r="IL126" s="437"/>
      <c r="IM126" s="437"/>
      <c r="IN126" s="437"/>
      <c r="IO126" s="437"/>
      <c r="IP126" s="437"/>
      <c r="IQ126" s="437"/>
      <c r="IR126" s="437"/>
      <c r="IS126" s="437"/>
      <c r="IT126" s="437"/>
      <c r="IU126" s="437"/>
      <c r="IV126" s="437"/>
      <c r="IW126" s="437"/>
      <c r="IX126" s="437"/>
      <c r="IY126" s="437"/>
      <c r="IZ126" s="437"/>
      <c r="JA126" s="437"/>
      <c r="JB126" s="437"/>
      <c r="JC126" s="437"/>
      <c r="JD126" s="437"/>
      <c r="JE126" s="437"/>
      <c r="JF126" s="437"/>
      <c r="JG126" s="437"/>
      <c r="JH126" s="437"/>
      <c r="JI126" s="437"/>
      <c r="JJ126" s="437"/>
      <c r="JK126" s="437"/>
      <c r="JL126" s="437"/>
      <c r="JM126" s="437"/>
      <c r="JN126" s="437"/>
      <c r="JO126" s="437"/>
      <c r="JP126" s="437"/>
      <c r="JQ126" s="437"/>
      <c r="JR126" s="437"/>
      <c r="JS126" s="437"/>
      <c r="JT126" s="437"/>
      <c r="JU126" s="437"/>
      <c r="JV126" s="437"/>
      <c r="JW126" s="437"/>
      <c r="JX126" s="437"/>
      <c r="JY126" s="437"/>
      <c r="JZ126" s="437"/>
      <c r="KA126" s="437"/>
      <c r="KB126" s="437"/>
      <c r="KC126" s="437"/>
      <c r="KD126" s="437"/>
      <c r="KE126" s="437"/>
      <c r="KF126" s="437"/>
      <c r="KG126" s="437"/>
      <c r="KH126" s="437"/>
      <c r="KI126" s="437"/>
      <c r="KJ126" s="437"/>
      <c r="KK126" s="437"/>
      <c r="KL126" s="437"/>
      <c r="KM126" s="437"/>
      <c r="KN126" s="437"/>
      <c r="KO126" s="437"/>
      <c r="KP126" s="437"/>
      <c r="KQ126" s="437"/>
      <c r="KR126" s="437"/>
      <c r="KS126" s="437"/>
      <c r="KT126" s="437"/>
      <c r="KU126" s="437"/>
      <c r="KV126" s="437"/>
      <c r="KW126" s="437"/>
      <c r="KX126" s="437"/>
      <c r="KY126" s="437"/>
      <c r="KZ126" s="437"/>
      <c r="LA126" s="437"/>
      <c r="LB126" s="437"/>
      <c r="LC126" s="437"/>
      <c r="LD126" s="437"/>
      <c r="LE126" s="437"/>
      <c r="LF126" s="437"/>
      <c r="LG126" s="437"/>
      <c r="LH126" s="437"/>
      <c r="LI126" s="437"/>
      <c r="LJ126" s="437"/>
      <c r="LK126" s="437"/>
      <c r="LL126" s="437"/>
      <c r="LM126" s="437"/>
      <c r="LN126" s="437"/>
      <c r="LO126" s="437"/>
      <c r="LP126" s="437"/>
      <c r="LQ126" s="437"/>
      <c r="LR126" s="437"/>
      <c r="LS126" s="437"/>
      <c r="LT126" s="437"/>
      <c r="LU126" s="437"/>
      <c r="LV126" s="437"/>
      <c r="LW126" s="437"/>
      <c r="LX126" s="437"/>
      <c r="LY126" s="437"/>
      <c r="LZ126" s="437"/>
      <c r="MA126" s="437"/>
      <c r="MB126" s="437"/>
      <c r="MC126" s="437"/>
      <c r="MD126" s="437"/>
      <c r="ME126" s="437"/>
      <c r="MF126" s="437"/>
      <c r="MG126" s="437"/>
      <c r="MH126" s="437"/>
      <c r="MI126" s="437"/>
      <c r="MJ126" s="437"/>
      <c r="MK126" s="437"/>
      <c r="ML126" s="437"/>
      <c r="MM126" s="437"/>
      <c r="MN126" s="437"/>
      <c r="MO126" s="437"/>
      <c r="MP126" s="437"/>
      <c r="MQ126" s="437"/>
      <c r="MR126" s="437"/>
      <c r="MS126" s="437"/>
      <c r="MT126" s="437"/>
      <c r="MU126" s="437"/>
      <c r="MV126" s="437"/>
      <c r="MW126" s="437"/>
      <c r="MX126" s="437"/>
      <c r="MY126" s="437"/>
      <c r="MZ126" s="437"/>
      <c r="NA126" s="437"/>
      <c r="NB126" s="437"/>
      <c r="NC126" s="437"/>
      <c r="ND126" s="437"/>
      <c r="NE126" s="437"/>
      <c r="NF126" s="437"/>
      <c r="NG126" s="437"/>
      <c r="NH126" s="437"/>
      <c r="NI126" s="437"/>
      <c r="NJ126" s="437"/>
      <c r="NK126" s="437"/>
      <c r="NL126" s="437"/>
      <c r="NM126" s="437"/>
      <c r="NN126" s="437"/>
      <c r="NO126" s="437"/>
      <c r="NP126" s="437"/>
      <c r="NQ126" s="437"/>
      <c r="NR126" s="437"/>
      <c r="NS126" s="437"/>
      <c r="NT126" s="437"/>
      <c r="NU126" s="437"/>
      <c r="NV126" s="437"/>
      <c r="NW126" s="437"/>
      <c r="NX126" s="437"/>
      <c r="NY126" s="437"/>
      <c r="NZ126" s="437"/>
      <c r="OA126" s="437"/>
      <c r="OB126" s="437"/>
      <c r="OC126" s="437"/>
      <c r="OD126" s="437"/>
      <c r="OE126" s="437"/>
      <c r="OF126" s="437"/>
      <c r="OG126" s="437"/>
      <c r="OH126" s="437"/>
      <c r="OI126" s="437"/>
      <c r="OJ126" s="437"/>
      <c r="OK126" s="437"/>
      <c r="OL126" s="437"/>
      <c r="OM126" s="437"/>
      <c r="ON126" s="437"/>
      <c r="OO126" s="437"/>
      <c r="OP126" s="437"/>
      <c r="OQ126" s="437"/>
      <c r="OR126" s="437"/>
      <c r="OS126" s="437"/>
      <c r="OT126" s="437"/>
      <c r="OU126" s="437"/>
      <c r="OV126" s="437"/>
      <c r="OW126" s="437"/>
      <c r="OX126" s="437"/>
      <c r="OY126" s="437"/>
      <c r="OZ126" s="437"/>
      <c r="PA126" s="437"/>
      <c r="PB126" s="437"/>
      <c r="PC126" s="437"/>
      <c r="PD126" s="437"/>
      <c r="PE126" s="437"/>
      <c r="PF126" s="437"/>
      <c r="PG126" s="437"/>
      <c r="PH126" s="437"/>
      <c r="PI126" s="437"/>
      <c r="PJ126" s="437"/>
      <c r="PK126" s="437"/>
      <c r="PL126" s="437"/>
      <c r="PM126" s="437"/>
      <c r="PN126" s="437"/>
      <c r="PO126" s="437"/>
      <c r="PP126" s="437"/>
      <c r="PQ126" s="437"/>
      <c r="PR126" s="437"/>
      <c r="PS126" s="437"/>
      <c r="PT126" s="437"/>
      <c r="PU126" s="437"/>
      <c r="PV126" s="437"/>
      <c r="PW126" s="437"/>
      <c r="PX126" s="437"/>
      <c r="PY126" s="437"/>
      <c r="PZ126" s="437"/>
      <c r="QA126" s="437"/>
      <c r="QB126" s="437"/>
      <c r="QC126" s="437"/>
      <c r="QD126" s="437"/>
      <c r="QE126" s="437"/>
      <c r="QF126" s="437"/>
      <c r="QG126" s="437"/>
      <c r="QH126" s="437"/>
      <c r="QI126" s="437"/>
      <c r="QJ126" s="437"/>
      <c r="QK126" s="437"/>
      <c r="QL126" s="437"/>
      <c r="QM126" s="437"/>
      <c r="QN126" s="437"/>
      <c r="QO126" s="437"/>
      <c r="QP126" s="437"/>
      <c r="QQ126" s="437"/>
      <c r="QR126" s="437"/>
      <c r="QS126" s="437"/>
      <c r="QT126" s="437"/>
      <c r="QU126" s="437"/>
      <c r="QV126" s="437"/>
      <c r="QW126" s="437"/>
      <c r="QX126" s="437"/>
      <c r="QY126" s="437"/>
      <c r="QZ126" s="437"/>
      <c r="RA126" s="437"/>
      <c r="RB126" s="437"/>
      <c r="RC126" s="437"/>
      <c r="RD126" s="437"/>
      <c r="RE126" s="437"/>
      <c r="RF126" s="437"/>
      <c r="RG126" s="437"/>
      <c r="RH126" s="437"/>
      <c r="RI126" s="437"/>
      <c r="RJ126" s="437"/>
      <c r="RK126" s="437"/>
      <c r="RL126" s="437"/>
      <c r="RM126" s="437"/>
      <c r="RN126" s="437"/>
      <c r="RO126" s="437"/>
      <c r="RP126" s="437"/>
      <c r="RQ126" s="437"/>
      <c r="RR126" s="437"/>
      <c r="RS126" s="437"/>
      <c r="RT126" s="437"/>
      <c r="RU126" s="437"/>
      <c r="RV126" s="437"/>
      <c r="RW126" s="437"/>
      <c r="RX126" s="437"/>
      <c r="RY126" s="437"/>
      <c r="RZ126" s="437"/>
      <c r="SA126" s="437"/>
      <c r="SB126" s="437"/>
      <c r="SC126" s="437"/>
      <c r="SD126" s="437"/>
      <c r="SE126" s="437"/>
      <c r="SF126" s="437"/>
      <c r="SG126" s="437"/>
      <c r="SH126" s="437"/>
      <c r="SI126" s="437"/>
      <c r="SJ126" s="437"/>
      <c r="SK126" s="437"/>
      <c r="SL126" s="437"/>
      <c r="SM126" s="437"/>
      <c r="SN126" s="437"/>
      <c r="SO126" s="437"/>
      <c r="SP126" s="437"/>
      <c r="SQ126" s="437"/>
      <c r="SR126" s="437"/>
      <c r="SS126" s="437"/>
      <c r="ST126" s="437"/>
      <c r="SU126" s="437"/>
      <c r="SV126" s="437"/>
      <c r="SW126" s="437"/>
      <c r="SX126" s="437"/>
      <c r="SY126" s="437"/>
      <c r="SZ126" s="437"/>
      <c r="TA126" s="437"/>
      <c r="TB126" s="437"/>
      <c r="TC126" s="437"/>
      <c r="TD126" s="437"/>
      <c r="TE126" s="437"/>
      <c r="TF126" s="437"/>
      <c r="TG126" s="437"/>
      <c r="TH126" s="437"/>
      <c r="TI126" s="437"/>
      <c r="TJ126" s="437"/>
      <c r="TK126" s="437"/>
      <c r="TL126" s="437"/>
      <c r="TM126" s="437"/>
      <c r="TN126" s="437"/>
      <c r="TO126" s="437"/>
      <c r="TP126" s="437"/>
      <c r="TQ126" s="437"/>
      <c r="TR126" s="437"/>
      <c r="TS126" s="437"/>
      <c r="TT126" s="437"/>
      <c r="TU126" s="437"/>
      <c r="TV126" s="437"/>
      <c r="TW126" s="437"/>
      <c r="TX126" s="437"/>
      <c r="TY126" s="437"/>
      <c r="TZ126" s="437"/>
      <c r="UA126" s="437"/>
      <c r="UB126" s="437"/>
      <c r="UC126" s="437"/>
      <c r="UD126" s="437"/>
      <c r="UE126" s="437"/>
      <c r="UF126" s="437"/>
      <c r="UG126" s="437"/>
      <c r="UH126" s="437"/>
      <c r="UI126" s="437"/>
      <c r="UJ126" s="437"/>
      <c r="UK126" s="437"/>
      <c r="UL126" s="437"/>
      <c r="UM126" s="437"/>
      <c r="UN126" s="437"/>
      <c r="UO126" s="437"/>
      <c r="UP126" s="437"/>
      <c r="UQ126" s="437"/>
      <c r="UR126" s="437"/>
      <c r="US126" s="437"/>
      <c r="UT126" s="437"/>
      <c r="UU126" s="437"/>
      <c r="UV126" s="437"/>
      <c r="UW126" s="437"/>
      <c r="UX126" s="437"/>
      <c r="UY126" s="437"/>
      <c r="UZ126" s="437"/>
      <c r="VA126" s="437"/>
      <c r="VB126" s="437"/>
      <c r="VC126" s="437"/>
      <c r="VD126" s="437"/>
      <c r="VE126" s="437"/>
      <c r="VF126" s="437"/>
      <c r="VG126" s="437"/>
      <c r="VH126" s="437"/>
      <c r="VI126" s="437"/>
      <c r="VJ126" s="437"/>
      <c r="VK126" s="437"/>
      <c r="VL126" s="437"/>
      <c r="VM126" s="437"/>
      <c r="VN126" s="437"/>
      <c r="VO126" s="437"/>
      <c r="VP126" s="437"/>
      <c r="VQ126" s="437"/>
      <c r="VR126" s="437"/>
      <c r="VS126" s="437"/>
      <c r="VT126" s="437"/>
      <c r="VU126" s="437"/>
      <c r="VV126" s="437"/>
      <c r="VW126" s="437"/>
      <c r="VX126" s="437"/>
      <c r="VY126" s="437"/>
      <c r="VZ126" s="437"/>
      <c r="WA126" s="437"/>
      <c r="WB126" s="437"/>
      <c r="WC126" s="437"/>
      <c r="WD126" s="437"/>
      <c r="WE126" s="437"/>
      <c r="WF126" s="437"/>
      <c r="WG126" s="437"/>
      <c r="WH126" s="437"/>
      <c r="WI126" s="437"/>
      <c r="WJ126" s="437"/>
      <c r="WK126" s="437"/>
      <c r="WL126" s="437"/>
      <c r="WM126" s="437"/>
      <c r="WN126" s="437"/>
      <c r="WO126" s="437"/>
      <c r="WP126" s="437"/>
      <c r="WQ126" s="437"/>
      <c r="WR126" s="437"/>
      <c r="WS126" s="437"/>
      <c r="WT126" s="437"/>
      <c r="WU126" s="437"/>
      <c r="WV126" s="437"/>
      <c r="WW126" s="437"/>
      <c r="WX126" s="437"/>
      <c r="WY126" s="437"/>
      <c r="WZ126" s="437"/>
      <c r="XA126" s="437"/>
      <c r="XB126" s="437"/>
      <c r="XC126" s="437"/>
      <c r="XD126" s="437"/>
      <c r="XE126" s="437"/>
      <c r="XF126" s="437"/>
      <c r="XG126" s="437"/>
      <c r="XH126" s="437"/>
      <c r="XI126" s="437"/>
      <c r="XJ126" s="437"/>
      <c r="XK126" s="437"/>
      <c r="XL126" s="437"/>
      <c r="XM126" s="437"/>
      <c r="XN126" s="437"/>
      <c r="XO126" s="437"/>
      <c r="XP126" s="437"/>
      <c r="XQ126" s="437"/>
      <c r="XR126" s="437"/>
      <c r="XS126" s="437"/>
      <c r="XT126" s="437"/>
      <c r="XU126" s="437"/>
      <c r="XV126" s="437"/>
      <c r="XW126" s="437"/>
      <c r="XX126" s="437"/>
      <c r="XY126" s="437"/>
      <c r="XZ126" s="437"/>
      <c r="YA126" s="437"/>
      <c r="YB126" s="437"/>
      <c r="YC126" s="437"/>
      <c r="YD126" s="437"/>
      <c r="YE126" s="437"/>
      <c r="YF126" s="437"/>
      <c r="YG126" s="437"/>
      <c r="YH126" s="437"/>
      <c r="YI126" s="437"/>
      <c r="YJ126" s="437"/>
      <c r="YK126" s="437"/>
      <c r="YL126" s="437"/>
      <c r="YM126" s="437"/>
      <c r="YN126" s="437"/>
      <c r="YO126" s="437"/>
      <c r="YP126" s="437"/>
      <c r="YQ126" s="437"/>
      <c r="YR126" s="437"/>
      <c r="YS126" s="437"/>
      <c r="YT126" s="437"/>
      <c r="YU126" s="437"/>
      <c r="YV126" s="437"/>
      <c r="YW126" s="437"/>
      <c r="YX126" s="437"/>
      <c r="YY126" s="437"/>
      <c r="YZ126" s="437"/>
      <c r="ZA126" s="437"/>
      <c r="ZB126" s="437"/>
      <c r="ZC126" s="437"/>
      <c r="ZD126" s="437"/>
      <c r="ZE126" s="437"/>
      <c r="ZF126" s="437"/>
      <c r="ZG126" s="437"/>
      <c r="ZH126" s="437"/>
      <c r="ZI126" s="437"/>
      <c r="ZJ126" s="437"/>
      <c r="ZK126" s="437"/>
      <c r="ZL126" s="437"/>
      <c r="ZM126" s="437"/>
      <c r="ZN126" s="437"/>
      <c r="ZO126" s="437"/>
      <c r="ZP126" s="437"/>
      <c r="ZQ126" s="437"/>
      <c r="ZR126" s="437"/>
      <c r="ZS126" s="437"/>
      <c r="ZT126" s="437"/>
      <c r="ZU126" s="437"/>
      <c r="ZV126" s="437"/>
      <c r="ZW126" s="437"/>
      <c r="ZX126" s="437"/>
      <c r="ZY126" s="437"/>
      <c r="ZZ126" s="437"/>
      <c r="AAA126" s="437"/>
      <c r="AAB126" s="437"/>
      <c r="AAC126" s="437"/>
      <c r="AAD126" s="437"/>
      <c r="AAE126" s="437"/>
      <c r="AAF126" s="437"/>
      <c r="AAG126" s="437"/>
      <c r="AAH126" s="437"/>
      <c r="AAI126" s="437"/>
      <c r="AAJ126" s="437"/>
      <c r="AAK126" s="437"/>
      <c r="AAL126" s="437"/>
      <c r="AAM126" s="437"/>
      <c r="AAN126" s="437"/>
      <c r="AAO126" s="437"/>
      <c r="AAP126" s="437"/>
      <c r="AAQ126" s="437"/>
      <c r="AAR126" s="437"/>
      <c r="AAS126" s="437"/>
      <c r="AAT126" s="437"/>
      <c r="AAU126" s="437"/>
      <c r="AAV126" s="437"/>
      <c r="AAW126" s="437"/>
      <c r="AAX126" s="437"/>
      <c r="AAY126" s="437"/>
      <c r="AAZ126" s="437"/>
      <c r="ABA126" s="437"/>
      <c r="ABB126" s="437"/>
      <c r="ABC126" s="437"/>
      <c r="ABD126" s="437"/>
      <c r="ABE126" s="437"/>
      <c r="ABF126" s="437"/>
      <c r="ABG126" s="437"/>
      <c r="ABH126" s="437"/>
      <c r="ABI126" s="437"/>
      <c r="ABJ126" s="437"/>
      <c r="ABK126" s="437"/>
      <c r="ABL126" s="437"/>
      <c r="ABM126" s="437"/>
      <c r="ABN126" s="437"/>
      <c r="ABO126" s="437"/>
      <c r="ABP126" s="437"/>
      <c r="ABQ126" s="437"/>
      <c r="ABR126" s="437"/>
      <c r="ABS126" s="437"/>
      <c r="ABT126" s="437"/>
      <c r="ABU126" s="437"/>
      <c r="ABV126" s="437"/>
      <c r="ABW126" s="437"/>
      <c r="ABX126" s="437"/>
      <c r="ABY126" s="437"/>
      <c r="ABZ126" s="437"/>
      <c r="ACA126" s="437"/>
      <c r="ACB126" s="437"/>
      <c r="ACC126" s="437"/>
      <c r="ACD126" s="437"/>
      <c r="ACE126" s="437"/>
      <c r="ACF126" s="437"/>
      <c r="ACG126" s="437"/>
      <c r="ACH126" s="437"/>
      <c r="ACI126" s="437"/>
      <c r="ACJ126" s="437"/>
      <c r="ACK126" s="437"/>
      <c r="ACL126" s="437"/>
      <c r="ACM126" s="437"/>
      <c r="ACN126" s="437"/>
      <c r="ACO126" s="437"/>
      <c r="ACP126" s="437"/>
      <c r="ACQ126" s="437"/>
      <c r="ACR126" s="437"/>
      <c r="ACS126" s="437"/>
      <c r="ACT126" s="437"/>
      <c r="ACU126" s="437"/>
      <c r="ACV126" s="437"/>
      <c r="ACW126" s="437"/>
      <c r="ACX126" s="437"/>
      <c r="ACY126" s="437"/>
      <c r="ACZ126" s="437"/>
      <c r="ADA126" s="437"/>
      <c r="ADB126" s="437"/>
      <c r="ADC126" s="437"/>
      <c r="ADD126" s="437"/>
      <c r="ADE126" s="437"/>
      <c r="ADF126" s="437"/>
      <c r="ADG126" s="437"/>
      <c r="ADH126" s="437"/>
      <c r="ADI126" s="437"/>
      <c r="ADJ126" s="437"/>
      <c r="ADK126" s="437"/>
      <c r="ADL126" s="437"/>
      <c r="ADM126" s="437"/>
      <c r="ADN126" s="437"/>
      <c r="ADO126" s="437"/>
      <c r="ADP126" s="437"/>
      <c r="ADQ126" s="437"/>
      <c r="ADR126" s="437"/>
      <c r="ADS126" s="437"/>
      <c r="ADT126" s="437"/>
      <c r="ADU126" s="437"/>
      <c r="ADV126" s="437"/>
      <c r="ADW126" s="437"/>
      <c r="ADX126" s="437"/>
      <c r="ADY126" s="437"/>
      <c r="ADZ126" s="437"/>
      <c r="AEA126" s="437"/>
      <c r="AEB126" s="437"/>
      <c r="AEC126" s="437"/>
      <c r="AED126" s="437"/>
      <c r="AEE126" s="437"/>
      <c r="AEF126" s="437"/>
      <c r="AEG126" s="437"/>
      <c r="AEH126" s="437"/>
      <c r="AEI126" s="437"/>
      <c r="AEJ126" s="437"/>
      <c r="AEK126" s="437"/>
      <c r="AEL126" s="437"/>
      <c r="AEM126" s="437"/>
      <c r="AEN126" s="437"/>
      <c r="AEO126" s="437"/>
      <c r="AEP126" s="437"/>
      <c r="AEQ126" s="437"/>
      <c r="AER126" s="437"/>
      <c r="AES126" s="437"/>
      <c r="AET126" s="437"/>
      <c r="AEU126" s="437"/>
      <c r="AEV126" s="437"/>
      <c r="AEW126" s="437"/>
      <c r="AEX126" s="437"/>
      <c r="AEY126" s="437"/>
      <c r="AEZ126" s="437"/>
      <c r="AFA126" s="437"/>
      <c r="AFB126" s="437"/>
      <c r="AFC126" s="437"/>
      <c r="AFD126" s="437"/>
      <c r="AFE126" s="437"/>
      <c r="AFF126" s="437"/>
      <c r="AFG126" s="437"/>
      <c r="AFH126" s="437"/>
      <c r="AFI126" s="437"/>
      <c r="AFJ126" s="437"/>
      <c r="AFK126" s="437"/>
      <c r="AFL126" s="437"/>
      <c r="AFM126" s="437"/>
      <c r="AFN126" s="437"/>
      <c r="AFO126" s="437"/>
      <c r="AFP126" s="437"/>
      <c r="AFQ126" s="437"/>
      <c r="AFR126" s="437"/>
      <c r="AFS126" s="437"/>
      <c r="AFT126" s="437"/>
      <c r="AFU126" s="437"/>
      <c r="AFV126" s="437"/>
      <c r="AFW126" s="437"/>
      <c r="AFX126" s="437"/>
      <c r="AFY126" s="437"/>
      <c r="AFZ126" s="437"/>
      <c r="AGA126" s="437"/>
      <c r="AGB126" s="437"/>
      <c r="AGC126" s="437"/>
      <c r="AGD126" s="437"/>
      <c r="AGE126" s="437"/>
      <c r="AGF126" s="437"/>
      <c r="AGG126" s="437"/>
      <c r="AGH126" s="437"/>
      <c r="AGI126" s="437"/>
      <c r="AGJ126" s="437"/>
      <c r="AGK126" s="437"/>
      <c r="AGL126" s="437"/>
      <c r="AGM126" s="437"/>
      <c r="AGN126" s="437"/>
      <c r="AGO126" s="437"/>
      <c r="AGP126" s="437"/>
      <c r="AGQ126" s="437"/>
      <c r="AGR126" s="437"/>
      <c r="AGS126" s="437"/>
      <c r="AGT126" s="437"/>
      <c r="AGU126" s="437"/>
      <c r="AGV126" s="437"/>
      <c r="AGW126" s="437"/>
      <c r="AGX126" s="437"/>
      <c r="AGY126" s="437"/>
      <c r="AGZ126" s="437"/>
      <c r="AHA126" s="437"/>
      <c r="AHB126" s="437"/>
      <c r="AHC126" s="437"/>
      <c r="AHD126" s="437"/>
      <c r="AHE126" s="437"/>
      <c r="AHF126" s="437"/>
      <c r="AHG126" s="437"/>
      <c r="AHH126" s="437"/>
      <c r="AHI126" s="437"/>
      <c r="AHJ126" s="437"/>
      <c r="AHK126" s="437"/>
      <c r="AHL126" s="437"/>
      <c r="AHM126" s="437"/>
      <c r="AHN126" s="437"/>
      <c r="AHO126" s="437"/>
      <c r="AHP126" s="437"/>
      <c r="AHQ126" s="437"/>
      <c r="AHR126" s="437"/>
      <c r="AHS126" s="437"/>
      <c r="AHT126" s="437"/>
      <c r="AHU126" s="437"/>
      <c r="AHV126" s="437"/>
      <c r="AHW126" s="437"/>
      <c r="AHX126" s="437"/>
      <c r="AHY126" s="437"/>
      <c r="AHZ126" s="437"/>
      <c r="AIA126" s="437"/>
      <c r="AIB126" s="437"/>
      <c r="AIC126" s="437"/>
      <c r="AID126" s="437"/>
      <c r="AIE126" s="437"/>
      <c r="AIF126" s="437"/>
      <c r="AIG126" s="437"/>
      <c r="AIH126" s="437"/>
      <c r="AII126" s="437"/>
      <c r="AIJ126" s="437"/>
      <c r="AIK126" s="437"/>
      <c r="AIL126" s="437"/>
      <c r="AIM126" s="437"/>
      <c r="AIN126" s="437"/>
      <c r="AIO126" s="437"/>
      <c r="AIP126" s="437"/>
      <c r="AIQ126" s="437"/>
      <c r="AIR126" s="437"/>
      <c r="AIS126" s="437"/>
      <c r="AIT126" s="437"/>
      <c r="AIU126" s="437"/>
      <c r="AIV126" s="437"/>
      <c r="AIW126" s="437"/>
      <c r="AIX126" s="437"/>
      <c r="AIY126" s="437"/>
      <c r="AIZ126" s="437"/>
      <c r="AJA126" s="437"/>
      <c r="AJB126" s="437"/>
      <c r="AJC126" s="437"/>
      <c r="AJD126" s="437"/>
      <c r="AJE126" s="437"/>
      <c r="AJF126" s="437"/>
      <c r="AJG126" s="437"/>
      <c r="AJH126" s="437"/>
      <c r="AJI126" s="437"/>
      <c r="AJJ126" s="437"/>
      <c r="AJK126" s="437"/>
      <c r="AJL126" s="437"/>
      <c r="AJM126" s="437"/>
      <c r="AJN126" s="437"/>
      <c r="AJO126" s="437"/>
      <c r="AJP126" s="437"/>
      <c r="AJQ126" s="437"/>
      <c r="AJR126" s="437"/>
      <c r="AJS126" s="437"/>
      <c r="AJT126" s="437"/>
      <c r="AJU126" s="437"/>
      <c r="AJV126" s="437"/>
      <c r="AJW126" s="437"/>
      <c r="AJX126" s="437"/>
      <c r="AJY126" s="437"/>
      <c r="AJZ126" s="437"/>
      <c r="AKA126" s="437"/>
      <c r="AKB126" s="437"/>
      <c r="AKC126" s="437"/>
      <c r="AKD126" s="437"/>
      <c r="AKE126" s="437"/>
      <c r="AKF126" s="437"/>
      <c r="AKG126" s="437"/>
      <c r="AKH126" s="437"/>
      <c r="AKI126" s="437"/>
      <c r="AKJ126" s="437"/>
      <c r="AKK126" s="437"/>
      <c r="AKL126" s="437"/>
      <c r="AKM126" s="437"/>
      <c r="AKN126" s="437"/>
      <c r="AKO126" s="437"/>
      <c r="AKP126" s="437"/>
      <c r="AKQ126" s="437"/>
      <c r="AKR126" s="437"/>
      <c r="AKS126" s="437"/>
      <c r="AKT126" s="437"/>
      <c r="AKU126" s="437"/>
      <c r="AKV126" s="437"/>
      <c r="AKW126" s="437"/>
      <c r="AKX126" s="437"/>
      <c r="AKY126" s="437"/>
      <c r="AKZ126" s="437"/>
      <c r="ALA126" s="437"/>
      <c r="ALB126" s="437"/>
      <c r="ALC126" s="437"/>
      <c r="ALD126" s="437"/>
      <c r="ALE126" s="437"/>
      <c r="ALF126" s="437"/>
      <c r="ALG126" s="437"/>
      <c r="ALH126" s="437"/>
      <c r="ALI126" s="437"/>
      <c r="ALJ126" s="437"/>
      <c r="ALK126" s="437"/>
      <c r="ALL126" s="437"/>
      <c r="ALM126" s="437"/>
      <c r="ALN126" s="437"/>
      <c r="ALO126" s="437"/>
      <c r="ALP126" s="437"/>
      <c r="ALQ126" s="437"/>
      <c r="ALR126" s="437"/>
      <c r="ALS126" s="437"/>
      <c r="ALT126" s="437"/>
      <c r="ALU126" s="437"/>
      <c r="ALV126" s="437"/>
      <c r="ALW126" s="437"/>
      <c r="ALX126" s="437"/>
      <c r="ALY126" s="437"/>
      <c r="ALZ126" s="437"/>
      <c r="AMA126" s="437"/>
      <c r="AMB126" s="437"/>
      <c r="AMC126" s="437"/>
      <c r="AMD126" s="437"/>
      <c r="AME126" s="437"/>
      <c r="AMF126" s="437"/>
      <c r="AMG126" s="437"/>
      <c r="AMH126" s="437"/>
      <c r="AMI126" s="437"/>
      <c r="AMJ126" s="437"/>
      <c r="AMK126" s="437"/>
      <c r="AML126" s="437"/>
      <c r="AMM126" s="437"/>
      <c r="AMN126" s="437"/>
      <c r="AMO126" s="437"/>
      <c r="AMP126" s="437"/>
      <c r="AMQ126" s="437"/>
      <c r="AMR126" s="437"/>
      <c r="AMS126" s="437"/>
      <c r="AMT126" s="437"/>
      <c r="AMU126" s="437"/>
      <c r="AMV126" s="437"/>
      <c r="AMW126" s="437"/>
      <c r="AMX126" s="437"/>
      <c r="AMY126" s="437"/>
      <c r="AMZ126" s="437"/>
      <c r="ANA126" s="437"/>
      <c r="ANB126" s="437"/>
    </row>
    <row r="127" spans="1:1042" s="481" customFormat="1" ht="15" customHeight="1" x14ac:dyDescent="0.2">
      <c r="B127" s="567">
        <v>110</v>
      </c>
      <c r="C127" s="91" t="s">
        <v>92</v>
      </c>
      <c r="D127" s="283">
        <f t="shared" si="143"/>
        <v>43917</v>
      </c>
      <c r="E127" s="279" t="str">
        <f t="shared" si="179"/>
        <v>MF18ACM02</v>
      </c>
      <c r="F127" s="279">
        <f t="shared" si="180"/>
        <v>30.42</v>
      </c>
      <c r="G127" s="279">
        <f t="shared" si="181"/>
        <v>28</v>
      </c>
      <c r="H127" s="279">
        <f t="shared" ref="H127:H132" si="261">F127*G127/100</f>
        <v>8.5175999999999998</v>
      </c>
      <c r="I127" s="121" t="str">
        <f t="shared" si="182"/>
        <v>CT19ACM01</v>
      </c>
      <c r="J127" s="279">
        <f t="shared" si="183"/>
        <v>31.200000000000003</v>
      </c>
      <c r="K127" s="279">
        <f t="shared" si="184"/>
        <v>20</v>
      </c>
      <c r="L127" s="279">
        <f t="shared" ref="L127:L132" si="262">J127*K127/100</f>
        <v>6.24</v>
      </c>
      <c r="M127" s="121" t="str">
        <f t="shared" si="185"/>
        <v>AC19ACM02</v>
      </c>
      <c r="N127" s="279">
        <f t="shared" si="186"/>
        <v>135.18</v>
      </c>
      <c r="O127" s="279">
        <f t="shared" si="187"/>
        <v>20</v>
      </c>
      <c r="P127" s="279">
        <f t="shared" ref="P127:P132" si="263">N127*O127/100</f>
        <v>27.036000000000005</v>
      </c>
      <c r="Q127" s="121" t="str">
        <f t="shared" si="188"/>
        <v>ME19ACM</v>
      </c>
      <c r="R127" s="279">
        <f t="shared" si="189"/>
        <v>60.84</v>
      </c>
      <c r="S127" s="279">
        <f t="shared" si="190"/>
        <v>18</v>
      </c>
      <c r="T127" s="279">
        <f t="shared" ref="T127:T132" si="264">R127*S127/100</f>
        <v>10.951200000000002</v>
      </c>
      <c r="U127" s="121" t="str">
        <f t="shared" si="191"/>
        <v>EU19TAM01</v>
      </c>
      <c r="V127" s="279">
        <f t="shared" si="192"/>
        <v>79.44</v>
      </c>
      <c r="W127" s="279">
        <f t="shared" si="193"/>
        <v>11</v>
      </c>
      <c r="X127" s="279">
        <f t="shared" ref="X127:X132" si="265">V127*W127/100</f>
        <v>8.7383999999999986</v>
      </c>
      <c r="Y127" s="121">
        <f t="shared" si="194"/>
        <v>0</v>
      </c>
      <c r="Z127" s="279">
        <f t="shared" si="195"/>
        <v>0</v>
      </c>
      <c r="AA127" s="279">
        <f t="shared" si="196"/>
        <v>0</v>
      </c>
      <c r="AB127" s="279">
        <f t="shared" ref="AB127:AB132" si="266">Z127*AA127/100</f>
        <v>0</v>
      </c>
      <c r="AC127" s="121" t="str">
        <f t="shared" si="197"/>
        <v>MF19DAG</v>
      </c>
      <c r="AD127" s="279">
        <f t="shared" si="198"/>
        <v>30.42</v>
      </c>
      <c r="AE127" s="279">
        <f t="shared" si="199"/>
        <v>33</v>
      </c>
      <c r="AF127" s="279">
        <f t="shared" ref="AF127:AF132" si="267">AD127*AE127/100</f>
        <v>10.038600000000001</v>
      </c>
      <c r="AG127" s="121" t="str">
        <f t="shared" si="200"/>
        <v>CT19ACG01</v>
      </c>
      <c r="AH127" s="279">
        <f t="shared" si="201"/>
        <v>30.72</v>
      </c>
      <c r="AI127" s="279">
        <f t="shared" si="202"/>
        <v>25</v>
      </c>
      <c r="AJ127" s="279">
        <f t="shared" ref="AJ127:AJ132" si="268">AH127*AI127/100</f>
        <v>7.68</v>
      </c>
      <c r="AK127" s="121" t="str">
        <f t="shared" si="203"/>
        <v>AC18BR01</v>
      </c>
      <c r="AL127" s="279">
        <f t="shared" si="204"/>
        <v>130.5</v>
      </c>
      <c r="AM127" s="279">
        <f t="shared" si="205"/>
        <v>23</v>
      </c>
      <c r="AN127" s="279">
        <f t="shared" ref="AN127:AN132" si="269">AL127*AM127/100</f>
        <v>30.015000000000001</v>
      </c>
      <c r="AO127" s="121">
        <f t="shared" si="206"/>
        <v>0</v>
      </c>
      <c r="AP127" s="118">
        <f t="shared" ref="AP127:AP132" si="270">IFERROR(IF(AO127&gt;0,AO127*AP$6/100,0),0)</f>
        <v>0</v>
      </c>
      <c r="AQ127" s="89">
        <f t="shared" si="207"/>
        <v>0</v>
      </c>
      <c r="AR127" s="279">
        <f t="shared" ref="AR127:AR132" si="271">IFERROR(IF(AQ127&gt;0,AQ127*AR$6/100,0),0)</f>
        <v>0</v>
      </c>
      <c r="AS127" s="121">
        <f t="shared" si="208"/>
        <v>0</v>
      </c>
      <c r="AT127" s="118">
        <f t="shared" ref="AT127:AT132" si="272">IFERROR(IF(AS127&gt;0,AS127*AT$6/100,0),0)</f>
        <v>0</v>
      </c>
      <c r="AU127" s="279">
        <f t="shared" si="209"/>
        <v>0</v>
      </c>
      <c r="AV127" s="279">
        <f t="shared" ref="AV127:AV132" si="273">IFERROR(IF(AU127&gt;0,AU127*AV$6/100,0),0)</f>
        <v>0</v>
      </c>
      <c r="AW127" s="123">
        <f t="shared" si="210"/>
        <v>0</v>
      </c>
      <c r="AX127" s="118">
        <f t="shared" ref="AX127:AX132" si="274">IFERROR(IF(AW127&gt;0,AW127*AX$6/100,0),0)</f>
        <v>0</v>
      </c>
      <c r="AY127" s="287">
        <f t="shared" ref="AY127:AY132" si="275">IF($C127="GD",F127+J127+N127+R127+V127+Z127+AD127+AH127+AL127+AO127,AQ127+AS127+AU127+AW127)</f>
        <v>528.72</v>
      </c>
      <c r="AZ127" s="568">
        <f t="shared" si="212"/>
        <v>109.21679999999999</v>
      </c>
      <c r="BA127" s="279"/>
      <c r="BB127" s="566"/>
      <c r="BC127" s="325">
        <f t="shared" si="213"/>
        <v>110</v>
      </c>
      <c r="BD127" s="330"/>
      <c r="BE127" s="331" t="b">
        <f t="shared" si="214"/>
        <v>0</v>
      </c>
      <c r="BF127" s="330"/>
      <c r="BG127" s="331" t="b">
        <f t="shared" si="215"/>
        <v>0</v>
      </c>
      <c r="BH127" s="437"/>
      <c r="BI127" s="437"/>
      <c r="BJ127" s="437"/>
      <c r="BK127" s="437"/>
      <c r="BL127" s="437"/>
      <c r="BM127" s="437"/>
      <c r="BN127" s="437"/>
      <c r="BO127" s="437"/>
      <c r="BP127" s="437"/>
      <c r="BQ127" s="437"/>
      <c r="BR127" s="437"/>
      <c r="BS127" s="437"/>
      <c r="BT127" s="437"/>
      <c r="BU127" s="437"/>
      <c r="BV127" s="437"/>
      <c r="BW127" s="437"/>
      <c r="BX127" s="437"/>
      <c r="BY127" s="437"/>
      <c r="BZ127" s="437"/>
      <c r="CA127" s="437"/>
      <c r="CB127" s="437"/>
      <c r="CC127" s="437"/>
      <c r="CD127" s="437"/>
      <c r="CE127" s="437"/>
      <c r="CF127" s="437"/>
      <c r="CG127" s="437"/>
      <c r="CH127" s="437"/>
      <c r="CI127" s="437"/>
      <c r="CJ127" s="437"/>
      <c r="CK127" s="437"/>
      <c r="CL127" s="437"/>
      <c r="CM127" s="437"/>
      <c r="CN127" s="437"/>
      <c r="CO127" s="437"/>
      <c r="CP127" s="437"/>
      <c r="CQ127" s="437"/>
      <c r="CR127" s="437"/>
      <c r="CS127" s="437"/>
      <c r="CT127" s="437"/>
      <c r="CU127" s="437"/>
      <c r="CV127" s="437"/>
      <c r="CW127" s="437"/>
      <c r="CX127" s="437"/>
      <c r="CY127" s="437"/>
      <c r="CZ127" s="437"/>
      <c r="DA127" s="437"/>
      <c r="DB127" s="437"/>
      <c r="DC127" s="437"/>
      <c r="DD127" s="437"/>
      <c r="DE127" s="437"/>
      <c r="DF127" s="437"/>
      <c r="DG127" s="437"/>
      <c r="DH127" s="437"/>
      <c r="DI127" s="437"/>
      <c r="DJ127" s="437"/>
      <c r="DK127" s="437"/>
      <c r="DL127" s="437"/>
      <c r="DM127" s="437"/>
      <c r="DN127" s="437"/>
      <c r="DO127" s="437"/>
      <c r="DP127" s="437"/>
      <c r="DQ127" s="437"/>
      <c r="DR127" s="437"/>
      <c r="DS127" s="437"/>
      <c r="DT127" s="437"/>
      <c r="DU127" s="437"/>
      <c r="DV127" s="437"/>
      <c r="DW127" s="437"/>
      <c r="DX127" s="437"/>
      <c r="DY127" s="437"/>
      <c r="DZ127" s="437"/>
      <c r="EA127" s="437"/>
      <c r="EB127" s="437"/>
      <c r="EC127" s="437"/>
      <c r="ED127" s="437"/>
      <c r="EE127" s="437"/>
      <c r="EF127" s="437"/>
      <c r="EG127" s="437"/>
      <c r="EH127" s="437"/>
      <c r="EI127" s="437"/>
      <c r="EJ127" s="437"/>
      <c r="EK127" s="437"/>
      <c r="EL127" s="437"/>
      <c r="EM127" s="437"/>
      <c r="EN127" s="437"/>
      <c r="EO127" s="437"/>
      <c r="EP127" s="437"/>
      <c r="EQ127" s="437"/>
      <c r="ER127" s="437"/>
      <c r="ES127" s="437"/>
      <c r="ET127" s="437"/>
      <c r="EU127" s="437"/>
      <c r="EV127" s="437"/>
      <c r="EW127" s="437"/>
      <c r="EX127" s="437"/>
      <c r="EY127" s="437"/>
      <c r="EZ127" s="437"/>
      <c r="FA127" s="437"/>
      <c r="FB127" s="437"/>
      <c r="FC127" s="437"/>
      <c r="FD127" s="437"/>
      <c r="FE127" s="437"/>
      <c r="FF127" s="437"/>
      <c r="FG127" s="437"/>
      <c r="FH127" s="437"/>
      <c r="FI127" s="437"/>
      <c r="FJ127" s="437"/>
      <c r="FK127" s="437"/>
      <c r="FL127" s="437"/>
      <c r="FM127" s="437"/>
      <c r="FN127" s="437"/>
      <c r="FO127" s="437"/>
      <c r="FP127" s="437"/>
      <c r="FQ127" s="437"/>
      <c r="FR127" s="437"/>
      <c r="FS127" s="437"/>
      <c r="FT127" s="437"/>
      <c r="FU127" s="437"/>
      <c r="FV127" s="437"/>
      <c r="FW127" s="437"/>
      <c r="FX127" s="437"/>
      <c r="FY127" s="437"/>
      <c r="FZ127" s="437"/>
      <c r="GA127" s="437"/>
      <c r="GB127" s="437"/>
      <c r="GC127" s="437"/>
      <c r="GD127" s="437"/>
      <c r="GE127" s="437"/>
      <c r="GF127" s="437"/>
      <c r="GG127" s="437"/>
      <c r="GH127" s="437"/>
      <c r="GI127" s="437"/>
      <c r="GJ127" s="437"/>
      <c r="GK127" s="437"/>
      <c r="GL127" s="437"/>
      <c r="GM127" s="437"/>
      <c r="GN127" s="437"/>
      <c r="GO127" s="437"/>
      <c r="GP127" s="437"/>
      <c r="GQ127" s="437"/>
      <c r="GR127" s="437"/>
      <c r="GS127" s="437"/>
      <c r="GT127" s="437"/>
      <c r="GU127" s="437"/>
      <c r="GV127" s="437"/>
      <c r="GW127" s="437"/>
      <c r="GX127" s="437"/>
      <c r="GY127" s="437"/>
      <c r="GZ127" s="437"/>
      <c r="HA127" s="437"/>
      <c r="HB127" s="437"/>
      <c r="HC127" s="437"/>
      <c r="HD127" s="437"/>
      <c r="HE127" s="437"/>
      <c r="HF127" s="437"/>
      <c r="HG127" s="437"/>
      <c r="HH127" s="437"/>
      <c r="HI127" s="437"/>
      <c r="HJ127" s="437"/>
      <c r="HK127" s="437"/>
      <c r="HL127" s="437"/>
      <c r="HM127" s="437"/>
      <c r="HN127" s="437"/>
      <c r="HO127" s="437"/>
      <c r="HP127" s="437"/>
      <c r="HQ127" s="437"/>
      <c r="HR127" s="437"/>
      <c r="HS127" s="437"/>
      <c r="HT127" s="437"/>
      <c r="HU127" s="437"/>
      <c r="HV127" s="437"/>
      <c r="HW127" s="437"/>
      <c r="HX127" s="437"/>
      <c r="HY127" s="437"/>
      <c r="HZ127" s="437"/>
      <c r="IA127" s="437"/>
      <c r="IB127" s="437"/>
      <c r="IC127" s="437"/>
      <c r="ID127" s="437"/>
      <c r="IE127" s="437"/>
      <c r="IF127" s="437"/>
      <c r="IG127" s="437"/>
      <c r="IH127" s="437"/>
      <c r="II127" s="437"/>
      <c r="IJ127" s="437"/>
      <c r="IK127" s="437"/>
      <c r="IL127" s="437"/>
      <c r="IM127" s="437"/>
      <c r="IN127" s="437"/>
      <c r="IO127" s="437"/>
      <c r="IP127" s="437"/>
      <c r="IQ127" s="437"/>
      <c r="IR127" s="437"/>
      <c r="IS127" s="437"/>
      <c r="IT127" s="437"/>
      <c r="IU127" s="437"/>
      <c r="IV127" s="437"/>
      <c r="IW127" s="437"/>
      <c r="IX127" s="437"/>
      <c r="IY127" s="437"/>
      <c r="IZ127" s="437"/>
      <c r="JA127" s="437"/>
      <c r="JB127" s="437"/>
      <c r="JC127" s="437"/>
      <c r="JD127" s="437"/>
      <c r="JE127" s="437"/>
      <c r="JF127" s="437"/>
      <c r="JG127" s="437"/>
      <c r="JH127" s="437"/>
      <c r="JI127" s="437"/>
      <c r="JJ127" s="437"/>
      <c r="JK127" s="437"/>
      <c r="JL127" s="437"/>
      <c r="JM127" s="437"/>
      <c r="JN127" s="437"/>
      <c r="JO127" s="437"/>
      <c r="JP127" s="437"/>
      <c r="JQ127" s="437"/>
      <c r="JR127" s="437"/>
      <c r="JS127" s="437"/>
      <c r="JT127" s="437"/>
      <c r="JU127" s="437"/>
      <c r="JV127" s="437"/>
      <c r="JW127" s="437"/>
      <c r="JX127" s="437"/>
      <c r="JY127" s="437"/>
      <c r="JZ127" s="437"/>
      <c r="KA127" s="437"/>
      <c r="KB127" s="437"/>
      <c r="KC127" s="437"/>
      <c r="KD127" s="437"/>
      <c r="KE127" s="437"/>
      <c r="KF127" s="437"/>
      <c r="KG127" s="437"/>
      <c r="KH127" s="437"/>
      <c r="KI127" s="437"/>
      <c r="KJ127" s="437"/>
      <c r="KK127" s="437"/>
      <c r="KL127" s="437"/>
      <c r="KM127" s="437"/>
      <c r="KN127" s="437"/>
      <c r="KO127" s="437"/>
      <c r="KP127" s="437"/>
      <c r="KQ127" s="437"/>
      <c r="KR127" s="437"/>
      <c r="KS127" s="437"/>
      <c r="KT127" s="437"/>
      <c r="KU127" s="437"/>
      <c r="KV127" s="437"/>
      <c r="KW127" s="437"/>
      <c r="KX127" s="437"/>
      <c r="KY127" s="437"/>
      <c r="KZ127" s="437"/>
      <c r="LA127" s="437"/>
      <c r="LB127" s="437"/>
      <c r="LC127" s="437"/>
      <c r="LD127" s="437"/>
      <c r="LE127" s="437"/>
      <c r="LF127" s="437"/>
      <c r="LG127" s="437"/>
      <c r="LH127" s="437"/>
      <c r="LI127" s="437"/>
      <c r="LJ127" s="437"/>
      <c r="LK127" s="437"/>
      <c r="LL127" s="437"/>
      <c r="LM127" s="437"/>
      <c r="LN127" s="437"/>
      <c r="LO127" s="437"/>
      <c r="LP127" s="437"/>
      <c r="LQ127" s="437"/>
      <c r="LR127" s="437"/>
      <c r="LS127" s="437"/>
      <c r="LT127" s="437"/>
      <c r="LU127" s="437"/>
      <c r="LV127" s="437"/>
      <c r="LW127" s="437"/>
      <c r="LX127" s="437"/>
      <c r="LY127" s="437"/>
      <c r="LZ127" s="437"/>
      <c r="MA127" s="437"/>
      <c r="MB127" s="437"/>
      <c r="MC127" s="437"/>
      <c r="MD127" s="437"/>
      <c r="ME127" s="437"/>
      <c r="MF127" s="437"/>
      <c r="MG127" s="437"/>
      <c r="MH127" s="437"/>
      <c r="MI127" s="437"/>
      <c r="MJ127" s="437"/>
      <c r="MK127" s="437"/>
      <c r="ML127" s="437"/>
      <c r="MM127" s="437"/>
      <c r="MN127" s="437"/>
      <c r="MO127" s="437"/>
      <c r="MP127" s="437"/>
      <c r="MQ127" s="437"/>
      <c r="MR127" s="437"/>
      <c r="MS127" s="437"/>
      <c r="MT127" s="437"/>
      <c r="MU127" s="437"/>
      <c r="MV127" s="437"/>
      <c r="MW127" s="437"/>
      <c r="MX127" s="437"/>
      <c r="MY127" s="437"/>
      <c r="MZ127" s="437"/>
      <c r="NA127" s="437"/>
      <c r="NB127" s="437"/>
      <c r="NC127" s="437"/>
      <c r="ND127" s="437"/>
      <c r="NE127" s="437"/>
      <c r="NF127" s="437"/>
      <c r="NG127" s="437"/>
      <c r="NH127" s="437"/>
      <c r="NI127" s="437"/>
      <c r="NJ127" s="437"/>
      <c r="NK127" s="437"/>
      <c r="NL127" s="437"/>
      <c r="NM127" s="437"/>
      <c r="NN127" s="437"/>
      <c r="NO127" s="437"/>
      <c r="NP127" s="437"/>
      <c r="NQ127" s="437"/>
      <c r="NR127" s="437"/>
      <c r="NS127" s="437"/>
      <c r="NT127" s="437"/>
      <c r="NU127" s="437"/>
      <c r="NV127" s="437"/>
      <c r="NW127" s="437"/>
      <c r="NX127" s="437"/>
      <c r="NY127" s="437"/>
      <c r="NZ127" s="437"/>
      <c r="OA127" s="437"/>
      <c r="OB127" s="437"/>
      <c r="OC127" s="437"/>
      <c r="OD127" s="437"/>
      <c r="OE127" s="437"/>
      <c r="OF127" s="437"/>
      <c r="OG127" s="437"/>
      <c r="OH127" s="437"/>
      <c r="OI127" s="437"/>
      <c r="OJ127" s="437"/>
      <c r="OK127" s="437"/>
      <c r="OL127" s="437"/>
      <c r="OM127" s="437"/>
      <c r="ON127" s="437"/>
      <c r="OO127" s="437"/>
      <c r="OP127" s="437"/>
      <c r="OQ127" s="437"/>
      <c r="OR127" s="437"/>
      <c r="OS127" s="437"/>
      <c r="OT127" s="437"/>
      <c r="OU127" s="437"/>
      <c r="OV127" s="437"/>
      <c r="OW127" s="437"/>
      <c r="OX127" s="437"/>
      <c r="OY127" s="437"/>
      <c r="OZ127" s="437"/>
      <c r="PA127" s="437"/>
      <c r="PB127" s="437"/>
      <c r="PC127" s="437"/>
      <c r="PD127" s="437"/>
      <c r="PE127" s="437"/>
      <c r="PF127" s="437"/>
      <c r="PG127" s="437"/>
      <c r="PH127" s="437"/>
      <c r="PI127" s="437"/>
      <c r="PJ127" s="437"/>
      <c r="PK127" s="437"/>
      <c r="PL127" s="437"/>
      <c r="PM127" s="437"/>
      <c r="PN127" s="437"/>
      <c r="PO127" s="437"/>
      <c r="PP127" s="437"/>
      <c r="PQ127" s="437"/>
      <c r="PR127" s="437"/>
      <c r="PS127" s="437"/>
      <c r="PT127" s="437"/>
      <c r="PU127" s="437"/>
      <c r="PV127" s="437"/>
      <c r="PW127" s="437"/>
      <c r="PX127" s="437"/>
      <c r="PY127" s="437"/>
      <c r="PZ127" s="437"/>
      <c r="QA127" s="437"/>
      <c r="QB127" s="437"/>
      <c r="QC127" s="437"/>
      <c r="QD127" s="437"/>
      <c r="QE127" s="437"/>
      <c r="QF127" s="437"/>
      <c r="QG127" s="437"/>
      <c r="QH127" s="437"/>
      <c r="QI127" s="437"/>
      <c r="QJ127" s="437"/>
      <c r="QK127" s="437"/>
      <c r="QL127" s="437"/>
      <c r="QM127" s="437"/>
      <c r="QN127" s="437"/>
      <c r="QO127" s="437"/>
      <c r="QP127" s="437"/>
      <c r="QQ127" s="437"/>
      <c r="QR127" s="437"/>
      <c r="QS127" s="437"/>
      <c r="QT127" s="437"/>
      <c r="QU127" s="437"/>
      <c r="QV127" s="437"/>
      <c r="QW127" s="437"/>
      <c r="QX127" s="437"/>
      <c r="QY127" s="437"/>
      <c r="QZ127" s="437"/>
      <c r="RA127" s="437"/>
      <c r="RB127" s="437"/>
      <c r="RC127" s="437"/>
      <c r="RD127" s="437"/>
      <c r="RE127" s="437"/>
      <c r="RF127" s="437"/>
      <c r="RG127" s="437"/>
      <c r="RH127" s="437"/>
      <c r="RI127" s="437"/>
      <c r="RJ127" s="437"/>
      <c r="RK127" s="437"/>
      <c r="RL127" s="437"/>
      <c r="RM127" s="437"/>
      <c r="RN127" s="437"/>
      <c r="RO127" s="437"/>
      <c r="RP127" s="437"/>
      <c r="RQ127" s="437"/>
      <c r="RR127" s="437"/>
      <c r="RS127" s="437"/>
      <c r="RT127" s="437"/>
      <c r="RU127" s="437"/>
      <c r="RV127" s="437"/>
      <c r="RW127" s="437"/>
      <c r="RX127" s="437"/>
      <c r="RY127" s="437"/>
      <c r="RZ127" s="437"/>
      <c r="SA127" s="437"/>
      <c r="SB127" s="437"/>
      <c r="SC127" s="437"/>
      <c r="SD127" s="437"/>
      <c r="SE127" s="437"/>
      <c r="SF127" s="437"/>
      <c r="SG127" s="437"/>
      <c r="SH127" s="437"/>
      <c r="SI127" s="437"/>
      <c r="SJ127" s="437"/>
      <c r="SK127" s="437"/>
      <c r="SL127" s="437"/>
      <c r="SM127" s="437"/>
      <c r="SN127" s="437"/>
      <c r="SO127" s="437"/>
      <c r="SP127" s="437"/>
      <c r="SQ127" s="437"/>
      <c r="SR127" s="437"/>
      <c r="SS127" s="437"/>
      <c r="ST127" s="437"/>
      <c r="SU127" s="437"/>
      <c r="SV127" s="437"/>
      <c r="SW127" s="437"/>
      <c r="SX127" s="437"/>
      <c r="SY127" s="437"/>
      <c r="SZ127" s="437"/>
      <c r="TA127" s="437"/>
      <c r="TB127" s="437"/>
      <c r="TC127" s="437"/>
      <c r="TD127" s="437"/>
      <c r="TE127" s="437"/>
      <c r="TF127" s="437"/>
      <c r="TG127" s="437"/>
      <c r="TH127" s="437"/>
      <c r="TI127" s="437"/>
      <c r="TJ127" s="437"/>
      <c r="TK127" s="437"/>
      <c r="TL127" s="437"/>
      <c r="TM127" s="437"/>
      <c r="TN127" s="437"/>
      <c r="TO127" s="437"/>
      <c r="TP127" s="437"/>
      <c r="TQ127" s="437"/>
      <c r="TR127" s="437"/>
      <c r="TS127" s="437"/>
      <c r="TT127" s="437"/>
      <c r="TU127" s="437"/>
      <c r="TV127" s="437"/>
      <c r="TW127" s="437"/>
      <c r="TX127" s="437"/>
      <c r="TY127" s="437"/>
      <c r="TZ127" s="437"/>
      <c r="UA127" s="437"/>
      <c r="UB127" s="437"/>
      <c r="UC127" s="437"/>
      <c r="UD127" s="437"/>
      <c r="UE127" s="437"/>
      <c r="UF127" s="437"/>
      <c r="UG127" s="437"/>
      <c r="UH127" s="437"/>
      <c r="UI127" s="437"/>
      <c r="UJ127" s="437"/>
      <c r="UK127" s="437"/>
      <c r="UL127" s="437"/>
      <c r="UM127" s="437"/>
      <c r="UN127" s="437"/>
      <c r="UO127" s="437"/>
      <c r="UP127" s="437"/>
      <c r="UQ127" s="437"/>
      <c r="UR127" s="437"/>
      <c r="US127" s="437"/>
      <c r="UT127" s="437"/>
      <c r="UU127" s="437"/>
      <c r="UV127" s="437"/>
      <c r="UW127" s="437"/>
      <c r="UX127" s="437"/>
      <c r="UY127" s="437"/>
      <c r="UZ127" s="437"/>
      <c r="VA127" s="437"/>
      <c r="VB127" s="437"/>
      <c r="VC127" s="437"/>
      <c r="VD127" s="437"/>
      <c r="VE127" s="437"/>
      <c r="VF127" s="437"/>
      <c r="VG127" s="437"/>
      <c r="VH127" s="437"/>
      <c r="VI127" s="437"/>
      <c r="VJ127" s="437"/>
      <c r="VK127" s="437"/>
      <c r="VL127" s="437"/>
      <c r="VM127" s="437"/>
      <c r="VN127" s="437"/>
      <c r="VO127" s="437"/>
      <c r="VP127" s="437"/>
      <c r="VQ127" s="437"/>
      <c r="VR127" s="437"/>
      <c r="VS127" s="437"/>
      <c r="VT127" s="437"/>
      <c r="VU127" s="437"/>
      <c r="VV127" s="437"/>
      <c r="VW127" s="437"/>
      <c r="VX127" s="437"/>
      <c r="VY127" s="437"/>
      <c r="VZ127" s="437"/>
      <c r="WA127" s="437"/>
      <c r="WB127" s="437"/>
      <c r="WC127" s="437"/>
      <c r="WD127" s="437"/>
      <c r="WE127" s="437"/>
      <c r="WF127" s="437"/>
      <c r="WG127" s="437"/>
      <c r="WH127" s="437"/>
      <c r="WI127" s="437"/>
      <c r="WJ127" s="437"/>
      <c r="WK127" s="437"/>
      <c r="WL127" s="437"/>
      <c r="WM127" s="437"/>
      <c r="WN127" s="437"/>
      <c r="WO127" s="437"/>
      <c r="WP127" s="437"/>
      <c r="WQ127" s="437"/>
      <c r="WR127" s="437"/>
      <c r="WS127" s="437"/>
      <c r="WT127" s="437"/>
      <c r="WU127" s="437"/>
      <c r="WV127" s="437"/>
      <c r="WW127" s="437"/>
      <c r="WX127" s="437"/>
      <c r="WY127" s="437"/>
      <c r="WZ127" s="437"/>
      <c r="XA127" s="437"/>
      <c r="XB127" s="437"/>
      <c r="XC127" s="437"/>
      <c r="XD127" s="437"/>
      <c r="XE127" s="437"/>
      <c r="XF127" s="437"/>
      <c r="XG127" s="437"/>
      <c r="XH127" s="437"/>
      <c r="XI127" s="437"/>
      <c r="XJ127" s="437"/>
      <c r="XK127" s="437"/>
      <c r="XL127" s="437"/>
      <c r="XM127" s="437"/>
      <c r="XN127" s="437"/>
      <c r="XO127" s="437"/>
      <c r="XP127" s="437"/>
      <c r="XQ127" s="437"/>
      <c r="XR127" s="437"/>
      <c r="XS127" s="437"/>
      <c r="XT127" s="437"/>
      <c r="XU127" s="437"/>
      <c r="XV127" s="437"/>
      <c r="XW127" s="437"/>
      <c r="XX127" s="437"/>
      <c r="XY127" s="437"/>
      <c r="XZ127" s="437"/>
      <c r="YA127" s="437"/>
      <c r="YB127" s="437"/>
      <c r="YC127" s="437"/>
      <c r="YD127" s="437"/>
      <c r="YE127" s="437"/>
      <c r="YF127" s="437"/>
      <c r="YG127" s="437"/>
      <c r="YH127" s="437"/>
      <c r="YI127" s="437"/>
      <c r="YJ127" s="437"/>
      <c r="YK127" s="437"/>
      <c r="YL127" s="437"/>
      <c r="YM127" s="437"/>
      <c r="YN127" s="437"/>
      <c r="YO127" s="437"/>
      <c r="YP127" s="437"/>
      <c r="YQ127" s="437"/>
      <c r="YR127" s="437"/>
      <c r="YS127" s="437"/>
      <c r="YT127" s="437"/>
      <c r="YU127" s="437"/>
      <c r="YV127" s="437"/>
      <c r="YW127" s="437"/>
      <c r="YX127" s="437"/>
      <c r="YY127" s="437"/>
      <c r="YZ127" s="437"/>
      <c r="ZA127" s="437"/>
      <c r="ZB127" s="437"/>
      <c r="ZC127" s="437"/>
      <c r="ZD127" s="437"/>
      <c r="ZE127" s="437"/>
      <c r="ZF127" s="437"/>
      <c r="ZG127" s="437"/>
      <c r="ZH127" s="437"/>
      <c r="ZI127" s="437"/>
      <c r="ZJ127" s="437"/>
      <c r="ZK127" s="437"/>
      <c r="ZL127" s="437"/>
      <c r="ZM127" s="437"/>
      <c r="ZN127" s="437"/>
      <c r="ZO127" s="437"/>
      <c r="ZP127" s="437"/>
      <c r="ZQ127" s="437"/>
      <c r="ZR127" s="437"/>
      <c r="ZS127" s="437"/>
      <c r="ZT127" s="437"/>
      <c r="ZU127" s="437"/>
      <c r="ZV127" s="437"/>
      <c r="ZW127" s="437"/>
      <c r="ZX127" s="437"/>
      <c r="ZY127" s="437"/>
      <c r="ZZ127" s="437"/>
      <c r="AAA127" s="437"/>
      <c r="AAB127" s="437"/>
      <c r="AAC127" s="437"/>
      <c r="AAD127" s="437"/>
      <c r="AAE127" s="437"/>
      <c r="AAF127" s="437"/>
      <c r="AAG127" s="437"/>
      <c r="AAH127" s="437"/>
      <c r="AAI127" s="437"/>
      <c r="AAJ127" s="437"/>
      <c r="AAK127" s="437"/>
      <c r="AAL127" s="437"/>
      <c r="AAM127" s="437"/>
      <c r="AAN127" s="437"/>
      <c r="AAO127" s="437"/>
      <c r="AAP127" s="437"/>
      <c r="AAQ127" s="437"/>
      <c r="AAR127" s="437"/>
      <c r="AAS127" s="437"/>
      <c r="AAT127" s="437"/>
      <c r="AAU127" s="437"/>
      <c r="AAV127" s="437"/>
      <c r="AAW127" s="437"/>
      <c r="AAX127" s="437"/>
      <c r="AAY127" s="437"/>
      <c r="AAZ127" s="437"/>
      <c r="ABA127" s="437"/>
      <c r="ABB127" s="437"/>
      <c r="ABC127" s="437"/>
      <c r="ABD127" s="437"/>
      <c r="ABE127" s="437"/>
      <c r="ABF127" s="437"/>
      <c r="ABG127" s="437"/>
      <c r="ABH127" s="437"/>
      <c r="ABI127" s="437"/>
      <c r="ABJ127" s="437"/>
      <c r="ABK127" s="437"/>
      <c r="ABL127" s="437"/>
      <c r="ABM127" s="437"/>
      <c r="ABN127" s="437"/>
      <c r="ABO127" s="437"/>
      <c r="ABP127" s="437"/>
      <c r="ABQ127" s="437"/>
      <c r="ABR127" s="437"/>
      <c r="ABS127" s="437"/>
      <c r="ABT127" s="437"/>
      <c r="ABU127" s="437"/>
      <c r="ABV127" s="437"/>
      <c r="ABW127" s="437"/>
      <c r="ABX127" s="437"/>
      <c r="ABY127" s="437"/>
      <c r="ABZ127" s="437"/>
      <c r="ACA127" s="437"/>
      <c r="ACB127" s="437"/>
      <c r="ACC127" s="437"/>
      <c r="ACD127" s="437"/>
      <c r="ACE127" s="437"/>
      <c r="ACF127" s="437"/>
      <c r="ACG127" s="437"/>
      <c r="ACH127" s="437"/>
      <c r="ACI127" s="437"/>
      <c r="ACJ127" s="437"/>
      <c r="ACK127" s="437"/>
      <c r="ACL127" s="437"/>
      <c r="ACM127" s="437"/>
      <c r="ACN127" s="437"/>
      <c r="ACO127" s="437"/>
      <c r="ACP127" s="437"/>
      <c r="ACQ127" s="437"/>
      <c r="ACR127" s="437"/>
      <c r="ACS127" s="437"/>
      <c r="ACT127" s="437"/>
      <c r="ACU127" s="437"/>
      <c r="ACV127" s="437"/>
      <c r="ACW127" s="437"/>
      <c r="ACX127" s="437"/>
      <c r="ACY127" s="437"/>
      <c r="ACZ127" s="437"/>
      <c r="ADA127" s="437"/>
      <c r="ADB127" s="437"/>
      <c r="ADC127" s="437"/>
      <c r="ADD127" s="437"/>
      <c r="ADE127" s="437"/>
      <c r="ADF127" s="437"/>
      <c r="ADG127" s="437"/>
      <c r="ADH127" s="437"/>
      <c r="ADI127" s="437"/>
      <c r="ADJ127" s="437"/>
      <c r="ADK127" s="437"/>
      <c r="ADL127" s="437"/>
      <c r="ADM127" s="437"/>
      <c r="ADN127" s="437"/>
      <c r="ADO127" s="437"/>
      <c r="ADP127" s="437"/>
      <c r="ADQ127" s="437"/>
      <c r="ADR127" s="437"/>
      <c r="ADS127" s="437"/>
      <c r="ADT127" s="437"/>
      <c r="ADU127" s="437"/>
      <c r="ADV127" s="437"/>
      <c r="ADW127" s="437"/>
      <c r="ADX127" s="437"/>
      <c r="ADY127" s="437"/>
      <c r="ADZ127" s="437"/>
      <c r="AEA127" s="437"/>
      <c r="AEB127" s="437"/>
      <c r="AEC127" s="437"/>
      <c r="AED127" s="437"/>
      <c r="AEE127" s="437"/>
      <c r="AEF127" s="437"/>
      <c r="AEG127" s="437"/>
      <c r="AEH127" s="437"/>
      <c r="AEI127" s="437"/>
      <c r="AEJ127" s="437"/>
      <c r="AEK127" s="437"/>
      <c r="AEL127" s="437"/>
      <c r="AEM127" s="437"/>
      <c r="AEN127" s="437"/>
      <c r="AEO127" s="437"/>
      <c r="AEP127" s="437"/>
      <c r="AEQ127" s="437"/>
      <c r="AER127" s="437"/>
      <c r="AES127" s="437"/>
      <c r="AET127" s="437"/>
      <c r="AEU127" s="437"/>
      <c r="AEV127" s="437"/>
      <c r="AEW127" s="437"/>
      <c r="AEX127" s="437"/>
      <c r="AEY127" s="437"/>
      <c r="AEZ127" s="437"/>
      <c r="AFA127" s="437"/>
      <c r="AFB127" s="437"/>
      <c r="AFC127" s="437"/>
      <c r="AFD127" s="437"/>
      <c r="AFE127" s="437"/>
      <c r="AFF127" s="437"/>
      <c r="AFG127" s="437"/>
      <c r="AFH127" s="437"/>
      <c r="AFI127" s="437"/>
      <c r="AFJ127" s="437"/>
      <c r="AFK127" s="437"/>
      <c r="AFL127" s="437"/>
      <c r="AFM127" s="437"/>
      <c r="AFN127" s="437"/>
      <c r="AFO127" s="437"/>
      <c r="AFP127" s="437"/>
      <c r="AFQ127" s="437"/>
      <c r="AFR127" s="437"/>
      <c r="AFS127" s="437"/>
      <c r="AFT127" s="437"/>
      <c r="AFU127" s="437"/>
      <c r="AFV127" s="437"/>
      <c r="AFW127" s="437"/>
      <c r="AFX127" s="437"/>
      <c r="AFY127" s="437"/>
      <c r="AFZ127" s="437"/>
      <c r="AGA127" s="437"/>
      <c r="AGB127" s="437"/>
      <c r="AGC127" s="437"/>
      <c r="AGD127" s="437"/>
      <c r="AGE127" s="437"/>
      <c r="AGF127" s="437"/>
      <c r="AGG127" s="437"/>
      <c r="AGH127" s="437"/>
      <c r="AGI127" s="437"/>
      <c r="AGJ127" s="437"/>
      <c r="AGK127" s="437"/>
      <c r="AGL127" s="437"/>
      <c r="AGM127" s="437"/>
      <c r="AGN127" s="437"/>
      <c r="AGO127" s="437"/>
      <c r="AGP127" s="437"/>
      <c r="AGQ127" s="437"/>
      <c r="AGR127" s="437"/>
      <c r="AGS127" s="437"/>
      <c r="AGT127" s="437"/>
      <c r="AGU127" s="437"/>
      <c r="AGV127" s="437"/>
      <c r="AGW127" s="437"/>
      <c r="AGX127" s="437"/>
      <c r="AGY127" s="437"/>
      <c r="AGZ127" s="437"/>
      <c r="AHA127" s="437"/>
      <c r="AHB127" s="437"/>
      <c r="AHC127" s="437"/>
      <c r="AHD127" s="437"/>
      <c r="AHE127" s="437"/>
      <c r="AHF127" s="437"/>
      <c r="AHG127" s="437"/>
      <c r="AHH127" s="437"/>
      <c r="AHI127" s="437"/>
      <c r="AHJ127" s="437"/>
      <c r="AHK127" s="437"/>
      <c r="AHL127" s="437"/>
      <c r="AHM127" s="437"/>
      <c r="AHN127" s="437"/>
      <c r="AHO127" s="437"/>
      <c r="AHP127" s="437"/>
      <c r="AHQ127" s="437"/>
      <c r="AHR127" s="437"/>
      <c r="AHS127" s="437"/>
      <c r="AHT127" s="437"/>
      <c r="AHU127" s="437"/>
      <c r="AHV127" s="437"/>
      <c r="AHW127" s="437"/>
      <c r="AHX127" s="437"/>
      <c r="AHY127" s="437"/>
      <c r="AHZ127" s="437"/>
      <c r="AIA127" s="437"/>
      <c r="AIB127" s="437"/>
      <c r="AIC127" s="437"/>
      <c r="AID127" s="437"/>
      <c r="AIE127" s="437"/>
      <c r="AIF127" s="437"/>
      <c r="AIG127" s="437"/>
      <c r="AIH127" s="437"/>
      <c r="AII127" s="437"/>
      <c r="AIJ127" s="437"/>
      <c r="AIK127" s="437"/>
      <c r="AIL127" s="437"/>
      <c r="AIM127" s="437"/>
      <c r="AIN127" s="437"/>
      <c r="AIO127" s="437"/>
      <c r="AIP127" s="437"/>
      <c r="AIQ127" s="437"/>
      <c r="AIR127" s="437"/>
      <c r="AIS127" s="437"/>
      <c r="AIT127" s="437"/>
      <c r="AIU127" s="437"/>
      <c r="AIV127" s="437"/>
      <c r="AIW127" s="437"/>
      <c r="AIX127" s="437"/>
      <c r="AIY127" s="437"/>
      <c r="AIZ127" s="437"/>
      <c r="AJA127" s="437"/>
      <c r="AJB127" s="437"/>
      <c r="AJC127" s="437"/>
      <c r="AJD127" s="437"/>
      <c r="AJE127" s="437"/>
      <c r="AJF127" s="437"/>
      <c r="AJG127" s="437"/>
      <c r="AJH127" s="437"/>
      <c r="AJI127" s="437"/>
      <c r="AJJ127" s="437"/>
      <c r="AJK127" s="437"/>
      <c r="AJL127" s="437"/>
      <c r="AJM127" s="437"/>
      <c r="AJN127" s="437"/>
      <c r="AJO127" s="437"/>
      <c r="AJP127" s="437"/>
      <c r="AJQ127" s="437"/>
      <c r="AJR127" s="437"/>
      <c r="AJS127" s="437"/>
      <c r="AJT127" s="437"/>
      <c r="AJU127" s="437"/>
      <c r="AJV127" s="437"/>
      <c r="AJW127" s="437"/>
      <c r="AJX127" s="437"/>
      <c r="AJY127" s="437"/>
      <c r="AJZ127" s="437"/>
      <c r="AKA127" s="437"/>
      <c r="AKB127" s="437"/>
      <c r="AKC127" s="437"/>
      <c r="AKD127" s="437"/>
      <c r="AKE127" s="437"/>
      <c r="AKF127" s="437"/>
      <c r="AKG127" s="437"/>
      <c r="AKH127" s="437"/>
      <c r="AKI127" s="437"/>
      <c r="AKJ127" s="437"/>
      <c r="AKK127" s="437"/>
      <c r="AKL127" s="437"/>
      <c r="AKM127" s="437"/>
      <c r="AKN127" s="437"/>
      <c r="AKO127" s="437"/>
      <c r="AKP127" s="437"/>
      <c r="AKQ127" s="437"/>
      <c r="AKR127" s="437"/>
      <c r="AKS127" s="437"/>
      <c r="AKT127" s="437"/>
      <c r="AKU127" s="437"/>
      <c r="AKV127" s="437"/>
      <c r="AKW127" s="437"/>
      <c r="AKX127" s="437"/>
      <c r="AKY127" s="437"/>
      <c r="AKZ127" s="437"/>
      <c r="ALA127" s="437"/>
      <c r="ALB127" s="437"/>
      <c r="ALC127" s="437"/>
      <c r="ALD127" s="437"/>
      <c r="ALE127" s="437"/>
      <c r="ALF127" s="437"/>
      <c r="ALG127" s="437"/>
      <c r="ALH127" s="437"/>
      <c r="ALI127" s="437"/>
      <c r="ALJ127" s="437"/>
      <c r="ALK127" s="437"/>
      <c r="ALL127" s="437"/>
      <c r="ALM127" s="437"/>
      <c r="ALN127" s="437"/>
      <c r="ALO127" s="437"/>
      <c r="ALP127" s="437"/>
      <c r="ALQ127" s="437"/>
      <c r="ALR127" s="437"/>
      <c r="ALS127" s="437"/>
      <c r="ALT127" s="437"/>
      <c r="ALU127" s="437"/>
      <c r="ALV127" s="437"/>
      <c r="ALW127" s="437"/>
      <c r="ALX127" s="437"/>
      <c r="ALY127" s="437"/>
      <c r="ALZ127" s="437"/>
      <c r="AMA127" s="437"/>
      <c r="AMB127" s="437"/>
      <c r="AMC127" s="437"/>
      <c r="AMD127" s="437"/>
      <c r="AME127" s="437"/>
      <c r="AMF127" s="437"/>
      <c r="AMG127" s="437"/>
      <c r="AMH127" s="437"/>
      <c r="AMI127" s="437"/>
      <c r="AMJ127" s="437"/>
      <c r="AMK127" s="437"/>
      <c r="AML127" s="437"/>
      <c r="AMM127" s="437"/>
      <c r="AMN127" s="437"/>
      <c r="AMO127" s="437"/>
      <c r="AMP127" s="437"/>
      <c r="AMQ127" s="437"/>
      <c r="AMR127" s="437"/>
      <c r="AMS127" s="437"/>
      <c r="AMT127" s="437"/>
      <c r="AMU127" s="437"/>
      <c r="AMV127" s="437"/>
      <c r="AMW127" s="437"/>
      <c r="AMX127" s="437"/>
      <c r="AMY127" s="437"/>
      <c r="AMZ127" s="437"/>
      <c r="ANA127" s="437"/>
      <c r="ANB127" s="437"/>
    </row>
    <row r="128" spans="1:1042" s="481" customFormat="1" ht="15" customHeight="1" x14ac:dyDescent="0.2">
      <c r="B128" s="567">
        <v>111</v>
      </c>
      <c r="C128" s="91" t="s">
        <v>92</v>
      </c>
      <c r="D128" s="283">
        <f t="shared" si="143"/>
        <v>43917</v>
      </c>
      <c r="E128" s="279" t="str">
        <f t="shared" si="179"/>
        <v>MF18ACM02</v>
      </c>
      <c r="F128" s="279">
        <f t="shared" si="180"/>
        <v>60.84</v>
      </c>
      <c r="G128" s="279">
        <f t="shared" si="181"/>
        <v>28</v>
      </c>
      <c r="H128" s="279">
        <f t="shared" si="261"/>
        <v>17.0352</v>
      </c>
      <c r="I128" s="121" t="str">
        <f t="shared" si="182"/>
        <v>CT19ACM01</v>
      </c>
      <c r="J128" s="279">
        <f t="shared" si="183"/>
        <v>62.400000000000006</v>
      </c>
      <c r="K128" s="279">
        <f t="shared" si="184"/>
        <v>20</v>
      </c>
      <c r="L128" s="279">
        <f t="shared" si="262"/>
        <v>12.48</v>
      </c>
      <c r="M128" s="121" t="str">
        <f t="shared" si="185"/>
        <v>AC19ACM02</v>
      </c>
      <c r="N128" s="279">
        <f t="shared" si="186"/>
        <v>180.24</v>
      </c>
      <c r="O128" s="279">
        <f t="shared" si="187"/>
        <v>20</v>
      </c>
      <c r="P128" s="279">
        <f t="shared" si="263"/>
        <v>36.048000000000002</v>
      </c>
      <c r="Q128" s="121" t="str">
        <f t="shared" si="188"/>
        <v>ME19ACM</v>
      </c>
      <c r="R128" s="279">
        <f t="shared" si="189"/>
        <v>60.84</v>
      </c>
      <c r="S128" s="279">
        <f t="shared" si="190"/>
        <v>18</v>
      </c>
      <c r="T128" s="279">
        <f t="shared" si="264"/>
        <v>10.951200000000002</v>
      </c>
      <c r="U128" s="121" t="str">
        <f t="shared" si="191"/>
        <v>EU19TAM01</v>
      </c>
      <c r="V128" s="279">
        <f t="shared" si="192"/>
        <v>39.72</v>
      </c>
      <c r="W128" s="279">
        <f t="shared" si="193"/>
        <v>11</v>
      </c>
      <c r="X128" s="279">
        <f t="shared" si="265"/>
        <v>4.3691999999999993</v>
      </c>
      <c r="Y128" s="121">
        <f t="shared" si="194"/>
        <v>0</v>
      </c>
      <c r="Z128" s="279">
        <f t="shared" si="195"/>
        <v>0</v>
      </c>
      <c r="AA128" s="279">
        <f t="shared" si="196"/>
        <v>0</v>
      </c>
      <c r="AB128" s="279">
        <f t="shared" si="266"/>
        <v>0</v>
      </c>
      <c r="AC128" s="121">
        <f t="shared" si="197"/>
        <v>0</v>
      </c>
      <c r="AD128" s="279">
        <f t="shared" si="198"/>
        <v>0</v>
      </c>
      <c r="AE128" s="279">
        <f t="shared" si="199"/>
        <v>0</v>
      </c>
      <c r="AF128" s="279">
        <f t="shared" si="267"/>
        <v>0</v>
      </c>
      <c r="AG128" s="121" t="str">
        <f t="shared" si="200"/>
        <v>CT19ACG01</v>
      </c>
      <c r="AH128" s="279">
        <f t="shared" si="201"/>
        <v>30.72</v>
      </c>
      <c r="AI128" s="279">
        <f t="shared" si="202"/>
        <v>25</v>
      </c>
      <c r="AJ128" s="279">
        <f t="shared" si="268"/>
        <v>7.68</v>
      </c>
      <c r="AK128" s="121" t="str">
        <f t="shared" si="203"/>
        <v>AC18BR01</v>
      </c>
      <c r="AL128" s="279">
        <f t="shared" si="204"/>
        <v>87</v>
      </c>
      <c r="AM128" s="279">
        <f t="shared" si="205"/>
        <v>23</v>
      </c>
      <c r="AN128" s="279">
        <f t="shared" si="269"/>
        <v>20.010000000000002</v>
      </c>
      <c r="AO128" s="121">
        <f t="shared" si="206"/>
        <v>0</v>
      </c>
      <c r="AP128" s="118">
        <f t="shared" si="270"/>
        <v>0</v>
      </c>
      <c r="AQ128" s="89">
        <f t="shared" si="207"/>
        <v>0</v>
      </c>
      <c r="AR128" s="279">
        <f t="shared" si="271"/>
        <v>0</v>
      </c>
      <c r="AS128" s="121">
        <f t="shared" si="208"/>
        <v>0</v>
      </c>
      <c r="AT128" s="118">
        <f t="shared" si="272"/>
        <v>0</v>
      </c>
      <c r="AU128" s="279">
        <f t="shared" si="209"/>
        <v>0</v>
      </c>
      <c r="AV128" s="279">
        <f t="shared" si="273"/>
        <v>0</v>
      </c>
      <c r="AW128" s="123">
        <f t="shared" si="210"/>
        <v>0</v>
      </c>
      <c r="AX128" s="118">
        <f t="shared" si="274"/>
        <v>0</v>
      </c>
      <c r="AY128" s="287">
        <f t="shared" si="275"/>
        <v>521.7600000000001</v>
      </c>
      <c r="AZ128" s="568">
        <f t="shared" si="212"/>
        <v>108.57360000000001</v>
      </c>
      <c r="BA128" s="279"/>
      <c r="BB128" s="566"/>
      <c r="BC128" s="325">
        <f t="shared" si="213"/>
        <v>111</v>
      </c>
      <c r="BD128" s="330"/>
      <c r="BE128" s="331" t="b">
        <f t="shared" si="214"/>
        <v>0</v>
      </c>
      <c r="BF128" s="330"/>
      <c r="BG128" s="331" t="b">
        <f t="shared" si="215"/>
        <v>0</v>
      </c>
      <c r="BH128" s="437"/>
      <c r="BI128" s="437"/>
      <c r="BJ128" s="437"/>
      <c r="BK128" s="437"/>
      <c r="BL128" s="437"/>
      <c r="BM128" s="437"/>
      <c r="BN128" s="437"/>
      <c r="BO128" s="437"/>
      <c r="BP128" s="437"/>
      <c r="BQ128" s="437"/>
      <c r="BR128" s="437"/>
      <c r="BS128" s="437"/>
      <c r="BT128" s="437"/>
      <c r="BU128" s="437"/>
      <c r="BV128" s="437"/>
      <c r="BW128" s="437"/>
      <c r="BX128" s="437"/>
      <c r="BY128" s="437"/>
      <c r="BZ128" s="437"/>
      <c r="CA128" s="437"/>
      <c r="CB128" s="437"/>
      <c r="CC128" s="437"/>
      <c r="CD128" s="437"/>
      <c r="CE128" s="437"/>
      <c r="CF128" s="437"/>
      <c r="CG128" s="437"/>
      <c r="CH128" s="437"/>
      <c r="CI128" s="437"/>
      <c r="CJ128" s="437"/>
      <c r="CK128" s="437"/>
      <c r="CL128" s="437"/>
      <c r="CM128" s="437"/>
      <c r="CN128" s="437"/>
      <c r="CO128" s="437"/>
      <c r="CP128" s="437"/>
      <c r="CQ128" s="437"/>
      <c r="CR128" s="437"/>
      <c r="CS128" s="437"/>
      <c r="CT128" s="437"/>
      <c r="CU128" s="437"/>
      <c r="CV128" s="437"/>
      <c r="CW128" s="437"/>
      <c r="CX128" s="437"/>
      <c r="CY128" s="437"/>
      <c r="CZ128" s="437"/>
      <c r="DA128" s="437"/>
      <c r="DB128" s="437"/>
      <c r="DC128" s="437"/>
      <c r="DD128" s="437"/>
      <c r="DE128" s="437"/>
      <c r="DF128" s="437"/>
      <c r="DG128" s="437"/>
      <c r="DH128" s="437"/>
      <c r="DI128" s="437"/>
      <c r="DJ128" s="437"/>
      <c r="DK128" s="437"/>
      <c r="DL128" s="437"/>
      <c r="DM128" s="437"/>
      <c r="DN128" s="437"/>
      <c r="DO128" s="437"/>
      <c r="DP128" s="437"/>
      <c r="DQ128" s="437"/>
      <c r="DR128" s="437"/>
      <c r="DS128" s="437"/>
      <c r="DT128" s="437"/>
      <c r="DU128" s="437"/>
      <c r="DV128" s="437"/>
      <c r="DW128" s="437"/>
      <c r="DX128" s="437"/>
      <c r="DY128" s="437"/>
      <c r="DZ128" s="437"/>
      <c r="EA128" s="437"/>
      <c r="EB128" s="437"/>
      <c r="EC128" s="437"/>
      <c r="ED128" s="437"/>
      <c r="EE128" s="437"/>
      <c r="EF128" s="437"/>
      <c r="EG128" s="437"/>
      <c r="EH128" s="437"/>
      <c r="EI128" s="437"/>
      <c r="EJ128" s="437"/>
      <c r="EK128" s="437"/>
      <c r="EL128" s="437"/>
      <c r="EM128" s="437"/>
      <c r="EN128" s="437"/>
      <c r="EO128" s="437"/>
      <c r="EP128" s="437"/>
      <c r="EQ128" s="437"/>
      <c r="ER128" s="437"/>
      <c r="ES128" s="437"/>
      <c r="ET128" s="437"/>
      <c r="EU128" s="437"/>
      <c r="EV128" s="437"/>
      <c r="EW128" s="437"/>
      <c r="EX128" s="437"/>
      <c r="EY128" s="437"/>
      <c r="EZ128" s="437"/>
      <c r="FA128" s="437"/>
      <c r="FB128" s="437"/>
      <c r="FC128" s="437"/>
      <c r="FD128" s="437"/>
      <c r="FE128" s="437"/>
      <c r="FF128" s="437"/>
      <c r="FG128" s="437"/>
      <c r="FH128" s="437"/>
      <c r="FI128" s="437"/>
      <c r="FJ128" s="437"/>
      <c r="FK128" s="437"/>
      <c r="FL128" s="437"/>
      <c r="FM128" s="437"/>
      <c r="FN128" s="437"/>
      <c r="FO128" s="437"/>
      <c r="FP128" s="437"/>
      <c r="FQ128" s="437"/>
      <c r="FR128" s="437"/>
      <c r="FS128" s="437"/>
      <c r="FT128" s="437"/>
      <c r="FU128" s="437"/>
      <c r="FV128" s="437"/>
      <c r="FW128" s="437"/>
      <c r="FX128" s="437"/>
      <c r="FY128" s="437"/>
      <c r="FZ128" s="437"/>
      <c r="GA128" s="437"/>
      <c r="GB128" s="437"/>
      <c r="GC128" s="437"/>
      <c r="GD128" s="437"/>
      <c r="GE128" s="437"/>
      <c r="GF128" s="437"/>
      <c r="GG128" s="437"/>
      <c r="GH128" s="437"/>
      <c r="GI128" s="437"/>
      <c r="GJ128" s="437"/>
      <c r="GK128" s="437"/>
      <c r="GL128" s="437"/>
      <c r="GM128" s="437"/>
      <c r="GN128" s="437"/>
      <c r="GO128" s="437"/>
      <c r="GP128" s="437"/>
      <c r="GQ128" s="437"/>
      <c r="GR128" s="437"/>
      <c r="GS128" s="437"/>
      <c r="GT128" s="437"/>
      <c r="GU128" s="437"/>
      <c r="GV128" s="437"/>
      <c r="GW128" s="437"/>
      <c r="GX128" s="437"/>
      <c r="GY128" s="437"/>
      <c r="GZ128" s="437"/>
      <c r="HA128" s="437"/>
      <c r="HB128" s="437"/>
      <c r="HC128" s="437"/>
      <c r="HD128" s="437"/>
      <c r="HE128" s="437"/>
      <c r="HF128" s="437"/>
      <c r="HG128" s="437"/>
      <c r="HH128" s="437"/>
      <c r="HI128" s="437"/>
      <c r="HJ128" s="437"/>
      <c r="HK128" s="437"/>
      <c r="HL128" s="437"/>
      <c r="HM128" s="437"/>
      <c r="HN128" s="437"/>
      <c r="HO128" s="437"/>
      <c r="HP128" s="437"/>
      <c r="HQ128" s="437"/>
      <c r="HR128" s="437"/>
      <c r="HS128" s="437"/>
      <c r="HT128" s="437"/>
      <c r="HU128" s="437"/>
      <c r="HV128" s="437"/>
      <c r="HW128" s="437"/>
      <c r="HX128" s="437"/>
      <c r="HY128" s="437"/>
      <c r="HZ128" s="437"/>
      <c r="IA128" s="437"/>
      <c r="IB128" s="437"/>
      <c r="IC128" s="437"/>
      <c r="ID128" s="437"/>
      <c r="IE128" s="437"/>
      <c r="IF128" s="437"/>
      <c r="IG128" s="437"/>
      <c r="IH128" s="437"/>
      <c r="II128" s="437"/>
      <c r="IJ128" s="437"/>
      <c r="IK128" s="437"/>
      <c r="IL128" s="437"/>
      <c r="IM128" s="437"/>
      <c r="IN128" s="437"/>
      <c r="IO128" s="437"/>
      <c r="IP128" s="437"/>
      <c r="IQ128" s="437"/>
      <c r="IR128" s="437"/>
      <c r="IS128" s="437"/>
      <c r="IT128" s="437"/>
      <c r="IU128" s="437"/>
      <c r="IV128" s="437"/>
      <c r="IW128" s="437"/>
      <c r="IX128" s="437"/>
      <c r="IY128" s="437"/>
      <c r="IZ128" s="437"/>
      <c r="JA128" s="437"/>
      <c r="JB128" s="437"/>
      <c r="JC128" s="437"/>
      <c r="JD128" s="437"/>
      <c r="JE128" s="437"/>
      <c r="JF128" s="437"/>
      <c r="JG128" s="437"/>
      <c r="JH128" s="437"/>
      <c r="JI128" s="437"/>
      <c r="JJ128" s="437"/>
      <c r="JK128" s="437"/>
      <c r="JL128" s="437"/>
      <c r="JM128" s="437"/>
      <c r="JN128" s="437"/>
      <c r="JO128" s="437"/>
      <c r="JP128" s="437"/>
      <c r="JQ128" s="437"/>
      <c r="JR128" s="437"/>
      <c r="JS128" s="437"/>
      <c r="JT128" s="437"/>
      <c r="JU128" s="437"/>
      <c r="JV128" s="437"/>
      <c r="JW128" s="437"/>
      <c r="JX128" s="437"/>
      <c r="JY128" s="437"/>
      <c r="JZ128" s="437"/>
      <c r="KA128" s="437"/>
      <c r="KB128" s="437"/>
      <c r="KC128" s="437"/>
      <c r="KD128" s="437"/>
      <c r="KE128" s="437"/>
      <c r="KF128" s="437"/>
      <c r="KG128" s="437"/>
      <c r="KH128" s="437"/>
      <c r="KI128" s="437"/>
      <c r="KJ128" s="437"/>
      <c r="KK128" s="437"/>
      <c r="KL128" s="437"/>
      <c r="KM128" s="437"/>
      <c r="KN128" s="437"/>
      <c r="KO128" s="437"/>
      <c r="KP128" s="437"/>
      <c r="KQ128" s="437"/>
      <c r="KR128" s="437"/>
      <c r="KS128" s="437"/>
      <c r="KT128" s="437"/>
      <c r="KU128" s="437"/>
      <c r="KV128" s="437"/>
      <c r="KW128" s="437"/>
      <c r="KX128" s="437"/>
      <c r="KY128" s="437"/>
      <c r="KZ128" s="437"/>
      <c r="LA128" s="437"/>
      <c r="LB128" s="437"/>
      <c r="LC128" s="437"/>
      <c r="LD128" s="437"/>
      <c r="LE128" s="437"/>
      <c r="LF128" s="437"/>
      <c r="LG128" s="437"/>
      <c r="LH128" s="437"/>
      <c r="LI128" s="437"/>
      <c r="LJ128" s="437"/>
      <c r="LK128" s="437"/>
      <c r="LL128" s="437"/>
      <c r="LM128" s="437"/>
      <c r="LN128" s="437"/>
      <c r="LO128" s="437"/>
      <c r="LP128" s="437"/>
      <c r="LQ128" s="437"/>
      <c r="LR128" s="437"/>
      <c r="LS128" s="437"/>
      <c r="LT128" s="437"/>
      <c r="LU128" s="437"/>
      <c r="LV128" s="437"/>
      <c r="LW128" s="437"/>
      <c r="LX128" s="437"/>
      <c r="LY128" s="437"/>
      <c r="LZ128" s="437"/>
      <c r="MA128" s="437"/>
      <c r="MB128" s="437"/>
      <c r="MC128" s="437"/>
      <c r="MD128" s="437"/>
      <c r="ME128" s="437"/>
      <c r="MF128" s="437"/>
      <c r="MG128" s="437"/>
      <c r="MH128" s="437"/>
      <c r="MI128" s="437"/>
      <c r="MJ128" s="437"/>
      <c r="MK128" s="437"/>
      <c r="ML128" s="437"/>
      <c r="MM128" s="437"/>
      <c r="MN128" s="437"/>
      <c r="MO128" s="437"/>
      <c r="MP128" s="437"/>
      <c r="MQ128" s="437"/>
      <c r="MR128" s="437"/>
      <c r="MS128" s="437"/>
      <c r="MT128" s="437"/>
      <c r="MU128" s="437"/>
      <c r="MV128" s="437"/>
      <c r="MW128" s="437"/>
      <c r="MX128" s="437"/>
      <c r="MY128" s="437"/>
      <c r="MZ128" s="437"/>
      <c r="NA128" s="437"/>
      <c r="NB128" s="437"/>
      <c r="NC128" s="437"/>
      <c r="ND128" s="437"/>
      <c r="NE128" s="437"/>
      <c r="NF128" s="437"/>
      <c r="NG128" s="437"/>
      <c r="NH128" s="437"/>
      <c r="NI128" s="437"/>
      <c r="NJ128" s="437"/>
      <c r="NK128" s="437"/>
      <c r="NL128" s="437"/>
      <c r="NM128" s="437"/>
      <c r="NN128" s="437"/>
      <c r="NO128" s="437"/>
      <c r="NP128" s="437"/>
      <c r="NQ128" s="437"/>
      <c r="NR128" s="437"/>
      <c r="NS128" s="437"/>
      <c r="NT128" s="437"/>
      <c r="NU128" s="437"/>
      <c r="NV128" s="437"/>
      <c r="NW128" s="437"/>
      <c r="NX128" s="437"/>
      <c r="NY128" s="437"/>
      <c r="NZ128" s="437"/>
      <c r="OA128" s="437"/>
      <c r="OB128" s="437"/>
      <c r="OC128" s="437"/>
      <c r="OD128" s="437"/>
      <c r="OE128" s="437"/>
      <c r="OF128" s="437"/>
      <c r="OG128" s="437"/>
      <c r="OH128" s="437"/>
      <c r="OI128" s="437"/>
      <c r="OJ128" s="437"/>
      <c r="OK128" s="437"/>
      <c r="OL128" s="437"/>
      <c r="OM128" s="437"/>
      <c r="ON128" s="437"/>
      <c r="OO128" s="437"/>
      <c r="OP128" s="437"/>
      <c r="OQ128" s="437"/>
      <c r="OR128" s="437"/>
      <c r="OS128" s="437"/>
      <c r="OT128" s="437"/>
      <c r="OU128" s="437"/>
      <c r="OV128" s="437"/>
      <c r="OW128" s="437"/>
      <c r="OX128" s="437"/>
      <c r="OY128" s="437"/>
      <c r="OZ128" s="437"/>
      <c r="PA128" s="437"/>
      <c r="PB128" s="437"/>
      <c r="PC128" s="437"/>
      <c r="PD128" s="437"/>
      <c r="PE128" s="437"/>
      <c r="PF128" s="437"/>
      <c r="PG128" s="437"/>
      <c r="PH128" s="437"/>
      <c r="PI128" s="437"/>
      <c r="PJ128" s="437"/>
      <c r="PK128" s="437"/>
      <c r="PL128" s="437"/>
      <c r="PM128" s="437"/>
      <c r="PN128" s="437"/>
      <c r="PO128" s="437"/>
      <c r="PP128" s="437"/>
      <c r="PQ128" s="437"/>
      <c r="PR128" s="437"/>
      <c r="PS128" s="437"/>
      <c r="PT128" s="437"/>
      <c r="PU128" s="437"/>
      <c r="PV128" s="437"/>
      <c r="PW128" s="437"/>
      <c r="PX128" s="437"/>
      <c r="PY128" s="437"/>
      <c r="PZ128" s="437"/>
      <c r="QA128" s="437"/>
      <c r="QB128" s="437"/>
      <c r="QC128" s="437"/>
      <c r="QD128" s="437"/>
      <c r="QE128" s="437"/>
      <c r="QF128" s="437"/>
      <c r="QG128" s="437"/>
      <c r="QH128" s="437"/>
      <c r="QI128" s="437"/>
      <c r="QJ128" s="437"/>
      <c r="QK128" s="437"/>
      <c r="QL128" s="437"/>
      <c r="QM128" s="437"/>
      <c r="QN128" s="437"/>
      <c r="QO128" s="437"/>
      <c r="QP128" s="437"/>
      <c r="QQ128" s="437"/>
      <c r="QR128" s="437"/>
      <c r="QS128" s="437"/>
      <c r="QT128" s="437"/>
      <c r="QU128" s="437"/>
      <c r="QV128" s="437"/>
      <c r="QW128" s="437"/>
      <c r="QX128" s="437"/>
      <c r="QY128" s="437"/>
      <c r="QZ128" s="437"/>
      <c r="RA128" s="437"/>
      <c r="RB128" s="437"/>
      <c r="RC128" s="437"/>
      <c r="RD128" s="437"/>
      <c r="RE128" s="437"/>
      <c r="RF128" s="437"/>
      <c r="RG128" s="437"/>
      <c r="RH128" s="437"/>
      <c r="RI128" s="437"/>
      <c r="RJ128" s="437"/>
      <c r="RK128" s="437"/>
      <c r="RL128" s="437"/>
      <c r="RM128" s="437"/>
      <c r="RN128" s="437"/>
      <c r="RO128" s="437"/>
      <c r="RP128" s="437"/>
      <c r="RQ128" s="437"/>
      <c r="RR128" s="437"/>
      <c r="RS128" s="437"/>
      <c r="RT128" s="437"/>
      <c r="RU128" s="437"/>
      <c r="RV128" s="437"/>
      <c r="RW128" s="437"/>
      <c r="RX128" s="437"/>
      <c r="RY128" s="437"/>
      <c r="RZ128" s="437"/>
      <c r="SA128" s="437"/>
      <c r="SB128" s="437"/>
      <c r="SC128" s="437"/>
      <c r="SD128" s="437"/>
      <c r="SE128" s="437"/>
      <c r="SF128" s="437"/>
      <c r="SG128" s="437"/>
      <c r="SH128" s="437"/>
      <c r="SI128" s="437"/>
      <c r="SJ128" s="437"/>
      <c r="SK128" s="437"/>
      <c r="SL128" s="437"/>
      <c r="SM128" s="437"/>
      <c r="SN128" s="437"/>
      <c r="SO128" s="437"/>
      <c r="SP128" s="437"/>
      <c r="SQ128" s="437"/>
      <c r="SR128" s="437"/>
      <c r="SS128" s="437"/>
      <c r="ST128" s="437"/>
      <c r="SU128" s="437"/>
      <c r="SV128" s="437"/>
      <c r="SW128" s="437"/>
      <c r="SX128" s="437"/>
      <c r="SY128" s="437"/>
      <c r="SZ128" s="437"/>
      <c r="TA128" s="437"/>
      <c r="TB128" s="437"/>
      <c r="TC128" s="437"/>
      <c r="TD128" s="437"/>
      <c r="TE128" s="437"/>
      <c r="TF128" s="437"/>
      <c r="TG128" s="437"/>
      <c r="TH128" s="437"/>
      <c r="TI128" s="437"/>
      <c r="TJ128" s="437"/>
      <c r="TK128" s="437"/>
      <c r="TL128" s="437"/>
      <c r="TM128" s="437"/>
      <c r="TN128" s="437"/>
      <c r="TO128" s="437"/>
      <c r="TP128" s="437"/>
      <c r="TQ128" s="437"/>
      <c r="TR128" s="437"/>
      <c r="TS128" s="437"/>
      <c r="TT128" s="437"/>
      <c r="TU128" s="437"/>
      <c r="TV128" s="437"/>
      <c r="TW128" s="437"/>
      <c r="TX128" s="437"/>
      <c r="TY128" s="437"/>
      <c r="TZ128" s="437"/>
      <c r="UA128" s="437"/>
      <c r="UB128" s="437"/>
      <c r="UC128" s="437"/>
      <c r="UD128" s="437"/>
      <c r="UE128" s="437"/>
      <c r="UF128" s="437"/>
      <c r="UG128" s="437"/>
      <c r="UH128" s="437"/>
      <c r="UI128" s="437"/>
      <c r="UJ128" s="437"/>
      <c r="UK128" s="437"/>
      <c r="UL128" s="437"/>
      <c r="UM128" s="437"/>
      <c r="UN128" s="437"/>
      <c r="UO128" s="437"/>
      <c r="UP128" s="437"/>
      <c r="UQ128" s="437"/>
      <c r="UR128" s="437"/>
      <c r="US128" s="437"/>
      <c r="UT128" s="437"/>
      <c r="UU128" s="437"/>
      <c r="UV128" s="437"/>
      <c r="UW128" s="437"/>
      <c r="UX128" s="437"/>
      <c r="UY128" s="437"/>
      <c r="UZ128" s="437"/>
      <c r="VA128" s="437"/>
      <c r="VB128" s="437"/>
      <c r="VC128" s="437"/>
      <c r="VD128" s="437"/>
      <c r="VE128" s="437"/>
      <c r="VF128" s="437"/>
      <c r="VG128" s="437"/>
      <c r="VH128" s="437"/>
      <c r="VI128" s="437"/>
      <c r="VJ128" s="437"/>
      <c r="VK128" s="437"/>
      <c r="VL128" s="437"/>
      <c r="VM128" s="437"/>
      <c r="VN128" s="437"/>
      <c r="VO128" s="437"/>
      <c r="VP128" s="437"/>
      <c r="VQ128" s="437"/>
      <c r="VR128" s="437"/>
      <c r="VS128" s="437"/>
      <c r="VT128" s="437"/>
      <c r="VU128" s="437"/>
      <c r="VV128" s="437"/>
      <c r="VW128" s="437"/>
      <c r="VX128" s="437"/>
      <c r="VY128" s="437"/>
      <c r="VZ128" s="437"/>
      <c r="WA128" s="437"/>
      <c r="WB128" s="437"/>
      <c r="WC128" s="437"/>
      <c r="WD128" s="437"/>
      <c r="WE128" s="437"/>
      <c r="WF128" s="437"/>
      <c r="WG128" s="437"/>
      <c r="WH128" s="437"/>
      <c r="WI128" s="437"/>
      <c r="WJ128" s="437"/>
      <c r="WK128" s="437"/>
      <c r="WL128" s="437"/>
      <c r="WM128" s="437"/>
      <c r="WN128" s="437"/>
      <c r="WO128" s="437"/>
      <c r="WP128" s="437"/>
      <c r="WQ128" s="437"/>
      <c r="WR128" s="437"/>
      <c r="WS128" s="437"/>
      <c r="WT128" s="437"/>
      <c r="WU128" s="437"/>
      <c r="WV128" s="437"/>
      <c r="WW128" s="437"/>
      <c r="WX128" s="437"/>
      <c r="WY128" s="437"/>
      <c r="WZ128" s="437"/>
      <c r="XA128" s="437"/>
      <c r="XB128" s="437"/>
      <c r="XC128" s="437"/>
      <c r="XD128" s="437"/>
      <c r="XE128" s="437"/>
      <c r="XF128" s="437"/>
      <c r="XG128" s="437"/>
      <c r="XH128" s="437"/>
      <c r="XI128" s="437"/>
      <c r="XJ128" s="437"/>
      <c r="XK128" s="437"/>
      <c r="XL128" s="437"/>
      <c r="XM128" s="437"/>
      <c r="XN128" s="437"/>
      <c r="XO128" s="437"/>
      <c r="XP128" s="437"/>
      <c r="XQ128" s="437"/>
      <c r="XR128" s="437"/>
      <c r="XS128" s="437"/>
      <c r="XT128" s="437"/>
      <c r="XU128" s="437"/>
      <c r="XV128" s="437"/>
      <c r="XW128" s="437"/>
      <c r="XX128" s="437"/>
      <c r="XY128" s="437"/>
      <c r="XZ128" s="437"/>
      <c r="YA128" s="437"/>
      <c r="YB128" s="437"/>
      <c r="YC128" s="437"/>
      <c r="YD128" s="437"/>
      <c r="YE128" s="437"/>
      <c r="YF128" s="437"/>
      <c r="YG128" s="437"/>
      <c r="YH128" s="437"/>
      <c r="YI128" s="437"/>
      <c r="YJ128" s="437"/>
      <c r="YK128" s="437"/>
      <c r="YL128" s="437"/>
      <c r="YM128" s="437"/>
      <c r="YN128" s="437"/>
      <c r="YO128" s="437"/>
      <c r="YP128" s="437"/>
      <c r="YQ128" s="437"/>
      <c r="YR128" s="437"/>
      <c r="YS128" s="437"/>
      <c r="YT128" s="437"/>
      <c r="YU128" s="437"/>
      <c r="YV128" s="437"/>
      <c r="YW128" s="437"/>
      <c r="YX128" s="437"/>
      <c r="YY128" s="437"/>
      <c r="YZ128" s="437"/>
      <c r="ZA128" s="437"/>
      <c r="ZB128" s="437"/>
      <c r="ZC128" s="437"/>
      <c r="ZD128" s="437"/>
      <c r="ZE128" s="437"/>
      <c r="ZF128" s="437"/>
      <c r="ZG128" s="437"/>
      <c r="ZH128" s="437"/>
      <c r="ZI128" s="437"/>
      <c r="ZJ128" s="437"/>
      <c r="ZK128" s="437"/>
      <c r="ZL128" s="437"/>
      <c r="ZM128" s="437"/>
      <c r="ZN128" s="437"/>
      <c r="ZO128" s="437"/>
      <c r="ZP128" s="437"/>
      <c r="ZQ128" s="437"/>
      <c r="ZR128" s="437"/>
      <c r="ZS128" s="437"/>
      <c r="ZT128" s="437"/>
      <c r="ZU128" s="437"/>
      <c r="ZV128" s="437"/>
      <c r="ZW128" s="437"/>
      <c r="ZX128" s="437"/>
      <c r="ZY128" s="437"/>
      <c r="ZZ128" s="437"/>
      <c r="AAA128" s="437"/>
      <c r="AAB128" s="437"/>
      <c r="AAC128" s="437"/>
      <c r="AAD128" s="437"/>
      <c r="AAE128" s="437"/>
      <c r="AAF128" s="437"/>
      <c r="AAG128" s="437"/>
      <c r="AAH128" s="437"/>
      <c r="AAI128" s="437"/>
      <c r="AAJ128" s="437"/>
      <c r="AAK128" s="437"/>
      <c r="AAL128" s="437"/>
      <c r="AAM128" s="437"/>
      <c r="AAN128" s="437"/>
      <c r="AAO128" s="437"/>
      <c r="AAP128" s="437"/>
      <c r="AAQ128" s="437"/>
      <c r="AAR128" s="437"/>
      <c r="AAS128" s="437"/>
      <c r="AAT128" s="437"/>
      <c r="AAU128" s="437"/>
      <c r="AAV128" s="437"/>
      <c r="AAW128" s="437"/>
      <c r="AAX128" s="437"/>
      <c r="AAY128" s="437"/>
      <c r="AAZ128" s="437"/>
      <c r="ABA128" s="437"/>
      <c r="ABB128" s="437"/>
      <c r="ABC128" s="437"/>
      <c r="ABD128" s="437"/>
      <c r="ABE128" s="437"/>
      <c r="ABF128" s="437"/>
      <c r="ABG128" s="437"/>
      <c r="ABH128" s="437"/>
      <c r="ABI128" s="437"/>
      <c r="ABJ128" s="437"/>
      <c r="ABK128" s="437"/>
      <c r="ABL128" s="437"/>
      <c r="ABM128" s="437"/>
      <c r="ABN128" s="437"/>
      <c r="ABO128" s="437"/>
      <c r="ABP128" s="437"/>
      <c r="ABQ128" s="437"/>
      <c r="ABR128" s="437"/>
      <c r="ABS128" s="437"/>
      <c r="ABT128" s="437"/>
      <c r="ABU128" s="437"/>
      <c r="ABV128" s="437"/>
      <c r="ABW128" s="437"/>
      <c r="ABX128" s="437"/>
      <c r="ABY128" s="437"/>
      <c r="ABZ128" s="437"/>
      <c r="ACA128" s="437"/>
      <c r="ACB128" s="437"/>
      <c r="ACC128" s="437"/>
      <c r="ACD128" s="437"/>
      <c r="ACE128" s="437"/>
      <c r="ACF128" s="437"/>
      <c r="ACG128" s="437"/>
      <c r="ACH128" s="437"/>
      <c r="ACI128" s="437"/>
      <c r="ACJ128" s="437"/>
      <c r="ACK128" s="437"/>
      <c r="ACL128" s="437"/>
      <c r="ACM128" s="437"/>
      <c r="ACN128" s="437"/>
      <c r="ACO128" s="437"/>
      <c r="ACP128" s="437"/>
      <c r="ACQ128" s="437"/>
      <c r="ACR128" s="437"/>
      <c r="ACS128" s="437"/>
      <c r="ACT128" s="437"/>
      <c r="ACU128" s="437"/>
      <c r="ACV128" s="437"/>
      <c r="ACW128" s="437"/>
      <c r="ACX128" s="437"/>
      <c r="ACY128" s="437"/>
      <c r="ACZ128" s="437"/>
      <c r="ADA128" s="437"/>
      <c r="ADB128" s="437"/>
      <c r="ADC128" s="437"/>
      <c r="ADD128" s="437"/>
      <c r="ADE128" s="437"/>
      <c r="ADF128" s="437"/>
      <c r="ADG128" s="437"/>
      <c r="ADH128" s="437"/>
      <c r="ADI128" s="437"/>
      <c r="ADJ128" s="437"/>
      <c r="ADK128" s="437"/>
      <c r="ADL128" s="437"/>
      <c r="ADM128" s="437"/>
      <c r="ADN128" s="437"/>
      <c r="ADO128" s="437"/>
      <c r="ADP128" s="437"/>
      <c r="ADQ128" s="437"/>
      <c r="ADR128" s="437"/>
      <c r="ADS128" s="437"/>
      <c r="ADT128" s="437"/>
      <c r="ADU128" s="437"/>
      <c r="ADV128" s="437"/>
      <c r="ADW128" s="437"/>
      <c r="ADX128" s="437"/>
      <c r="ADY128" s="437"/>
      <c r="ADZ128" s="437"/>
      <c r="AEA128" s="437"/>
      <c r="AEB128" s="437"/>
      <c r="AEC128" s="437"/>
      <c r="AED128" s="437"/>
      <c r="AEE128" s="437"/>
      <c r="AEF128" s="437"/>
      <c r="AEG128" s="437"/>
      <c r="AEH128" s="437"/>
      <c r="AEI128" s="437"/>
      <c r="AEJ128" s="437"/>
      <c r="AEK128" s="437"/>
      <c r="AEL128" s="437"/>
      <c r="AEM128" s="437"/>
      <c r="AEN128" s="437"/>
      <c r="AEO128" s="437"/>
      <c r="AEP128" s="437"/>
      <c r="AEQ128" s="437"/>
      <c r="AER128" s="437"/>
      <c r="AES128" s="437"/>
      <c r="AET128" s="437"/>
      <c r="AEU128" s="437"/>
      <c r="AEV128" s="437"/>
      <c r="AEW128" s="437"/>
      <c r="AEX128" s="437"/>
      <c r="AEY128" s="437"/>
      <c r="AEZ128" s="437"/>
      <c r="AFA128" s="437"/>
      <c r="AFB128" s="437"/>
      <c r="AFC128" s="437"/>
      <c r="AFD128" s="437"/>
      <c r="AFE128" s="437"/>
      <c r="AFF128" s="437"/>
      <c r="AFG128" s="437"/>
      <c r="AFH128" s="437"/>
      <c r="AFI128" s="437"/>
      <c r="AFJ128" s="437"/>
      <c r="AFK128" s="437"/>
      <c r="AFL128" s="437"/>
      <c r="AFM128" s="437"/>
      <c r="AFN128" s="437"/>
      <c r="AFO128" s="437"/>
      <c r="AFP128" s="437"/>
      <c r="AFQ128" s="437"/>
      <c r="AFR128" s="437"/>
      <c r="AFS128" s="437"/>
      <c r="AFT128" s="437"/>
      <c r="AFU128" s="437"/>
      <c r="AFV128" s="437"/>
      <c r="AFW128" s="437"/>
      <c r="AFX128" s="437"/>
      <c r="AFY128" s="437"/>
      <c r="AFZ128" s="437"/>
      <c r="AGA128" s="437"/>
      <c r="AGB128" s="437"/>
      <c r="AGC128" s="437"/>
      <c r="AGD128" s="437"/>
      <c r="AGE128" s="437"/>
      <c r="AGF128" s="437"/>
      <c r="AGG128" s="437"/>
      <c r="AGH128" s="437"/>
      <c r="AGI128" s="437"/>
      <c r="AGJ128" s="437"/>
      <c r="AGK128" s="437"/>
      <c r="AGL128" s="437"/>
      <c r="AGM128" s="437"/>
      <c r="AGN128" s="437"/>
      <c r="AGO128" s="437"/>
      <c r="AGP128" s="437"/>
      <c r="AGQ128" s="437"/>
      <c r="AGR128" s="437"/>
      <c r="AGS128" s="437"/>
      <c r="AGT128" s="437"/>
      <c r="AGU128" s="437"/>
      <c r="AGV128" s="437"/>
      <c r="AGW128" s="437"/>
      <c r="AGX128" s="437"/>
      <c r="AGY128" s="437"/>
      <c r="AGZ128" s="437"/>
      <c r="AHA128" s="437"/>
      <c r="AHB128" s="437"/>
      <c r="AHC128" s="437"/>
      <c r="AHD128" s="437"/>
      <c r="AHE128" s="437"/>
      <c r="AHF128" s="437"/>
      <c r="AHG128" s="437"/>
      <c r="AHH128" s="437"/>
      <c r="AHI128" s="437"/>
      <c r="AHJ128" s="437"/>
      <c r="AHK128" s="437"/>
      <c r="AHL128" s="437"/>
      <c r="AHM128" s="437"/>
      <c r="AHN128" s="437"/>
      <c r="AHO128" s="437"/>
      <c r="AHP128" s="437"/>
      <c r="AHQ128" s="437"/>
      <c r="AHR128" s="437"/>
      <c r="AHS128" s="437"/>
      <c r="AHT128" s="437"/>
      <c r="AHU128" s="437"/>
      <c r="AHV128" s="437"/>
      <c r="AHW128" s="437"/>
      <c r="AHX128" s="437"/>
      <c r="AHY128" s="437"/>
      <c r="AHZ128" s="437"/>
      <c r="AIA128" s="437"/>
      <c r="AIB128" s="437"/>
      <c r="AIC128" s="437"/>
      <c r="AID128" s="437"/>
      <c r="AIE128" s="437"/>
      <c r="AIF128" s="437"/>
      <c r="AIG128" s="437"/>
      <c r="AIH128" s="437"/>
      <c r="AII128" s="437"/>
      <c r="AIJ128" s="437"/>
      <c r="AIK128" s="437"/>
      <c r="AIL128" s="437"/>
      <c r="AIM128" s="437"/>
      <c r="AIN128" s="437"/>
      <c r="AIO128" s="437"/>
      <c r="AIP128" s="437"/>
      <c r="AIQ128" s="437"/>
      <c r="AIR128" s="437"/>
      <c r="AIS128" s="437"/>
      <c r="AIT128" s="437"/>
      <c r="AIU128" s="437"/>
      <c r="AIV128" s="437"/>
      <c r="AIW128" s="437"/>
      <c r="AIX128" s="437"/>
      <c r="AIY128" s="437"/>
      <c r="AIZ128" s="437"/>
      <c r="AJA128" s="437"/>
      <c r="AJB128" s="437"/>
      <c r="AJC128" s="437"/>
      <c r="AJD128" s="437"/>
      <c r="AJE128" s="437"/>
      <c r="AJF128" s="437"/>
      <c r="AJG128" s="437"/>
      <c r="AJH128" s="437"/>
      <c r="AJI128" s="437"/>
      <c r="AJJ128" s="437"/>
      <c r="AJK128" s="437"/>
      <c r="AJL128" s="437"/>
      <c r="AJM128" s="437"/>
      <c r="AJN128" s="437"/>
      <c r="AJO128" s="437"/>
      <c r="AJP128" s="437"/>
      <c r="AJQ128" s="437"/>
      <c r="AJR128" s="437"/>
      <c r="AJS128" s="437"/>
      <c r="AJT128" s="437"/>
      <c r="AJU128" s="437"/>
      <c r="AJV128" s="437"/>
      <c r="AJW128" s="437"/>
      <c r="AJX128" s="437"/>
      <c r="AJY128" s="437"/>
      <c r="AJZ128" s="437"/>
      <c r="AKA128" s="437"/>
      <c r="AKB128" s="437"/>
      <c r="AKC128" s="437"/>
      <c r="AKD128" s="437"/>
      <c r="AKE128" s="437"/>
      <c r="AKF128" s="437"/>
      <c r="AKG128" s="437"/>
      <c r="AKH128" s="437"/>
      <c r="AKI128" s="437"/>
      <c r="AKJ128" s="437"/>
      <c r="AKK128" s="437"/>
      <c r="AKL128" s="437"/>
      <c r="AKM128" s="437"/>
      <c r="AKN128" s="437"/>
      <c r="AKO128" s="437"/>
      <c r="AKP128" s="437"/>
      <c r="AKQ128" s="437"/>
      <c r="AKR128" s="437"/>
      <c r="AKS128" s="437"/>
      <c r="AKT128" s="437"/>
      <c r="AKU128" s="437"/>
      <c r="AKV128" s="437"/>
      <c r="AKW128" s="437"/>
      <c r="AKX128" s="437"/>
      <c r="AKY128" s="437"/>
      <c r="AKZ128" s="437"/>
      <c r="ALA128" s="437"/>
      <c r="ALB128" s="437"/>
      <c r="ALC128" s="437"/>
      <c r="ALD128" s="437"/>
      <c r="ALE128" s="437"/>
      <c r="ALF128" s="437"/>
      <c r="ALG128" s="437"/>
      <c r="ALH128" s="437"/>
      <c r="ALI128" s="437"/>
      <c r="ALJ128" s="437"/>
      <c r="ALK128" s="437"/>
      <c r="ALL128" s="437"/>
      <c r="ALM128" s="437"/>
      <c r="ALN128" s="437"/>
      <c r="ALO128" s="437"/>
      <c r="ALP128" s="437"/>
      <c r="ALQ128" s="437"/>
      <c r="ALR128" s="437"/>
      <c r="ALS128" s="437"/>
      <c r="ALT128" s="437"/>
      <c r="ALU128" s="437"/>
      <c r="ALV128" s="437"/>
      <c r="ALW128" s="437"/>
      <c r="ALX128" s="437"/>
      <c r="ALY128" s="437"/>
      <c r="ALZ128" s="437"/>
      <c r="AMA128" s="437"/>
      <c r="AMB128" s="437"/>
      <c r="AMC128" s="437"/>
      <c r="AMD128" s="437"/>
      <c r="AME128" s="437"/>
      <c r="AMF128" s="437"/>
      <c r="AMG128" s="437"/>
      <c r="AMH128" s="437"/>
      <c r="AMI128" s="437"/>
      <c r="AMJ128" s="437"/>
      <c r="AMK128" s="437"/>
      <c r="AML128" s="437"/>
      <c r="AMM128" s="437"/>
      <c r="AMN128" s="437"/>
      <c r="AMO128" s="437"/>
      <c r="AMP128" s="437"/>
      <c r="AMQ128" s="437"/>
      <c r="AMR128" s="437"/>
      <c r="AMS128" s="437"/>
      <c r="AMT128" s="437"/>
      <c r="AMU128" s="437"/>
      <c r="AMV128" s="437"/>
      <c r="AMW128" s="437"/>
      <c r="AMX128" s="437"/>
      <c r="AMY128" s="437"/>
      <c r="AMZ128" s="437"/>
      <c r="ANA128" s="437"/>
      <c r="ANB128" s="437"/>
    </row>
    <row r="129" spans="1:1042" s="481" customFormat="1" ht="15" customHeight="1" x14ac:dyDescent="0.2">
      <c r="B129" s="567">
        <v>112</v>
      </c>
      <c r="C129" s="91" t="s">
        <v>92</v>
      </c>
      <c r="D129" s="283">
        <f t="shared" si="143"/>
        <v>43917</v>
      </c>
      <c r="E129" s="279" t="str">
        <f t="shared" si="179"/>
        <v>MF18ACM02</v>
      </c>
      <c r="F129" s="279">
        <f t="shared" si="180"/>
        <v>30.42</v>
      </c>
      <c r="G129" s="279">
        <f t="shared" si="181"/>
        <v>28</v>
      </c>
      <c r="H129" s="279">
        <f t="shared" si="261"/>
        <v>8.5175999999999998</v>
      </c>
      <c r="I129" s="121">
        <f t="shared" si="182"/>
        <v>0</v>
      </c>
      <c r="J129" s="279">
        <f t="shared" si="183"/>
        <v>0</v>
      </c>
      <c r="K129" s="279">
        <f t="shared" si="184"/>
        <v>0</v>
      </c>
      <c r="L129" s="279">
        <f t="shared" si="262"/>
        <v>0</v>
      </c>
      <c r="M129" s="121" t="str">
        <f t="shared" si="185"/>
        <v>AC19ACM02</v>
      </c>
      <c r="N129" s="279">
        <f t="shared" si="186"/>
        <v>45.06</v>
      </c>
      <c r="O129" s="279">
        <f t="shared" si="187"/>
        <v>20</v>
      </c>
      <c r="P129" s="279">
        <f t="shared" si="263"/>
        <v>9.0120000000000005</v>
      </c>
      <c r="Q129" s="121" t="str">
        <f t="shared" si="188"/>
        <v>ME19ACM</v>
      </c>
      <c r="R129" s="279">
        <f t="shared" si="189"/>
        <v>60.84</v>
      </c>
      <c r="S129" s="279">
        <f t="shared" si="190"/>
        <v>18</v>
      </c>
      <c r="T129" s="279">
        <f t="shared" si="264"/>
        <v>10.951200000000002</v>
      </c>
      <c r="U129" s="121" t="str">
        <f t="shared" si="191"/>
        <v>EU19TAM01</v>
      </c>
      <c r="V129" s="279">
        <f t="shared" si="192"/>
        <v>39.72</v>
      </c>
      <c r="W129" s="279">
        <f t="shared" si="193"/>
        <v>11</v>
      </c>
      <c r="X129" s="279">
        <f t="shared" si="265"/>
        <v>4.3691999999999993</v>
      </c>
      <c r="Y129" s="121">
        <f t="shared" si="194"/>
        <v>0</v>
      </c>
      <c r="Z129" s="279">
        <f t="shared" si="195"/>
        <v>0</v>
      </c>
      <c r="AA129" s="279">
        <f t="shared" si="196"/>
        <v>0</v>
      </c>
      <c r="AB129" s="279">
        <f t="shared" si="266"/>
        <v>0</v>
      </c>
      <c r="AC129" s="121">
        <f t="shared" si="197"/>
        <v>0</v>
      </c>
      <c r="AD129" s="279">
        <f t="shared" si="198"/>
        <v>0</v>
      </c>
      <c r="AE129" s="279">
        <f t="shared" si="199"/>
        <v>0</v>
      </c>
      <c r="AF129" s="279">
        <f t="shared" si="267"/>
        <v>0</v>
      </c>
      <c r="AG129" s="121" t="str">
        <f t="shared" si="200"/>
        <v>CT19ACG01</v>
      </c>
      <c r="AH129" s="279">
        <f t="shared" si="201"/>
        <v>30.72</v>
      </c>
      <c r="AI129" s="279">
        <f t="shared" si="202"/>
        <v>25</v>
      </c>
      <c r="AJ129" s="279">
        <f t="shared" si="268"/>
        <v>7.68</v>
      </c>
      <c r="AK129" s="121" t="str">
        <f t="shared" si="203"/>
        <v>AC18BR01</v>
      </c>
      <c r="AL129" s="279">
        <f t="shared" si="204"/>
        <v>87</v>
      </c>
      <c r="AM129" s="279">
        <f t="shared" si="205"/>
        <v>23</v>
      </c>
      <c r="AN129" s="279">
        <f t="shared" si="269"/>
        <v>20.010000000000002</v>
      </c>
      <c r="AO129" s="121">
        <f t="shared" si="206"/>
        <v>0</v>
      </c>
      <c r="AP129" s="118">
        <f t="shared" si="270"/>
        <v>0</v>
      </c>
      <c r="AQ129" s="89">
        <f t="shared" si="207"/>
        <v>0</v>
      </c>
      <c r="AR129" s="279">
        <f t="shared" si="271"/>
        <v>0</v>
      </c>
      <c r="AS129" s="121">
        <f t="shared" si="208"/>
        <v>0</v>
      </c>
      <c r="AT129" s="118">
        <f t="shared" si="272"/>
        <v>0</v>
      </c>
      <c r="AU129" s="279">
        <f t="shared" si="209"/>
        <v>0</v>
      </c>
      <c r="AV129" s="279">
        <f t="shared" si="273"/>
        <v>0</v>
      </c>
      <c r="AW129" s="123">
        <f t="shared" si="210"/>
        <v>0</v>
      </c>
      <c r="AX129" s="118">
        <f t="shared" si="274"/>
        <v>0</v>
      </c>
      <c r="AY129" s="287">
        <f t="shared" si="275"/>
        <v>293.76</v>
      </c>
      <c r="AZ129" s="568">
        <f t="shared" si="212"/>
        <v>60.540000000000006</v>
      </c>
      <c r="BA129" s="279"/>
      <c r="BB129" s="566"/>
      <c r="BC129" s="325">
        <f t="shared" si="213"/>
        <v>112</v>
      </c>
      <c r="BD129" s="330"/>
      <c r="BE129" s="331" t="b">
        <f t="shared" si="214"/>
        <v>0</v>
      </c>
      <c r="BF129" s="330"/>
      <c r="BG129" s="331" t="b">
        <f t="shared" si="215"/>
        <v>0</v>
      </c>
      <c r="BH129" s="437"/>
      <c r="BI129" s="437"/>
      <c r="BJ129" s="437"/>
      <c r="BK129" s="437"/>
      <c r="BL129" s="437"/>
      <c r="BM129" s="437"/>
      <c r="BN129" s="437"/>
      <c r="BO129" s="437"/>
      <c r="BP129" s="437"/>
      <c r="BQ129" s="437"/>
      <c r="BR129" s="437"/>
      <c r="BS129" s="437"/>
      <c r="BT129" s="437"/>
      <c r="BU129" s="437"/>
      <c r="BV129" s="437"/>
      <c r="BW129" s="437"/>
      <c r="BX129" s="437"/>
      <c r="BY129" s="437"/>
      <c r="BZ129" s="437"/>
      <c r="CA129" s="437"/>
      <c r="CB129" s="437"/>
      <c r="CC129" s="437"/>
      <c r="CD129" s="437"/>
      <c r="CE129" s="437"/>
      <c r="CF129" s="437"/>
      <c r="CG129" s="437"/>
      <c r="CH129" s="437"/>
      <c r="CI129" s="437"/>
      <c r="CJ129" s="437"/>
      <c r="CK129" s="437"/>
      <c r="CL129" s="437"/>
      <c r="CM129" s="437"/>
      <c r="CN129" s="437"/>
      <c r="CO129" s="437"/>
      <c r="CP129" s="437"/>
      <c r="CQ129" s="437"/>
      <c r="CR129" s="437"/>
      <c r="CS129" s="437"/>
      <c r="CT129" s="437"/>
      <c r="CU129" s="437"/>
      <c r="CV129" s="437"/>
      <c r="CW129" s="437"/>
      <c r="CX129" s="437"/>
      <c r="CY129" s="437"/>
      <c r="CZ129" s="437"/>
      <c r="DA129" s="437"/>
      <c r="DB129" s="437"/>
      <c r="DC129" s="437"/>
      <c r="DD129" s="437"/>
      <c r="DE129" s="437"/>
      <c r="DF129" s="437"/>
      <c r="DG129" s="437"/>
      <c r="DH129" s="437"/>
      <c r="DI129" s="437"/>
      <c r="DJ129" s="437"/>
      <c r="DK129" s="437"/>
      <c r="DL129" s="437"/>
      <c r="DM129" s="437"/>
      <c r="DN129" s="437"/>
      <c r="DO129" s="437"/>
      <c r="DP129" s="437"/>
      <c r="DQ129" s="437"/>
      <c r="DR129" s="437"/>
      <c r="DS129" s="437"/>
      <c r="DT129" s="437"/>
      <c r="DU129" s="437"/>
      <c r="DV129" s="437"/>
      <c r="DW129" s="437"/>
      <c r="DX129" s="437"/>
      <c r="DY129" s="437"/>
      <c r="DZ129" s="437"/>
      <c r="EA129" s="437"/>
      <c r="EB129" s="437"/>
      <c r="EC129" s="437"/>
      <c r="ED129" s="437"/>
      <c r="EE129" s="437"/>
      <c r="EF129" s="437"/>
      <c r="EG129" s="437"/>
      <c r="EH129" s="437"/>
      <c r="EI129" s="437"/>
      <c r="EJ129" s="437"/>
      <c r="EK129" s="437"/>
      <c r="EL129" s="437"/>
      <c r="EM129" s="437"/>
      <c r="EN129" s="437"/>
      <c r="EO129" s="437"/>
      <c r="EP129" s="437"/>
      <c r="EQ129" s="437"/>
      <c r="ER129" s="437"/>
      <c r="ES129" s="437"/>
      <c r="ET129" s="437"/>
      <c r="EU129" s="437"/>
      <c r="EV129" s="437"/>
      <c r="EW129" s="437"/>
      <c r="EX129" s="437"/>
      <c r="EY129" s="437"/>
      <c r="EZ129" s="437"/>
      <c r="FA129" s="437"/>
      <c r="FB129" s="437"/>
      <c r="FC129" s="437"/>
      <c r="FD129" s="437"/>
      <c r="FE129" s="437"/>
      <c r="FF129" s="437"/>
      <c r="FG129" s="437"/>
      <c r="FH129" s="437"/>
      <c r="FI129" s="437"/>
      <c r="FJ129" s="437"/>
      <c r="FK129" s="437"/>
      <c r="FL129" s="437"/>
      <c r="FM129" s="437"/>
      <c r="FN129" s="437"/>
      <c r="FO129" s="437"/>
      <c r="FP129" s="437"/>
      <c r="FQ129" s="437"/>
      <c r="FR129" s="437"/>
      <c r="FS129" s="437"/>
      <c r="FT129" s="437"/>
      <c r="FU129" s="437"/>
      <c r="FV129" s="437"/>
      <c r="FW129" s="437"/>
      <c r="FX129" s="437"/>
      <c r="FY129" s="437"/>
      <c r="FZ129" s="437"/>
      <c r="GA129" s="437"/>
      <c r="GB129" s="437"/>
      <c r="GC129" s="437"/>
      <c r="GD129" s="437"/>
      <c r="GE129" s="437"/>
      <c r="GF129" s="437"/>
      <c r="GG129" s="437"/>
      <c r="GH129" s="437"/>
      <c r="GI129" s="437"/>
      <c r="GJ129" s="437"/>
      <c r="GK129" s="437"/>
      <c r="GL129" s="437"/>
      <c r="GM129" s="437"/>
      <c r="GN129" s="437"/>
      <c r="GO129" s="437"/>
      <c r="GP129" s="437"/>
      <c r="GQ129" s="437"/>
      <c r="GR129" s="437"/>
      <c r="GS129" s="437"/>
      <c r="GT129" s="437"/>
      <c r="GU129" s="437"/>
      <c r="GV129" s="437"/>
      <c r="GW129" s="437"/>
      <c r="GX129" s="437"/>
      <c r="GY129" s="437"/>
      <c r="GZ129" s="437"/>
      <c r="HA129" s="437"/>
      <c r="HB129" s="437"/>
      <c r="HC129" s="437"/>
      <c r="HD129" s="437"/>
      <c r="HE129" s="437"/>
      <c r="HF129" s="437"/>
      <c r="HG129" s="437"/>
      <c r="HH129" s="437"/>
      <c r="HI129" s="437"/>
      <c r="HJ129" s="437"/>
      <c r="HK129" s="437"/>
      <c r="HL129" s="437"/>
      <c r="HM129" s="437"/>
      <c r="HN129" s="437"/>
      <c r="HO129" s="437"/>
      <c r="HP129" s="437"/>
      <c r="HQ129" s="437"/>
      <c r="HR129" s="437"/>
      <c r="HS129" s="437"/>
      <c r="HT129" s="437"/>
      <c r="HU129" s="437"/>
      <c r="HV129" s="437"/>
      <c r="HW129" s="437"/>
      <c r="HX129" s="437"/>
      <c r="HY129" s="437"/>
      <c r="HZ129" s="437"/>
      <c r="IA129" s="437"/>
      <c r="IB129" s="437"/>
      <c r="IC129" s="437"/>
      <c r="ID129" s="437"/>
      <c r="IE129" s="437"/>
      <c r="IF129" s="437"/>
      <c r="IG129" s="437"/>
      <c r="IH129" s="437"/>
      <c r="II129" s="437"/>
      <c r="IJ129" s="437"/>
      <c r="IK129" s="437"/>
      <c r="IL129" s="437"/>
      <c r="IM129" s="437"/>
      <c r="IN129" s="437"/>
      <c r="IO129" s="437"/>
      <c r="IP129" s="437"/>
      <c r="IQ129" s="437"/>
      <c r="IR129" s="437"/>
      <c r="IS129" s="437"/>
      <c r="IT129" s="437"/>
      <c r="IU129" s="437"/>
      <c r="IV129" s="437"/>
      <c r="IW129" s="437"/>
      <c r="IX129" s="437"/>
      <c r="IY129" s="437"/>
      <c r="IZ129" s="437"/>
      <c r="JA129" s="437"/>
      <c r="JB129" s="437"/>
      <c r="JC129" s="437"/>
      <c r="JD129" s="437"/>
      <c r="JE129" s="437"/>
      <c r="JF129" s="437"/>
      <c r="JG129" s="437"/>
      <c r="JH129" s="437"/>
      <c r="JI129" s="437"/>
      <c r="JJ129" s="437"/>
      <c r="JK129" s="437"/>
      <c r="JL129" s="437"/>
      <c r="JM129" s="437"/>
      <c r="JN129" s="437"/>
      <c r="JO129" s="437"/>
      <c r="JP129" s="437"/>
      <c r="JQ129" s="437"/>
      <c r="JR129" s="437"/>
      <c r="JS129" s="437"/>
      <c r="JT129" s="437"/>
      <c r="JU129" s="437"/>
      <c r="JV129" s="437"/>
      <c r="JW129" s="437"/>
      <c r="JX129" s="437"/>
      <c r="JY129" s="437"/>
      <c r="JZ129" s="437"/>
      <c r="KA129" s="437"/>
      <c r="KB129" s="437"/>
      <c r="KC129" s="437"/>
      <c r="KD129" s="437"/>
      <c r="KE129" s="437"/>
      <c r="KF129" s="437"/>
      <c r="KG129" s="437"/>
      <c r="KH129" s="437"/>
      <c r="KI129" s="437"/>
      <c r="KJ129" s="437"/>
      <c r="KK129" s="437"/>
      <c r="KL129" s="437"/>
      <c r="KM129" s="437"/>
      <c r="KN129" s="437"/>
      <c r="KO129" s="437"/>
      <c r="KP129" s="437"/>
      <c r="KQ129" s="437"/>
      <c r="KR129" s="437"/>
      <c r="KS129" s="437"/>
      <c r="KT129" s="437"/>
      <c r="KU129" s="437"/>
      <c r="KV129" s="437"/>
      <c r="KW129" s="437"/>
      <c r="KX129" s="437"/>
      <c r="KY129" s="437"/>
      <c r="KZ129" s="437"/>
      <c r="LA129" s="437"/>
      <c r="LB129" s="437"/>
      <c r="LC129" s="437"/>
      <c r="LD129" s="437"/>
      <c r="LE129" s="437"/>
      <c r="LF129" s="437"/>
      <c r="LG129" s="437"/>
      <c r="LH129" s="437"/>
      <c r="LI129" s="437"/>
      <c r="LJ129" s="437"/>
      <c r="LK129" s="437"/>
      <c r="LL129" s="437"/>
      <c r="LM129" s="437"/>
      <c r="LN129" s="437"/>
      <c r="LO129" s="437"/>
      <c r="LP129" s="437"/>
      <c r="LQ129" s="437"/>
      <c r="LR129" s="437"/>
      <c r="LS129" s="437"/>
      <c r="LT129" s="437"/>
      <c r="LU129" s="437"/>
      <c r="LV129" s="437"/>
      <c r="LW129" s="437"/>
      <c r="LX129" s="437"/>
      <c r="LY129" s="437"/>
      <c r="LZ129" s="437"/>
      <c r="MA129" s="437"/>
      <c r="MB129" s="437"/>
      <c r="MC129" s="437"/>
      <c r="MD129" s="437"/>
      <c r="ME129" s="437"/>
      <c r="MF129" s="437"/>
      <c r="MG129" s="437"/>
      <c r="MH129" s="437"/>
      <c r="MI129" s="437"/>
      <c r="MJ129" s="437"/>
      <c r="MK129" s="437"/>
      <c r="ML129" s="437"/>
      <c r="MM129" s="437"/>
      <c r="MN129" s="437"/>
      <c r="MO129" s="437"/>
      <c r="MP129" s="437"/>
      <c r="MQ129" s="437"/>
      <c r="MR129" s="437"/>
      <c r="MS129" s="437"/>
      <c r="MT129" s="437"/>
      <c r="MU129" s="437"/>
      <c r="MV129" s="437"/>
      <c r="MW129" s="437"/>
      <c r="MX129" s="437"/>
      <c r="MY129" s="437"/>
      <c r="MZ129" s="437"/>
      <c r="NA129" s="437"/>
      <c r="NB129" s="437"/>
      <c r="NC129" s="437"/>
      <c r="ND129" s="437"/>
      <c r="NE129" s="437"/>
      <c r="NF129" s="437"/>
      <c r="NG129" s="437"/>
      <c r="NH129" s="437"/>
      <c r="NI129" s="437"/>
      <c r="NJ129" s="437"/>
      <c r="NK129" s="437"/>
      <c r="NL129" s="437"/>
      <c r="NM129" s="437"/>
      <c r="NN129" s="437"/>
      <c r="NO129" s="437"/>
      <c r="NP129" s="437"/>
      <c r="NQ129" s="437"/>
      <c r="NR129" s="437"/>
      <c r="NS129" s="437"/>
      <c r="NT129" s="437"/>
      <c r="NU129" s="437"/>
      <c r="NV129" s="437"/>
      <c r="NW129" s="437"/>
      <c r="NX129" s="437"/>
      <c r="NY129" s="437"/>
      <c r="NZ129" s="437"/>
      <c r="OA129" s="437"/>
      <c r="OB129" s="437"/>
      <c r="OC129" s="437"/>
      <c r="OD129" s="437"/>
      <c r="OE129" s="437"/>
      <c r="OF129" s="437"/>
      <c r="OG129" s="437"/>
      <c r="OH129" s="437"/>
      <c r="OI129" s="437"/>
      <c r="OJ129" s="437"/>
      <c r="OK129" s="437"/>
      <c r="OL129" s="437"/>
      <c r="OM129" s="437"/>
      <c r="ON129" s="437"/>
      <c r="OO129" s="437"/>
      <c r="OP129" s="437"/>
      <c r="OQ129" s="437"/>
      <c r="OR129" s="437"/>
      <c r="OS129" s="437"/>
      <c r="OT129" s="437"/>
      <c r="OU129" s="437"/>
      <c r="OV129" s="437"/>
      <c r="OW129" s="437"/>
      <c r="OX129" s="437"/>
      <c r="OY129" s="437"/>
      <c r="OZ129" s="437"/>
      <c r="PA129" s="437"/>
      <c r="PB129" s="437"/>
      <c r="PC129" s="437"/>
      <c r="PD129" s="437"/>
      <c r="PE129" s="437"/>
      <c r="PF129" s="437"/>
      <c r="PG129" s="437"/>
      <c r="PH129" s="437"/>
      <c r="PI129" s="437"/>
      <c r="PJ129" s="437"/>
      <c r="PK129" s="437"/>
      <c r="PL129" s="437"/>
      <c r="PM129" s="437"/>
      <c r="PN129" s="437"/>
      <c r="PO129" s="437"/>
      <c r="PP129" s="437"/>
      <c r="PQ129" s="437"/>
      <c r="PR129" s="437"/>
      <c r="PS129" s="437"/>
      <c r="PT129" s="437"/>
      <c r="PU129" s="437"/>
      <c r="PV129" s="437"/>
      <c r="PW129" s="437"/>
      <c r="PX129" s="437"/>
      <c r="PY129" s="437"/>
      <c r="PZ129" s="437"/>
      <c r="QA129" s="437"/>
      <c r="QB129" s="437"/>
      <c r="QC129" s="437"/>
      <c r="QD129" s="437"/>
      <c r="QE129" s="437"/>
      <c r="QF129" s="437"/>
      <c r="QG129" s="437"/>
      <c r="QH129" s="437"/>
      <c r="QI129" s="437"/>
      <c r="QJ129" s="437"/>
      <c r="QK129" s="437"/>
      <c r="QL129" s="437"/>
      <c r="QM129" s="437"/>
      <c r="QN129" s="437"/>
      <c r="QO129" s="437"/>
      <c r="QP129" s="437"/>
      <c r="QQ129" s="437"/>
      <c r="QR129" s="437"/>
      <c r="QS129" s="437"/>
      <c r="QT129" s="437"/>
      <c r="QU129" s="437"/>
      <c r="QV129" s="437"/>
      <c r="QW129" s="437"/>
      <c r="QX129" s="437"/>
      <c r="QY129" s="437"/>
      <c r="QZ129" s="437"/>
      <c r="RA129" s="437"/>
      <c r="RB129" s="437"/>
      <c r="RC129" s="437"/>
      <c r="RD129" s="437"/>
      <c r="RE129" s="437"/>
      <c r="RF129" s="437"/>
      <c r="RG129" s="437"/>
      <c r="RH129" s="437"/>
      <c r="RI129" s="437"/>
      <c r="RJ129" s="437"/>
      <c r="RK129" s="437"/>
      <c r="RL129" s="437"/>
      <c r="RM129" s="437"/>
      <c r="RN129" s="437"/>
      <c r="RO129" s="437"/>
      <c r="RP129" s="437"/>
      <c r="RQ129" s="437"/>
      <c r="RR129" s="437"/>
      <c r="RS129" s="437"/>
      <c r="RT129" s="437"/>
      <c r="RU129" s="437"/>
      <c r="RV129" s="437"/>
      <c r="RW129" s="437"/>
      <c r="RX129" s="437"/>
      <c r="RY129" s="437"/>
      <c r="RZ129" s="437"/>
      <c r="SA129" s="437"/>
      <c r="SB129" s="437"/>
      <c r="SC129" s="437"/>
      <c r="SD129" s="437"/>
      <c r="SE129" s="437"/>
      <c r="SF129" s="437"/>
      <c r="SG129" s="437"/>
      <c r="SH129" s="437"/>
      <c r="SI129" s="437"/>
      <c r="SJ129" s="437"/>
      <c r="SK129" s="437"/>
      <c r="SL129" s="437"/>
      <c r="SM129" s="437"/>
      <c r="SN129" s="437"/>
      <c r="SO129" s="437"/>
      <c r="SP129" s="437"/>
      <c r="SQ129" s="437"/>
      <c r="SR129" s="437"/>
      <c r="SS129" s="437"/>
      <c r="ST129" s="437"/>
      <c r="SU129" s="437"/>
      <c r="SV129" s="437"/>
      <c r="SW129" s="437"/>
      <c r="SX129" s="437"/>
      <c r="SY129" s="437"/>
      <c r="SZ129" s="437"/>
      <c r="TA129" s="437"/>
      <c r="TB129" s="437"/>
      <c r="TC129" s="437"/>
      <c r="TD129" s="437"/>
      <c r="TE129" s="437"/>
      <c r="TF129" s="437"/>
      <c r="TG129" s="437"/>
      <c r="TH129" s="437"/>
      <c r="TI129" s="437"/>
      <c r="TJ129" s="437"/>
      <c r="TK129" s="437"/>
      <c r="TL129" s="437"/>
      <c r="TM129" s="437"/>
      <c r="TN129" s="437"/>
      <c r="TO129" s="437"/>
      <c r="TP129" s="437"/>
      <c r="TQ129" s="437"/>
      <c r="TR129" s="437"/>
      <c r="TS129" s="437"/>
      <c r="TT129" s="437"/>
      <c r="TU129" s="437"/>
      <c r="TV129" s="437"/>
      <c r="TW129" s="437"/>
      <c r="TX129" s="437"/>
      <c r="TY129" s="437"/>
      <c r="TZ129" s="437"/>
      <c r="UA129" s="437"/>
      <c r="UB129" s="437"/>
      <c r="UC129" s="437"/>
      <c r="UD129" s="437"/>
      <c r="UE129" s="437"/>
      <c r="UF129" s="437"/>
      <c r="UG129" s="437"/>
      <c r="UH129" s="437"/>
      <c r="UI129" s="437"/>
      <c r="UJ129" s="437"/>
      <c r="UK129" s="437"/>
      <c r="UL129" s="437"/>
      <c r="UM129" s="437"/>
      <c r="UN129" s="437"/>
      <c r="UO129" s="437"/>
      <c r="UP129" s="437"/>
      <c r="UQ129" s="437"/>
      <c r="UR129" s="437"/>
      <c r="US129" s="437"/>
      <c r="UT129" s="437"/>
      <c r="UU129" s="437"/>
      <c r="UV129" s="437"/>
      <c r="UW129" s="437"/>
      <c r="UX129" s="437"/>
      <c r="UY129" s="437"/>
      <c r="UZ129" s="437"/>
      <c r="VA129" s="437"/>
      <c r="VB129" s="437"/>
      <c r="VC129" s="437"/>
      <c r="VD129" s="437"/>
      <c r="VE129" s="437"/>
      <c r="VF129" s="437"/>
      <c r="VG129" s="437"/>
      <c r="VH129" s="437"/>
      <c r="VI129" s="437"/>
      <c r="VJ129" s="437"/>
      <c r="VK129" s="437"/>
      <c r="VL129" s="437"/>
      <c r="VM129" s="437"/>
      <c r="VN129" s="437"/>
      <c r="VO129" s="437"/>
      <c r="VP129" s="437"/>
      <c r="VQ129" s="437"/>
      <c r="VR129" s="437"/>
      <c r="VS129" s="437"/>
      <c r="VT129" s="437"/>
      <c r="VU129" s="437"/>
      <c r="VV129" s="437"/>
      <c r="VW129" s="437"/>
      <c r="VX129" s="437"/>
      <c r="VY129" s="437"/>
      <c r="VZ129" s="437"/>
      <c r="WA129" s="437"/>
      <c r="WB129" s="437"/>
      <c r="WC129" s="437"/>
      <c r="WD129" s="437"/>
      <c r="WE129" s="437"/>
      <c r="WF129" s="437"/>
      <c r="WG129" s="437"/>
      <c r="WH129" s="437"/>
      <c r="WI129" s="437"/>
      <c r="WJ129" s="437"/>
      <c r="WK129" s="437"/>
      <c r="WL129" s="437"/>
      <c r="WM129" s="437"/>
      <c r="WN129" s="437"/>
      <c r="WO129" s="437"/>
      <c r="WP129" s="437"/>
      <c r="WQ129" s="437"/>
      <c r="WR129" s="437"/>
      <c r="WS129" s="437"/>
      <c r="WT129" s="437"/>
      <c r="WU129" s="437"/>
      <c r="WV129" s="437"/>
      <c r="WW129" s="437"/>
      <c r="WX129" s="437"/>
      <c r="WY129" s="437"/>
      <c r="WZ129" s="437"/>
      <c r="XA129" s="437"/>
      <c r="XB129" s="437"/>
      <c r="XC129" s="437"/>
      <c r="XD129" s="437"/>
      <c r="XE129" s="437"/>
      <c r="XF129" s="437"/>
      <c r="XG129" s="437"/>
      <c r="XH129" s="437"/>
      <c r="XI129" s="437"/>
      <c r="XJ129" s="437"/>
      <c r="XK129" s="437"/>
      <c r="XL129" s="437"/>
      <c r="XM129" s="437"/>
      <c r="XN129" s="437"/>
      <c r="XO129" s="437"/>
      <c r="XP129" s="437"/>
      <c r="XQ129" s="437"/>
      <c r="XR129" s="437"/>
      <c r="XS129" s="437"/>
      <c r="XT129" s="437"/>
      <c r="XU129" s="437"/>
      <c r="XV129" s="437"/>
      <c r="XW129" s="437"/>
      <c r="XX129" s="437"/>
      <c r="XY129" s="437"/>
      <c r="XZ129" s="437"/>
      <c r="YA129" s="437"/>
      <c r="YB129" s="437"/>
      <c r="YC129" s="437"/>
      <c r="YD129" s="437"/>
      <c r="YE129" s="437"/>
      <c r="YF129" s="437"/>
      <c r="YG129" s="437"/>
      <c r="YH129" s="437"/>
      <c r="YI129" s="437"/>
      <c r="YJ129" s="437"/>
      <c r="YK129" s="437"/>
      <c r="YL129" s="437"/>
      <c r="YM129" s="437"/>
      <c r="YN129" s="437"/>
      <c r="YO129" s="437"/>
      <c r="YP129" s="437"/>
      <c r="YQ129" s="437"/>
      <c r="YR129" s="437"/>
      <c r="YS129" s="437"/>
      <c r="YT129" s="437"/>
      <c r="YU129" s="437"/>
      <c r="YV129" s="437"/>
      <c r="YW129" s="437"/>
      <c r="YX129" s="437"/>
      <c r="YY129" s="437"/>
      <c r="YZ129" s="437"/>
      <c r="ZA129" s="437"/>
      <c r="ZB129" s="437"/>
      <c r="ZC129" s="437"/>
      <c r="ZD129" s="437"/>
      <c r="ZE129" s="437"/>
      <c r="ZF129" s="437"/>
      <c r="ZG129" s="437"/>
      <c r="ZH129" s="437"/>
      <c r="ZI129" s="437"/>
      <c r="ZJ129" s="437"/>
      <c r="ZK129" s="437"/>
      <c r="ZL129" s="437"/>
      <c r="ZM129" s="437"/>
      <c r="ZN129" s="437"/>
      <c r="ZO129" s="437"/>
      <c r="ZP129" s="437"/>
      <c r="ZQ129" s="437"/>
      <c r="ZR129" s="437"/>
      <c r="ZS129" s="437"/>
      <c r="ZT129" s="437"/>
      <c r="ZU129" s="437"/>
      <c r="ZV129" s="437"/>
      <c r="ZW129" s="437"/>
      <c r="ZX129" s="437"/>
      <c r="ZY129" s="437"/>
      <c r="ZZ129" s="437"/>
      <c r="AAA129" s="437"/>
      <c r="AAB129" s="437"/>
      <c r="AAC129" s="437"/>
      <c r="AAD129" s="437"/>
      <c r="AAE129" s="437"/>
      <c r="AAF129" s="437"/>
      <c r="AAG129" s="437"/>
      <c r="AAH129" s="437"/>
      <c r="AAI129" s="437"/>
      <c r="AAJ129" s="437"/>
      <c r="AAK129" s="437"/>
      <c r="AAL129" s="437"/>
      <c r="AAM129" s="437"/>
      <c r="AAN129" s="437"/>
      <c r="AAO129" s="437"/>
      <c r="AAP129" s="437"/>
      <c r="AAQ129" s="437"/>
      <c r="AAR129" s="437"/>
      <c r="AAS129" s="437"/>
      <c r="AAT129" s="437"/>
      <c r="AAU129" s="437"/>
      <c r="AAV129" s="437"/>
      <c r="AAW129" s="437"/>
      <c r="AAX129" s="437"/>
      <c r="AAY129" s="437"/>
      <c r="AAZ129" s="437"/>
      <c r="ABA129" s="437"/>
      <c r="ABB129" s="437"/>
      <c r="ABC129" s="437"/>
      <c r="ABD129" s="437"/>
      <c r="ABE129" s="437"/>
      <c r="ABF129" s="437"/>
      <c r="ABG129" s="437"/>
      <c r="ABH129" s="437"/>
      <c r="ABI129" s="437"/>
      <c r="ABJ129" s="437"/>
      <c r="ABK129" s="437"/>
      <c r="ABL129" s="437"/>
      <c r="ABM129" s="437"/>
      <c r="ABN129" s="437"/>
      <c r="ABO129" s="437"/>
      <c r="ABP129" s="437"/>
      <c r="ABQ129" s="437"/>
      <c r="ABR129" s="437"/>
      <c r="ABS129" s="437"/>
      <c r="ABT129" s="437"/>
      <c r="ABU129" s="437"/>
      <c r="ABV129" s="437"/>
      <c r="ABW129" s="437"/>
      <c r="ABX129" s="437"/>
      <c r="ABY129" s="437"/>
      <c r="ABZ129" s="437"/>
      <c r="ACA129" s="437"/>
      <c r="ACB129" s="437"/>
      <c r="ACC129" s="437"/>
      <c r="ACD129" s="437"/>
      <c r="ACE129" s="437"/>
      <c r="ACF129" s="437"/>
      <c r="ACG129" s="437"/>
      <c r="ACH129" s="437"/>
      <c r="ACI129" s="437"/>
      <c r="ACJ129" s="437"/>
      <c r="ACK129" s="437"/>
      <c r="ACL129" s="437"/>
      <c r="ACM129" s="437"/>
      <c r="ACN129" s="437"/>
      <c r="ACO129" s="437"/>
      <c r="ACP129" s="437"/>
      <c r="ACQ129" s="437"/>
      <c r="ACR129" s="437"/>
      <c r="ACS129" s="437"/>
      <c r="ACT129" s="437"/>
      <c r="ACU129" s="437"/>
      <c r="ACV129" s="437"/>
      <c r="ACW129" s="437"/>
      <c r="ACX129" s="437"/>
      <c r="ACY129" s="437"/>
      <c r="ACZ129" s="437"/>
      <c r="ADA129" s="437"/>
      <c r="ADB129" s="437"/>
      <c r="ADC129" s="437"/>
      <c r="ADD129" s="437"/>
      <c r="ADE129" s="437"/>
      <c r="ADF129" s="437"/>
      <c r="ADG129" s="437"/>
      <c r="ADH129" s="437"/>
      <c r="ADI129" s="437"/>
      <c r="ADJ129" s="437"/>
      <c r="ADK129" s="437"/>
      <c r="ADL129" s="437"/>
      <c r="ADM129" s="437"/>
      <c r="ADN129" s="437"/>
      <c r="ADO129" s="437"/>
      <c r="ADP129" s="437"/>
      <c r="ADQ129" s="437"/>
      <c r="ADR129" s="437"/>
      <c r="ADS129" s="437"/>
      <c r="ADT129" s="437"/>
      <c r="ADU129" s="437"/>
      <c r="ADV129" s="437"/>
      <c r="ADW129" s="437"/>
      <c r="ADX129" s="437"/>
      <c r="ADY129" s="437"/>
      <c r="ADZ129" s="437"/>
      <c r="AEA129" s="437"/>
      <c r="AEB129" s="437"/>
      <c r="AEC129" s="437"/>
      <c r="AED129" s="437"/>
      <c r="AEE129" s="437"/>
      <c r="AEF129" s="437"/>
      <c r="AEG129" s="437"/>
      <c r="AEH129" s="437"/>
      <c r="AEI129" s="437"/>
      <c r="AEJ129" s="437"/>
      <c r="AEK129" s="437"/>
      <c r="AEL129" s="437"/>
      <c r="AEM129" s="437"/>
      <c r="AEN129" s="437"/>
      <c r="AEO129" s="437"/>
      <c r="AEP129" s="437"/>
      <c r="AEQ129" s="437"/>
      <c r="AER129" s="437"/>
      <c r="AES129" s="437"/>
      <c r="AET129" s="437"/>
      <c r="AEU129" s="437"/>
      <c r="AEV129" s="437"/>
      <c r="AEW129" s="437"/>
      <c r="AEX129" s="437"/>
      <c r="AEY129" s="437"/>
      <c r="AEZ129" s="437"/>
      <c r="AFA129" s="437"/>
      <c r="AFB129" s="437"/>
      <c r="AFC129" s="437"/>
      <c r="AFD129" s="437"/>
      <c r="AFE129" s="437"/>
      <c r="AFF129" s="437"/>
      <c r="AFG129" s="437"/>
      <c r="AFH129" s="437"/>
      <c r="AFI129" s="437"/>
      <c r="AFJ129" s="437"/>
      <c r="AFK129" s="437"/>
      <c r="AFL129" s="437"/>
      <c r="AFM129" s="437"/>
      <c r="AFN129" s="437"/>
      <c r="AFO129" s="437"/>
      <c r="AFP129" s="437"/>
      <c r="AFQ129" s="437"/>
      <c r="AFR129" s="437"/>
      <c r="AFS129" s="437"/>
      <c r="AFT129" s="437"/>
      <c r="AFU129" s="437"/>
      <c r="AFV129" s="437"/>
      <c r="AFW129" s="437"/>
      <c r="AFX129" s="437"/>
      <c r="AFY129" s="437"/>
      <c r="AFZ129" s="437"/>
      <c r="AGA129" s="437"/>
      <c r="AGB129" s="437"/>
      <c r="AGC129" s="437"/>
      <c r="AGD129" s="437"/>
      <c r="AGE129" s="437"/>
      <c r="AGF129" s="437"/>
      <c r="AGG129" s="437"/>
      <c r="AGH129" s="437"/>
      <c r="AGI129" s="437"/>
      <c r="AGJ129" s="437"/>
      <c r="AGK129" s="437"/>
      <c r="AGL129" s="437"/>
      <c r="AGM129" s="437"/>
      <c r="AGN129" s="437"/>
      <c r="AGO129" s="437"/>
      <c r="AGP129" s="437"/>
      <c r="AGQ129" s="437"/>
      <c r="AGR129" s="437"/>
      <c r="AGS129" s="437"/>
      <c r="AGT129" s="437"/>
      <c r="AGU129" s="437"/>
      <c r="AGV129" s="437"/>
      <c r="AGW129" s="437"/>
      <c r="AGX129" s="437"/>
      <c r="AGY129" s="437"/>
      <c r="AGZ129" s="437"/>
      <c r="AHA129" s="437"/>
      <c r="AHB129" s="437"/>
      <c r="AHC129" s="437"/>
      <c r="AHD129" s="437"/>
      <c r="AHE129" s="437"/>
      <c r="AHF129" s="437"/>
      <c r="AHG129" s="437"/>
      <c r="AHH129" s="437"/>
      <c r="AHI129" s="437"/>
      <c r="AHJ129" s="437"/>
      <c r="AHK129" s="437"/>
      <c r="AHL129" s="437"/>
      <c r="AHM129" s="437"/>
      <c r="AHN129" s="437"/>
      <c r="AHO129" s="437"/>
      <c r="AHP129" s="437"/>
      <c r="AHQ129" s="437"/>
      <c r="AHR129" s="437"/>
      <c r="AHS129" s="437"/>
      <c r="AHT129" s="437"/>
      <c r="AHU129" s="437"/>
      <c r="AHV129" s="437"/>
      <c r="AHW129" s="437"/>
      <c r="AHX129" s="437"/>
      <c r="AHY129" s="437"/>
      <c r="AHZ129" s="437"/>
      <c r="AIA129" s="437"/>
      <c r="AIB129" s="437"/>
      <c r="AIC129" s="437"/>
      <c r="AID129" s="437"/>
      <c r="AIE129" s="437"/>
      <c r="AIF129" s="437"/>
      <c r="AIG129" s="437"/>
      <c r="AIH129" s="437"/>
      <c r="AII129" s="437"/>
      <c r="AIJ129" s="437"/>
      <c r="AIK129" s="437"/>
      <c r="AIL129" s="437"/>
      <c r="AIM129" s="437"/>
      <c r="AIN129" s="437"/>
      <c r="AIO129" s="437"/>
      <c r="AIP129" s="437"/>
      <c r="AIQ129" s="437"/>
      <c r="AIR129" s="437"/>
      <c r="AIS129" s="437"/>
      <c r="AIT129" s="437"/>
      <c r="AIU129" s="437"/>
      <c r="AIV129" s="437"/>
      <c r="AIW129" s="437"/>
      <c r="AIX129" s="437"/>
      <c r="AIY129" s="437"/>
      <c r="AIZ129" s="437"/>
      <c r="AJA129" s="437"/>
      <c r="AJB129" s="437"/>
      <c r="AJC129" s="437"/>
      <c r="AJD129" s="437"/>
      <c r="AJE129" s="437"/>
      <c r="AJF129" s="437"/>
      <c r="AJG129" s="437"/>
      <c r="AJH129" s="437"/>
      <c r="AJI129" s="437"/>
      <c r="AJJ129" s="437"/>
      <c r="AJK129" s="437"/>
      <c r="AJL129" s="437"/>
      <c r="AJM129" s="437"/>
      <c r="AJN129" s="437"/>
      <c r="AJO129" s="437"/>
      <c r="AJP129" s="437"/>
      <c r="AJQ129" s="437"/>
      <c r="AJR129" s="437"/>
      <c r="AJS129" s="437"/>
      <c r="AJT129" s="437"/>
      <c r="AJU129" s="437"/>
      <c r="AJV129" s="437"/>
      <c r="AJW129" s="437"/>
      <c r="AJX129" s="437"/>
      <c r="AJY129" s="437"/>
      <c r="AJZ129" s="437"/>
      <c r="AKA129" s="437"/>
      <c r="AKB129" s="437"/>
      <c r="AKC129" s="437"/>
      <c r="AKD129" s="437"/>
      <c r="AKE129" s="437"/>
      <c r="AKF129" s="437"/>
      <c r="AKG129" s="437"/>
      <c r="AKH129" s="437"/>
      <c r="AKI129" s="437"/>
      <c r="AKJ129" s="437"/>
      <c r="AKK129" s="437"/>
      <c r="AKL129" s="437"/>
      <c r="AKM129" s="437"/>
      <c r="AKN129" s="437"/>
      <c r="AKO129" s="437"/>
      <c r="AKP129" s="437"/>
      <c r="AKQ129" s="437"/>
      <c r="AKR129" s="437"/>
      <c r="AKS129" s="437"/>
      <c r="AKT129" s="437"/>
      <c r="AKU129" s="437"/>
      <c r="AKV129" s="437"/>
      <c r="AKW129" s="437"/>
      <c r="AKX129" s="437"/>
      <c r="AKY129" s="437"/>
      <c r="AKZ129" s="437"/>
      <c r="ALA129" s="437"/>
      <c r="ALB129" s="437"/>
      <c r="ALC129" s="437"/>
      <c r="ALD129" s="437"/>
      <c r="ALE129" s="437"/>
      <c r="ALF129" s="437"/>
      <c r="ALG129" s="437"/>
      <c r="ALH129" s="437"/>
      <c r="ALI129" s="437"/>
      <c r="ALJ129" s="437"/>
      <c r="ALK129" s="437"/>
      <c r="ALL129" s="437"/>
      <c r="ALM129" s="437"/>
      <c r="ALN129" s="437"/>
      <c r="ALO129" s="437"/>
      <c r="ALP129" s="437"/>
      <c r="ALQ129" s="437"/>
      <c r="ALR129" s="437"/>
      <c r="ALS129" s="437"/>
      <c r="ALT129" s="437"/>
      <c r="ALU129" s="437"/>
      <c r="ALV129" s="437"/>
      <c r="ALW129" s="437"/>
      <c r="ALX129" s="437"/>
      <c r="ALY129" s="437"/>
      <c r="ALZ129" s="437"/>
      <c r="AMA129" s="437"/>
      <c r="AMB129" s="437"/>
      <c r="AMC129" s="437"/>
      <c r="AMD129" s="437"/>
      <c r="AME129" s="437"/>
      <c r="AMF129" s="437"/>
      <c r="AMG129" s="437"/>
      <c r="AMH129" s="437"/>
      <c r="AMI129" s="437"/>
      <c r="AMJ129" s="437"/>
      <c r="AMK129" s="437"/>
      <c r="AML129" s="437"/>
      <c r="AMM129" s="437"/>
      <c r="AMN129" s="437"/>
      <c r="AMO129" s="437"/>
      <c r="AMP129" s="437"/>
      <c r="AMQ129" s="437"/>
      <c r="AMR129" s="437"/>
      <c r="AMS129" s="437"/>
      <c r="AMT129" s="437"/>
      <c r="AMU129" s="437"/>
      <c r="AMV129" s="437"/>
      <c r="AMW129" s="437"/>
      <c r="AMX129" s="437"/>
      <c r="AMY129" s="437"/>
      <c r="AMZ129" s="437"/>
      <c r="ANA129" s="437"/>
      <c r="ANB129" s="437"/>
    </row>
    <row r="130" spans="1:1042" s="481" customFormat="1" ht="15" customHeight="1" x14ac:dyDescent="0.2">
      <c r="B130" s="567" t="s">
        <v>748</v>
      </c>
      <c r="C130" s="91"/>
      <c r="D130" s="283">
        <f t="shared" si="143"/>
        <v>43920</v>
      </c>
      <c r="E130" s="279">
        <f t="shared" si="179"/>
        <v>0</v>
      </c>
      <c r="F130" s="279">
        <f t="shared" si="180"/>
        <v>0</v>
      </c>
      <c r="G130" s="279">
        <f t="shared" si="181"/>
        <v>0</v>
      </c>
      <c r="H130" s="279">
        <f t="shared" si="261"/>
        <v>0</v>
      </c>
      <c r="I130" s="121">
        <f t="shared" si="182"/>
        <v>0</v>
      </c>
      <c r="J130" s="279">
        <f t="shared" si="183"/>
        <v>0</v>
      </c>
      <c r="K130" s="279">
        <f t="shared" si="184"/>
        <v>0</v>
      </c>
      <c r="L130" s="279">
        <f t="shared" si="262"/>
        <v>0</v>
      </c>
      <c r="M130" s="121">
        <f t="shared" si="185"/>
        <v>0</v>
      </c>
      <c r="N130" s="279">
        <f t="shared" si="186"/>
        <v>0</v>
      </c>
      <c r="O130" s="279">
        <f t="shared" si="187"/>
        <v>0</v>
      </c>
      <c r="P130" s="279">
        <f t="shared" si="263"/>
        <v>0</v>
      </c>
      <c r="Q130" s="121">
        <f t="shared" si="188"/>
        <v>0</v>
      </c>
      <c r="R130" s="279">
        <f t="shared" si="189"/>
        <v>0</v>
      </c>
      <c r="S130" s="279">
        <f t="shared" si="190"/>
        <v>0</v>
      </c>
      <c r="T130" s="279">
        <f t="shared" si="264"/>
        <v>0</v>
      </c>
      <c r="U130" s="121">
        <f t="shared" si="191"/>
        <v>0</v>
      </c>
      <c r="V130" s="279">
        <f t="shared" si="192"/>
        <v>0</v>
      </c>
      <c r="W130" s="279">
        <f t="shared" si="193"/>
        <v>0</v>
      </c>
      <c r="X130" s="279">
        <f t="shared" si="265"/>
        <v>0</v>
      </c>
      <c r="Y130" s="121">
        <f t="shared" si="194"/>
        <v>0</v>
      </c>
      <c r="Z130" s="279">
        <f t="shared" si="195"/>
        <v>0</v>
      </c>
      <c r="AA130" s="279">
        <f t="shared" si="196"/>
        <v>0</v>
      </c>
      <c r="AB130" s="279">
        <f t="shared" si="266"/>
        <v>0</v>
      </c>
      <c r="AC130" s="121">
        <f t="shared" si="197"/>
        <v>0</v>
      </c>
      <c r="AD130" s="279">
        <f t="shared" si="198"/>
        <v>0</v>
      </c>
      <c r="AE130" s="279">
        <f t="shared" si="199"/>
        <v>0</v>
      </c>
      <c r="AF130" s="279">
        <f t="shared" si="267"/>
        <v>0</v>
      </c>
      <c r="AG130" s="121">
        <f t="shared" si="200"/>
        <v>0</v>
      </c>
      <c r="AH130" s="279">
        <f t="shared" si="201"/>
        <v>0</v>
      </c>
      <c r="AI130" s="279">
        <f t="shared" si="202"/>
        <v>0</v>
      </c>
      <c r="AJ130" s="279">
        <f t="shared" si="268"/>
        <v>0</v>
      </c>
      <c r="AK130" s="121">
        <f t="shared" si="203"/>
        <v>0</v>
      </c>
      <c r="AL130" s="279">
        <f t="shared" si="204"/>
        <v>0</v>
      </c>
      <c r="AM130" s="279">
        <f t="shared" si="205"/>
        <v>0</v>
      </c>
      <c r="AN130" s="279">
        <f t="shared" si="269"/>
        <v>0</v>
      </c>
      <c r="AO130" s="121">
        <f t="shared" si="206"/>
        <v>0</v>
      </c>
      <c r="AP130" s="118">
        <f t="shared" si="270"/>
        <v>0</v>
      </c>
      <c r="AQ130" s="89">
        <f t="shared" si="207"/>
        <v>149.69999999999999</v>
      </c>
      <c r="AR130" s="279">
        <f t="shared" si="271"/>
        <v>37.424999999999997</v>
      </c>
      <c r="AS130" s="121">
        <f t="shared" si="208"/>
        <v>54</v>
      </c>
      <c r="AT130" s="118">
        <f t="shared" si="272"/>
        <v>10.8</v>
      </c>
      <c r="AU130" s="279">
        <f t="shared" si="209"/>
        <v>0</v>
      </c>
      <c r="AV130" s="279">
        <f t="shared" si="273"/>
        <v>0</v>
      </c>
      <c r="AW130" s="123">
        <f t="shared" si="210"/>
        <v>0</v>
      </c>
      <c r="AX130" s="118">
        <f t="shared" si="274"/>
        <v>0</v>
      </c>
      <c r="AY130" s="287">
        <f t="shared" si="275"/>
        <v>203.7</v>
      </c>
      <c r="AZ130" s="568">
        <f t="shared" si="212"/>
        <v>27.854999999999993</v>
      </c>
      <c r="BA130" s="279"/>
      <c r="BB130" s="566"/>
      <c r="BC130" s="325" t="str">
        <f t="shared" si="213"/>
        <v>113A</v>
      </c>
      <c r="BD130" s="330"/>
      <c r="BE130" s="331" t="b">
        <f t="shared" si="214"/>
        <v>0</v>
      </c>
      <c r="BF130" s="330" t="s">
        <v>547</v>
      </c>
      <c r="BG130" s="331">
        <f t="shared" si="215"/>
        <v>20.37</v>
      </c>
      <c r="BH130" s="437"/>
      <c r="BI130" s="437"/>
      <c r="BJ130" s="437"/>
      <c r="BK130" s="437"/>
      <c r="BL130" s="437"/>
      <c r="BM130" s="437"/>
      <c r="BN130" s="437"/>
      <c r="BO130" s="437"/>
      <c r="BP130" s="437"/>
      <c r="BQ130" s="437"/>
      <c r="BR130" s="437"/>
      <c r="BS130" s="437"/>
      <c r="BT130" s="437"/>
      <c r="BU130" s="437"/>
      <c r="BV130" s="437"/>
      <c r="BW130" s="437"/>
      <c r="BX130" s="437"/>
      <c r="BY130" s="437"/>
      <c r="BZ130" s="437"/>
      <c r="CA130" s="437"/>
      <c r="CB130" s="437"/>
      <c r="CC130" s="437"/>
      <c r="CD130" s="437"/>
      <c r="CE130" s="437"/>
      <c r="CF130" s="437"/>
      <c r="CG130" s="437"/>
      <c r="CH130" s="437"/>
      <c r="CI130" s="437"/>
      <c r="CJ130" s="437"/>
      <c r="CK130" s="437"/>
      <c r="CL130" s="437"/>
      <c r="CM130" s="437"/>
      <c r="CN130" s="437"/>
      <c r="CO130" s="437"/>
      <c r="CP130" s="437"/>
      <c r="CQ130" s="437"/>
      <c r="CR130" s="437"/>
      <c r="CS130" s="437"/>
      <c r="CT130" s="437"/>
      <c r="CU130" s="437"/>
      <c r="CV130" s="437"/>
      <c r="CW130" s="437"/>
      <c r="CX130" s="437"/>
      <c r="CY130" s="437"/>
      <c r="CZ130" s="437"/>
      <c r="DA130" s="437"/>
      <c r="DB130" s="437"/>
      <c r="DC130" s="437"/>
      <c r="DD130" s="437"/>
      <c r="DE130" s="437"/>
      <c r="DF130" s="437"/>
      <c r="DG130" s="437"/>
      <c r="DH130" s="437"/>
      <c r="DI130" s="437"/>
      <c r="DJ130" s="437"/>
      <c r="DK130" s="437"/>
      <c r="DL130" s="437"/>
      <c r="DM130" s="437"/>
      <c r="DN130" s="437"/>
      <c r="DO130" s="437"/>
      <c r="DP130" s="437"/>
      <c r="DQ130" s="437"/>
      <c r="DR130" s="437"/>
      <c r="DS130" s="437"/>
      <c r="DT130" s="437"/>
      <c r="DU130" s="437"/>
      <c r="DV130" s="437"/>
      <c r="DW130" s="437"/>
      <c r="DX130" s="437"/>
      <c r="DY130" s="437"/>
      <c r="DZ130" s="437"/>
      <c r="EA130" s="437"/>
      <c r="EB130" s="437"/>
      <c r="EC130" s="437"/>
      <c r="ED130" s="437"/>
      <c r="EE130" s="437"/>
      <c r="EF130" s="437"/>
      <c r="EG130" s="437"/>
      <c r="EH130" s="437"/>
      <c r="EI130" s="437"/>
      <c r="EJ130" s="437"/>
      <c r="EK130" s="437"/>
      <c r="EL130" s="437"/>
      <c r="EM130" s="437"/>
      <c r="EN130" s="437"/>
      <c r="EO130" s="437"/>
      <c r="EP130" s="437"/>
      <c r="EQ130" s="437"/>
      <c r="ER130" s="437"/>
      <c r="ES130" s="437"/>
      <c r="ET130" s="437"/>
      <c r="EU130" s="437"/>
      <c r="EV130" s="437"/>
      <c r="EW130" s="437"/>
      <c r="EX130" s="437"/>
      <c r="EY130" s="437"/>
      <c r="EZ130" s="437"/>
      <c r="FA130" s="437"/>
      <c r="FB130" s="437"/>
      <c r="FC130" s="437"/>
      <c r="FD130" s="437"/>
      <c r="FE130" s="437"/>
      <c r="FF130" s="437"/>
      <c r="FG130" s="437"/>
      <c r="FH130" s="437"/>
      <c r="FI130" s="437"/>
      <c r="FJ130" s="437"/>
      <c r="FK130" s="437"/>
      <c r="FL130" s="437"/>
      <c r="FM130" s="437"/>
      <c r="FN130" s="437"/>
      <c r="FO130" s="437"/>
      <c r="FP130" s="437"/>
      <c r="FQ130" s="437"/>
      <c r="FR130" s="437"/>
      <c r="FS130" s="437"/>
      <c r="FT130" s="437"/>
      <c r="FU130" s="437"/>
      <c r="FV130" s="437"/>
      <c r="FW130" s="437"/>
      <c r="FX130" s="437"/>
      <c r="FY130" s="437"/>
      <c r="FZ130" s="437"/>
      <c r="GA130" s="437"/>
      <c r="GB130" s="437"/>
      <c r="GC130" s="437"/>
      <c r="GD130" s="437"/>
      <c r="GE130" s="437"/>
      <c r="GF130" s="437"/>
      <c r="GG130" s="437"/>
      <c r="GH130" s="437"/>
      <c r="GI130" s="437"/>
      <c r="GJ130" s="437"/>
      <c r="GK130" s="437"/>
      <c r="GL130" s="437"/>
      <c r="GM130" s="437"/>
      <c r="GN130" s="437"/>
      <c r="GO130" s="437"/>
      <c r="GP130" s="437"/>
      <c r="GQ130" s="437"/>
      <c r="GR130" s="437"/>
      <c r="GS130" s="437"/>
      <c r="GT130" s="437"/>
      <c r="GU130" s="437"/>
      <c r="GV130" s="437"/>
      <c r="GW130" s="437"/>
      <c r="GX130" s="437"/>
      <c r="GY130" s="437"/>
      <c r="GZ130" s="437"/>
      <c r="HA130" s="437"/>
      <c r="HB130" s="437"/>
      <c r="HC130" s="437"/>
      <c r="HD130" s="437"/>
      <c r="HE130" s="437"/>
      <c r="HF130" s="437"/>
      <c r="HG130" s="437"/>
      <c r="HH130" s="437"/>
      <c r="HI130" s="437"/>
      <c r="HJ130" s="437"/>
      <c r="HK130" s="437"/>
      <c r="HL130" s="437"/>
      <c r="HM130" s="437"/>
      <c r="HN130" s="437"/>
      <c r="HO130" s="437"/>
      <c r="HP130" s="437"/>
      <c r="HQ130" s="437"/>
      <c r="HR130" s="437"/>
      <c r="HS130" s="437"/>
      <c r="HT130" s="437"/>
      <c r="HU130" s="437"/>
      <c r="HV130" s="437"/>
      <c r="HW130" s="437"/>
      <c r="HX130" s="437"/>
      <c r="HY130" s="437"/>
      <c r="HZ130" s="437"/>
      <c r="IA130" s="437"/>
      <c r="IB130" s="437"/>
      <c r="IC130" s="437"/>
      <c r="ID130" s="437"/>
      <c r="IE130" s="437"/>
      <c r="IF130" s="437"/>
      <c r="IG130" s="437"/>
      <c r="IH130" s="437"/>
      <c r="II130" s="437"/>
      <c r="IJ130" s="437"/>
      <c r="IK130" s="437"/>
      <c r="IL130" s="437"/>
      <c r="IM130" s="437"/>
      <c r="IN130" s="437"/>
      <c r="IO130" s="437"/>
      <c r="IP130" s="437"/>
      <c r="IQ130" s="437"/>
      <c r="IR130" s="437"/>
      <c r="IS130" s="437"/>
      <c r="IT130" s="437"/>
      <c r="IU130" s="437"/>
      <c r="IV130" s="437"/>
      <c r="IW130" s="437"/>
      <c r="IX130" s="437"/>
      <c r="IY130" s="437"/>
      <c r="IZ130" s="437"/>
      <c r="JA130" s="437"/>
      <c r="JB130" s="437"/>
      <c r="JC130" s="437"/>
      <c r="JD130" s="437"/>
      <c r="JE130" s="437"/>
      <c r="JF130" s="437"/>
      <c r="JG130" s="437"/>
      <c r="JH130" s="437"/>
      <c r="JI130" s="437"/>
      <c r="JJ130" s="437"/>
      <c r="JK130" s="437"/>
      <c r="JL130" s="437"/>
      <c r="JM130" s="437"/>
      <c r="JN130" s="437"/>
      <c r="JO130" s="437"/>
      <c r="JP130" s="437"/>
      <c r="JQ130" s="437"/>
      <c r="JR130" s="437"/>
      <c r="JS130" s="437"/>
      <c r="JT130" s="437"/>
      <c r="JU130" s="437"/>
      <c r="JV130" s="437"/>
      <c r="JW130" s="437"/>
      <c r="JX130" s="437"/>
      <c r="JY130" s="437"/>
      <c r="JZ130" s="437"/>
      <c r="KA130" s="437"/>
      <c r="KB130" s="437"/>
      <c r="KC130" s="437"/>
      <c r="KD130" s="437"/>
      <c r="KE130" s="437"/>
      <c r="KF130" s="437"/>
      <c r="KG130" s="437"/>
      <c r="KH130" s="437"/>
      <c r="KI130" s="437"/>
      <c r="KJ130" s="437"/>
      <c r="KK130" s="437"/>
      <c r="KL130" s="437"/>
      <c r="KM130" s="437"/>
      <c r="KN130" s="437"/>
      <c r="KO130" s="437"/>
      <c r="KP130" s="437"/>
      <c r="KQ130" s="437"/>
      <c r="KR130" s="437"/>
      <c r="KS130" s="437"/>
      <c r="KT130" s="437"/>
      <c r="KU130" s="437"/>
      <c r="KV130" s="437"/>
      <c r="KW130" s="437"/>
      <c r="KX130" s="437"/>
      <c r="KY130" s="437"/>
      <c r="KZ130" s="437"/>
      <c r="LA130" s="437"/>
      <c r="LB130" s="437"/>
      <c r="LC130" s="437"/>
      <c r="LD130" s="437"/>
      <c r="LE130" s="437"/>
      <c r="LF130" s="437"/>
      <c r="LG130" s="437"/>
      <c r="LH130" s="437"/>
      <c r="LI130" s="437"/>
      <c r="LJ130" s="437"/>
      <c r="LK130" s="437"/>
      <c r="LL130" s="437"/>
      <c r="LM130" s="437"/>
      <c r="LN130" s="437"/>
      <c r="LO130" s="437"/>
      <c r="LP130" s="437"/>
      <c r="LQ130" s="437"/>
      <c r="LR130" s="437"/>
      <c r="LS130" s="437"/>
      <c r="LT130" s="437"/>
      <c r="LU130" s="437"/>
      <c r="LV130" s="437"/>
      <c r="LW130" s="437"/>
      <c r="LX130" s="437"/>
      <c r="LY130" s="437"/>
      <c r="LZ130" s="437"/>
      <c r="MA130" s="437"/>
      <c r="MB130" s="437"/>
      <c r="MC130" s="437"/>
      <c r="MD130" s="437"/>
      <c r="ME130" s="437"/>
      <c r="MF130" s="437"/>
      <c r="MG130" s="437"/>
      <c r="MH130" s="437"/>
      <c r="MI130" s="437"/>
      <c r="MJ130" s="437"/>
      <c r="MK130" s="437"/>
      <c r="ML130" s="437"/>
      <c r="MM130" s="437"/>
      <c r="MN130" s="437"/>
      <c r="MO130" s="437"/>
      <c r="MP130" s="437"/>
      <c r="MQ130" s="437"/>
      <c r="MR130" s="437"/>
      <c r="MS130" s="437"/>
      <c r="MT130" s="437"/>
      <c r="MU130" s="437"/>
      <c r="MV130" s="437"/>
      <c r="MW130" s="437"/>
      <c r="MX130" s="437"/>
      <c r="MY130" s="437"/>
      <c r="MZ130" s="437"/>
      <c r="NA130" s="437"/>
      <c r="NB130" s="437"/>
      <c r="NC130" s="437"/>
      <c r="ND130" s="437"/>
      <c r="NE130" s="437"/>
      <c r="NF130" s="437"/>
      <c r="NG130" s="437"/>
      <c r="NH130" s="437"/>
      <c r="NI130" s="437"/>
      <c r="NJ130" s="437"/>
      <c r="NK130" s="437"/>
      <c r="NL130" s="437"/>
      <c r="NM130" s="437"/>
      <c r="NN130" s="437"/>
      <c r="NO130" s="437"/>
      <c r="NP130" s="437"/>
      <c r="NQ130" s="437"/>
      <c r="NR130" s="437"/>
      <c r="NS130" s="437"/>
      <c r="NT130" s="437"/>
      <c r="NU130" s="437"/>
      <c r="NV130" s="437"/>
      <c r="NW130" s="437"/>
      <c r="NX130" s="437"/>
      <c r="NY130" s="437"/>
      <c r="NZ130" s="437"/>
      <c r="OA130" s="437"/>
      <c r="OB130" s="437"/>
      <c r="OC130" s="437"/>
      <c r="OD130" s="437"/>
      <c r="OE130" s="437"/>
      <c r="OF130" s="437"/>
      <c r="OG130" s="437"/>
      <c r="OH130" s="437"/>
      <c r="OI130" s="437"/>
      <c r="OJ130" s="437"/>
      <c r="OK130" s="437"/>
      <c r="OL130" s="437"/>
      <c r="OM130" s="437"/>
      <c r="ON130" s="437"/>
      <c r="OO130" s="437"/>
      <c r="OP130" s="437"/>
      <c r="OQ130" s="437"/>
      <c r="OR130" s="437"/>
      <c r="OS130" s="437"/>
      <c r="OT130" s="437"/>
      <c r="OU130" s="437"/>
      <c r="OV130" s="437"/>
      <c r="OW130" s="437"/>
      <c r="OX130" s="437"/>
      <c r="OY130" s="437"/>
      <c r="OZ130" s="437"/>
      <c r="PA130" s="437"/>
      <c r="PB130" s="437"/>
      <c r="PC130" s="437"/>
      <c r="PD130" s="437"/>
      <c r="PE130" s="437"/>
      <c r="PF130" s="437"/>
      <c r="PG130" s="437"/>
      <c r="PH130" s="437"/>
      <c r="PI130" s="437"/>
      <c r="PJ130" s="437"/>
      <c r="PK130" s="437"/>
      <c r="PL130" s="437"/>
      <c r="PM130" s="437"/>
      <c r="PN130" s="437"/>
      <c r="PO130" s="437"/>
      <c r="PP130" s="437"/>
      <c r="PQ130" s="437"/>
      <c r="PR130" s="437"/>
      <c r="PS130" s="437"/>
      <c r="PT130" s="437"/>
      <c r="PU130" s="437"/>
      <c r="PV130" s="437"/>
      <c r="PW130" s="437"/>
      <c r="PX130" s="437"/>
      <c r="PY130" s="437"/>
      <c r="PZ130" s="437"/>
      <c r="QA130" s="437"/>
      <c r="QB130" s="437"/>
      <c r="QC130" s="437"/>
      <c r="QD130" s="437"/>
      <c r="QE130" s="437"/>
      <c r="QF130" s="437"/>
      <c r="QG130" s="437"/>
      <c r="QH130" s="437"/>
      <c r="QI130" s="437"/>
      <c r="QJ130" s="437"/>
      <c r="QK130" s="437"/>
      <c r="QL130" s="437"/>
      <c r="QM130" s="437"/>
      <c r="QN130" s="437"/>
      <c r="QO130" s="437"/>
      <c r="QP130" s="437"/>
      <c r="QQ130" s="437"/>
      <c r="QR130" s="437"/>
      <c r="QS130" s="437"/>
      <c r="QT130" s="437"/>
      <c r="QU130" s="437"/>
      <c r="QV130" s="437"/>
      <c r="QW130" s="437"/>
      <c r="QX130" s="437"/>
      <c r="QY130" s="437"/>
      <c r="QZ130" s="437"/>
      <c r="RA130" s="437"/>
      <c r="RB130" s="437"/>
      <c r="RC130" s="437"/>
      <c r="RD130" s="437"/>
      <c r="RE130" s="437"/>
      <c r="RF130" s="437"/>
      <c r="RG130" s="437"/>
      <c r="RH130" s="437"/>
      <c r="RI130" s="437"/>
      <c r="RJ130" s="437"/>
      <c r="RK130" s="437"/>
      <c r="RL130" s="437"/>
      <c r="RM130" s="437"/>
      <c r="RN130" s="437"/>
      <c r="RO130" s="437"/>
      <c r="RP130" s="437"/>
      <c r="RQ130" s="437"/>
      <c r="RR130" s="437"/>
      <c r="RS130" s="437"/>
      <c r="RT130" s="437"/>
      <c r="RU130" s="437"/>
      <c r="RV130" s="437"/>
      <c r="RW130" s="437"/>
      <c r="RX130" s="437"/>
      <c r="RY130" s="437"/>
      <c r="RZ130" s="437"/>
      <c r="SA130" s="437"/>
      <c r="SB130" s="437"/>
      <c r="SC130" s="437"/>
      <c r="SD130" s="437"/>
      <c r="SE130" s="437"/>
      <c r="SF130" s="437"/>
      <c r="SG130" s="437"/>
      <c r="SH130" s="437"/>
      <c r="SI130" s="437"/>
      <c r="SJ130" s="437"/>
      <c r="SK130" s="437"/>
      <c r="SL130" s="437"/>
      <c r="SM130" s="437"/>
      <c r="SN130" s="437"/>
      <c r="SO130" s="437"/>
      <c r="SP130" s="437"/>
      <c r="SQ130" s="437"/>
      <c r="SR130" s="437"/>
      <c r="SS130" s="437"/>
      <c r="ST130" s="437"/>
      <c r="SU130" s="437"/>
      <c r="SV130" s="437"/>
      <c r="SW130" s="437"/>
      <c r="SX130" s="437"/>
      <c r="SY130" s="437"/>
      <c r="SZ130" s="437"/>
      <c r="TA130" s="437"/>
      <c r="TB130" s="437"/>
      <c r="TC130" s="437"/>
      <c r="TD130" s="437"/>
      <c r="TE130" s="437"/>
      <c r="TF130" s="437"/>
      <c r="TG130" s="437"/>
      <c r="TH130" s="437"/>
      <c r="TI130" s="437"/>
      <c r="TJ130" s="437"/>
      <c r="TK130" s="437"/>
      <c r="TL130" s="437"/>
      <c r="TM130" s="437"/>
      <c r="TN130" s="437"/>
      <c r="TO130" s="437"/>
      <c r="TP130" s="437"/>
      <c r="TQ130" s="437"/>
      <c r="TR130" s="437"/>
      <c r="TS130" s="437"/>
      <c r="TT130" s="437"/>
      <c r="TU130" s="437"/>
      <c r="TV130" s="437"/>
      <c r="TW130" s="437"/>
      <c r="TX130" s="437"/>
      <c r="TY130" s="437"/>
      <c r="TZ130" s="437"/>
      <c r="UA130" s="437"/>
      <c r="UB130" s="437"/>
      <c r="UC130" s="437"/>
      <c r="UD130" s="437"/>
      <c r="UE130" s="437"/>
      <c r="UF130" s="437"/>
      <c r="UG130" s="437"/>
      <c r="UH130" s="437"/>
      <c r="UI130" s="437"/>
      <c r="UJ130" s="437"/>
      <c r="UK130" s="437"/>
      <c r="UL130" s="437"/>
      <c r="UM130" s="437"/>
      <c r="UN130" s="437"/>
      <c r="UO130" s="437"/>
      <c r="UP130" s="437"/>
      <c r="UQ130" s="437"/>
      <c r="UR130" s="437"/>
      <c r="US130" s="437"/>
      <c r="UT130" s="437"/>
      <c r="UU130" s="437"/>
      <c r="UV130" s="437"/>
      <c r="UW130" s="437"/>
      <c r="UX130" s="437"/>
      <c r="UY130" s="437"/>
      <c r="UZ130" s="437"/>
      <c r="VA130" s="437"/>
      <c r="VB130" s="437"/>
      <c r="VC130" s="437"/>
      <c r="VD130" s="437"/>
      <c r="VE130" s="437"/>
      <c r="VF130" s="437"/>
      <c r="VG130" s="437"/>
      <c r="VH130" s="437"/>
      <c r="VI130" s="437"/>
      <c r="VJ130" s="437"/>
      <c r="VK130" s="437"/>
      <c r="VL130" s="437"/>
      <c r="VM130" s="437"/>
      <c r="VN130" s="437"/>
      <c r="VO130" s="437"/>
      <c r="VP130" s="437"/>
      <c r="VQ130" s="437"/>
      <c r="VR130" s="437"/>
      <c r="VS130" s="437"/>
      <c r="VT130" s="437"/>
      <c r="VU130" s="437"/>
      <c r="VV130" s="437"/>
      <c r="VW130" s="437"/>
      <c r="VX130" s="437"/>
      <c r="VY130" s="437"/>
      <c r="VZ130" s="437"/>
      <c r="WA130" s="437"/>
      <c r="WB130" s="437"/>
      <c r="WC130" s="437"/>
      <c r="WD130" s="437"/>
      <c r="WE130" s="437"/>
      <c r="WF130" s="437"/>
      <c r="WG130" s="437"/>
      <c r="WH130" s="437"/>
      <c r="WI130" s="437"/>
      <c r="WJ130" s="437"/>
      <c r="WK130" s="437"/>
      <c r="WL130" s="437"/>
      <c r="WM130" s="437"/>
      <c r="WN130" s="437"/>
      <c r="WO130" s="437"/>
      <c r="WP130" s="437"/>
      <c r="WQ130" s="437"/>
      <c r="WR130" s="437"/>
      <c r="WS130" s="437"/>
      <c r="WT130" s="437"/>
      <c r="WU130" s="437"/>
      <c r="WV130" s="437"/>
      <c r="WW130" s="437"/>
      <c r="WX130" s="437"/>
      <c r="WY130" s="437"/>
      <c r="WZ130" s="437"/>
      <c r="XA130" s="437"/>
      <c r="XB130" s="437"/>
      <c r="XC130" s="437"/>
      <c r="XD130" s="437"/>
      <c r="XE130" s="437"/>
      <c r="XF130" s="437"/>
      <c r="XG130" s="437"/>
      <c r="XH130" s="437"/>
      <c r="XI130" s="437"/>
      <c r="XJ130" s="437"/>
      <c r="XK130" s="437"/>
      <c r="XL130" s="437"/>
      <c r="XM130" s="437"/>
      <c r="XN130" s="437"/>
      <c r="XO130" s="437"/>
      <c r="XP130" s="437"/>
      <c r="XQ130" s="437"/>
      <c r="XR130" s="437"/>
      <c r="XS130" s="437"/>
      <c r="XT130" s="437"/>
      <c r="XU130" s="437"/>
      <c r="XV130" s="437"/>
      <c r="XW130" s="437"/>
      <c r="XX130" s="437"/>
      <c r="XY130" s="437"/>
      <c r="XZ130" s="437"/>
      <c r="YA130" s="437"/>
      <c r="YB130" s="437"/>
      <c r="YC130" s="437"/>
      <c r="YD130" s="437"/>
      <c r="YE130" s="437"/>
      <c r="YF130" s="437"/>
      <c r="YG130" s="437"/>
      <c r="YH130" s="437"/>
      <c r="YI130" s="437"/>
      <c r="YJ130" s="437"/>
      <c r="YK130" s="437"/>
      <c r="YL130" s="437"/>
      <c r="YM130" s="437"/>
      <c r="YN130" s="437"/>
      <c r="YO130" s="437"/>
      <c r="YP130" s="437"/>
      <c r="YQ130" s="437"/>
      <c r="YR130" s="437"/>
      <c r="YS130" s="437"/>
      <c r="YT130" s="437"/>
      <c r="YU130" s="437"/>
      <c r="YV130" s="437"/>
      <c r="YW130" s="437"/>
      <c r="YX130" s="437"/>
      <c r="YY130" s="437"/>
      <c r="YZ130" s="437"/>
      <c r="ZA130" s="437"/>
      <c r="ZB130" s="437"/>
      <c r="ZC130" s="437"/>
      <c r="ZD130" s="437"/>
      <c r="ZE130" s="437"/>
      <c r="ZF130" s="437"/>
      <c r="ZG130" s="437"/>
      <c r="ZH130" s="437"/>
      <c r="ZI130" s="437"/>
      <c r="ZJ130" s="437"/>
      <c r="ZK130" s="437"/>
      <c r="ZL130" s="437"/>
      <c r="ZM130" s="437"/>
      <c r="ZN130" s="437"/>
      <c r="ZO130" s="437"/>
      <c r="ZP130" s="437"/>
      <c r="ZQ130" s="437"/>
      <c r="ZR130" s="437"/>
      <c r="ZS130" s="437"/>
      <c r="ZT130" s="437"/>
      <c r="ZU130" s="437"/>
      <c r="ZV130" s="437"/>
      <c r="ZW130" s="437"/>
      <c r="ZX130" s="437"/>
      <c r="ZY130" s="437"/>
      <c r="ZZ130" s="437"/>
      <c r="AAA130" s="437"/>
      <c r="AAB130" s="437"/>
      <c r="AAC130" s="437"/>
      <c r="AAD130" s="437"/>
      <c r="AAE130" s="437"/>
      <c r="AAF130" s="437"/>
      <c r="AAG130" s="437"/>
      <c r="AAH130" s="437"/>
      <c r="AAI130" s="437"/>
      <c r="AAJ130" s="437"/>
      <c r="AAK130" s="437"/>
      <c r="AAL130" s="437"/>
      <c r="AAM130" s="437"/>
      <c r="AAN130" s="437"/>
      <c r="AAO130" s="437"/>
      <c r="AAP130" s="437"/>
      <c r="AAQ130" s="437"/>
      <c r="AAR130" s="437"/>
      <c r="AAS130" s="437"/>
      <c r="AAT130" s="437"/>
      <c r="AAU130" s="437"/>
      <c r="AAV130" s="437"/>
      <c r="AAW130" s="437"/>
      <c r="AAX130" s="437"/>
      <c r="AAY130" s="437"/>
      <c r="AAZ130" s="437"/>
      <c r="ABA130" s="437"/>
      <c r="ABB130" s="437"/>
      <c r="ABC130" s="437"/>
      <c r="ABD130" s="437"/>
      <c r="ABE130" s="437"/>
      <c r="ABF130" s="437"/>
      <c r="ABG130" s="437"/>
      <c r="ABH130" s="437"/>
      <c r="ABI130" s="437"/>
      <c r="ABJ130" s="437"/>
      <c r="ABK130" s="437"/>
      <c r="ABL130" s="437"/>
      <c r="ABM130" s="437"/>
      <c r="ABN130" s="437"/>
      <c r="ABO130" s="437"/>
      <c r="ABP130" s="437"/>
      <c r="ABQ130" s="437"/>
      <c r="ABR130" s="437"/>
      <c r="ABS130" s="437"/>
      <c r="ABT130" s="437"/>
      <c r="ABU130" s="437"/>
      <c r="ABV130" s="437"/>
      <c r="ABW130" s="437"/>
      <c r="ABX130" s="437"/>
      <c r="ABY130" s="437"/>
      <c r="ABZ130" s="437"/>
      <c r="ACA130" s="437"/>
      <c r="ACB130" s="437"/>
      <c r="ACC130" s="437"/>
      <c r="ACD130" s="437"/>
      <c r="ACE130" s="437"/>
      <c r="ACF130" s="437"/>
      <c r="ACG130" s="437"/>
      <c r="ACH130" s="437"/>
      <c r="ACI130" s="437"/>
      <c r="ACJ130" s="437"/>
      <c r="ACK130" s="437"/>
      <c r="ACL130" s="437"/>
      <c r="ACM130" s="437"/>
      <c r="ACN130" s="437"/>
      <c r="ACO130" s="437"/>
      <c r="ACP130" s="437"/>
      <c r="ACQ130" s="437"/>
      <c r="ACR130" s="437"/>
      <c r="ACS130" s="437"/>
      <c r="ACT130" s="437"/>
      <c r="ACU130" s="437"/>
      <c r="ACV130" s="437"/>
      <c r="ACW130" s="437"/>
      <c r="ACX130" s="437"/>
      <c r="ACY130" s="437"/>
      <c r="ACZ130" s="437"/>
      <c r="ADA130" s="437"/>
      <c r="ADB130" s="437"/>
      <c r="ADC130" s="437"/>
      <c r="ADD130" s="437"/>
      <c r="ADE130" s="437"/>
      <c r="ADF130" s="437"/>
      <c r="ADG130" s="437"/>
      <c r="ADH130" s="437"/>
      <c r="ADI130" s="437"/>
      <c r="ADJ130" s="437"/>
      <c r="ADK130" s="437"/>
      <c r="ADL130" s="437"/>
      <c r="ADM130" s="437"/>
      <c r="ADN130" s="437"/>
      <c r="ADO130" s="437"/>
      <c r="ADP130" s="437"/>
      <c r="ADQ130" s="437"/>
      <c r="ADR130" s="437"/>
      <c r="ADS130" s="437"/>
      <c r="ADT130" s="437"/>
      <c r="ADU130" s="437"/>
      <c r="ADV130" s="437"/>
      <c r="ADW130" s="437"/>
      <c r="ADX130" s="437"/>
      <c r="ADY130" s="437"/>
      <c r="ADZ130" s="437"/>
      <c r="AEA130" s="437"/>
      <c r="AEB130" s="437"/>
      <c r="AEC130" s="437"/>
      <c r="AED130" s="437"/>
      <c r="AEE130" s="437"/>
      <c r="AEF130" s="437"/>
      <c r="AEG130" s="437"/>
      <c r="AEH130" s="437"/>
      <c r="AEI130" s="437"/>
      <c r="AEJ130" s="437"/>
      <c r="AEK130" s="437"/>
      <c r="AEL130" s="437"/>
      <c r="AEM130" s="437"/>
      <c r="AEN130" s="437"/>
      <c r="AEO130" s="437"/>
      <c r="AEP130" s="437"/>
      <c r="AEQ130" s="437"/>
      <c r="AER130" s="437"/>
      <c r="AES130" s="437"/>
      <c r="AET130" s="437"/>
      <c r="AEU130" s="437"/>
      <c r="AEV130" s="437"/>
      <c r="AEW130" s="437"/>
      <c r="AEX130" s="437"/>
      <c r="AEY130" s="437"/>
      <c r="AEZ130" s="437"/>
      <c r="AFA130" s="437"/>
      <c r="AFB130" s="437"/>
      <c r="AFC130" s="437"/>
      <c r="AFD130" s="437"/>
      <c r="AFE130" s="437"/>
      <c r="AFF130" s="437"/>
      <c r="AFG130" s="437"/>
      <c r="AFH130" s="437"/>
      <c r="AFI130" s="437"/>
      <c r="AFJ130" s="437"/>
      <c r="AFK130" s="437"/>
      <c r="AFL130" s="437"/>
      <c r="AFM130" s="437"/>
      <c r="AFN130" s="437"/>
      <c r="AFO130" s="437"/>
      <c r="AFP130" s="437"/>
      <c r="AFQ130" s="437"/>
      <c r="AFR130" s="437"/>
      <c r="AFS130" s="437"/>
      <c r="AFT130" s="437"/>
      <c r="AFU130" s="437"/>
      <c r="AFV130" s="437"/>
      <c r="AFW130" s="437"/>
      <c r="AFX130" s="437"/>
      <c r="AFY130" s="437"/>
      <c r="AFZ130" s="437"/>
      <c r="AGA130" s="437"/>
      <c r="AGB130" s="437"/>
      <c r="AGC130" s="437"/>
      <c r="AGD130" s="437"/>
      <c r="AGE130" s="437"/>
      <c r="AGF130" s="437"/>
      <c r="AGG130" s="437"/>
      <c r="AGH130" s="437"/>
      <c r="AGI130" s="437"/>
      <c r="AGJ130" s="437"/>
      <c r="AGK130" s="437"/>
      <c r="AGL130" s="437"/>
      <c r="AGM130" s="437"/>
      <c r="AGN130" s="437"/>
      <c r="AGO130" s="437"/>
      <c r="AGP130" s="437"/>
      <c r="AGQ130" s="437"/>
      <c r="AGR130" s="437"/>
      <c r="AGS130" s="437"/>
      <c r="AGT130" s="437"/>
      <c r="AGU130" s="437"/>
      <c r="AGV130" s="437"/>
      <c r="AGW130" s="437"/>
      <c r="AGX130" s="437"/>
      <c r="AGY130" s="437"/>
      <c r="AGZ130" s="437"/>
      <c r="AHA130" s="437"/>
      <c r="AHB130" s="437"/>
      <c r="AHC130" s="437"/>
      <c r="AHD130" s="437"/>
      <c r="AHE130" s="437"/>
      <c r="AHF130" s="437"/>
      <c r="AHG130" s="437"/>
      <c r="AHH130" s="437"/>
      <c r="AHI130" s="437"/>
      <c r="AHJ130" s="437"/>
      <c r="AHK130" s="437"/>
      <c r="AHL130" s="437"/>
      <c r="AHM130" s="437"/>
      <c r="AHN130" s="437"/>
      <c r="AHO130" s="437"/>
      <c r="AHP130" s="437"/>
      <c r="AHQ130" s="437"/>
      <c r="AHR130" s="437"/>
      <c r="AHS130" s="437"/>
      <c r="AHT130" s="437"/>
      <c r="AHU130" s="437"/>
      <c r="AHV130" s="437"/>
      <c r="AHW130" s="437"/>
      <c r="AHX130" s="437"/>
      <c r="AHY130" s="437"/>
      <c r="AHZ130" s="437"/>
      <c r="AIA130" s="437"/>
      <c r="AIB130" s="437"/>
      <c r="AIC130" s="437"/>
      <c r="AID130" s="437"/>
      <c r="AIE130" s="437"/>
      <c r="AIF130" s="437"/>
      <c r="AIG130" s="437"/>
      <c r="AIH130" s="437"/>
      <c r="AII130" s="437"/>
      <c r="AIJ130" s="437"/>
      <c r="AIK130" s="437"/>
      <c r="AIL130" s="437"/>
      <c r="AIM130" s="437"/>
      <c r="AIN130" s="437"/>
      <c r="AIO130" s="437"/>
      <c r="AIP130" s="437"/>
      <c r="AIQ130" s="437"/>
      <c r="AIR130" s="437"/>
      <c r="AIS130" s="437"/>
      <c r="AIT130" s="437"/>
      <c r="AIU130" s="437"/>
      <c r="AIV130" s="437"/>
      <c r="AIW130" s="437"/>
      <c r="AIX130" s="437"/>
      <c r="AIY130" s="437"/>
      <c r="AIZ130" s="437"/>
      <c r="AJA130" s="437"/>
      <c r="AJB130" s="437"/>
      <c r="AJC130" s="437"/>
      <c r="AJD130" s="437"/>
      <c r="AJE130" s="437"/>
      <c r="AJF130" s="437"/>
      <c r="AJG130" s="437"/>
      <c r="AJH130" s="437"/>
      <c r="AJI130" s="437"/>
      <c r="AJJ130" s="437"/>
      <c r="AJK130" s="437"/>
      <c r="AJL130" s="437"/>
      <c r="AJM130" s="437"/>
      <c r="AJN130" s="437"/>
      <c r="AJO130" s="437"/>
      <c r="AJP130" s="437"/>
      <c r="AJQ130" s="437"/>
      <c r="AJR130" s="437"/>
      <c r="AJS130" s="437"/>
      <c r="AJT130" s="437"/>
      <c r="AJU130" s="437"/>
      <c r="AJV130" s="437"/>
      <c r="AJW130" s="437"/>
      <c r="AJX130" s="437"/>
      <c r="AJY130" s="437"/>
      <c r="AJZ130" s="437"/>
      <c r="AKA130" s="437"/>
      <c r="AKB130" s="437"/>
      <c r="AKC130" s="437"/>
      <c r="AKD130" s="437"/>
      <c r="AKE130" s="437"/>
      <c r="AKF130" s="437"/>
      <c r="AKG130" s="437"/>
      <c r="AKH130" s="437"/>
      <c r="AKI130" s="437"/>
      <c r="AKJ130" s="437"/>
      <c r="AKK130" s="437"/>
      <c r="AKL130" s="437"/>
      <c r="AKM130" s="437"/>
      <c r="AKN130" s="437"/>
      <c r="AKO130" s="437"/>
      <c r="AKP130" s="437"/>
      <c r="AKQ130" s="437"/>
      <c r="AKR130" s="437"/>
      <c r="AKS130" s="437"/>
      <c r="AKT130" s="437"/>
      <c r="AKU130" s="437"/>
      <c r="AKV130" s="437"/>
      <c r="AKW130" s="437"/>
      <c r="AKX130" s="437"/>
      <c r="AKY130" s="437"/>
      <c r="AKZ130" s="437"/>
      <c r="ALA130" s="437"/>
      <c r="ALB130" s="437"/>
      <c r="ALC130" s="437"/>
      <c r="ALD130" s="437"/>
      <c r="ALE130" s="437"/>
      <c r="ALF130" s="437"/>
      <c r="ALG130" s="437"/>
      <c r="ALH130" s="437"/>
      <c r="ALI130" s="437"/>
      <c r="ALJ130" s="437"/>
      <c r="ALK130" s="437"/>
      <c r="ALL130" s="437"/>
      <c r="ALM130" s="437"/>
      <c r="ALN130" s="437"/>
      <c r="ALO130" s="437"/>
      <c r="ALP130" s="437"/>
      <c r="ALQ130" s="437"/>
      <c r="ALR130" s="437"/>
      <c r="ALS130" s="437"/>
      <c r="ALT130" s="437"/>
      <c r="ALU130" s="437"/>
      <c r="ALV130" s="437"/>
      <c r="ALW130" s="437"/>
      <c r="ALX130" s="437"/>
      <c r="ALY130" s="437"/>
      <c r="ALZ130" s="437"/>
      <c r="AMA130" s="437"/>
      <c r="AMB130" s="437"/>
      <c r="AMC130" s="437"/>
      <c r="AMD130" s="437"/>
      <c r="AME130" s="437"/>
      <c r="AMF130" s="437"/>
      <c r="AMG130" s="437"/>
      <c r="AMH130" s="437"/>
      <c r="AMI130" s="437"/>
      <c r="AMJ130" s="437"/>
      <c r="AMK130" s="437"/>
      <c r="AML130" s="437"/>
      <c r="AMM130" s="437"/>
      <c r="AMN130" s="437"/>
      <c r="AMO130" s="437"/>
      <c r="AMP130" s="437"/>
      <c r="AMQ130" s="437"/>
      <c r="AMR130" s="437"/>
      <c r="AMS130" s="437"/>
      <c r="AMT130" s="437"/>
      <c r="AMU130" s="437"/>
      <c r="AMV130" s="437"/>
      <c r="AMW130" s="437"/>
      <c r="AMX130" s="437"/>
      <c r="AMY130" s="437"/>
      <c r="AMZ130" s="437"/>
      <c r="ANA130" s="437"/>
      <c r="ANB130" s="437"/>
    </row>
    <row r="131" spans="1:1042" s="481" customFormat="1" ht="15" customHeight="1" x14ac:dyDescent="0.2">
      <c r="B131" s="567" t="s">
        <v>747</v>
      </c>
      <c r="C131" s="91"/>
      <c r="D131" s="283">
        <f t="shared" si="143"/>
        <v>43920</v>
      </c>
      <c r="E131" s="279">
        <f t="shared" si="179"/>
        <v>0</v>
      </c>
      <c r="F131" s="279">
        <f t="shared" si="180"/>
        <v>0</v>
      </c>
      <c r="G131" s="279">
        <f t="shared" si="181"/>
        <v>0</v>
      </c>
      <c r="H131" s="279">
        <f t="shared" ref="H131" si="276">F131*G131/100</f>
        <v>0</v>
      </c>
      <c r="I131" s="121">
        <f t="shared" si="182"/>
        <v>0</v>
      </c>
      <c r="J131" s="279">
        <f t="shared" si="183"/>
        <v>0</v>
      </c>
      <c r="K131" s="279">
        <f t="shared" si="184"/>
        <v>0</v>
      </c>
      <c r="L131" s="279">
        <f t="shared" ref="L131" si="277">J131*K131/100</f>
        <v>0</v>
      </c>
      <c r="M131" s="121">
        <f t="shared" si="185"/>
        <v>0</v>
      </c>
      <c r="N131" s="279">
        <f t="shared" si="186"/>
        <v>0</v>
      </c>
      <c r="O131" s="279">
        <f t="shared" si="187"/>
        <v>0</v>
      </c>
      <c r="P131" s="279">
        <f t="shared" ref="P131" si="278">N131*O131/100</f>
        <v>0</v>
      </c>
      <c r="Q131" s="121">
        <f t="shared" si="188"/>
        <v>0</v>
      </c>
      <c r="R131" s="279">
        <f t="shared" si="189"/>
        <v>0</v>
      </c>
      <c r="S131" s="279">
        <f t="shared" si="190"/>
        <v>0</v>
      </c>
      <c r="T131" s="279">
        <f t="shared" ref="T131" si="279">R131*S131/100</f>
        <v>0</v>
      </c>
      <c r="U131" s="121">
        <f t="shared" si="191"/>
        <v>0</v>
      </c>
      <c r="V131" s="279">
        <f t="shared" si="192"/>
        <v>0</v>
      </c>
      <c r="W131" s="279">
        <f t="shared" si="193"/>
        <v>0</v>
      </c>
      <c r="X131" s="279">
        <f t="shared" ref="X131" si="280">V131*W131/100</f>
        <v>0</v>
      </c>
      <c r="Y131" s="121">
        <f t="shared" si="194"/>
        <v>0</v>
      </c>
      <c r="Z131" s="279">
        <f t="shared" si="195"/>
        <v>0</v>
      </c>
      <c r="AA131" s="279">
        <f t="shared" si="196"/>
        <v>0</v>
      </c>
      <c r="AB131" s="279">
        <f t="shared" ref="AB131" si="281">Z131*AA131/100</f>
        <v>0</v>
      </c>
      <c r="AC131" s="121">
        <f t="shared" si="197"/>
        <v>0</v>
      </c>
      <c r="AD131" s="279">
        <f t="shared" si="198"/>
        <v>0</v>
      </c>
      <c r="AE131" s="279">
        <f t="shared" si="199"/>
        <v>0</v>
      </c>
      <c r="AF131" s="279">
        <f t="shared" ref="AF131" si="282">AD131*AE131/100</f>
        <v>0</v>
      </c>
      <c r="AG131" s="121">
        <f t="shared" si="200"/>
        <v>0</v>
      </c>
      <c r="AH131" s="279">
        <f t="shared" si="201"/>
        <v>0</v>
      </c>
      <c r="AI131" s="279">
        <f t="shared" si="202"/>
        <v>0</v>
      </c>
      <c r="AJ131" s="279">
        <f t="shared" ref="AJ131" si="283">AH131*AI131/100</f>
        <v>0</v>
      </c>
      <c r="AK131" s="121">
        <f t="shared" si="203"/>
        <v>0</v>
      </c>
      <c r="AL131" s="279">
        <f t="shared" si="204"/>
        <v>0</v>
      </c>
      <c r="AM131" s="279">
        <f t="shared" si="205"/>
        <v>0</v>
      </c>
      <c r="AN131" s="279">
        <f t="shared" ref="AN131" si="284">AL131*AM131/100</f>
        <v>0</v>
      </c>
      <c r="AO131" s="121">
        <f t="shared" si="206"/>
        <v>0</v>
      </c>
      <c r="AP131" s="118">
        <f t="shared" ref="AP131" si="285">IFERROR(IF(AO131&gt;0,AO131*AP$6/100,0),0)</f>
        <v>0</v>
      </c>
      <c r="AQ131" s="89">
        <f t="shared" si="207"/>
        <v>7.8</v>
      </c>
      <c r="AR131" s="279">
        <f t="shared" ref="AR131" si="286">IFERROR(IF(AQ131&gt;0,AQ131*AR$6/100,0),0)</f>
        <v>1.95</v>
      </c>
      <c r="AS131" s="121">
        <f t="shared" si="208"/>
        <v>0</v>
      </c>
      <c r="AT131" s="118">
        <f t="shared" ref="AT131" si="287">IFERROR(IF(AS131&gt;0,AS131*AT$6/100,0),0)</f>
        <v>0</v>
      </c>
      <c r="AU131" s="279">
        <f t="shared" si="209"/>
        <v>0</v>
      </c>
      <c r="AV131" s="279">
        <f t="shared" ref="AV131" si="288">IFERROR(IF(AU131&gt;0,AU131*AV$6/100,0),0)</f>
        <v>0</v>
      </c>
      <c r="AW131" s="123">
        <f t="shared" si="210"/>
        <v>0</v>
      </c>
      <c r="AX131" s="118">
        <f t="shared" ref="AX131" si="289">IFERROR(IF(AW131&gt;0,AW131*AX$6/100,0),0)</f>
        <v>0</v>
      </c>
      <c r="AY131" s="287">
        <f t="shared" ref="AY131" si="290">IF($C131="GD",F131+J131+N131+R131+V131+Z131+AD131+AH131+AL131+AO131,AQ131+AS131+AU131+AW131)</f>
        <v>7.8</v>
      </c>
      <c r="AZ131" s="568">
        <f t="shared" si="212"/>
        <v>1.17</v>
      </c>
      <c r="BA131" s="279"/>
      <c r="BB131" s="566"/>
      <c r="BC131" s="325" t="str">
        <f t="shared" si="213"/>
        <v>113B</v>
      </c>
      <c r="BD131" s="330"/>
      <c r="BE131" s="331" t="b">
        <f t="shared" si="214"/>
        <v>0</v>
      </c>
      <c r="BF131" s="330" t="s">
        <v>547</v>
      </c>
      <c r="BG131" s="331">
        <f t="shared" si="215"/>
        <v>0.78</v>
      </c>
      <c r="BH131" s="437"/>
      <c r="BI131" s="437"/>
      <c r="BJ131" s="437"/>
      <c r="BK131" s="437"/>
      <c r="BL131" s="437"/>
      <c r="BM131" s="437"/>
      <c r="BN131" s="437"/>
      <c r="BO131" s="437"/>
      <c r="BP131" s="437"/>
      <c r="BQ131" s="437"/>
      <c r="BR131" s="437"/>
      <c r="BS131" s="437"/>
      <c r="BT131" s="437"/>
      <c r="BU131" s="437"/>
      <c r="BV131" s="437"/>
      <c r="BW131" s="437"/>
      <c r="BX131" s="437"/>
      <c r="BY131" s="437"/>
      <c r="BZ131" s="437"/>
      <c r="CA131" s="437"/>
      <c r="CB131" s="437"/>
      <c r="CC131" s="437"/>
      <c r="CD131" s="437"/>
      <c r="CE131" s="437"/>
      <c r="CF131" s="437"/>
      <c r="CG131" s="437"/>
      <c r="CH131" s="437"/>
      <c r="CI131" s="437"/>
      <c r="CJ131" s="437"/>
      <c r="CK131" s="437"/>
      <c r="CL131" s="437"/>
      <c r="CM131" s="437"/>
      <c r="CN131" s="437"/>
      <c r="CO131" s="437"/>
      <c r="CP131" s="437"/>
      <c r="CQ131" s="437"/>
      <c r="CR131" s="437"/>
      <c r="CS131" s="437"/>
      <c r="CT131" s="437"/>
      <c r="CU131" s="437"/>
      <c r="CV131" s="437"/>
      <c r="CW131" s="437"/>
      <c r="CX131" s="437"/>
      <c r="CY131" s="437"/>
      <c r="CZ131" s="437"/>
      <c r="DA131" s="437"/>
      <c r="DB131" s="437"/>
      <c r="DC131" s="437"/>
      <c r="DD131" s="437"/>
      <c r="DE131" s="437"/>
      <c r="DF131" s="437"/>
      <c r="DG131" s="437"/>
      <c r="DH131" s="437"/>
      <c r="DI131" s="437"/>
      <c r="DJ131" s="437"/>
      <c r="DK131" s="437"/>
      <c r="DL131" s="437"/>
      <c r="DM131" s="437"/>
      <c r="DN131" s="437"/>
      <c r="DO131" s="437"/>
      <c r="DP131" s="437"/>
      <c r="DQ131" s="437"/>
      <c r="DR131" s="437"/>
      <c r="DS131" s="437"/>
      <c r="DT131" s="437"/>
      <c r="DU131" s="437"/>
      <c r="DV131" s="437"/>
      <c r="DW131" s="437"/>
      <c r="DX131" s="437"/>
      <c r="DY131" s="437"/>
      <c r="DZ131" s="437"/>
      <c r="EA131" s="437"/>
      <c r="EB131" s="437"/>
      <c r="EC131" s="437"/>
      <c r="ED131" s="437"/>
      <c r="EE131" s="437"/>
      <c r="EF131" s="437"/>
      <c r="EG131" s="437"/>
      <c r="EH131" s="437"/>
      <c r="EI131" s="437"/>
      <c r="EJ131" s="437"/>
      <c r="EK131" s="437"/>
      <c r="EL131" s="437"/>
      <c r="EM131" s="437"/>
      <c r="EN131" s="437"/>
      <c r="EO131" s="437"/>
      <c r="EP131" s="437"/>
      <c r="EQ131" s="437"/>
      <c r="ER131" s="437"/>
      <c r="ES131" s="437"/>
      <c r="ET131" s="437"/>
      <c r="EU131" s="437"/>
      <c r="EV131" s="437"/>
      <c r="EW131" s="437"/>
      <c r="EX131" s="437"/>
      <c r="EY131" s="437"/>
      <c r="EZ131" s="437"/>
      <c r="FA131" s="437"/>
      <c r="FB131" s="437"/>
      <c r="FC131" s="437"/>
      <c r="FD131" s="437"/>
      <c r="FE131" s="437"/>
      <c r="FF131" s="437"/>
      <c r="FG131" s="437"/>
      <c r="FH131" s="437"/>
      <c r="FI131" s="437"/>
      <c r="FJ131" s="437"/>
      <c r="FK131" s="437"/>
      <c r="FL131" s="437"/>
      <c r="FM131" s="437"/>
      <c r="FN131" s="437"/>
      <c r="FO131" s="437"/>
      <c r="FP131" s="437"/>
      <c r="FQ131" s="437"/>
      <c r="FR131" s="437"/>
      <c r="FS131" s="437"/>
      <c r="FT131" s="437"/>
      <c r="FU131" s="437"/>
      <c r="FV131" s="437"/>
      <c r="FW131" s="437"/>
      <c r="FX131" s="437"/>
      <c r="FY131" s="437"/>
      <c r="FZ131" s="437"/>
      <c r="GA131" s="437"/>
      <c r="GB131" s="437"/>
      <c r="GC131" s="437"/>
      <c r="GD131" s="437"/>
      <c r="GE131" s="437"/>
      <c r="GF131" s="437"/>
      <c r="GG131" s="437"/>
      <c r="GH131" s="437"/>
      <c r="GI131" s="437"/>
      <c r="GJ131" s="437"/>
      <c r="GK131" s="437"/>
      <c r="GL131" s="437"/>
      <c r="GM131" s="437"/>
      <c r="GN131" s="437"/>
      <c r="GO131" s="437"/>
      <c r="GP131" s="437"/>
      <c r="GQ131" s="437"/>
      <c r="GR131" s="437"/>
      <c r="GS131" s="437"/>
      <c r="GT131" s="437"/>
      <c r="GU131" s="437"/>
      <c r="GV131" s="437"/>
      <c r="GW131" s="437"/>
      <c r="GX131" s="437"/>
      <c r="GY131" s="437"/>
      <c r="GZ131" s="437"/>
      <c r="HA131" s="437"/>
      <c r="HB131" s="437"/>
      <c r="HC131" s="437"/>
      <c r="HD131" s="437"/>
      <c r="HE131" s="437"/>
      <c r="HF131" s="437"/>
      <c r="HG131" s="437"/>
      <c r="HH131" s="437"/>
      <c r="HI131" s="437"/>
      <c r="HJ131" s="437"/>
      <c r="HK131" s="437"/>
      <c r="HL131" s="437"/>
      <c r="HM131" s="437"/>
      <c r="HN131" s="437"/>
      <c r="HO131" s="437"/>
      <c r="HP131" s="437"/>
      <c r="HQ131" s="437"/>
      <c r="HR131" s="437"/>
      <c r="HS131" s="437"/>
      <c r="HT131" s="437"/>
      <c r="HU131" s="437"/>
      <c r="HV131" s="437"/>
      <c r="HW131" s="437"/>
      <c r="HX131" s="437"/>
      <c r="HY131" s="437"/>
      <c r="HZ131" s="437"/>
      <c r="IA131" s="437"/>
      <c r="IB131" s="437"/>
      <c r="IC131" s="437"/>
      <c r="ID131" s="437"/>
      <c r="IE131" s="437"/>
      <c r="IF131" s="437"/>
      <c r="IG131" s="437"/>
      <c r="IH131" s="437"/>
      <c r="II131" s="437"/>
      <c r="IJ131" s="437"/>
      <c r="IK131" s="437"/>
      <c r="IL131" s="437"/>
      <c r="IM131" s="437"/>
      <c r="IN131" s="437"/>
      <c r="IO131" s="437"/>
      <c r="IP131" s="437"/>
      <c r="IQ131" s="437"/>
      <c r="IR131" s="437"/>
      <c r="IS131" s="437"/>
      <c r="IT131" s="437"/>
      <c r="IU131" s="437"/>
      <c r="IV131" s="437"/>
      <c r="IW131" s="437"/>
      <c r="IX131" s="437"/>
      <c r="IY131" s="437"/>
      <c r="IZ131" s="437"/>
      <c r="JA131" s="437"/>
      <c r="JB131" s="437"/>
      <c r="JC131" s="437"/>
      <c r="JD131" s="437"/>
      <c r="JE131" s="437"/>
      <c r="JF131" s="437"/>
      <c r="JG131" s="437"/>
      <c r="JH131" s="437"/>
      <c r="JI131" s="437"/>
      <c r="JJ131" s="437"/>
      <c r="JK131" s="437"/>
      <c r="JL131" s="437"/>
      <c r="JM131" s="437"/>
      <c r="JN131" s="437"/>
      <c r="JO131" s="437"/>
      <c r="JP131" s="437"/>
      <c r="JQ131" s="437"/>
      <c r="JR131" s="437"/>
      <c r="JS131" s="437"/>
      <c r="JT131" s="437"/>
      <c r="JU131" s="437"/>
      <c r="JV131" s="437"/>
      <c r="JW131" s="437"/>
      <c r="JX131" s="437"/>
      <c r="JY131" s="437"/>
      <c r="JZ131" s="437"/>
      <c r="KA131" s="437"/>
      <c r="KB131" s="437"/>
      <c r="KC131" s="437"/>
      <c r="KD131" s="437"/>
      <c r="KE131" s="437"/>
      <c r="KF131" s="437"/>
      <c r="KG131" s="437"/>
      <c r="KH131" s="437"/>
      <c r="KI131" s="437"/>
      <c r="KJ131" s="437"/>
      <c r="KK131" s="437"/>
      <c r="KL131" s="437"/>
      <c r="KM131" s="437"/>
      <c r="KN131" s="437"/>
      <c r="KO131" s="437"/>
      <c r="KP131" s="437"/>
      <c r="KQ131" s="437"/>
      <c r="KR131" s="437"/>
      <c r="KS131" s="437"/>
      <c r="KT131" s="437"/>
      <c r="KU131" s="437"/>
      <c r="KV131" s="437"/>
      <c r="KW131" s="437"/>
      <c r="KX131" s="437"/>
      <c r="KY131" s="437"/>
      <c r="KZ131" s="437"/>
      <c r="LA131" s="437"/>
      <c r="LB131" s="437"/>
      <c r="LC131" s="437"/>
      <c r="LD131" s="437"/>
      <c r="LE131" s="437"/>
      <c r="LF131" s="437"/>
      <c r="LG131" s="437"/>
      <c r="LH131" s="437"/>
      <c r="LI131" s="437"/>
      <c r="LJ131" s="437"/>
      <c r="LK131" s="437"/>
      <c r="LL131" s="437"/>
      <c r="LM131" s="437"/>
      <c r="LN131" s="437"/>
      <c r="LO131" s="437"/>
      <c r="LP131" s="437"/>
      <c r="LQ131" s="437"/>
      <c r="LR131" s="437"/>
      <c r="LS131" s="437"/>
      <c r="LT131" s="437"/>
      <c r="LU131" s="437"/>
      <c r="LV131" s="437"/>
      <c r="LW131" s="437"/>
      <c r="LX131" s="437"/>
      <c r="LY131" s="437"/>
      <c r="LZ131" s="437"/>
      <c r="MA131" s="437"/>
      <c r="MB131" s="437"/>
      <c r="MC131" s="437"/>
      <c r="MD131" s="437"/>
      <c r="ME131" s="437"/>
      <c r="MF131" s="437"/>
      <c r="MG131" s="437"/>
      <c r="MH131" s="437"/>
      <c r="MI131" s="437"/>
      <c r="MJ131" s="437"/>
      <c r="MK131" s="437"/>
      <c r="ML131" s="437"/>
      <c r="MM131" s="437"/>
      <c r="MN131" s="437"/>
      <c r="MO131" s="437"/>
      <c r="MP131" s="437"/>
      <c r="MQ131" s="437"/>
      <c r="MR131" s="437"/>
      <c r="MS131" s="437"/>
      <c r="MT131" s="437"/>
      <c r="MU131" s="437"/>
      <c r="MV131" s="437"/>
      <c r="MW131" s="437"/>
      <c r="MX131" s="437"/>
      <c r="MY131" s="437"/>
      <c r="MZ131" s="437"/>
      <c r="NA131" s="437"/>
      <c r="NB131" s="437"/>
      <c r="NC131" s="437"/>
      <c r="ND131" s="437"/>
      <c r="NE131" s="437"/>
      <c r="NF131" s="437"/>
      <c r="NG131" s="437"/>
      <c r="NH131" s="437"/>
      <c r="NI131" s="437"/>
      <c r="NJ131" s="437"/>
      <c r="NK131" s="437"/>
      <c r="NL131" s="437"/>
      <c r="NM131" s="437"/>
      <c r="NN131" s="437"/>
      <c r="NO131" s="437"/>
      <c r="NP131" s="437"/>
      <c r="NQ131" s="437"/>
      <c r="NR131" s="437"/>
      <c r="NS131" s="437"/>
      <c r="NT131" s="437"/>
      <c r="NU131" s="437"/>
      <c r="NV131" s="437"/>
      <c r="NW131" s="437"/>
      <c r="NX131" s="437"/>
      <c r="NY131" s="437"/>
      <c r="NZ131" s="437"/>
      <c r="OA131" s="437"/>
      <c r="OB131" s="437"/>
      <c r="OC131" s="437"/>
      <c r="OD131" s="437"/>
      <c r="OE131" s="437"/>
      <c r="OF131" s="437"/>
      <c r="OG131" s="437"/>
      <c r="OH131" s="437"/>
      <c r="OI131" s="437"/>
      <c r="OJ131" s="437"/>
      <c r="OK131" s="437"/>
      <c r="OL131" s="437"/>
      <c r="OM131" s="437"/>
      <c r="ON131" s="437"/>
      <c r="OO131" s="437"/>
      <c r="OP131" s="437"/>
      <c r="OQ131" s="437"/>
      <c r="OR131" s="437"/>
      <c r="OS131" s="437"/>
      <c r="OT131" s="437"/>
      <c r="OU131" s="437"/>
      <c r="OV131" s="437"/>
      <c r="OW131" s="437"/>
      <c r="OX131" s="437"/>
      <c r="OY131" s="437"/>
      <c r="OZ131" s="437"/>
      <c r="PA131" s="437"/>
      <c r="PB131" s="437"/>
      <c r="PC131" s="437"/>
      <c r="PD131" s="437"/>
      <c r="PE131" s="437"/>
      <c r="PF131" s="437"/>
      <c r="PG131" s="437"/>
      <c r="PH131" s="437"/>
      <c r="PI131" s="437"/>
      <c r="PJ131" s="437"/>
      <c r="PK131" s="437"/>
      <c r="PL131" s="437"/>
      <c r="PM131" s="437"/>
      <c r="PN131" s="437"/>
      <c r="PO131" s="437"/>
      <c r="PP131" s="437"/>
      <c r="PQ131" s="437"/>
      <c r="PR131" s="437"/>
      <c r="PS131" s="437"/>
      <c r="PT131" s="437"/>
      <c r="PU131" s="437"/>
      <c r="PV131" s="437"/>
      <c r="PW131" s="437"/>
      <c r="PX131" s="437"/>
      <c r="PY131" s="437"/>
      <c r="PZ131" s="437"/>
      <c r="QA131" s="437"/>
      <c r="QB131" s="437"/>
      <c r="QC131" s="437"/>
      <c r="QD131" s="437"/>
      <c r="QE131" s="437"/>
      <c r="QF131" s="437"/>
      <c r="QG131" s="437"/>
      <c r="QH131" s="437"/>
      <c r="QI131" s="437"/>
      <c r="QJ131" s="437"/>
      <c r="QK131" s="437"/>
      <c r="QL131" s="437"/>
      <c r="QM131" s="437"/>
      <c r="QN131" s="437"/>
      <c r="QO131" s="437"/>
      <c r="QP131" s="437"/>
      <c r="QQ131" s="437"/>
      <c r="QR131" s="437"/>
      <c r="QS131" s="437"/>
      <c r="QT131" s="437"/>
      <c r="QU131" s="437"/>
      <c r="QV131" s="437"/>
      <c r="QW131" s="437"/>
      <c r="QX131" s="437"/>
      <c r="QY131" s="437"/>
      <c r="QZ131" s="437"/>
      <c r="RA131" s="437"/>
      <c r="RB131" s="437"/>
      <c r="RC131" s="437"/>
      <c r="RD131" s="437"/>
      <c r="RE131" s="437"/>
      <c r="RF131" s="437"/>
      <c r="RG131" s="437"/>
      <c r="RH131" s="437"/>
      <c r="RI131" s="437"/>
      <c r="RJ131" s="437"/>
      <c r="RK131" s="437"/>
      <c r="RL131" s="437"/>
      <c r="RM131" s="437"/>
      <c r="RN131" s="437"/>
      <c r="RO131" s="437"/>
      <c r="RP131" s="437"/>
      <c r="RQ131" s="437"/>
      <c r="RR131" s="437"/>
      <c r="RS131" s="437"/>
      <c r="RT131" s="437"/>
      <c r="RU131" s="437"/>
      <c r="RV131" s="437"/>
      <c r="RW131" s="437"/>
      <c r="RX131" s="437"/>
      <c r="RY131" s="437"/>
      <c r="RZ131" s="437"/>
      <c r="SA131" s="437"/>
      <c r="SB131" s="437"/>
      <c r="SC131" s="437"/>
      <c r="SD131" s="437"/>
      <c r="SE131" s="437"/>
      <c r="SF131" s="437"/>
      <c r="SG131" s="437"/>
      <c r="SH131" s="437"/>
      <c r="SI131" s="437"/>
      <c r="SJ131" s="437"/>
      <c r="SK131" s="437"/>
      <c r="SL131" s="437"/>
      <c r="SM131" s="437"/>
      <c r="SN131" s="437"/>
      <c r="SO131" s="437"/>
      <c r="SP131" s="437"/>
      <c r="SQ131" s="437"/>
      <c r="SR131" s="437"/>
      <c r="SS131" s="437"/>
      <c r="ST131" s="437"/>
      <c r="SU131" s="437"/>
      <c r="SV131" s="437"/>
      <c r="SW131" s="437"/>
      <c r="SX131" s="437"/>
      <c r="SY131" s="437"/>
      <c r="SZ131" s="437"/>
      <c r="TA131" s="437"/>
      <c r="TB131" s="437"/>
      <c r="TC131" s="437"/>
      <c r="TD131" s="437"/>
      <c r="TE131" s="437"/>
      <c r="TF131" s="437"/>
      <c r="TG131" s="437"/>
      <c r="TH131" s="437"/>
      <c r="TI131" s="437"/>
      <c r="TJ131" s="437"/>
      <c r="TK131" s="437"/>
      <c r="TL131" s="437"/>
      <c r="TM131" s="437"/>
      <c r="TN131" s="437"/>
      <c r="TO131" s="437"/>
      <c r="TP131" s="437"/>
      <c r="TQ131" s="437"/>
      <c r="TR131" s="437"/>
      <c r="TS131" s="437"/>
      <c r="TT131" s="437"/>
      <c r="TU131" s="437"/>
      <c r="TV131" s="437"/>
      <c r="TW131" s="437"/>
      <c r="TX131" s="437"/>
      <c r="TY131" s="437"/>
      <c r="TZ131" s="437"/>
      <c r="UA131" s="437"/>
      <c r="UB131" s="437"/>
      <c r="UC131" s="437"/>
      <c r="UD131" s="437"/>
      <c r="UE131" s="437"/>
      <c r="UF131" s="437"/>
      <c r="UG131" s="437"/>
      <c r="UH131" s="437"/>
      <c r="UI131" s="437"/>
      <c r="UJ131" s="437"/>
      <c r="UK131" s="437"/>
      <c r="UL131" s="437"/>
      <c r="UM131" s="437"/>
      <c r="UN131" s="437"/>
      <c r="UO131" s="437"/>
      <c r="UP131" s="437"/>
      <c r="UQ131" s="437"/>
      <c r="UR131" s="437"/>
      <c r="US131" s="437"/>
      <c r="UT131" s="437"/>
      <c r="UU131" s="437"/>
      <c r="UV131" s="437"/>
      <c r="UW131" s="437"/>
      <c r="UX131" s="437"/>
      <c r="UY131" s="437"/>
      <c r="UZ131" s="437"/>
      <c r="VA131" s="437"/>
      <c r="VB131" s="437"/>
      <c r="VC131" s="437"/>
      <c r="VD131" s="437"/>
      <c r="VE131" s="437"/>
      <c r="VF131" s="437"/>
      <c r="VG131" s="437"/>
      <c r="VH131" s="437"/>
      <c r="VI131" s="437"/>
      <c r="VJ131" s="437"/>
      <c r="VK131" s="437"/>
      <c r="VL131" s="437"/>
      <c r="VM131" s="437"/>
      <c r="VN131" s="437"/>
      <c r="VO131" s="437"/>
      <c r="VP131" s="437"/>
      <c r="VQ131" s="437"/>
      <c r="VR131" s="437"/>
      <c r="VS131" s="437"/>
      <c r="VT131" s="437"/>
      <c r="VU131" s="437"/>
      <c r="VV131" s="437"/>
      <c r="VW131" s="437"/>
      <c r="VX131" s="437"/>
      <c r="VY131" s="437"/>
      <c r="VZ131" s="437"/>
      <c r="WA131" s="437"/>
      <c r="WB131" s="437"/>
      <c r="WC131" s="437"/>
      <c r="WD131" s="437"/>
      <c r="WE131" s="437"/>
      <c r="WF131" s="437"/>
      <c r="WG131" s="437"/>
      <c r="WH131" s="437"/>
      <c r="WI131" s="437"/>
      <c r="WJ131" s="437"/>
      <c r="WK131" s="437"/>
      <c r="WL131" s="437"/>
      <c r="WM131" s="437"/>
      <c r="WN131" s="437"/>
      <c r="WO131" s="437"/>
      <c r="WP131" s="437"/>
      <c r="WQ131" s="437"/>
      <c r="WR131" s="437"/>
      <c r="WS131" s="437"/>
      <c r="WT131" s="437"/>
      <c r="WU131" s="437"/>
      <c r="WV131" s="437"/>
      <c r="WW131" s="437"/>
      <c r="WX131" s="437"/>
      <c r="WY131" s="437"/>
      <c r="WZ131" s="437"/>
      <c r="XA131" s="437"/>
      <c r="XB131" s="437"/>
      <c r="XC131" s="437"/>
      <c r="XD131" s="437"/>
      <c r="XE131" s="437"/>
      <c r="XF131" s="437"/>
      <c r="XG131" s="437"/>
      <c r="XH131" s="437"/>
      <c r="XI131" s="437"/>
      <c r="XJ131" s="437"/>
      <c r="XK131" s="437"/>
      <c r="XL131" s="437"/>
      <c r="XM131" s="437"/>
      <c r="XN131" s="437"/>
      <c r="XO131" s="437"/>
      <c r="XP131" s="437"/>
      <c r="XQ131" s="437"/>
      <c r="XR131" s="437"/>
      <c r="XS131" s="437"/>
      <c r="XT131" s="437"/>
      <c r="XU131" s="437"/>
      <c r="XV131" s="437"/>
      <c r="XW131" s="437"/>
      <c r="XX131" s="437"/>
      <c r="XY131" s="437"/>
      <c r="XZ131" s="437"/>
      <c r="YA131" s="437"/>
      <c r="YB131" s="437"/>
      <c r="YC131" s="437"/>
      <c r="YD131" s="437"/>
      <c r="YE131" s="437"/>
      <c r="YF131" s="437"/>
      <c r="YG131" s="437"/>
      <c r="YH131" s="437"/>
      <c r="YI131" s="437"/>
      <c r="YJ131" s="437"/>
      <c r="YK131" s="437"/>
      <c r="YL131" s="437"/>
      <c r="YM131" s="437"/>
      <c r="YN131" s="437"/>
      <c r="YO131" s="437"/>
      <c r="YP131" s="437"/>
      <c r="YQ131" s="437"/>
      <c r="YR131" s="437"/>
      <c r="YS131" s="437"/>
      <c r="YT131" s="437"/>
      <c r="YU131" s="437"/>
      <c r="YV131" s="437"/>
      <c r="YW131" s="437"/>
      <c r="YX131" s="437"/>
      <c r="YY131" s="437"/>
      <c r="YZ131" s="437"/>
      <c r="ZA131" s="437"/>
      <c r="ZB131" s="437"/>
      <c r="ZC131" s="437"/>
      <c r="ZD131" s="437"/>
      <c r="ZE131" s="437"/>
      <c r="ZF131" s="437"/>
      <c r="ZG131" s="437"/>
      <c r="ZH131" s="437"/>
      <c r="ZI131" s="437"/>
      <c r="ZJ131" s="437"/>
      <c r="ZK131" s="437"/>
      <c r="ZL131" s="437"/>
      <c r="ZM131" s="437"/>
      <c r="ZN131" s="437"/>
      <c r="ZO131" s="437"/>
      <c r="ZP131" s="437"/>
      <c r="ZQ131" s="437"/>
      <c r="ZR131" s="437"/>
      <c r="ZS131" s="437"/>
      <c r="ZT131" s="437"/>
      <c r="ZU131" s="437"/>
      <c r="ZV131" s="437"/>
      <c r="ZW131" s="437"/>
      <c r="ZX131" s="437"/>
      <c r="ZY131" s="437"/>
      <c r="ZZ131" s="437"/>
      <c r="AAA131" s="437"/>
      <c r="AAB131" s="437"/>
      <c r="AAC131" s="437"/>
      <c r="AAD131" s="437"/>
      <c r="AAE131" s="437"/>
      <c r="AAF131" s="437"/>
      <c r="AAG131" s="437"/>
      <c r="AAH131" s="437"/>
      <c r="AAI131" s="437"/>
      <c r="AAJ131" s="437"/>
      <c r="AAK131" s="437"/>
      <c r="AAL131" s="437"/>
      <c r="AAM131" s="437"/>
      <c r="AAN131" s="437"/>
      <c r="AAO131" s="437"/>
      <c r="AAP131" s="437"/>
      <c r="AAQ131" s="437"/>
      <c r="AAR131" s="437"/>
      <c r="AAS131" s="437"/>
      <c r="AAT131" s="437"/>
      <c r="AAU131" s="437"/>
      <c r="AAV131" s="437"/>
      <c r="AAW131" s="437"/>
      <c r="AAX131" s="437"/>
      <c r="AAY131" s="437"/>
      <c r="AAZ131" s="437"/>
      <c r="ABA131" s="437"/>
      <c r="ABB131" s="437"/>
      <c r="ABC131" s="437"/>
      <c r="ABD131" s="437"/>
      <c r="ABE131" s="437"/>
      <c r="ABF131" s="437"/>
      <c r="ABG131" s="437"/>
      <c r="ABH131" s="437"/>
      <c r="ABI131" s="437"/>
      <c r="ABJ131" s="437"/>
      <c r="ABK131" s="437"/>
      <c r="ABL131" s="437"/>
      <c r="ABM131" s="437"/>
      <c r="ABN131" s="437"/>
      <c r="ABO131" s="437"/>
      <c r="ABP131" s="437"/>
      <c r="ABQ131" s="437"/>
      <c r="ABR131" s="437"/>
      <c r="ABS131" s="437"/>
      <c r="ABT131" s="437"/>
      <c r="ABU131" s="437"/>
      <c r="ABV131" s="437"/>
      <c r="ABW131" s="437"/>
      <c r="ABX131" s="437"/>
      <c r="ABY131" s="437"/>
      <c r="ABZ131" s="437"/>
      <c r="ACA131" s="437"/>
      <c r="ACB131" s="437"/>
      <c r="ACC131" s="437"/>
      <c r="ACD131" s="437"/>
      <c r="ACE131" s="437"/>
      <c r="ACF131" s="437"/>
      <c r="ACG131" s="437"/>
      <c r="ACH131" s="437"/>
      <c r="ACI131" s="437"/>
      <c r="ACJ131" s="437"/>
      <c r="ACK131" s="437"/>
      <c r="ACL131" s="437"/>
      <c r="ACM131" s="437"/>
      <c r="ACN131" s="437"/>
      <c r="ACO131" s="437"/>
      <c r="ACP131" s="437"/>
      <c r="ACQ131" s="437"/>
      <c r="ACR131" s="437"/>
      <c r="ACS131" s="437"/>
      <c r="ACT131" s="437"/>
      <c r="ACU131" s="437"/>
      <c r="ACV131" s="437"/>
      <c r="ACW131" s="437"/>
      <c r="ACX131" s="437"/>
      <c r="ACY131" s="437"/>
      <c r="ACZ131" s="437"/>
      <c r="ADA131" s="437"/>
      <c r="ADB131" s="437"/>
      <c r="ADC131" s="437"/>
      <c r="ADD131" s="437"/>
      <c r="ADE131" s="437"/>
      <c r="ADF131" s="437"/>
      <c r="ADG131" s="437"/>
      <c r="ADH131" s="437"/>
      <c r="ADI131" s="437"/>
      <c r="ADJ131" s="437"/>
      <c r="ADK131" s="437"/>
      <c r="ADL131" s="437"/>
      <c r="ADM131" s="437"/>
      <c r="ADN131" s="437"/>
      <c r="ADO131" s="437"/>
      <c r="ADP131" s="437"/>
      <c r="ADQ131" s="437"/>
      <c r="ADR131" s="437"/>
      <c r="ADS131" s="437"/>
      <c r="ADT131" s="437"/>
      <c r="ADU131" s="437"/>
      <c r="ADV131" s="437"/>
      <c r="ADW131" s="437"/>
      <c r="ADX131" s="437"/>
      <c r="ADY131" s="437"/>
      <c r="ADZ131" s="437"/>
      <c r="AEA131" s="437"/>
      <c r="AEB131" s="437"/>
      <c r="AEC131" s="437"/>
      <c r="AED131" s="437"/>
      <c r="AEE131" s="437"/>
      <c r="AEF131" s="437"/>
      <c r="AEG131" s="437"/>
      <c r="AEH131" s="437"/>
      <c r="AEI131" s="437"/>
      <c r="AEJ131" s="437"/>
      <c r="AEK131" s="437"/>
      <c r="AEL131" s="437"/>
      <c r="AEM131" s="437"/>
      <c r="AEN131" s="437"/>
      <c r="AEO131" s="437"/>
      <c r="AEP131" s="437"/>
      <c r="AEQ131" s="437"/>
      <c r="AER131" s="437"/>
      <c r="AES131" s="437"/>
      <c r="AET131" s="437"/>
      <c r="AEU131" s="437"/>
      <c r="AEV131" s="437"/>
      <c r="AEW131" s="437"/>
      <c r="AEX131" s="437"/>
      <c r="AEY131" s="437"/>
      <c r="AEZ131" s="437"/>
      <c r="AFA131" s="437"/>
      <c r="AFB131" s="437"/>
      <c r="AFC131" s="437"/>
      <c r="AFD131" s="437"/>
      <c r="AFE131" s="437"/>
      <c r="AFF131" s="437"/>
      <c r="AFG131" s="437"/>
      <c r="AFH131" s="437"/>
      <c r="AFI131" s="437"/>
      <c r="AFJ131" s="437"/>
      <c r="AFK131" s="437"/>
      <c r="AFL131" s="437"/>
      <c r="AFM131" s="437"/>
      <c r="AFN131" s="437"/>
      <c r="AFO131" s="437"/>
      <c r="AFP131" s="437"/>
      <c r="AFQ131" s="437"/>
      <c r="AFR131" s="437"/>
      <c r="AFS131" s="437"/>
      <c r="AFT131" s="437"/>
      <c r="AFU131" s="437"/>
      <c r="AFV131" s="437"/>
      <c r="AFW131" s="437"/>
      <c r="AFX131" s="437"/>
      <c r="AFY131" s="437"/>
      <c r="AFZ131" s="437"/>
      <c r="AGA131" s="437"/>
      <c r="AGB131" s="437"/>
      <c r="AGC131" s="437"/>
      <c r="AGD131" s="437"/>
      <c r="AGE131" s="437"/>
      <c r="AGF131" s="437"/>
      <c r="AGG131" s="437"/>
      <c r="AGH131" s="437"/>
      <c r="AGI131" s="437"/>
      <c r="AGJ131" s="437"/>
      <c r="AGK131" s="437"/>
      <c r="AGL131" s="437"/>
      <c r="AGM131" s="437"/>
      <c r="AGN131" s="437"/>
      <c r="AGO131" s="437"/>
      <c r="AGP131" s="437"/>
      <c r="AGQ131" s="437"/>
      <c r="AGR131" s="437"/>
      <c r="AGS131" s="437"/>
      <c r="AGT131" s="437"/>
      <c r="AGU131" s="437"/>
      <c r="AGV131" s="437"/>
      <c r="AGW131" s="437"/>
      <c r="AGX131" s="437"/>
      <c r="AGY131" s="437"/>
      <c r="AGZ131" s="437"/>
      <c r="AHA131" s="437"/>
      <c r="AHB131" s="437"/>
      <c r="AHC131" s="437"/>
      <c r="AHD131" s="437"/>
      <c r="AHE131" s="437"/>
      <c r="AHF131" s="437"/>
      <c r="AHG131" s="437"/>
      <c r="AHH131" s="437"/>
      <c r="AHI131" s="437"/>
      <c r="AHJ131" s="437"/>
      <c r="AHK131" s="437"/>
      <c r="AHL131" s="437"/>
      <c r="AHM131" s="437"/>
      <c r="AHN131" s="437"/>
      <c r="AHO131" s="437"/>
      <c r="AHP131" s="437"/>
      <c r="AHQ131" s="437"/>
      <c r="AHR131" s="437"/>
      <c r="AHS131" s="437"/>
      <c r="AHT131" s="437"/>
      <c r="AHU131" s="437"/>
      <c r="AHV131" s="437"/>
      <c r="AHW131" s="437"/>
      <c r="AHX131" s="437"/>
      <c r="AHY131" s="437"/>
      <c r="AHZ131" s="437"/>
      <c r="AIA131" s="437"/>
      <c r="AIB131" s="437"/>
      <c r="AIC131" s="437"/>
      <c r="AID131" s="437"/>
      <c r="AIE131" s="437"/>
      <c r="AIF131" s="437"/>
      <c r="AIG131" s="437"/>
      <c r="AIH131" s="437"/>
      <c r="AII131" s="437"/>
      <c r="AIJ131" s="437"/>
      <c r="AIK131" s="437"/>
      <c r="AIL131" s="437"/>
      <c r="AIM131" s="437"/>
      <c r="AIN131" s="437"/>
      <c r="AIO131" s="437"/>
      <c r="AIP131" s="437"/>
      <c r="AIQ131" s="437"/>
      <c r="AIR131" s="437"/>
      <c r="AIS131" s="437"/>
      <c r="AIT131" s="437"/>
      <c r="AIU131" s="437"/>
      <c r="AIV131" s="437"/>
      <c r="AIW131" s="437"/>
      <c r="AIX131" s="437"/>
      <c r="AIY131" s="437"/>
      <c r="AIZ131" s="437"/>
      <c r="AJA131" s="437"/>
      <c r="AJB131" s="437"/>
      <c r="AJC131" s="437"/>
      <c r="AJD131" s="437"/>
      <c r="AJE131" s="437"/>
      <c r="AJF131" s="437"/>
      <c r="AJG131" s="437"/>
      <c r="AJH131" s="437"/>
      <c r="AJI131" s="437"/>
      <c r="AJJ131" s="437"/>
      <c r="AJK131" s="437"/>
      <c r="AJL131" s="437"/>
      <c r="AJM131" s="437"/>
      <c r="AJN131" s="437"/>
      <c r="AJO131" s="437"/>
      <c r="AJP131" s="437"/>
      <c r="AJQ131" s="437"/>
      <c r="AJR131" s="437"/>
      <c r="AJS131" s="437"/>
      <c r="AJT131" s="437"/>
      <c r="AJU131" s="437"/>
      <c r="AJV131" s="437"/>
      <c r="AJW131" s="437"/>
      <c r="AJX131" s="437"/>
      <c r="AJY131" s="437"/>
      <c r="AJZ131" s="437"/>
      <c r="AKA131" s="437"/>
      <c r="AKB131" s="437"/>
      <c r="AKC131" s="437"/>
      <c r="AKD131" s="437"/>
      <c r="AKE131" s="437"/>
      <c r="AKF131" s="437"/>
      <c r="AKG131" s="437"/>
      <c r="AKH131" s="437"/>
      <c r="AKI131" s="437"/>
      <c r="AKJ131" s="437"/>
      <c r="AKK131" s="437"/>
      <c r="AKL131" s="437"/>
      <c r="AKM131" s="437"/>
      <c r="AKN131" s="437"/>
      <c r="AKO131" s="437"/>
      <c r="AKP131" s="437"/>
      <c r="AKQ131" s="437"/>
      <c r="AKR131" s="437"/>
      <c r="AKS131" s="437"/>
      <c r="AKT131" s="437"/>
      <c r="AKU131" s="437"/>
      <c r="AKV131" s="437"/>
      <c r="AKW131" s="437"/>
      <c r="AKX131" s="437"/>
      <c r="AKY131" s="437"/>
      <c r="AKZ131" s="437"/>
      <c r="ALA131" s="437"/>
      <c r="ALB131" s="437"/>
      <c r="ALC131" s="437"/>
      <c r="ALD131" s="437"/>
      <c r="ALE131" s="437"/>
      <c r="ALF131" s="437"/>
      <c r="ALG131" s="437"/>
      <c r="ALH131" s="437"/>
      <c r="ALI131" s="437"/>
      <c r="ALJ131" s="437"/>
      <c r="ALK131" s="437"/>
      <c r="ALL131" s="437"/>
      <c r="ALM131" s="437"/>
      <c r="ALN131" s="437"/>
      <c r="ALO131" s="437"/>
      <c r="ALP131" s="437"/>
      <c r="ALQ131" s="437"/>
      <c r="ALR131" s="437"/>
      <c r="ALS131" s="437"/>
      <c r="ALT131" s="437"/>
      <c r="ALU131" s="437"/>
      <c r="ALV131" s="437"/>
      <c r="ALW131" s="437"/>
      <c r="ALX131" s="437"/>
      <c r="ALY131" s="437"/>
      <c r="ALZ131" s="437"/>
      <c r="AMA131" s="437"/>
      <c r="AMB131" s="437"/>
      <c r="AMC131" s="437"/>
      <c r="AMD131" s="437"/>
      <c r="AME131" s="437"/>
      <c r="AMF131" s="437"/>
      <c r="AMG131" s="437"/>
      <c r="AMH131" s="437"/>
      <c r="AMI131" s="437"/>
      <c r="AMJ131" s="437"/>
      <c r="AMK131" s="437"/>
      <c r="AML131" s="437"/>
      <c r="AMM131" s="437"/>
      <c r="AMN131" s="437"/>
      <c r="AMO131" s="437"/>
      <c r="AMP131" s="437"/>
      <c r="AMQ131" s="437"/>
      <c r="AMR131" s="437"/>
      <c r="AMS131" s="437"/>
      <c r="AMT131" s="437"/>
      <c r="AMU131" s="437"/>
      <c r="AMV131" s="437"/>
      <c r="AMW131" s="437"/>
      <c r="AMX131" s="437"/>
      <c r="AMY131" s="437"/>
      <c r="AMZ131" s="437"/>
      <c r="ANA131" s="437"/>
      <c r="ANB131" s="437"/>
    </row>
    <row r="132" spans="1:1042" s="289" customFormat="1" ht="15" customHeight="1" x14ac:dyDescent="0.2">
      <c r="B132" s="564">
        <v>114</v>
      </c>
      <c r="C132" s="111"/>
      <c r="D132" s="284">
        <f t="shared" si="143"/>
        <v>43920</v>
      </c>
      <c r="E132" s="99">
        <f t="shared" si="179"/>
        <v>0</v>
      </c>
      <c r="F132" s="99">
        <f t="shared" si="180"/>
        <v>0</v>
      </c>
      <c r="G132" s="99">
        <f t="shared" si="181"/>
        <v>0</v>
      </c>
      <c r="H132" s="99">
        <f t="shared" si="261"/>
        <v>0</v>
      </c>
      <c r="I132" s="122">
        <f t="shared" si="182"/>
        <v>0</v>
      </c>
      <c r="J132" s="99">
        <f t="shared" si="183"/>
        <v>0</v>
      </c>
      <c r="K132" s="99">
        <f t="shared" si="184"/>
        <v>0</v>
      </c>
      <c r="L132" s="99">
        <f t="shared" si="262"/>
        <v>0</v>
      </c>
      <c r="M132" s="122">
        <f t="shared" si="185"/>
        <v>0</v>
      </c>
      <c r="N132" s="99">
        <f t="shared" si="186"/>
        <v>0</v>
      </c>
      <c r="O132" s="99">
        <f t="shared" si="187"/>
        <v>0</v>
      </c>
      <c r="P132" s="99">
        <f t="shared" si="263"/>
        <v>0</v>
      </c>
      <c r="Q132" s="122">
        <f t="shared" si="188"/>
        <v>0</v>
      </c>
      <c r="R132" s="99">
        <f t="shared" si="189"/>
        <v>0</v>
      </c>
      <c r="S132" s="99">
        <f t="shared" si="190"/>
        <v>0</v>
      </c>
      <c r="T132" s="99">
        <f t="shared" si="264"/>
        <v>0</v>
      </c>
      <c r="U132" s="122">
        <f t="shared" si="191"/>
        <v>0</v>
      </c>
      <c r="V132" s="99">
        <f t="shared" si="192"/>
        <v>0</v>
      </c>
      <c r="W132" s="99">
        <f t="shared" si="193"/>
        <v>0</v>
      </c>
      <c r="X132" s="99">
        <f t="shared" si="265"/>
        <v>0</v>
      </c>
      <c r="Y132" s="122">
        <f t="shared" si="194"/>
        <v>0</v>
      </c>
      <c r="Z132" s="99">
        <f t="shared" si="195"/>
        <v>0</v>
      </c>
      <c r="AA132" s="99">
        <f t="shared" si="196"/>
        <v>0</v>
      </c>
      <c r="AB132" s="99">
        <f t="shared" si="266"/>
        <v>0</v>
      </c>
      <c r="AC132" s="122">
        <f t="shared" si="197"/>
        <v>0</v>
      </c>
      <c r="AD132" s="99">
        <f t="shared" si="198"/>
        <v>0</v>
      </c>
      <c r="AE132" s="99">
        <f t="shared" si="199"/>
        <v>0</v>
      </c>
      <c r="AF132" s="99">
        <f t="shared" si="267"/>
        <v>0</v>
      </c>
      <c r="AG132" s="122">
        <f t="shared" si="200"/>
        <v>0</v>
      </c>
      <c r="AH132" s="99">
        <f t="shared" si="201"/>
        <v>0</v>
      </c>
      <c r="AI132" s="99">
        <f t="shared" si="202"/>
        <v>0</v>
      </c>
      <c r="AJ132" s="99">
        <f t="shared" si="268"/>
        <v>0</v>
      </c>
      <c r="AK132" s="122">
        <f t="shared" si="203"/>
        <v>0</v>
      </c>
      <c r="AL132" s="99">
        <f t="shared" si="204"/>
        <v>0</v>
      </c>
      <c r="AM132" s="99">
        <f t="shared" si="205"/>
        <v>0</v>
      </c>
      <c r="AN132" s="99">
        <f t="shared" si="269"/>
        <v>0</v>
      </c>
      <c r="AO132" s="122">
        <f t="shared" si="206"/>
        <v>0</v>
      </c>
      <c r="AP132" s="119">
        <f t="shared" si="270"/>
        <v>0</v>
      </c>
      <c r="AQ132" s="285">
        <f t="shared" si="207"/>
        <v>206.5</v>
      </c>
      <c r="AR132" s="99">
        <f t="shared" si="271"/>
        <v>51.625</v>
      </c>
      <c r="AS132" s="122">
        <f t="shared" si="208"/>
        <v>0</v>
      </c>
      <c r="AT132" s="119">
        <f t="shared" si="272"/>
        <v>0</v>
      </c>
      <c r="AU132" s="99">
        <f t="shared" si="209"/>
        <v>0</v>
      </c>
      <c r="AV132" s="99">
        <f t="shared" si="273"/>
        <v>0</v>
      </c>
      <c r="AW132" s="124">
        <f t="shared" si="210"/>
        <v>0</v>
      </c>
      <c r="AX132" s="119">
        <f t="shared" si="274"/>
        <v>0</v>
      </c>
      <c r="AY132" s="288">
        <f t="shared" si="275"/>
        <v>206.5</v>
      </c>
      <c r="AZ132" s="336">
        <f t="shared" si="212"/>
        <v>51.625</v>
      </c>
      <c r="BA132" s="99"/>
      <c r="BB132" s="291"/>
      <c r="BC132" s="324">
        <f t="shared" si="213"/>
        <v>114</v>
      </c>
      <c r="BD132" s="332"/>
      <c r="BE132" s="333" t="b">
        <f t="shared" si="214"/>
        <v>0</v>
      </c>
      <c r="BF132" s="332"/>
      <c r="BG132" s="333" t="b">
        <f t="shared" si="215"/>
        <v>0</v>
      </c>
      <c r="BH132" s="290"/>
      <c r="BI132" s="290"/>
      <c r="BJ132" s="290"/>
      <c r="BK132" s="290"/>
      <c r="BL132" s="290"/>
      <c r="BM132" s="290"/>
      <c r="BN132" s="290"/>
      <c r="BO132" s="290"/>
      <c r="BP132" s="290"/>
      <c r="BQ132" s="290"/>
      <c r="BR132" s="290"/>
      <c r="BS132" s="290"/>
      <c r="BT132" s="290"/>
      <c r="BU132" s="290"/>
      <c r="BV132" s="290"/>
      <c r="BW132" s="290"/>
      <c r="BX132" s="290"/>
      <c r="BY132" s="290"/>
      <c r="BZ132" s="290"/>
      <c r="CA132" s="290"/>
      <c r="CB132" s="290"/>
      <c r="CC132" s="290"/>
      <c r="CD132" s="290"/>
      <c r="CE132" s="290"/>
      <c r="CF132" s="290"/>
      <c r="CG132" s="290"/>
      <c r="CH132" s="290"/>
      <c r="CI132" s="290"/>
      <c r="CJ132" s="290"/>
      <c r="CK132" s="290"/>
      <c r="CL132" s="290"/>
      <c r="CM132" s="290"/>
      <c r="CN132" s="290"/>
      <c r="CO132" s="290"/>
      <c r="CP132" s="290"/>
      <c r="CQ132" s="290"/>
      <c r="CR132" s="290"/>
      <c r="CS132" s="290"/>
      <c r="CT132" s="290"/>
      <c r="CU132" s="290"/>
      <c r="CV132" s="290"/>
      <c r="CW132" s="290"/>
      <c r="CX132" s="290"/>
      <c r="CY132" s="290"/>
      <c r="CZ132" s="290"/>
      <c r="DA132" s="290"/>
      <c r="DB132" s="290"/>
      <c r="DC132" s="290"/>
      <c r="DD132" s="290"/>
      <c r="DE132" s="290"/>
      <c r="DF132" s="290"/>
      <c r="DG132" s="290"/>
      <c r="DH132" s="290"/>
      <c r="DI132" s="290"/>
      <c r="DJ132" s="290"/>
      <c r="DK132" s="290"/>
      <c r="DL132" s="290"/>
      <c r="DM132" s="290"/>
      <c r="DN132" s="290"/>
      <c r="DO132" s="290"/>
      <c r="DP132" s="290"/>
      <c r="DQ132" s="290"/>
      <c r="DR132" s="290"/>
      <c r="DS132" s="290"/>
      <c r="DT132" s="290"/>
      <c r="DU132" s="290"/>
      <c r="DV132" s="290"/>
      <c r="DW132" s="290"/>
      <c r="DX132" s="290"/>
      <c r="DY132" s="290"/>
      <c r="DZ132" s="290"/>
      <c r="EA132" s="290"/>
      <c r="EB132" s="290"/>
      <c r="EC132" s="290"/>
      <c r="ED132" s="290"/>
      <c r="EE132" s="290"/>
      <c r="EF132" s="290"/>
      <c r="EG132" s="290"/>
      <c r="EH132" s="290"/>
      <c r="EI132" s="290"/>
      <c r="EJ132" s="290"/>
      <c r="EK132" s="290"/>
      <c r="EL132" s="290"/>
      <c r="EM132" s="290"/>
      <c r="EN132" s="290"/>
      <c r="EO132" s="290"/>
      <c r="EP132" s="290"/>
      <c r="EQ132" s="290"/>
      <c r="ER132" s="290"/>
      <c r="ES132" s="290"/>
      <c r="ET132" s="290"/>
      <c r="EU132" s="290"/>
      <c r="EV132" s="290"/>
      <c r="EW132" s="290"/>
      <c r="EX132" s="290"/>
      <c r="EY132" s="290"/>
      <c r="EZ132" s="290"/>
      <c r="FA132" s="290"/>
      <c r="FB132" s="290"/>
      <c r="FC132" s="290"/>
      <c r="FD132" s="290"/>
      <c r="FE132" s="290"/>
      <c r="FF132" s="290"/>
      <c r="FG132" s="290"/>
      <c r="FH132" s="290"/>
      <c r="FI132" s="290"/>
      <c r="FJ132" s="290"/>
      <c r="FK132" s="290"/>
      <c r="FL132" s="290"/>
      <c r="FM132" s="290"/>
      <c r="FN132" s="290"/>
      <c r="FO132" s="290"/>
      <c r="FP132" s="290"/>
      <c r="FQ132" s="290"/>
      <c r="FR132" s="290"/>
      <c r="FS132" s="290"/>
      <c r="FT132" s="290"/>
      <c r="FU132" s="290"/>
      <c r="FV132" s="290"/>
      <c r="FW132" s="290"/>
      <c r="FX132" s="290"/>
      <c r="FY132" s="290"/>
      <c r="FZ132" s="290"/>
      <c r="GA132" s="290"/>
      <c r="GB132" s="290"/>
      <c r="GC132" s="290"/>
      <c r="GD132" s="290"/>
      <c r="GE132" s="290"/>
      <c r="GF132" s="290"/>
      <c r="GG132" s="290"/>
      <c r="GH132" s="290"/>
      <c r="GI132" s="290"/>
      <c r="GJ132" s="290"/>
      <c r="GK132" s="290"/>
      <c r="GL132" s="290"/>
      <c r="GM132" s="290"/>
      <c r="GN132" s="290"/>
      <c r="GO132" s="290"/>
      <c r="GP132" s="290"/>
      <c r="GQ132" s="290"/>
      <c r="GR132" s="290"/>
      <c r="GS132" s="290"/>
      <c r="GT132" s="290"/>
      <c r="GU132" s="290"/>
      <c r="GV132" s="290"/>
      <c r="GW132" s="290"/>
      <c r="GX132" s="290"/>
      <c r="GY132" s="290"/>
      <c r="GZ132" s="290"/>
      <c r="HA132" s="290"/>
      <c r="HB132" s="290"/>
      <c r="HC132" s="290"/>
      <c r="HD132" s="290"/>
      <c r="HE132" s="290"/>
      <c r="HF132" s="290"/>
      <c r="HG132" s="290"/>
      <c r="HH132" s="290"/>
      <c r="HI132" s="290"/>
      <c r="HJ132" s="290"/>
      <c r="HK132" s="290"/>
      <c r="HL132" s="290"/>
      <c r="HM132" s="290"/>
      <c r="HN132" s="290"/>
      <c r="HO132" s="290"/>
      <c r="HP132" s="290"/>
      <c r="HQ132" s="290"/>
      <c r="HR132" s="290"/>
      <c r="HS132" s="290"/>
      <c r="HT132" s="290"/>
      <c r="HU132" s="290"/>
      <c r="HV132" s="290"/>
      <c r="HW132" s="290"/>
      <c r="HX132" s="290"/>
      <c r="HY132" s="290"/>
      <c r="HZ132" s="290"/>
      <c r="IA132" s="290"/>
      <c r="IB132" s="290"/>
      <c r="IC132" s="290"/>
      <c r="ID132" s="290"/>
      <c r="IE132" s="290"/>
      <c r="IF132" s="290"/>
      <c r="IG132" s="290"/>
      <c r="IH132" s="290"/>
      <c r="II132" s="290"/>
      <c r="IJ132" s="290"/>
      <c r="IK132" s="290"/>
      <c r="IL132" s="290"/>
      <c r="IM132" s="290"/>
      <c r="IN132" s="290"/>
      <c r="IO132" s="290"/>
      <c r="IP132" s="290"/>
      <c r="IQ132" s="290"/>
      <c r="IR132" s="290"/>
      <c r="IS132" s="290"/>
      <c r="IT132" s="290"/>
      <c r="IU132" s="290"/>
      <c r="IV132" s="290"/>
      <c r="IW132" s="290"/>
      <c r="IX132" s="290"/>
      <c r="IY132" s="290"/>
      <c r="IZ132" s="290"/>
      <c r="JA132" s="290"/>
      <c r="JB132" s="290"/>
      <c r="JC132" s="290"/>
      <c r="JD132" s="290"/>
      <c r="JE132" s="290"/>
      <c r="JF132" s="290"/>
      <c r="JG132" s="290"/>
      <c r="JH132" s="290"/>
      <c r="JI132" s="290"/>
      <c r="JJ132" s="290"/>
      <c r="JK132" s="290"/>
      <c r="JL132" s="290"/>
      <c r="JM132" s="290"/>
      <c r="JN132" s="290"/>
      <c r="JO132" s="290"/>
      <c r="JP132" s="290"/>
      <c r="JQ132" s="290"/>
      <c r="JR132" s="290"/>
      <c r="JS132" s="290"/>
      <c r="JT132" s="290"/>
      <c r="JU132" s="290"/>
      <c r="JV132" s="290"/>
      <c r="JW132" s="290"/>
      <c r="JX132" s="290"/>
      <c r="JY132" s="290"/>
      <c r="JZ132" s="290"/>
      <c r="KA132" s="290"/>
      <c r="KB132" s="290"/>
      <c r="KC132" s="290"/>
      <c r="KD132" s="290"/>
      <c r="KE132" s="290"/>
      <c r="KF132" s="290"/>
      <c r="KG132" s="290"/>
      <c r="KH132" s="290"/>
      <c r="KI132" s="290"/>
      <c r="KJ132" s="290"/>
      <c r="KK132" s="290"/>
      <c r="KL132" s="290"/>
      <c r="KM132" s="290"/>
      <c r="KN132" s="290"/>
      <c r="KO132" s="290"/>
      <c r="KP132" s="290"/>
      <c r="KQ132" s="290"/>
      <c r="KR132" s="290"/>
      <c r="KS132" s="290"/>
      <c r="KT132" s="290"/>
      <c r="KU132" s="290"/>
      <c r="KV132" s="290"/>
      <c r="KW132" s="290"/>
      <c r="KX132" s="290"/>
      <c r="KY132" s="290"/>
      <c r="KZ132" s="290"/>
      <c r="LA132" s="290"/>
      <c r="LB132" s="290"/>
      <c r="LC132" s="290"/>
      <c r="LD132" s="290"/>
      <c r="LE132" s="290"/>
      <c r="LF132" s="290"/>
      <c r="LG132" s="290"/>
      <c r="LH132" s="290"/>
      <c r="LI132" s="290"/>
      <c r="LJ132" s="290"/>
      <c r="LK132" s="290"/>
      <c r="LL132" s="290"/>
      <c r="LM132" s="290"/>
      <c r="LN132" s="290"/>
      <c r="LO132" s="290"/>
      <c r="LP132" s="290"/>
      <c r="LQ132" s="290"/>
      <c r="LR132" s="290"/>
      <c r="LS132" s="290"/>
      <c r="LT132" s="290"/>
      <c r="LU132" s="290"/>
      <c r="LV132" s="290"/>
      <c r="LW132" s="290"/>
      <c r="LX132" s="290"/>
      <c r="LY132" s="290"/>
      <c r="LZ132" s="290"/>
      <c r="MA132" s="290"/>
      <c r="MB132" s="290"/>
      <c r="MC132" s="290"/>
      <c r="MD132" s="290"/>
      <c r="ME132" s="290"/>
      <c r="MF132" s="290"/>
      <c r="MG132" s="290"/>
      <c r="MH132" s="290"/>
      <c r="MI132" s="290"/>
      <c r="MJ132" s="290"/>
      <c r="MK132" s="290"/>
      <c r="ML132" s="290"/>
      <c r="MM132" s="290"/>
      <c r="MN132" s="290"/>
      <c r="MO132" s="290"/>
      <c r="MP132" s="290"/>
      <c r="MQ132" s="290"/>
      <c r="MR132" s="290"/>
      <c r="MS132" s="290"/>
      <c r="MT132" s="290"/>
      <c r="MU132" s="290"/>
      <c r="MV132" s="290"/>
      <c r="MW132" s="290"/>
      <c r="MX132" s="290"/>
      <c r="MY132" s="290"/>
      <c r="MZ132" s="290"/>
      <c r="NA132" s="290"/>
      <c r="NB132" s="290"/>
      <c r="NC132" s="290"/>
      <c r="ND132" s="290"/>
      <c r="NE132" s="290"/>
      <c r="NF132" s="290"/>
      <c r="NG132" s="290"/>
      <c r="NH132" s="290"/>
      <c r="NI132" s="290"/>
      <c r="NJ132" s="290"/>
      <c r="NK132" s="290"/>
      <c r="NL132" s="290"/>
      <c r="NM132" s="290"/>
      <c r="NN132" s="290"/>
      <c r="NO132" s="290"/>
      <c r="NP132" s="290"/>
      <c r="NQ132" s="290"/>
      <c r="NR132" s="290"/>
      <c r="NS132" s="290"/>
      <c r="NT132" s="290"/>
      <c r="NU132" s="290"/>
      <c r="NV132" s="290"/>
      <c r="NW132" s="290"/>
      <c r="NX132" s="290"/>
      <c r="NY132" s="290"/>
      <c r="NZ132" s="290"/>
      <c r="OA132" s="290"/>
      <c r="OB132" s="290"/>
      <c r="OC132" s="290"/>
      <c r="OD132" s="290"/>
      <c r="OE132" s="290"/>
      <c r="OF132" s="290"/>
      <c r="OG132" s="290"/>
      <c r="OH132" s="290"/>
      <c r="OI132" s="290"/>
      <c r="OJ132" s="290"/>
      <c r="OK132" s="290"/>
      <c r="OL132" s="290"/>
      <c r="OM132" s="290"/>
      <c r="ON132" s="290"/>
      <c r="OO132" s="290"/>
      <c r="OP132" s="290"/>
      <c r="OQ132" s="290"/>
      <c r="OR132" s="290"/>
      <c r="OS132" s="290"/>
      <c r="OT132" s="290"/>
      <c r="OU132" s="290"/>
      <c r="OV132" s="290"/>
      <c r="OW132" s="290"/>
      <c r="OX132" s="290"/>
      <c r="OY132" s="290"/>
      <c r="OZ132" s="290"/>
      <c r="PA132" s="290"/>
      <c r="PB132" s="290"/>
      <c r="PC132" s="290"/>
      <c r="PD132" s="290"/>
      <c r="PE132" s="290"/>
      <c r="PF132" s="290"/>
      <c r="PG132" s="290"/>
      <c r="PH132" s="290"/>
      <c r="PI132" s="290"/>
      <c r="PJ132" s="290"/>
      <c r="PK132" s="290"/>
      <c r="PL132" s="290"/>
      <c r="PM132" s="290"/>
      <c r="PN132" s="290"/>
      <c r="PO132" s="290"/>
      <c r="PP132" s="290"/>
      <c r="PQ132" s="290"/>
      <c r="PR132" s="290"/>
      <c r="PS132" s="290"/>
      <c r="PT132" s="290"/>
      <c r="PU132" s="290"/>
      <c r="PV132" s="290"/>
      <c r="PW132" s="290"/>
      <c r="PX132" s="290"/>
      <c r="PY132" s="290"/>
      <c r="PZ132" s="290"/>
      <c r="QA132" s="290"/>
      <c r="QB132" s="290"/>
      <c r="QC132" s="290"/>
      <c r="QD132" s="290"/>
      <c r="QE132" s="290"/>
      <c r="QF132" s="290"/>
      <c r="QG132" s="290"/>
      <c r="QH132" s="290"/>
      <c r="QI132" s="290"/>
      <c r="QJ132" s="290"/>
      <c r="QK132" s="290"/>
      <c r="QL132" s="290"/>
      <c r="QM132" s="290"/>
      <c r="QN132" s="290"/>
      <c r="QO132" s="290"/>
      <c r="QP132" s="290"/>
      <c r="QQ132" s="290"/>
      <c r="QR132" s="290"/>
      <c r="QS132" s="290"/>
      <c r="QT132" s="290"/>
      <c r="QU132" s="290"/>
      <c r="QV132" s="290"/>
      <c r="QW132" s="290"/>
      <c r="QX132" s="290"/>
      <c r="QY132" s="290"/>
      <c r="QZ132" s="290"/>
      <c r="RA132" s="290"/>
      <c r="RB132" s="290"/>
      <c r="RC132" s="290"/>
      <c r="RD132" s="290"/>
      <c r="RE132" s="290"/>
      <c r="RF132" s="290"/>
      <c r="RG132" s="290"/>
      <c r="RH132" s="290"/>
      <c r="RI132" s="290"/>
      <c r="RJ132" s="290"/>
      <c r="RK132" s="290"/>
      <c r="RL132" s="290"/>
      <c r="RM132" s="290"/>
      <c r="RN132" s="290"/>
      <c r="RO132" s="290"/>
      <c r="RP132" s="290"/>
      <c r="RQ132" s="290"/>
      <c r="RR132" s="290"/>
      <c r="RS132" s="290"/>
      <c r="RT132" s="290"/>
      <c r="RU132" s="290"/>
      <c r="RV132" s="290"/>
      <c r="RW132" s="290"/>
      <c r="RX132" s="290"/>
      <c r="RY132" s="290"/>
      <c r="RZ132" s="290"/>
      <c r="SA132" s="290"/>
      <c r="SB132" s="290"/>
      <c r="SC132" s="290"/>
      <c r="SD132" s="290"/>
      <c r="SE132" s="290"/>
      <c r="SF132" s="290"/>
      <c r="SG132" s="290"/>
      <c r="SH132" s="290"/>
      <c r="SI132" s="290"/>
      <c r="SJ132" s="290"/>
      <c r="SK132" s="290"/>
      <c r="SL132" s="290"/>
      <c r="SM132" s="290"/>
      <c r="SN132" s="290"/>
      <c r="SO132" s="290"/>
      <c r="SP132" s="290"/>
      <c r="SQ132" s="290"/>
      <c r="SR132" s="290"/>
      <c r="SS132" s="290"/>
      <c r="ST132" s="290"/>
      <c r="SU132" s="290"/>
      <c r="SV132" s="290"/>
      <c r="SW132" s="290"/>
      <c r="SX132" s="290"/>
      <c r="SY132" s="290"/>
      <c r="SZ132" s="290"/>
      <c r="TA132" s="290"/>
      <c r="TB132" s="290"/>
      <c r="TC132" s="290"/>
      <c r="TD132" s="290"/>
      <c r="TE132" s="290"/>
      <c r="TF132" s="290"/>
      <c r="TG132" s="290"/>
      <c r="TH132" s="290"/>
      <c r="TI132" s="290"/>
      <c r="TJ132" s="290"/>
      <c r="TK132" s="290"/>
      <c r="TL132" s="290"/>
      <c r="TM132" s="290"/>
      <c r="TN132" s="290"/>
      <c r="TO132" s="290"/>
      <c r="TP132" s="290"/>
      <c r="TQ132" s="290"/>
      <c r="TR132" s="290"/>
      <c r="TS132" s="290"/>
      <c r="TT132" s="290"/>
      <c r="TU132" s="290"/>
      <c r="TV132" s="290"/>
      <c r="TW132" s="290"/>
      <c r="TX132" s="290"/>
      <c r="TY132" s="290"/>
      <c r="TZ132" s="290"/>
      <c r="UA132" s="290"/>
      <c r="UB132" s="290"/>
      <c r="UC132" s="290"/>
      <c r="UD132" s="290"/>
      <c r="UE132" s="290"/>
      <c r="UF132" s="290"/>
      <c r="UG132" s="290"/>
      <c r="UH132" s="290"/>
      <c r="UI132" s="290"/>
      <c r="UJ132" s="290"/>
      <c r="UK132" s="290"/>
      <c r="UL132" s="290"/>
      <c r="UM132" s="290"/>
      <c r="UN132" s="290"/>
      <c r="UO132" s="290"/>
      <c r="UP132" s="290"/>
      <c r="UQ132" s="290"/>
      <c r="UR132" s="290"/>
      <c r="US132" s="290"/>
      <c r="UT132" s="290"/>
      <c r="UU132" s="290"/>
      <c r="UV132" s="290"/>
      <c r="UW132" s="290"/>
      <c r="UX132" s="290"/>
      <c r="UY132" s="290"/>
      <c r="UZ132" s="290"/>
      <c r="VA132" s="290"/>
      <c r="VB132" s="290"/>
      <c r="VC132" s="290"/>
      <c r="VD132" s="290"/>
      <c r="VE132" s="290"/>
      <c r="VF132" s="290"/>
      <c r="VG132" s="290"/>
      <c r="VH132" s="290"/>
      <c r="VI132" s="290"/>
      <c r="VJ132" s="290"/>
      <c r="VK132" s="290"/>
      <c r="VL132" s="290"/>
      <c r="VM132" s="290"/>
      <c r="VN132" s="290"/>
      <c r="VO132" s="290"/>
      <c r="VP132" s="290"/>
      <c r="VQ132" s="290"/>
      <c r="VR132" s="290"/>
      <c r="VS132" s="290"/>
      <c r="VT132" s="290"/>
      <c r="VU132" s="290"/>
      <c r="VV132" s="290"/>
      <c r="VW132" s="290"/>
      <c r="VX132" s="290"/>
      <c r="VY132" s="290"/>
      <c r="VZ132" s="290"/>
      <c r="WA132" s="290"/>
      <c r="WB132" s="290"/>
      <c r="WC132" s="290"/>
      <c r="WD132" s="290"/>
      <c r="WE132" s="290"/>
      <c r="WF132" s="290"/>
      <c r="WG132" s="290"/>
      <c r="WH132" s="290"/>
      <c r="WI132" s="290"/>
      <c r="WJ132" s="290"/>
      <c r="WK132" s="290"/>
      <c r="WL132" s="290"/>
      <c r="WM132" s="290"/>
      <c r="WN132" s="290"/>
      <c r="WO132" s="290"/>
      <c r="WP132" s="290"/>
      <c r="WQ132" s="290"/>
      <c r="WR132" s="290"/>
      <c r="WS132" s="290"/>
      <c r="WT132" s="290"/>
      <c r="WU132" s="290"/>
      <c r="WV132" s="290"/>
      <c r="WW132" s="290"/>
      <c r="WX132" s="290"/>
      <c r="WY132" s="290"/>
      <c r="WZ132" s="290"/>
      <c r="XA132" s="290"/>
      <c r="XB132" s="290"/>
      <c r="XC132" s="290"/>
      <c r="XD132" s="290"/>
      <c r="XE132" s="290"/>
      <c r="XF132" s="290"/>
      <c r="XG132" s="290"/>
      <c r="XH132" s="290"/>
      <c r="XI132" s="290"/>
      <c r="XJ132" s="290"/>
      <c r="XK132" s="290"/>
      <c r="XL132" s="290"/>
      <c r="XM132" s="290"/>
      <c r="XN132" s="290"/>
      <c r="XO132" s="290"/>
      <c r="XP132" s="290"/>
      <c r="XQ132" s="290"/>
      <c r="XR132" s="290"/>
      <c r="XS132" s="290"/>
      <c r="XT132" s="290"/>
      <c r="XU132" s="290"/>
      <c r="XV132" s="290"/>
      <c r="XW132" s="290"/>
      <c r="XX132" s="290"/>
      <c r="XY132" s="290"/>
      <c r="XZ132" s="290"/>
      <c r="YA132" s="290"/>
      <c r="YB132" s="290"/>
      <c r="YC132" s="290"/>
      <c r="YD132" s="290"/>
      <c r="YE132" s="290"/>
      <c r="YF132" s="290"/>
      <c r="YG132" s="290"/>
      <c r="YH132" s="290"/>
      <c r="YI132" s="290"/>
      <c r="YJ132" s="290"/>
      <c r="YK132" s="290"/>
      <c r="YL132" s="290"/>
      <c r="YM132" s="290"/>
      <c r="YN132" s="290"/>
      <c r="YO132" s="290"/>
      <c r="YP132" s="290"/>
      <c r="YQ132" s="290"/>
      <c r="YR132" s="290"/>
      <c r="YS132" s="290"/>
      <c r="YT132" s="290"/>
      <c r="YU132" s="290"/>
      <c r="YV132" s="290"/>
      <c r="YW132" s="290"/>
      <c r="YX132" s="290"/>
      <c r="YY132" s="290"/>
      <c r="YZ132" s="290"/>
      <c r="ZA132" s="290"/>
      <c r="ZB132" s="290"/>
      <c r="ZC132" s="290"/>
      <c r="ZD132" s="290"/>
      <c r="ZE132" s="290"/>
      <c r="ZF132" s="290"/>
      <c r="ZG132" s="290"/>
      <c r="ZH132" s="290"/>
      <c r="ZI132" s="290"/>
      <c r="ZJ132" s="290"/>
      <c r="ZK132" s="290"/>
      <c r="ZL132" s="290"/>
      <c r="ZM132" s="290"/>
      <c r="ZN132" s="290"/>
      <c r="ZO132" s="290"/>
      <c r="ZP132" s="290"/>
      <c r="ZQ132" s="290"/>
      <c r="ZR132" s="290"/>
      <c r="ZS132" s="290"/>
      <c r="ZT132" s="290"/>
      <c r="ZU132" s="290"/>
      <c r="ZV132" s="290"/>
      <c r="ZW132" s="290"/>
      <c r="ZX132" s="290"/>
      <c r="ZY132" s="290"/>
      <c r="ZZ132" s="290"/>
      <c r="AAA132" s="290"/>
      <c r="AAB132" s="290"/>
      <c r="AAC132" s="290"/>
      <c r="AAD132" s="290"/>
      <c r="AAE132" s="290"/>
      <c r="AAF132" s="290"/>
      <c r="AAG132" s="290"/>
      <c r="AAH132" s="290"/>
      <c r="AAI132" s="290"/>
      <c r="AAJ132" s="290"/>
      <c r="AAK132" s="290"/>
      <c r="AAL132" s="290"/>
      <c r="AAM132" s="290"/>
      <c r="AAN132" s="290"/>
      <c r="AAO132" s="290"/>
      <c r="AAP132" s="290"/>
      <c r="AAQ132" s="290"/>
      <c r="AAR132" s="290"/>
      <c r="AAS132" s="290"/>
      <c r="AAT132" s="290"/>
      <c r="AAU132" s="290"/>
      <c r="AAV132" s="290"/>
      <c r="AAW132" s="290"/>
      <c r="AAX132" s="290"/>
      <c r="AAY132" s="290"/>
      <c r="AAZ132" s="290"/>
      <c r="ABA132" s="290"/>
      <c r="ABB132" s="290"/>
      <c r="ABC132" s="290"/>
      <c r="ABD132" s="290"/>
      <c r="ABE132" s="290"/>
      <c r="ABF132" s="290"/>
      <c r="ABG132" s="290"/>
      <c r="ABH132" s="290"/>
      <c r="ABI132" s="290"/>
      <c r="ABJ132" s="290"/>
      <c r="ABK132" s="290"/>
      <c r="ABL132" s="290"/>
      <c r="ABM132" s="290"/>
      <c r="ABN132" s="290"/>
      <c r="ABO132" s="290"/>
      <c r="ABP132" s="290"/>
      <c r="ABQ132" s="290"/>
      <c r="ABR132" s="290"/>
      <c r="ABS132" s="290"/>
      <c r="ABT132" s="290"/>
      <c r="ABU132" s="290"/>
      <c r="ABV132" s="290"/>
      <c r="ABW132" s="290"/>
      <c r="ABX132" s="290"/>
      <c r="ABY132" s="290"/>
      <c r="ABZ132" s="290"/>
      <c r="ACA132" s="290"/>
      <c r="ACB132" s="290"/>
      <c r="ACC132" s="290"/>
      <c r="ACD132" s="290"/>
      <c r="ACE132" s="290"/>
      <c r="ACF132" s="290"/>
      <c r="ACG132" s="290"/>
      <c r="ACH132" s="290"/>
      <c r="ACI132" s="290"/>
      <c r="ACJ132" s="290"/>
      <c r="ACK132" s="290"/>
      <c r="ACL132" s="290"/>
      <c r="ACM132" s="290"/>
      <c r="ACN132" s="290"/>
      <c r="ACO132" s="290"/>
      <c r="ACP132" s="290"/>
      <c r="ACQ132" s="290"/>
      <c r="ACR132" s="290"/>
      <c r="ACS132" s="290"/>
      <c r="ACT132" s="290"/>
      <c r="ACU132" s="290"/>
      <c r="ACV132" s="290"/>
      <c r="ACW132" s="290"/>
      <c r="ACX132" s="290"/>
      <c r="ACY132" s="290"/>
      <c r="ACZ132" s="290"/>
      <c r="ADA132" s="290"/>
      <c r="ADB132" s="290"/>
      <c r="ADC132" s="290"/>
      <c r="ADD132" s="290"/>
      <c r="ADE132" s="290"/>
      <c r="ADF132" s="290"/>
      <c r="ADG132" s="290"/>
      <c r="ADH132" s="290"/>
      <c r="ADI132" s="290"/>
      <c r="ADJ132" s="290"/>
      <c r="ADK132" s="290"/>
      <c r="ADL132" s="290"/>
      <c r="ADM132" s="290"/>
      <c r="ADN132" s="290"/>
      <c r="ADO132" s="290"/>
      <c r="ADP132" s="290"/>
      <c r="ADQ132" s="290"/>
      <c r="ADR132" s="290"/>
      <c r="ADS132" s="290"/>
      <c r="ADT132" s="290"/>
      <c r="ADU132" s="290"/>
      <c r="ADV132" s="290"/>
      <c r="ADW132" s="290"/>
      <c r="ADX132" s="290"/>
      <c r="ADY132" s="290"/>
      <c r="ADZ132" s="290"/>
      <c r="AEA132" s="290"/>
      <c r="AEB132" s="290"/>
      <c r="AEC132" s="290"/>
      <c r="AED132" s="290"/>
      <c r="AEE132" s="290"/>
      <c r="AEF132" s="290"/>
      <c r="AEG132" s="290"/>
      <c r="AEH132" s="290"/>
      <c r="AEI132" s="290"/>
      <c r="AEJ132" s="290"/>
      <c r="AEK132" s="290"/>
      <c r="AEL132" s="290"/>
      <c r="AEM132" s="290"/>
      <c r="AEN132" s="290"/>
      <c r="AEO132" s="290"/>
      <c r="AEP132" s="290"/>
      <c r="AEQ132" s="290"/>
      <c r="AER132" s="290"/>
      <c r="AES132" s="290"/>
      <c r="AET132" s="290"/>
      <c r="AEU132" s="290"/>
      <c r="AEV132" s="290"/>
      <c r="AEW132" s="290"/>
      <c r="AEX132" s="290"/>
      <c r="AEY132" s="290"/>
      <c r="AEZ132" s="290"/>
      <c r="AFA132" s="290"/>
      <c r="AFB132" s="290"/>
      <c r="AFC132" s="290"/>
      <c r="AFD132" s="290"/>
      <c r="AFE132" s="290"/>
      <c r="AFF132" s="290"/>
      <c r="AFG132" s="290"/>
      <c r="AFH132" s="290"/>
      <c r="AFI132" s="290"/>
      <c r="AFJ132" s="290"/>
      <c r="AFK132" s="290"/>
      <c r="AFL132" s="290"/>
      <c r="AFM132" s="290"/>
      <c r="AFN132" s="290"/>
      <c r="AFO132" s="290"/>
      <c r="AFP132" s="290"/>
      <c r="AFQ132" s="290"/>
      <c r="AFR132" s="290"/>
      <c r="AFS132" s="290"/>
      <c r="AFT132" s="290"/>
      <c r="AFU132" s="290"/>
      <c r="AFV132" s="290"/>
      <c r="AFW132" s="290"/>
      <c r="AFX132" s="290"/>
      <c r="AFY132" s="290"/>
      <c r="AFZ132" s="290"/>
      <c r="AGA132" s="290"/>
      <c r="AGB132" s="290"/>
      <c r="AGC132" s="290"/>
      <c r="AGD132" s="290"/>
      <c r="AGE132" s="290"/>
      <c r="AGF132" s="290"/>
      <c r="AGG132" s="290"/>
      <c r="AGH132" s="290"/>
      <c r="AGI132" s="290"/>
      <c r="AGJ132" s="290"/>
      <c r="AGK132" s="290"/>
      <c r="AGL132" s="290"/>
      <c r="AGM132" s="290"/>
      <c r="AGN132" s="290"/>
      <c r="AGO132" s="290"/>
      <c r="AGP132" s="290"/>
      <c r="AGQ132" s="290"/>
      <c r="AGR132" s="290"/>
      <c r="AGS132" s="290"/>
      <c r="AGT132" s="290"/>
      <c r="AGU132" s="290"/>
      <c r="AGV132" s="290"/>
      <c r="AGW132" s="290"/>
      <c r="AGX132" s="290"/>
      <c r="AGY132" s="290"/>
      <c r="AGZ132" s="290"/>
      <c r="AHA132" s="290"/>
      <c r="AHB132" s="290"/>
      <c r="AHC132" s="290"/>
      <c r="AHD132" s="290"/>
      <c r="AHE132" s="290"/>
      <c r="AHF132" s="290"/>
      <c r="AHG132" s="290"/>
      <c r="AHH132" s="290"/>
      <c r="AHI132" s="290"/>
      <c r="AHJ132" s="290"/>
      <c r="AHK132" s="290"/>
      <c r="AHL132" s="290"/>
      <c r="AHM132" s="290"/>
      <c r="AHN132" s="290"/>
      <c r="AHO132" s="290"/>
      <c r="AHP132" s="290"/>
      <c r="AHQ132" s="290"/>
      <c r="AHR132" s="290"/>
      <c r="AHS132" s="290"/>
      <c r="AHT132" s="290"/>
      <c r="AHU132" s="290"/>
      <c r="AHV132" s="290"/>
      <c r="AHW132" s="290"/>
      <c r="AHX132" s="290"/>
      <c r="AHY132" s="290"/>
      <c r="AHZ132" s="290"/>
      <c r="AIA132" s="290"/>
      <c r="AIB132" s="290"/>
      <c r="AIC132" s="290"/>
      <c r="AID132" s="290"/>
      <c r="AIE132" s="290"/>
      <c r="AIF132" s="290"/>
      <c r="AIG132" s="290"/>
      <c r="AIH132" s="290"/>
      <c r="AII132" s="290"/>
      <c r="AIJ132" s="290"/>
      <c r="AIK132" s="290"/>
      <c r="AIL132" s="290"/>
      <c r="AIM132" s="290"/>
      <c r="AIN132" s="290"/>
      <c r="AIO132" s="290"/>
      <c r="AIP132" s="290"/>
      <c r="AIQ132" s="290"/>
      <c r="AIR132" s="290"/>
      <c r="AIS132" s="290"/>
      <c r="AIT132" s="290"/>
      <c r="AIU132" s="290"/>
      <c r="AIV132" s="290"/>
      <c r="AIW132" s="290"/>
      <c r="AIX132" s="290"/>
      <c r="AIY132" s="290"/>
      <c r="AIZ132" s="290"/>
      <c r="AJA132" s="290"/>
      <c r="AJB132" s="290"/>
      <c r="AJC132" s="290"/>
      <c r="AJD132" s="290"/>
      <c r="AJE132" s="290"/>
      <c r="AJF132" s="290"/>
      <c r="AJG132" s="290"/>
      <c r="AJH132" s="290"/>
      <c r="AJI132" s="290"/>
      <c r="AJJ132" s="290"/>
      <c r="AJK132" s="290"/>
      <c r="AJL132" s="290"/>
      <c r="AJM132" s="290"/>
      <c r="AJN132" s="290"/>
      <c r="AJO132" s="290"/>
      <c r="AJP132" s="290"/>
      <c r="AJQ132" s="290"/>
      <c r="AJR132" s="290"/>
      <c r="AJS132" s="290"/>
      <c r="AJT132" s="290"/>
      <c r="AJU132" s="290"/>
      <c r="AJV132" s="290"/>
      <c r="AJW132" s="290"/>
      <c r="AJX132" s="290"/>
      <c r="AJY132" s="290"/>
      <c r="AJZ132" s="290"/>
      <c r="AKA132" s="290"/>
      <c r="AKB132" s="290"/>
      <c r="AKC132" s="290"/>
      <c r="AKD132" s="290"/>
      <c r="AKE132" s="290"/>
      <c r="AKF132" s="290"/>
      <c r="AKG132" s="290"/>
      <c r="AKH132" s="290"/>
      <c r="AKI132" s="290"/>
      <c r="AKJ132" s="290"/>
      <c r="AKK132" s="290"/>
      <c r="AKL132" s="290"/>
      <c r="AKM132" s="290"/>
      <c r="AKN132" s="290"/>
      <c r="AKO132" s="290"/>
      <c r="AKP132" s="290"/>
      <c r="AKQ132" s="290"/>
      <c r="AKR132" s="290"/>
      <c r="AKS132" s="290"/>
      <c r="AKT132" s="290"/>
      <c r="AKU132" s="290"/>
      <c r="AKV132" s="290"/>
      <c r="AKW132" s="290"/>
      <c r="AKX132" s="290"/>
      <c r="AKY132" s="290"/>
      <c r="AKZ132" s="290"/>
      <c r="ALA132" s="290"/>
      <c r="ALB132" s="290"/>
      <c r="ALC132" s="290"/>
      <c r="ALD132" s="290"/>
      <c r="ALE132" s="290"/>
      <c r="ALF132" s="290"/>
      <c r="ALG132" s="290"/>
      <c r="ALH132" s="290"/>
      <c r="ALI132" s="290"/>
      <c r="ALJ132" s="290"/>
      <c r="ALK132" s="290"/>
      <c r="ALL132" s="290"/>
      <c r="ALM132" s="290"/>
      <c r="ALN132" s="290"/>
      <c r="ALO132" s="290"/>
      <c r="ALP132" s="290"/>
      <c r="ALQ132" s="290"/>
      <c r="ALR132" s="290"/>
      <c r="ALS132" s="290"/>
      <c r="ALT132" s="290"/>
      <c r="ALU132" s="290"/>
      <c r="ALV132" s="290"/>
      <c r="ALW132" s="290"/>
      <c r="ALX132" s="290"/>
      <c r="ALY132" s="290"/>
      <c r="ALZ132" s="290"/>
      <c r="AMA132" s="290"/>
      <c r="AMB132" s="290"/>
      <c r="AMC132" s="290"/>
      <c r="AMD132" s="290"/>
      <c r="AME132" s="290"/>
      <c r="AMF132" s="290"/>
      <c r="AMG132" s="290"/>
      <c r="AMH132" s="290"/>
      <c r="AMI132" s="290"/>
      <c r="AMJ132" s="290"/>
      <c r="AMK132" s="290"/>
      <c r="AML132" s="290"/>
      <c r="AMM132" s="290"/>
      <c r="AMN132" s="290"/>
      <c r="AMO132" s="290"/>
      <c r="AMP132" s="290"/>
      <c r="AMQ132" s="290"/>
      <c r="AMR132" s="290"/>
      <c r="AMS132" s="290"/>
      <c r="AMT132" s="290"/>
      <c r="AMU132" s="290"/>
      <c r="AMV132" s="290"/>
      <c r="AMW132" s="290"/>
      <c r="AMX132" s="290"/>
      <c r="AMY132" s="290"/>
      <c r="AMZ132" s="290"/>
      <c r="ANA132" s="290"/>
      <c r="ANB132" s="290"/>
    </row>
    <row r="133" spans="1:1042" ht="15" customHeight="1" x14ac:dyDescent="0.2">
      <c r="A133"/>
      <c r="B133" s="820"/>
      <c r="C133" s="91"/>
      <c r="D133" s="283"/>
      <c r="E133" s="90"/>
      <c r="F133" s="90"/>
      <c r="G133" s="90"/>
      <c r="H133" s="90"/>
      <c r="I133" s="121"/>
      <c r="J133" s="90"/>
      <c r="K133" s="90"/>
      <c r="L133" s="90"/>
      <c r="M133" s="121"/>
      <c r="N133" s="90"/>
      <c r="O133" s="90"/>
      <c r="P133" s="90"/>
      <c r="Q133" s="121"/>
      <c r="R133" s="90"/>
      <c r="S133" s="90"/>
      <c r="T133" s="90"/>
      <c r="U133" s="121"/>
      <c r="V133" s="90"/>
      <c r="W133" s="90"/>
      <c r="X133" s="90"/>
      <c r="Y133" s="121"/>
      <c r="Z133" s="90"/>
      <c r="AA133" s="90"/>
      <c r="AB133" s="90"/>
      <c r="AC133" s="121"/>
      <c r="AD133" s="90"/>
      <c r="AE133" s="90"/>
      <c r="AF133" s="90"/>
      <c r="AG133" s="121"/>
      <c r="AH133" s="90"/>
      <c r="AI133" s="90"/>
      <c r="AJ133" s="90"/>
      <c r="AK133" s="121"/>
      <c r="AL133" s="90"/>
      <c r="AM133" s="90"/>
      <c r="AN133" s="90"/>
      <c r="AO133" s="121"/>
      <c r="AP133" s="118"/>
      <c r="AQ133" s="89"/>
      <c r="AR133" s="279"/>
      <c r="AS133" s="121"/>
      <c r="AT133" s="118"/>
      <c r="AU133" s="279"/>
      <c r="AV133" s="279"/>
      <c r="AW133" s="123"/>
      <c r="AX133" s="320" t="s">
        <v>544</v>
      </c>
      <c r="AY133" s="319">
        <f>SUM(AY93:AY132)</f>
        <v>13660.08</v>
      </c>
      <c r="AZ133" s="319">
        <f>SUM(AZ93:AZ132)</f>
        <v>2682.9214000000011</v>
      </c>
      <c r="BA133" s="829"/>
      <c r="BC133" s="438" t="str">
        <f>AX133</f>
        <v>MARZO</v>
      </c>
      <c r="BD133" s="439"/>
      <c r="BE133" s="439">
        <f>SUM(BE93:BE132)</f>
        <v>21.390599999999999</v>
      </c>
      <c r="BF133" s="331"/>
      <c r="BG133" s="439">
        <f>SUM(BG93:BG132)</f>
        <v>61.585999999999999</v>
      </c>
    </row>
    <row r="134" spans="1:1042" ht="15" customHeight="1" thickBot="1" x14ac:dyDescent="0.25">
      <c r="A134"/>
      <c r="B134" s="91"/>
      <c r="C134" s="91"/>
      <c r="D134" s="283"/>
      <c r="E134" s="90"/>
      <c r="F134" s="90"/>
      <c r="G134" s="90"/>
      <c r="H134" s="90"/>
      <c r="I134" s="121"/>
      <c r="J134" s="90"/>
      <c r="K134" s="90"/>
      <c r="L134" s="90"/>
      <c r="M134" s="121"/>
      <c r="N134" s="90"/>
      <c r="O134" s="90"/>
      <c r="P134" s="90"/>
      <c r="Q134" s="121"/>
      <c r="R134" s="90"/>
      <c r="S134" s="90"/>
      <c r="T134" s="90"/>
      <c r="U134" s="121"/>
      <c r="V134" s="90"/>
      <c r="W134" s="90"/>
      <c r="X134" s="90"/>
      <c r="Y134" s="121"/>
      <c r="Z134" s="90"/>
      <c r="AA134" s="90"/>
      <c r="AB134" s="90"/>
      <c r="AC134" s="121"/>
      <c r="AD134" s="90"/>
      <c r="AE134" s="90"/>
      <c r="AF134" s="90"/>
      <c r="AG134" s="121"/>
      <c r="AH134" s="90"/>
      <c r="AI134" s="90"/>
      <c r="AJ134" s="90"/>
      <c r="AK134" s="121"/>
      <c r="AL134" s="90"/>
      <c r="AM134" s="90"/>
      <c r="AN134" s="90"/>
      <c r="AO134" s="121"/>
      <c r="AP134" s="118"/>
      <c r="AQ134" s="89"/>
      <c r="AR134" s="279"/>
      <c r="AS134" s="121"/>
      <c r="AT134" s="118"/>
      <c r="AU134" s="279"/>
      <c r="AV134" s="279"/>
      <c r="AW134" s="123"/>
      <c r="AX134" s="320"/>
      <c r="AY134" s="319"/>
      <c r="AZ134" s="321"/>
      <c r="BA134" s="829"/>
      <c r="BC134" s="325"/>
      <c r="BD134" s="429"/>
      <c r="BE134" s="429"/>
      <c r="BF134" s="429"/>
      <c r="BG134" s="331"/>
    </row>
    <row r="135" spans="1:1042" ht="15" customHeight="1" thickBot="1" x14ac:dyDescent="0.25">
      <c r="A135"/>
      <c r="B135" s="91"/>
      <c r="C135" s="91"/>
      <c r="D135" s="283"/>
      <c r="E135" s="90"/>
      <c r="F135" s="90"/>
      <c r="G135" s="90"/>
      <c r="H135" s="90"/>
      <c r="I135" s="121"/>
      <c r="J135" s="90"/>
      <c r="K135" s="90"/>
      <c r="L135" s="90"/>
      <c r="M135" s="121"/>
      <c r="N135" s="90"/>
      <c r="O135" s="90"/>
      <c r="P135" s="90"/>
      <c r="Q135" s="121"/>
      <c r="R135" s="90"/>
      <c r="S135" s="90"/>
      <c r="T135" s="90"/>
      <c r="U135" s="121"/>
      <c r="V135" s="90"/>
      <c r="W135" s="90"/>
      <c r="X135" s="90"/>
      <c r="Y135" s="121"/>
      <c r="Z135" s="90"/>
      <c r="AA135" s="90"/>
      <c r="AB135" s="90"/>
      <c r="AC135" s="121"/>
      <c r="AD135" s="90"/>
      <c r="AE135" s="90"/>
      <c r="AF135" s="90"/>
      <c r="AG135" s="121"/>
      <c r="AH135" s="90"/>
      <c r="AI135" s="90"/>
      <c r="AJ135" s="90"/>
      <c r="AK135" s="121"/>
      <c r="AL135" s="90"/>
      <c r="AM135" s="90"/>
      <c r="AN135" s="90"/>
      <c r="AO135" s="121"/>
      <c r="AP135" s="118"/>
      <c r="AQ135" s="89"/>
      <c r="AR135" s="279"/>
      <c r="AS135" s="121"/>
      <c r="AT135" s="118"/>
      <c r="AU135" s="279"/>
      <c r="AV135" s="279"/>
      <c r="AW135" s="339"/>
      <c r="AX135" s="340" t="s">
        <v>545</v>
      </c>
      <c r="AY135" s="341">
        <f>AY133+AY91+AY45</f>
        <v>44518.03</v>
      </c>
      <c r="AZ135" s="342">
        <f>AZ133+AZ91+AZ45</f>
        <v>8495.6187000000009</v>
      </c>
      <c r="BA135" s="829" t="s">
        <v>790</v>
      </c>
      <c r="BC135" s="343" t="str">
        <f>AX135</f>
        <v>TRIMESTRE 1</v>
      </c>
      <c r="BD135" s="344"/>
      <c r="BE135" s="344">
        <f>BE133+BE91+BE45</f>
        <v>66.435600000000008</v>
      </c>
      <c r="BF135" s="345"/>
      <c r="BG135" s="342">
        <f>BG133+BG91+BG45</f>
        <v>81.855000000000004</v>
      </c>
      <c r="BI135" s="81">
        <f>BE135+BG135</f>
        <v>148.29060000000001</v>
      </c>
    </row>
    <row r="136" spans="1:1042" s="289" customFormat="1" ht="15" customHeight="1" x14ac:dyDescent="0.2">
      <c r="B136" s="844" t="s">
        <v>546</v>
      </c>
      <c r="C136" s="111"/>
      <c r="D136" s="284"/>
      <c r="E136" s="99"/>
      <c r="F136" s="99"/>
      <c r="G136" s="99"/>
      <c r="H136" s="99"/>
      <c r="I136" s="122"/>
      <c r="J136" s="99"/>
      <c r="K136" s="99"/>
      <c r="L136" s="99"/>
      <c r="M136" s="122"/>
      <c r="N136" s="99"/>
      <c r="O136" s="99"/>
      <c r="P136" s="99"/>
      <c r="Q136" s="122"/>
      <c r="R136" s="99"/>
      <c r="S136" s="99"/>
      <c r="T136" s="99"/>
      <c r="U136" s="122"/>
      <c r="V136" s="99"/>
      <c r="W136" s="99"/>
      <c r="X136" s="99"/>
      <c r="Y136" s="122"/>
      <c r="Z136" s="99"/>
      <c r="AA136" s="99"/>
      <c r="AB136" s="99"/>
      <c r="AC136" s="122"/>
      <c r="AD136" s="99"/>
      <c r="AE136" s="99"/>
      <c r="AF136" s="99"/>
      <c r="AG136" s="122"/>
      <c r="AH136" s="99"/>
      <c r="AI136" s="99"/>
      <c r="AJ136" s="99"/>
      <c r="AK136" s="122"/>
      <c r="AL136" s="99"/>
      <c r="AM136" s="99"/>
      <c r="AN136" s="99"/>
      <c r="AO136" s="122"/>
      <c r="AP136" s="119"/>
      <c r="AQ136" s="285"/>
      <c r="AR136" s="99"/>
      <c r="AS136" s="122"/>
      <c r="AT136" s="119"/>
      <c r="AU136" s="99"/>
      <c r="AV136" s="99"/>
      <c r="AW136" s="124"/>
      <c r="AX136" s="119"/>
      <c r="AY136" s="288"/>
      <c r="AZ136" s="286"/>
      <c r="BA136" s="99"/>
      <c r="BB136" s="291"/>
      <c r="BC136" s="324"/>
      <c r="BD136" s="428"/>
      <c r="BE136" s="428"/>
      <c r="BF136" s="428"/>
      <c r="BG136" s="333"/>
      <c r="BH136" s="290"/>
      <c r="BI136" s="290"/>
      <c r="BJ136" s="290"/>
      <c r="BK136" s="290"/>
      <c r="BL136" s="290"/>
      <c r="BM136" s="290"/>
      <c r="BN136" s="290"/>
      <c r="BO136" s="290"/>
      <c r="BP136" s="290"/>
      <c r="BQ136" s="290"/>
      <c r="BR136" s="290"/>
      <c r="BS136" s="290"/>
      <c r="BT136" s="290"/>
      <c r="BU136" s="290"/>
      <c r="BV136" s="290"/>
      <c r="BW136" s="290"/>
      <c r="BX136" s="290"/>
      <c r="BY136" s="290"/>
      <c r="BZ136" s="290"/>
      <c r="CA136" s="290"/>
      <c r="CB136" s="290"/>
      <c r="CC136" s="290"/>
      <c r="CD136" s="290"/>
      <c r="CE136" s="290"/>
      <c r="CF136" s="290"/>
      <c r="CG136" s="290"/>
      <c r="CH136" s="290"/>
      <c r="CI136" s="290"/>
      <c r="CJ136" s="290"/>
      <c r="CK136" s="290"/>
      <c r="CL136" s="290"/>
      <c r="CM136" s="290"/>
      <c r="CN136" s="290"/>
      <c r="CO136" s="290"/>
      <c r="CP136" s="290"/>
      <c r="CQ136" s="290"/>
      <c r="CR136" s="290"/>
      <c r="CS136" s="290"/>
      <c r="CT136" s="290"/>
      <c r="CU136" s="290"/>
      <c r="CV136" s="290"/>
      <c r="CW136" s="290"/>
      <c r="CX136" s="290"/>
      <c r="CY136" s="290"/>
      <c r="CZ136" s="290"/>
      <c r="DA136" s="290"/>
      <c r="DB136" s="290"/>
      <c r="DC136" s="290"/>
      <c r="DD136" s="290"/>
      <c r="DE136" s="290"/>
      <c r="DF136" s="290"/>
      <c r="DG136" s="290"/>
      <c r="DH136" s="290"/>
      <c r="DI136" s="290"/>
      <c r="DJ136" s="290"/>
      <c r="DK136" s="290"/>
      <c r="DL136" s="290"/>
      <c r="DM136" s="290"/>
      <c r="DN136" s="290"/>
      <c r="DO136" s="290"/>
      <c r="DP136" s="290"/>
      <c r="DQ136" s="290"/>
      <c r="DR136" s="290"/>
      <c r="DS136" s="290"/>
      <c r="DT136" s="290"/>
      <c r="DU136" s="290"/>
      <c r="DV136" s="290"/>
      <c r="DW136" s="290"/>
      <c r="DX136" s="290"/>
      <c r="DY136" s="290"/>
      <c r="DZ136" s="290"/>
      <c r="EA136" s="290"/>
      <c r="EB136" s="290"/>
      <c r="EC136" s="290"/>
      <c r="ED136" s="290"/>
      <c r="EE136" s="290"/>
      <c r="EF136" s="290"/>
      <c r="EG136" s="290"/>
      <c r="EH136" s="290"/>
      <c r="EI136" s="290"/>
      <c r="EJ136" s="290"/>
      <c r="EK136" s="290"/>
      <c r="EL136" s="290"/>
      <c r="EM136" s="290"/>
      <c r="EN136" s="290"/>
      <c r="EO136" s="290"/>
      <c r="EP136" s="290"/>
      <c r="EQ136" s="290"/>
      <c r="ER136" s="290"/>
      <c r="ES136" s="290"/>
      <c r="ET136" s="290"/>
      <c r="EU136" s="290"/>
      <c r="EV136" s="290"/>
      <c r="EW136" s="290"/>
      <c r="EX136" s="290"/>
      <c r="EY136" s="290"/>
      <c r="EZ136" s="290"/>
      <c r="FA136" s="290"/>
      <c r="FB136" s="290"/>
      <c r="FC136" s="290"/>
      <c r="FD136" s="290"/>
      <c r="FE136" s="290"/>
      <c r="FF136" s="290"/>
      <c r="FG136" s="290"/>
      <c r="FH136" s="290"/>
      <c r="FI136" s="290"/>
      <c r="FJ136" s="290"/>
      <c r="FK136" s="290"/>
      <c r="FL136" s="290"/>
      <c r="FM136" s="290"/>
      <c r="FN136" s="290"/>
      <c r="FO136" s="290"/>
      <c r="FP136" s="290"/>
      <c r="FQ136" s="290"/>
      <c r="FR136" s="290"/>
      <c r="FS136" s="290"/>
      <c r="FT136" s="290"/>
      <c r="FU136" s="290"/>
      <c r="FV136" s="290"/>
      <c r="FW136" s="290"/>
      <c r="FX136" s="290"/>
      <c r="FY136" s="290"/>
      <c r="FZ136" s="290"/>
      <c r="GA136" s="290"/>
      <c r="GB136" s="290"/>
      <c r="GC136" s="290"/>
      <c r="GD136" s="290"/>
      <c r="GE136" s="290"/>
      <c r="GF136" s="290"/>
      <c r="GG136" s="290"/>
      <c r="GH136" s="290"/>
      <c r="GI136" s="290"/>
      <c r="GJ136" s="290"/>
      <c r="GK136" s="290"/>
      <c r="GL136" s="290"/>
      <c r="GM136" s="290"/>
      <c r="GN136" s="290"/>
      <c r="GO136" s="290"/>
      <c r="GP136" s="290"/>
      <c r="GQ136" s="290"/>
      <c r="GR136" s="290"/>
      <c r="GS136" s="290"/>
      <c r="GT136" s="290"/>
      <c r="GU136" s="290"/>
      <c r="GV136" s="290"/>
      <c r="GW136" s="290"/>
      <c r="GX136" s="290"/>
      <c r="GY136" s="290"/>
      <c r="GZ136" s="290"/>
      <c r="HA136" s="290"/>
      <c r="HB136" s="290"/>
      <c r="HC136" s="290"/>
      <c r="HD136" s="290"/>
      <c r="HE136" s="290"/>
      <c r="HF136" s="290"/>
      <c r="HG136" s="290"/>
      <c r="HH136" s="290"/>
      <c r="HI136" s="290"/>
      <c r="HJ136" s="290"/>
      <c r="HK136" s="290"/>
      <c r="HL136" s="290"/>
      <c r="HM136" s="290"/>
      <c r="HN136" s="290"/>
      <c r="HO136" s="290"/>
      <c r="HP136" s="290"/>
      <c r="HQ136" s="290"/>
      <c r="HR136" s="290"/>
      <c r="HS136" s="290"/>
      <c r="HT136" s="290"/>
      <c r="HU136" s="290"/>
      <c r="HV136" s="290"/>
      <c r="HW136" s="290"/>
      <c r="HX136" s="290"/>
      <c r="HY136" s="290"/>
      <c r="HZ136" s="290"/>
      <c r="IA136" s="290"/>
      <c r="IB136" s="290"/>
      <c r="IC136" s="290"/>
      <c r="ID136" s="290"/>
      <c r="IE136" s="290"/>
      <c r="IF136" s="290"/>
      <c r="IG136" s="290"/>
      <c r="IH136" s="290"/>
      <c r="II136" s="290"/>
      <c r="IJ136" s="290"/>
      <c r="IK136" s="290"/>
      <c r="IL136" s="290"/>
      <c r="IM136" s="290"/>
      <c r="IN136" s="290"/>
      <c r="IO136" s="290"/>
      <c r="IP136" s="290"/>
      <c r="IQ136" s="290"/>
      <c r="IR136" s="290"/>
      <c r="IS136" s="290"/>
      <c r="IT136" s="290"/>
      <c r="IU136" s="290"/>
      <c r="IV136" s="290"/>
      <c r="IW136" s="290"/>
      <c r="IX136" s="290"/>
      <c r="IY136" s="290"/>
      <c r="IZ136" s="290"/>
      <c r="JA136" s="290"/>
      <c r="JB136" s="290"/>
      <c r="JC136" s="290"/>
      <c r="JD136" s="290"/>
      <c r="JE136" s="290"/>
      <c r="JF136" s="290"/>
      <c r="JG136" s="290"/>
      <c r="JH136" s="290"/>
      <c r="JI136" s="290"/>
      <c r="JJ136" s="290"/>
      <c r="JK136" s="290"/>
      <c r="JL136" s="290"/>
      <c r="JM136" s="290"/>
      <c r="JN136" s="290"/>
      <c r="JO136" s="290"/>
      <c r="JP136" s="290"/>
      <c r="JQ136" s="290"/>
      <c r="JR136" s="290"/>
      <c r="JS136" s="290"/>
      <c r="JT136" s="290"/>
      <c r="JU136" s="290"/>
      <c r="JV136" s="290"/>
      <c r="JW136" s="290"/>
      <c r="JX136" s="290"/>
      <c r="JY136" s="290"/>
      <c r="JZ136" s="290"/>
      <c r="KA136" s="290"/>
      <c r="KB136" s="290"/>
      <c r="KC136" s="290"/>
      <c r="KD136" s="290"/>
      <c r="KE136" s="290"/>
      <c r="KF136" s="290"/>
      <c r="KG136" s="290"/>
      <c r="KH136" s="290"/>
      <c r="KI136" s="290"/>
      <c r="KJ136" s="290"/>
      <c r="KK136" s="290"/>
      <c r="KL136" s="290"/>
      <c r="KM136" s="290"/>
      <c r="KN136" s="290"/>
      <c r="KO136" s="290"/>
      <c r="KP136" s="290"/>
      <c r="KQ136" s="290"/>
      <c r="KR136" s="290"/>
      <c r="KS136" s="290"/>
      <c r="KT136" s="290"/>
      <c r="KU136" s="290"/>
      <c r="KV136" s="290"/>
      <c r="KW136" s="290"/>
      <c r="KX136" s="290"/>
      <c r="KY136" s="290"/>
      <c r="KZ136" s="290"/>
      <c r="LA136" s="290"/>
      <c r="LB136" s="290"/>
      <c r="LC136" s="290"/>
      <c r="LD136" s="290"/>
      <c r="LE136" s="290"/>
      <c r="LF136" s="290"/>
      <c r="LG136" s="290"/>
      <c r="LH136" s="290"/>
      <c r="LI136" s="290"/>
      <c r="LJ136" s="290"/>
      <c r="LK136" s="290"/>
      <c r="LL136" s="290"/>
      <c r="LM136" s="290"/>
      <c r="LN136" s="290"/>
      <c r="LO136" s="290"/>
      <c r="LP136" s="290"/>
      <c r="LQ136" s="290"/>
      <c r="LR136" s="290"/>
      <c r="LS136" s="290"/>
      <c r="LT136" s="290"/>
      <c r="LU136" s="290"/>
      <c r="LV136" s="290"/>
      <c r="LW136" s="290"/>
      <c r="LX136" s="290"/>
      <c r="LY136" s="290"/>
      <c r="LZ136" s="290"/>
      <c r="MA136" s="290"/>
      <c r="MB136" s="290"/>
      <c r="MC136" s="290"/>
      <c r="MD136" s="290"/>
      <c r="ME136" s="290"/>
      <c r="MF136" s="290"/>
      <c r="MG136" s="290"/>
      <c r="MH136" s="290"/>
      <c r="MI136" s="290"/>
      <c r="MJ136" s="290"/>
      <c r="MK136" s="290"/>
      <c r="ML136" s="290"/>
      <c r="MM136" s="290"/>
      <c r="MN136" s="290"/>
      <c r="MO136" s="290"/>
      <c r="MP136" s="290"/>
      <c r="MQ136" s="290"/>
      <c r="MR136" s="290"/>
      <c r="MS136" s="290"/>
      <c r="MT136" s="290"/>
      <c r="MU136" s="290"/>
      <c r="MV136" s="290"/>
      <c r="MW136" s="290"/>
      <c r="MX136" s="290"/>
      <c r="MY136" s="290"/>
      <c r="MZ136" s="290"/>
      <c r="NA136" s="290"/>
      <c r="NB136" s="290"/>
      <c r="NC136" s="290"/>
      <c r="ND136" s="290"/>
      <c r="NE136" s="290"/>
      <c r="NF136" s="290"/>
      <c r="NG136" s="290"/>
      <c r="NH136" s="290"/>
      <c r="NI136" s="290"/>
      <c r="NJ136" s="290"/>
      <c r="NK136" s="290"/>
      <c r="NL136" s="290"/>
      <c r="NM136" s="290"/>
      <c r="NN136" s="290"/>
      <c r="NO136" s="290"/>
      <c r="NP136" s="290"/>
      <c r="NQ136" s="290"/>
      <c r="NR136" s="290"/>
      <c r="NS136" s="290"/>
      <c r="NT136" s="290"/>
      <c r="NU136" s="290"/>
      <c r="NV136" s="290"/>
      <c r="NW136" s="290"/>
      <c r="NX136" s="290"/>
      <c r="NY136" s="290"/>
      <c r="NZ136" s="290"/>
      <c r="OA136" s="290"/>
      <c r="OB136" s="290"/>
      <c r="OC136" s="290"/>
      <c r="OD136" s="290"/>
      <c r="OE136" s="290"/>
      <c r="OF136" s="290"/>
      <c r="OG136" s="290"/>
      <c r="OH136" s="290"/>
      <c r="OI136" s="290"/>
      <c r="OJ136" s="290"/>
      <c r="OK136" s="290"/>
      <c r="OL136" s="290"/>
      <c r="OM136" s="290"/>
      <c r="ON136" s="290"/>
      <c r="OO136" s="290"/>
      <c r="OP136" s="290"/>
      <c r="OQ136" s="290"/>
      <c r="OR136" s="290"/>
      <c r="OS136" s="290"/>
      <c r="OT136" s="290"/>
      <c r="OU136" s="290"/>
      <c r="OV136" s="290"/>
      <c r="OW136" s="290"/>
      <c r="OX136" s="290"/>
      <c r="OY136" s="290"/>
      <c r="OZ136" s="290"/>
      <c r="PA136" s="290"/>
      <c r="PB136" s="290"/>
      <c r="PC136" s="290"/>
      <c r="PD136" s="290"/>
      <c r="PE136" s="290"/>
      <c r="PF136" s="290"/>
      <c r="PG136" s="290"/>
      <c r="PH136" s="290"/>
      <c r="PI136" s="290"/>
      <c r="PJ136" s="290"/>
      <c r="PK136" s="290"/>
      <c r="PL136" s="290"/>
      <c r="PM136" s="290"/>
      <c r="PN136" s="290"/>
      <c r="PO136" s="290"/>
      <c r="PP136" s="290"/>
      <c r="PQ136" s="290"/>
      <c r="PR136" s="290"/>
      <c r="PS136" s="290"/>
      <c r="PT136" s="290"/>
      <c r="PU136" s="290"/>
      <c r="PV136" s="290"/>
      <c r="PW136" s="290"/>
      <c r="PX136" s="290"/>
      <c r="PY136" s="290"/>
      <c r="PZ136" s="290"/>
      <c r="QA136" s="290"/>
      <c r="QB136" s="290"/>
      <c r="QC136" s="290"/>
      <c r="QD136" s="290"/>
      <c r="QE136" s="290"/>
      <c r="QF136" s="290"/>
      <c r="QG136" s="290"/>
      <c r="QH136" s="290"/>
      <c r="QI136" s="290"/>
      <c r="QJ136" s="290"/>
      <c r="QK136" s="290"/>
      <c r="QL136" s="290"/>
      <c r="QM136" s="290"/>
      <c r="QN136" s="290"/>
      <c r="QO136" s="290"/>
      <c r="QP136" s="290"/>
      <c r="QQ136" s="290"/>
      <c r="QR136" s="290"/>
      <c r="QS136" s="290"/>
      <c r="QT136" s="290"/>
      <c r="QU136" s="290"/>
      <c r="QV136" s="290"/>
      <c r="QW136" s="290"/>
      <c r="QX136" s="290"/>
      <c r="QY136" s="290"/>
      <c r="QZ136" s="290"/>
      <c r="RA136" s="290"/>
      <c r="RB136" s="290"/>
      <c r="RC136" s="290"/>
      <c r="RD136" s="290"/>
      <c r="RE136" s="290"/>
      <c r="RF136" s="290"/>
      <c r="RG136" s="290"/>
      <c r="RH136" s="290"/>
      <c r="RI136" s="290"/>
      <c r="RJ136" s="290"/>
      <c r="RK136" s="290"/>
      <c r="RL136" s="290"/>
      <c r="RM136" s="290"/>
      <c r="RN136" s="290"/>
      <c r="RO136" s="290"/>
      <c r="RP136" s="290"/>
      <c r="RQ136" s="290"/>
      <c r="RR136" s="290"/>
      <c r="RS136" s="290"/>
      <c r="RT136" s="290"/>
      <c r="RU136" s="290"/>
      <c r="RV136" s="290"/>
      <c r="RW136" s="290"/>
      <c r="RX136" s="290"/>
      <c r="RY136" s="290"/>
      <c r="RZ136" s="290"/>
      <c r="SA136" s="290"/>
      <c r="SB136" s="290"/>
      <c r="SC136" s="290"/>
      <c r="SD136" s="290"/>
      <c r="SE136" s="290"/>
      <c r="SF136" s="290"/>
      <c r="SG136" s="290"/>
      <c r="SH136" s="290"/>
      <c r="SI136" s="290"/>
      <c r="SJ136" s="290"/>
      <c r="SK136" s="290"/>
      <c r="SL136" s="290"/>
      <c r="SM136" s="290"/>
      <c r="SN136" s="290"/>
      <c r="SO136" s="290"/>
      <c r="SP136" s="290"/>
      <c r="SQ136" s="290"/>
      <c r="SR136" s="290"/>
      <c r="SS136" s="290"/>
      <c r="ST136" s="290"/>
      <c r="SU136" s="290"/>
      <c r="SV136" s="290"/>
      <c r="SW136" s="290"/>
      <c r="SX136" s="290"/>
      <c r="SY136" s="290"/>
      <c r="SZ136" s="290"/>
      <c r="TA136" s="290"/>
      <c r="TB136" s="290"/>
      <c r="TC136" s="290"/>
      <c r="TD136" s="290"/>
      <c r="TE136" s="290"/>
      <c r="TF136" s="290"/>
      <c r="TG136" s="290"/>
      <c r="TH136" s="290"/>
      <c r="TI136" s="290"/>
      <c r="TJ136" s="290"/>
      <c r="TK136" s="290"/>
      <c r="TL136" s="290"/>
      <c r="TM136" s="290"/>
      <c r="TN136" s="290"/>
      <c r="TO136" s="290"/>
      <c r="TP136" s="290"/>
      <c r="TQ136" s="290"/>
      <c r="TR136" s="290"/>
      <c r="TS136" s="290"/>
      <c r="TT136" s="290"/>
      <c r="TU136" s="290"/>
      <c r="TV136" s="290"/>
      <c r="TW136" s="290"/>
      <c r="TX136" s="290"/>
      <c r="TY136" s="290"/>
      <c r="TZ136" s="290"/>
      <c r="UA136" s="290"/>
      <c r="UB136" s="290"/>
      <c r="UC136" s="290"/>
      <c r="UD136" s="290"/>
      <c r="UE136" s="290"/>
      <c r="UF136" s="290"/>
      <c r="UG136" s="290"/>
      <c r="UH136" s="290"/>
      <c r="UI136" s="290"/>
      <c r="UJ136" s="290"/>
      <c r="UK136" s="290"/>
      <c r="UL136" s="290"/>
      <c r="UM136" s="290"/>
      <c r="UN136" s="290"/>
      <c r="UO136" s="290"/>
      <c r="UP136" s="290"/>
      <c r="UQ136" s="290"/>
      <c r="UR136" s="290"/>
      <c r="US136" s="290"/>
      <c r="UT136" s="290"/>
      <c r="UU136" s="290"/>
      <c r="UV136" s="290"/>
      <c r="UW136" s="290"/>
      <c r="UX136" s="290"/>
      <c r="UY136" s="290"/>
      <c r="UZ136" s="290"/>
      <c r="VA136" s="290"/>
      <c r="VB136" s="290"/>
      <c r="VC136" s="290"/>
      <c r="VD136" s="290"/>
      <c r="VE136" s="290"/>
      <c r="VF136" s="290"/>
      <c r="VG136" s="290"/>
      <c r="VH136" s="290"/>
      <c r="VI136" s="290"/>
      <c r="VJ136" s="290"/>
      <c r="VK136" s="290"/>
      <c r="VL136" s="290"/>
      <c r="VM136" s="290"/>
      <c r="VN136" s="290"/>
      <c r="VO136" s="290"/>
      <c r="VP136" s="290"/>
      <c r="VQ136" s="290"/>
      <c r="VR136" s="290"/>
      <c r="VS136" s="290"/>
      <c r="VT136" s="290"/>
      <c r="VU136" s="290"/>
      <c r="VV136" s="290"/>
      <c r="VW136" s="290"/>
      <c r="VX136" s="290"/>
      <c r="VY136" s="290"/>
      <c r="VZ136" s="290"/>
      <c r="WA136" s="290"/>
      <c r="WB136" s="290"/>
      <c r="WC136" s="290"/>
      <c r="WD136" s="290"/>
      <c r="WE136" s="290"/>
      <c r="WF136" s="290"/>
      <c r="WG136" s="290"/>
      <c r="WH136" s="290"/>
      <c r="WI136" s="290"/>
      <c r="WJ136" s="290"/>
      <c r="WK136" s="290"/>
      <c r="WL136" s="290"/>
      <c r="WM136" s="290"/>
      <c r="WN136" s="290"/>
      <c r="WO136" s="290"/>
      <c r="WP136" s="290"/>
      <c r="WQ136" s="290"/>
      <c r="WR136" s="290"/>
      <c r="WS136" s="290"/>
      <c r="WT136" s="290"/>
      <c r="WU136" s="290"/>
      <c r="WV136" s="290"/>
      <c r="WW136" s="290"/>
      <c r="WX136" s="290"/>
      <c r="WY136" s="290"/>
      <c r="WZ136" s="290"/>
      <c r="XA136" s="290"/>
      <c r="XB136" s="290"/>
      <c r="XC136" s="290"/>
      <c r="XD136" s="290"/>
      <c r="XE136" s="290"/>
      <c r="XF136" s="290"/>
      <c r="XG136" s="290"/>
      <c r="XH136" s="290"/>
      <c r="XI136" s="290"/>
      <c r="XJ136" s="290"/>
      <c r="XK136" s="290"/>
      <c r="XL136" s="290"/>
      <c r="XM136" s="290"/>
      <c r="XN136" s="290"/>
      <c r="XO136" s="290"/>
      <c r="XP136" s="290"/>
      <c r="XQ136" s="290"/>
      <c r="XR136" s="290"/>
      <c r="XS136" s="290"/>
      <c r="XT136" s="290"/>
      <c r="XU136" s="290"/>
      <c r="XV136" s="290"/>
      <c r="XW136" s="290"/>
      <c r="XX136" s="290"/>
      <c r="XY136" s="290"/>
      <c r="XZ136" s="290"/>
      <c r="YA136" s="290"/>
      <c r="YB136" s="290"/>
      <c r="YC136" s="290"/>
      <c r="YD136" s="290"/>
      <c r="YE136" s="290"/>
      <c r="YF136" s="290"/>
      <c r="YG136" s="290"/>
      <c r="YH136" s="290"/>
      <c r="YI136" s="290"/>
      <c r="YJ136" s="290"/>
      <c r="YK136" s="290"/>
      <c r="YL136" s="290"/>
      <c r="YM136" s="290"/>
      <c r="YN136" s="290"/>
      <c r="YO136" s="290"/>
      <c r="YP136" s="290"/>
      <c r="YQ136" s="290"/>
      <c r="YR136" s="290"/>
      <c r="YS136" s="290"/>
      <c r="YT136" s="290"/>
      <c r="YU136" s="290"/>
      <c r="YV136" s="290"/>
      <c r="YW136" s="290"/>
      <c r="YX136" s="290"/>
      <c r="YY136" s="290"/>
      <c r="YZ136" s="290"/>
      <c r="ZA136" s="290"/>
      <c r="ZB136" s="290"/>
      <c r="ZC136" s="290"/>
      <c r="ZD136" s="290"/>
      <c r="ZE136" s="290"/>
      <c r="ZF136" s="290"/>
      <c r="ZG136" s="290"/>
      <c r="ZH136" s="290"/>
      <c r="ZI136" s="290"/>
      <c r="ZJ136" s="290"/>
      <c r="ZK136" s="290"/>
      <c r="ZL136" s="290"/>
      <c r="ZM136" s="290"/>
      <c r="ZN136" s="290"/>
      <c r="ZO136" s="290"/>
      <c r="ZP136" s="290"/>
      <c r="ZQ136" s="290"/>
      <c r="ZR136" s="290"/>
      <c r="ZS136" s="290"/>
      <c r="ZT136" s="290"/>
      <c r="ZU136" s="290"/>
      <c r="ZV136" s="290"/>
      <c r="ZW136" s="290"/>
      <c r="ZX136" s="290"/>
      <c r="ZY136" s="290"/>
      <c r="ZZ136" s="290"/>
      <c r="AAA136" s="290"/>
      <c r="AAB136" s="290"/>
      <c r="AAC136" s="290"/>
      <c r="AAD136" s="290"/>
      <c r="AAE136" s="290"/>
      <c r="AAF136" s="290"/>
      <c r="AAG136" s="290"/>
      <c r="AAH136" s="290"/>
      <c r="AAI136" s="290"/>
      <c r="AAJ136" s="290"/>
      <c r="AAK136" s="290"/>
      <c r="AAL136" s="290"/>
      <c r="AAM136" s="290"/>
      <c r="AAN136" s="290"/>
      <c r="AAO136" s="290"/>
      <c r="AAP136" s="290"/>
      <c r="AAQ136" s="290"/>
      <c r="AAR136" s="290"/>
      <c r="AAS136" s="290"/>
      <c r="AAT136" s="290"/>
      <c r="AAU136" s="290"/>
      <c r="AAV136" s="290"/>
      <c r="AAW136" s="290"/>
      <c r="AAX136" s="290"/>
      <c r="AAY136" s="290"/>
      <c r="AAZ136" s="290"/>
      <c r="ABA136" s="290"/>
      <c r="ABB136" s="290"/>
      <c r="ABC136" s="290"/>
      <c r="ABD136" s="290"/>
      <c r="ABE136" s="290"/>
      <c r="ABF136" s="290"/>
      <c r="ABG136" s="290"/>
      <c r="ABH136" s="290"/>
      <c r="ABI136" s="290"/>
      <c r="ABJ136" s="290"/>
      <c r="ABK136" s="290"/>
      <c r="ABL136" s="290"/>
      <c r="ABM136" s="290"/>
      <c r="ABN136" s="290"/>
      <c r="ABO136" s="290"/>
      <c r="ABP136" s="290"/>
      <c r="ABQ136" s="290"/>
      <c r="ABR136" s="290"/>
      <c r="ABS136" s="290"/>
      <c r="ABT136" s="290"/>
      <c r="ABU136" s="290"/>
      <c r="ABV136" s="290"/>
      <c r="ABW136" s="290"/>
      <c r="ABX136" s="290"/>
      <c r="ABY136" s="290"/>
      <c r="ABZ136" s="290"/>
      <c r="ACA136" s="290"/>
      <c r="ACB136" s="290"/>
      <c r="ACC136" s="290"/>
      <c r="ACD136" s="290"/>
      <c r="ACE136" s="290"/>
      <c r="ACF136" s="290"/>
      <c r="ACG136" s="290"/>
      <c r="ACH136" s="290"/>
      <c r="ACI136" s="290"/>
      <c r="ACJ136" s="290"/>
      <c r="ACK136" s="290"/>
      <c r="ACL136" s="290"/>
      <c r="ACM136" s="290"/>
      <c r="ACN136" s="290"/>
      <c r="ACO136" s="290"/>
      <c r="ACP136" s="290"/>
      <c r="ACQ136" s="290"/>
      <c r="ACR136" s="290"/>
      <c r="ACS136" s="290"/>
      <c r="ACT136" s="290"/>
      <c r="ACU136" s="290"/>
      <c r="ACV136" s="290"/>
      <c r="ACW136" s="290"/>
      <c r="ACX136" s="290"/>
      <c r="ACY136" s="290"/>
      <c r="ACZ136" s="290"/>
      <c r="ADA136" s="290"/>
      <c r="ADB136" s="290"/>
      <c r="ADC136" s="290"/>
      <c r="ADD136" s="290"/>
      <c r="ADE136" s="290"/>
      <c r="ADF136" s="290"/>
      <c r="ADG136" s="290"/>
      <c r="ADH136" s="290"/>
      <c r="ADI136" s="290"/>
      <c r="ADJ136" s="290"/>
      <c r="ADK136" s="290"/>
      <c r="ADL136" s="290"/>
      <c r="ADM136" s="290"/>
      <c r="ADN136" s="290"/>
      <c r="ADO136" s="290"/>
      <c r="ADP136" s="290"/>
      <c r="ADQ136" s="290"/>
      <c r="ADR136" s="290"/>
      <c r="ADS136" s="290"/>
      <c r="ADT136" s="290"/>
      <c r="ADU136" s="290"/>
      <c r="ADV136" s="290"/>
      <c r="ADW136" s="290"/>
      <c r="ADX136" s="290"/>
      <c r="ADY136" s="290"/>
      <c r="ADZ136" s="290"/>
      <c r="AEA136" s="290"/>
      <c r="AEB136" s="290"/>
      <c r="AEC136" s="290"/>
      <c r="AED136" s="290"/>
      <c r="AEE136" s="290"/>
      <c r="AEF136" s="290"/>
      <c r="AEG136" s="290"/>
      <c r="AEH136" s="290"/>
      <c r="AEI136" s="290"/>
      <c r="AEJ136" s="290"/>
      <c r="AEK136" s="290"/>
      <c r="AEL136" s="290"/>
      <c r="AEM136" s="290"/>
      <c r="AEN136" s="290"/>
      <c r="AEO136" s="290"/>
      <c r="AEP136" s="290"/>
      <c r="AEQ136" s="290"/>
      <c r="AER136" s="290"/>
      <c r="AES136" s="290"/>
      <c r="AET136" s="290"/>
      <c r="AEU136" s="290"/>
      <c r="AEV136" s="290"/>
      <c r="AEW136" s="290"/>
      <c r="AEX136" s="290"/>
      <c r="AEY136" s="290"/>
      <c r="AEZ136" s="290"/>
      <c r="AFA136" s="290"/>
      <c r="AFB136" s="290"/>
      <c r="AFC136" s="290"/>
      <c r="AFD136" s="290"/>
      <c r="AFE136" s="290"/>
      <c r="AFF136" s="290"/>
      <c r="AFG136" s="290"/>
      <c r="AFH136" s="290"/>
      <c r="AFI136" s="290"/>
      <c r="AFJ136" s="290"/>
      <c r="AFK136" s="290"/>
      <c r="AFL136" s="290"/>
      <c r="AFM136" s="290"/>
      <c r="AFN136" s="290"/>
      <c r="AFO136" s="290"/>
      <c r="AFP136" s="290"/>
      <c r="AFQ136" s="290"/>
      <c r="AFR136" s="290"/>
      <c r="AFS136" s="290"/>
      <c r="AFT136" s="290"/>
      <c r="AFU136" s="290"/>
      <c r="AFV136" s="290"/>
      <c r="AFW136" s="290"/>
      <c r="AFX136" s="290"/>
      <c r="AFY136" s="290"/>
      <c r="AFZ136" s="290"/>
      <c r="AGA136" s="290"/>
      <c r="AGB136" s="290"/>
      <c r="AGC136" s="290"/>
      <c r="AGD136" s="290"/>
      <c r="AGE136" s="290"/>
      <c r="AGF136" s="290"/>
      <c r="AGG136" s="290"/>
      <c r="AGH136" s="290"/>
      <c r="AGI136" s="290"/>
      <c r="AGJ136" s="290"/>
      <c r="AGK136" s="290"/>
      <c r="AGL136" s="290"/>
      <c r="AGM136" s="290"/>
      <c r="AGN136" s="290"/>
      <c r="AGO136" s="290"/>
      <c r="AGP136" s="290"/>
      <c r="AGQ136" s="290"/>
      <c r="AGR136" s="290"/>
      <c r="AGS136" s="290"/>
      <c r="AGT136" s="290"/>
      <c r="AGU136" s="290"/>
      <c r="AGV136" s="290"/>
      <c r="AGW136" s="290"/>
      <c r="AGX136" s="290"/>
      <c r="AGY136" s="290"/>
      <c r="AGZ136" s="290"/>
      <c r="AHA136" s="290"/>
      <c r="AHB136" s="290"/>
      <c r="AHC136" s="290"/>
      <c r="AHD136" s="290"/>
      <c r="AHE136" s="290"/>
      <c r="AHF136" s="290"/>
      <c r="AHG136" s="290"/>
      <c r="AHH136" s="290"/>
      <c r="AHI136" s="290"/>
      <c r="AHJ136" s="290"/>
      <c r="AHK136" s="290"/>
      <c r="AHL136" s="290"/>
      <c r="AHM136" s="290"/>
      <c r="AHN136" s="290"/>
      <c r="AHO136" s="290"/>
      <c r="AHP136" s="290"/>
      <c r="AHQ136" s="290"/>
      <c r="AHR136" s="290"/>
      <c r="AHS136" s="290"/>
      <c r="AHT136" s="290"/>
      <c r="AHU136" s="290"/>
      <c r="AHV136" s="290"/>
      <c r="AHW136" s="290"/>
      <c r="AHX136" s="290"/>
      <c r="AHY136" s="290"/>
      <c r="AHZ136" s="290"/>
      <c r="AIA136" s="290"/>
      <c r="AIB136" s="290"/>
      <c r="AIC136" s="290"/>
      <c r="AID136" s="290"/>
      <c r="AIE136" s="290"/>
      <c r="AIF136" s="290"/>
      <c r="AIG136" s="290"/>
      <c r="AIH136" s="290"/>
      <c r="AII136" s="290"/>
      <c r="AIJ136" s="290"/>
      <c r="AIK136" s="290"/>
      <c r="AIL136" s="290"/>
      <c r="AIM136" s="290"/>
      <c r="AIN136" s="290"/>
      <c r="AIO136" s="290"/>
      <c r="AIP136" s="290"/>
      <c r="AIQ136" s="290"/>
      <c r="AIR136" s="290"/>
      <c r="AIS136" s="290"/>
      <c r="AIT136" s="290"/>
      <c r="AIU136" s="290"/>
      <c r="AIV136" s="290"/>
      <c r="AIW136" s="290"/>
      <c r="AIX136" s="290"/>
      <c r="AIY136" s="290"/>
      <c r="AIZ136" s="290"/>
      <c r="AJA136" s="290"/>
      <c r="AJB136" s="290"/>
      <c r="AJC136" s="290"/>
      <c r="AJD136" s="290"/>
      <c r="AJE136" s="290"/>
      <c r="AJF136" s="290"/>
      <c r="AJG136" s="290"/>
      <c r="AJH136" s="290"/>
      <c r="AJI136" s="290"/>
      <c r="AJJ136" s="290"/>
      <c r="AJK136" s="290"/>
      <c r="AJL136" s="290"/>
      <c r="AJM136" s="290"/>
      <c r="AJN136" s="290"/>
      <c r="AJO136" s="290"/>
      <c r="AJP136" s="290"/>
      <c r="AJQ136" s="290"/>
      <c r="AJR136" s="290"/>
      <c r="AJS136" s="290"/>
      <c r="AJT136" s="290"/>
      <c r="AJU136" s="290"/>
      <c r="AJV136" s="290"/>
      <c r="AJW136" s="290"/>
      <c r="AJX136" s="290"/>
      <c r="AJY136" s="290"/>
      <c r="AJZ136" s="290"/>
      <c r="AKA136" s="290"/>
      <c r="AKB136" s="290"/>
      <c r="AKC136" s="290"/>
      <c r="AKD136" s="290"/>
      <c r="AKE136" s="290"/>
      <c r="AKF136" s="290"/>
      <c r="AKG136" s="290"/>
      <c r="AKH136" s="290"/>
      <c r="AKI136" s="290"/>
      <c r="AKJ136" s="290"/>
      <c r="AKK136" s="290"/>
      <c r="AKL136" s="290"/>
      <c r="AKM136" s="290"/>
      <c r="AKN136" s="290"/>
      <c r="AKO136" s="290"/>
      <c r="AKP136" s="290"/>
      <c r="AKQ136" s="290"/>
      <c r="AKR136" s="290"/>
      <c r="AKS136" s="290"/>
      <c r="AKT136" s="290"/>
      <c r="AKU136" s="290"/>
      <c r="AKV136" s="290"/>
      <c r="AKW136" s="290"/>
      <c r="AKX136" s="290"/>
      <c r="AKY136" s="290"/>
      <c r="AKZ136" s="290"/>
      <c r="ALA136" s="290"/>
      <c r="ALB136" s="290"/>
      <c r="ALC136" s="290"/>
      <c r="ALD136" s="290"/>
      <c r="ALE136" s="290"/>
      <c r="ALF136" s="290"/>
      <c r="ALG136" s="290"/>
      <c r="ALH136" s="290"/>
      <c r="ALI136" s="290"/>
      <c r="ALJ136" s="290"/>
      <c r="ALK136" s="290"/>
      <c r="ALL136" s="290"/>
      <c r="ALM136" s="290"/>
      <c r="ALN136" s="290"/>
      <c r="ALO136" s="290"/>
      <c r="ALP136" s="290"/>
      <c r="ALQ136" s="290"/>
      <c r="ALR136" s="290"/>
      <c r="ALS136" s="290"/>
      <c r="ALT136" s="290"/>
      <c r="ALU136" s="290"/>
      <c r="ALV136" s="290"/>
      <c r="ALW136" s="290"/>
      <c r="ALX136" s="290"/>
      <c r="ALY136" s="290"/>
      <c r="ALZ136" s="290"/>
      <c r="AMA136" s="290"/>
      <c r="AMB136" s="290"/>
      <c r="AMC136" s="290"/>
      <c r="AMD136" s="290"/>
      <c r="AME136" s="290"/>
      <c r="AMF136" s="290"/>
      <c r="AMG136" s="290"/>
      <c r="AMH136" s="290"/>
      <c r="AMI136" s="290"/>
      <c r="AMJ136" s="290"/>
      <c r="AMK136" s="290"/>
      <c r="AML136" s="290"/>
      <c r="AMM136" s="290"/>
      <c r="AMN136" s="290"/>
      <c r="AMO136" s="290"/>
      <c r="AMP136" s="290"/>
      <c r="AMQ136" s="290"/>
      <c r="AMR136" s="290"/>
      <c r="AMS136" s="290"/>
      <c r="AMT136" s="290"/>
      <c r="AMU136" s="290"/>
      <c r="AMV136" s="290"/>
      <c r="AMW136" s="290"/>
      <c r="AMX136" s="290"/>
      <c r="AMY136" s="290"/>
      <c r="AMZ136" s="290"/>
      <c r="ANA136" s="290"/>
      <c r="ANB136" s="290"/>
    </row>
    <row r="137" spans="1:1042" ht="15" customHeight="1" x14ac:dyDescent="0.2">
      <c r="A137"/>
      <c r="B137" s="91">
        <v>115</v>
      </c>
      <c r="C137" s="91"/>
      <c r="D137" s="283">
        <f t="shared" si="143"/>
        <v>43924</v>
      </c>
      <c r="E137" s="90">
        <f t="shared" ref="E137:E186" si="291">IFERROR(VLOOKUP($B137,FATT_GD,8,0),0)</f>
        <v>0</v>
      </c>
      <c r="F137" s="90">
        <f t="shared" ref="F137:F186" si="292">IFERROR(VLOOKUP($B137,FATT_GD,10,0),0)</f>
        <v>0</v>
      </c>
      <c r="G137" s="90">
        <f t="shared" ref="G137:G186" si="293">IFERROR(VLOOKUP($E137,LOTTI_MF_BIO,4,0),0)</f>
        <v>0</v>
      </c>
      <c r="H137" s="90">
        <f t="shared" si="134"/>
        <v>0</v>
      </c>
      <c r="I137" s="121">
        <f t="shared" ref="I137:I186" si="294">IFERROR(VLOOKUP($B137,FATT_GD,11,0),0)</f>
        <v>0</v>
      </c>
      <c r="J137" s="90">
        <f t="shared" ref="J137:J186" si="295">IFERROR(VLOOKUP($B137,FATT_GD,13,0),0)</f>
        <v>0</v>
      </c>
      <c r="K137" s="90">
        <f t="shared" ref="K137:K186" si="296">IFERROR(VLOOKUP($I137,LOTTI_CT_BIO,4,0),0)</f>
        <v>0</v>
      </c>
      <c r="L137" s="90">
        <f t="shared" si="135"/>
        <v>0</v>
      </c>
      <c r="M137" s="121">
        <f t="shared" ref="M137:M186" si="297">IFERROR(VLOOKUP($B137,FATT_GD,14,0),0)</f>
        <v>0</v>
      </c>
      <c r="N137" s="90">
        <f t="shared" ref="N137:N186" si="298">IFERROR(VLOOKUP($B137,FATT_GD,16,0),0)</f>
        <v>0</v>
      </c>
      <c r="O137" s="90">
        <f t="shared" ref="O137:O186" si="299">IFERROR(VLOOKUP($M137,LOTTI_AC_BIO,4,0),0)</f>
        <v>0</v>
      </c>
      <c r="P137" s="90">
        <f t="shared" si="136"/>
        <v>0</v>
      </c>
      <c r="Q137" s="121">
        <f t="shared" ref="Q137:Q186" si="300">IFERROR(VLOOKUP($B137,FATT_GD,17,0),0)</f>
        <v>0</v>
      </c>
      <c r="R137" s="90">
        <f t="shared" ref="R137:R186" si="301">IFERROR(VLOOKUP($B137,FATT_GD,19,0),0)</f>
        <v>0</v>
      </c>
      <c r="S137" s="90">
        <f t="shared" ref="S137:S186" si="302">IFERROR(VLOOKUP($Q137,LOTTI_ME_BIO,4,0),0)</f>
        <v>0</v>
      </c>
      <c r="T137" s="90">
        <f t="shared" si="137"/>
        <v>0</v>
      </c>
      <c r="U137" s="121">
        <f t="shared" ref="U137:U186" si="303">IFERROR(VLOOKUP($B137,FATT_GD,20,0),0)</f>
        <v>0</v>
      </c>
      <c r="V137" s="90">
        <f t="shared" ref="V137:V186" si="304">IFERROR(VLOOKUP($B137,FATT_GD,22,0),0)</f>
        <v>0</v>
      </c>
      <c r="W137" s="90">
        <f t="shared" ref="W137:W186" si="305">IFERROR(VLOOKUP($U137,LOTTI_EU_BIO,4,0),0)</f>
        <v>0</v>
      </c>
      <c r="X137" s="90">
        <f t="shared" si="138"/>
        <v>0</v>
      </c>
      <c r="Y137" s="121">
        <f t="shared" ref="Y137:Y186" si="306">IFERROR(VLOOKUP($B137,FATT_GD,23,0),0)</f>
        <v>0</v>
      </c>
      <c r="Z137" s="90">
        <f t="shared" ref="Z137:Z186" si="307">IFERROR(VLOOKUP($B137,FATT_GD,25,0),0)</f>
        <v>0</v>
      </c>
      <c r="AA137" s="90">
        <f t="shared" ref="AA137:AA186" si="308">IFERROR(VLOOKUP($Y137,LOTTI_TG_BIO,4,0),0)</f>
        <v>0</v>
      </c>
      <c r="AB137" s="90">
        <f t="shared" si="139"/>
        <v>0</v>
      </c>
      <c r="AC137" s="121">
        <f t="shared" ref="AC137:AC186" si="309">IFERROR(VLOOKUP($B137,FATT_GD,26,0),0)</f>
        <v>0</v>
      </c>
      <c r="AD137" s="90">
        <f t="shared" ref="AD137:AD186" si="310">IFERROR(VLOOKUP($B137,FATT_GD,28,0),0)</f>
        <v>0</v>
      </c>
      <c r="AE137" s="90">
        <f t="shared" ref="AE137:AE186" si="311">IFERROR(VLOOKUP($AC137,LOTTI_MF,4,0),0)</f>
        <v>0</v>
      </c>
      <c r="AF137" s="90">
        <f t="shared" si="140"/>
        <v>0</v>
      </c>
      <c r="AG137" s="121">
        <f t="shared" ref="AG137:AG186" si="312">IFERROR(VLOOKUP($B137,FATT_GD,29,0),0)</f>
        <v>0</v>
      </c>
      <c r="AH137" s="90">
        <f t="shared" ref="AH137:AH186" si="313">IFERROR(VLOOKUP($B137,FATT_GD,31,0),0)</f>
        <v>0</v>
      </c>
      <c r="AI137" s="90">
        <f t="shared" ref="AI137:AI186" si="314">IFERROR(VLOOKUP($AG137,LOTTI_CT,4,0),0)</f>
        <v>0</v>
      </c>
      <c r="AJ137" s="90">
        <f t="shared" si="141"/>
        <v>0</v>
      </c>
      <c r="AK137" s="121">
        <f t="shared" ref="AK137:AK186" si="315">IFERROR(VLOOKUP($B137,FATT_GD,32,0),0)</f>
        <v>0</v>
      </c>
      <c r="AL137" s="90">
        <f t="shared" ref="AL137:AL186" si="316">IFERROR(VLOOKUP($B137,FATT_GD,34,0),0)</f>
        <v>0</v>
      </c>
      <c r="AM137" s="90">
        <f t="shared" ref="AM137:AM186" si="317">IFERROR(VLOOKUP($AK137,LOTTI_AC,4,0),0)</f>
        <v>0</v>
      </c>
      <c r="AN137" s="90">
        <f t="shared" si="142"/>
        <v>0</v>
      </c>
      <c r="AO137" s="121">
        <f t="shared" ref="AO137:AO186" si="318">IFERROR(VLOOKUP($B137,FATT_GD,37,0),0)</f>
        <v>0</v>
      </c>
      <c r="AP137" s="118">
        <f t="shared" si="144"/>
        <v>0</v>
      </c>
      <c r="AQ137" s="89">
        <f t="shared" ref="AQ137:AQ186" si="319">IFERROR(VLOOKUP($B137,FATT_VE,5,0),0)</f>
        <v>222</v>
      </c>
      <c r="AR137" s="279">
        <f t="shared" si="145"/>
        <v>55.5</v>
      </c>
      <c r="AS137" s="121">
        <f t="shared" ref="AS137:AS186" si="320">IFERROR(VLOOKUP($B137,FATT_VE,10,0),0)</f>
        <v>162</v>
      </c>
      <c r="AT137" s="118">
        <f t="shared" si="146"/>
        <v>32.4</v>
      </c>
      <c r="AU137" s="279">
        <f t="shared" ref="AU137:AU186" si="321">IFERROR(VLOOKUP($B137,FATT_VE,13,0),0)</f>
        <v>0</v>
      </c>
      <c r="AV137" s="279">
        <f t="shared" si="147"/>
        <v>0</v>
      </c>
      <c r="AW137" s="123">
        <f t="shared" ref="AW137:AW186" si="322">IFERROR(VLOOKUP($B137,FATT_VE,62,0),0)</f>
        <v>0</v>
      </c>
      <c r="AX137" s="118">
        <f t="shared" si="148"/>
        <v>0</v>
      </c>
      <c r="AY137" s="337">
        <f t="shared" ref="AY137:AY156" si="323">IF($C137="GD",F137+J137+N137+R137+V137+Z137+AD137+AH137+AL137+AO137,AQ137+AS137+AU137+AW137)</f>
        <v>384</v>
      </c>
      <c r="AZ137" s="338">
        <f t="shared" ref="AZ137:AZ168" si="324">IF($C137="GD",H137+L137+P137+T137+X137+AB137+AF137+AJ137+AN137+AP137-BE137-BG137,AR137+AT137+AX137+AV137-BE137-BG137)</f>
        <v>87.9</v>
      </c>
      <c r="BA137" s="279"/>
      <c r="BC137" s="325">
        <f t="shared" ref="BC137:BC168" si="325">B137</f>
        <v>115</v>
      </c>
      <c r="BD137" s="330"/>
      <c r="BE137" s="331" t="b">
        <f t="shared" ref="BE137:BE168" si="326">IF(BD137="OK",$AY137*$BE$6/100)</f>
        <v>0</v>
      </c>
      <c r="BF137" s="330"/>
      <c r="BG137" s="331" t="b">
        <f t="shared" ref="BG137:BG168" si="327">IF(BF137="OK",$AY137*$BG$6/100)</f>
        <v>0</v>
      </c>
    </row>
    <row r="138" spans="1:1042" ht="15" customHeight="1" x14ac:dyDescent="0.2">
      <c r="A138"/>
      <c r="B138" s="91">
        <v>116</v>
      </c>
      <c r="C138" s="91" t="s">
        <v>92</v>
      </c>
      <c r="D138" s="283">
        <f t="shared" si="143"/>
        <v>43924</v>
      </c>
      <c r="E138" s="90">
        <f t="shared" si="291"/>
        <v>0</v>
      </c>
      <c r="F138" s="90">
        <f t="shared" si="292"/>
        <v>0</v>
      </c>
      <c r="G138" s="90">
        <f t="shared" si="293"/>
        <v>0</v>
      </c>
      <c r="H138" s="90">
        <f t="shared" si="134"/>
        <v>0</v>
      </c>
      <c r="I138" s="121" t="str">
        <f t="shared" si="294"/>
        <v>CT19ACM01</v>
      </c>
      <c r="J138" s="90">
        <f t="shared" si="295"/>
        <v>100.8</v>
      </c>
      <c r="K138" s="90">
        <f t="shared" si="296"/>
        <v>20</v>
      </c>
      <c r="L138" s="90">
        <f t="shared" si="135"/>
        <v>20.16</v>
      </c>
      <c r="M138" s="121" t="str">
        <f t="shared" si="297"/>
        <v>AC19ABM</v>
      </c>
      <c r="N138" s="90">
        <f t="shared" si="298"/>
        <v>45.06</v>
      </c>
      <c r="O138" s="90">
        <f t="shared" si="299"/>
        <v>17</v>
      </c>
      <c r="P138" s="90">
        <f t="shared" si="136"/>
        <v>7.6601999999999997</v>
      </c>
      <c r="Q138" s="121" t="str">
        <f t="shared" si="300"/>
        <v>ME19ACM</v>
      </c>
      <c r="R138" s="90">
        <f t="shared" si="301"/>
        <v>63.6</v>
      </c>
      <c r="S138" s="90">
        <f t="shared" si="302"/>
        <v>18</v>
      </c>
      <c r="T138" s="90">
        <f t="shared" si="137"/>
        <v>11.448</v>
      </c>
      <c r="U138" s="121">
        <f t="shared" si="303"/>
        <v>0</v>
      </c>
      <c r="V138" s="90">
        <f t="shared" si="304"/>
        <v>0</v>
      </c>
      <c r="W138" s="90">
        <f t="shared" si="305"/>
        <v>0</v>
      </c>
      <c r="X138" s="90">
        <f t="shared" si="138"/>
        <v>0</v>
      </c>
      <c r="Y138" s="121">
        <f t="shared" si="306"/>
        <v>0</v>
      </c>
      <c r="Z138" s="90">
        <f t="shared" si="307"/>
        <v>0</v>
      </c>
      <c r="AA138" s="90">
        <f t="shared" si="308"/>
        <v>0</v>
      </c>
      <c r="AB138" s="90">
        <f t="shared" si="139"/>
        <v>0</v>
      </c>
      <c r="AC138" s="121">
        <f t="shared" si="309"/>
        <v>0</v>
      </c>
      <c r="AD138" s="90">
        <f t="shared" si="310"/>
        <v>0</v>
      </c>
      <c r="AE138" s="90">
        <f t="shared" si="311"/>
        <v>0</v>
      </c>
      <c r="AF138" s="90">
        <f t="shared" si="140"/>
        <v>0</v>
      </c>
      <c r="AG138" s="121">
        <f t="shared" si="312"/>
        <v>0</v>
      </c>
      <c r="AH138" s="90">
        <f t="shared" si="313"/>
        <v>0</v>
      </c>
      <c r="AI138" s="90">
        <f t="shared" si="314"/>
        <v>0</v>
      </c>
      <c r="AJ138" s="90">
        <f t="shared" si="141"/>
        <v>0</v>
      </c>
      <c r="AK138" s="121">
        <f t="shared" si="315"/>
        <v>0</v>
      </c>
      <c r="AL138" s="90">
        <f t="shared" si="316"/>
        <v>0</v>
      </c>
      <c r="AM138" s="90">
        <f t="shared" si="317"/>
        <v>0</v>
      </c>
      <c r="AN138" s="90">
        <f t="shared" si="142"/>
        <v>0</v>
      </c>
      <c r="AO138" s="121">
        <f t="shared" si="318"/>
        <v>0</v>
      </c>
      <c r="AP138" s="118">
        <f t="shared" si="144"/>
        <v>0</v>
      </c>
      <c r="AQ138" s="89">
        <f t="shared" si="319"/>
        <v>0</v>
      </c>
      <c r="AR138" s="279">
        <f t="shared" si="145"/>
        <v>0</v>
      </c>
      <c r="AS138" s="121">
        <f t="shared" si="320"/>
        <v>0</v>
      </c>
      <c r="AT138" s="118">
        <f t="shared" si="146"/>
        <v>0</v>
      </c>
      <c r="AU138" s="279">
        <f t="shared" si="321"/>
        <v>0</v>
      </c>
      <c r="AV138" s="279">
        <f t="shared" si="147"/>
        <v>0</v>
      </c>
      <c r="AW138" s="123">
        <f t="shared" si="322"/>
        <v>0</v>
      </c>
      <c r="AX138" s="118">
        <f t="shared" si="148"/>
        <v>0</v>
      </c>
      <c r="AY138" s="287">
        <f t="shared" si="323"/>
        <v>209.46</v>
      </c>
      <c r="AZ138" s="78">
        <f t="shared" si="324"/>
        <v>24.606000000000002</v>
      </c>
      <c r="BA138" s="279"/>
      <c r="BC138" s="325">
        <f t="shared" si="325"/>
        <v>116</v>
      </c>
      <c r="BD138" s="330" t="s">
        <v>547</v>
      </c>
      <c r="BE138" s="331">
        <f t="shared" si="326"/>
        <v>14.6622</v>
      </c>
      <c r="BF138" s="330"/>
      <c r="BG138" s="331" t="b">
        <f t="shared" si="327"/>
        <v>0</v>
      </c>
    </row>
    <row r="139" spans="1:1042" ht="15" customHeight="1" x14ac:dyDescent="0.2">
      <c r="A139"/>
      <c r="B139" s="91">
        <v>117</v>
      </c>
      <c r="C139" s="91" t="s">
        <v>92</v>
      </c>
      <c r="D139" s="283">
        <f t="shared" si="143"/>
        <v>43924</v>
      </c>
      <c r="E139" s="90" t="str">
        <f t="shared" si="291"/>
        <v>MF18ACM02</v>
      </c>
      <c r="F139" s="90">
        <f t="shared" si="292"/>
        <v>30.42</v>
      </c>
      <c r="G139" s="90">
        <f t="shared" si="293"/>
        <v>28</v>
      </c>
      <c r="H139" s="90">
        <f t="shared" si="134"/>
        <v>8.5175999999999998</v>
      </c>
      <c r="I139" s="121">
        <f t="shared" si="294"/>
        <v>0</v>
      </c>
      <c r="J139" s="90">
        <f t="shared" si="295"/>
        <v>0</v>
      </c>
      <c r="K139" s="90">
        <f t="shared" si="296"/>
        <v>0</v>
      </c>
      <c r="L139" s="90">
        <f t="shared" si="135"/>
        <v>0</v>
      </c>
      <c r="M139" s="121" t="str">
        <f t="shared" si="297"/>
        <v>AC19ACM02</v>
      </c>
      <c r="N139" s="90">
        <f t="shared" si="298"/>
        <v>45.06</v>
      </c>
      <c r="O139" s="90">
        <f t="shared" si="299"/>
        <v>20</v>
      </c>
      <c r="P139" s="90">
        <f t="shared" si="136"/>
        <v>9.0120000000000005</v>
      </c>
      <c r="Q139" s="121" t="str">
        <f t="shared" si="300"/>
        <v>ME19ACM</v>
      </c>
      <c r="R139" s="90">
        <f t="shared" si="301"/>
        <v>30.42</v>
      </c>
      <c r="S139" s="90">
        <f t="shared" si="302"/>
        <v>18</v>
      </c>
      <c r="T139" s="90">
        <f t="shared" si="137"/>
        <v>5.4756000000000009</v>
      </c>
      <c r="U139" s="121">
        <f t="shared" si="303"/>
        <v>0</v>
      </c>
      <c r="V139" s="90">
        <f t="shared" si="304"/>
        <v>0</v>
      </c>
      <c r="W139" s="90">
        <f t="shared" si="305"/>
        <v>0</v>
      </c>
      <c r="X139" s="90">
        <f t="shared" si="138"/>
        <v>0</v>
      </c>
      <c r="Y139" s="121">
        <f t="shared" si="306"/>
        <v>0</v>
      </c>
      <c r="Z139" s="90">
        <f t="shared" si="307"/>
        <v>0</v>
      </c>
      <c r="AA139" s="90">
        <f t="shared" si="308"/>
        <v>0</v>
      </c>
      <c r="AB139" s="90">
        <f t="shared" si="139"/>
        <v>0</v>
      </c>
      <c r="AC139" s="121" t="str">
        <f t="shared" si="309"/>
        <v>MF19DAG</v>
      </c>
      <c r="AD139" s="90">
        <f t="shared" si="310"/>
        <v>60.84</v>
      </c>
      <c r="AE139" s="90">
        <f t="shared" si="311"/>
        <v>33</v>
      </c>
      <c r="AF139" s="90">
        <f t="shared" si="140"/>
        <v>20.077200000000001</v>
      </c>
      <c r="AG139" s="121" t="str">
        <f t="shared" si="312"/>
        <v>CT19ACG01</v>
      </c>
      <c r="AH139" s="90">
        <f t="shared" si="313"/>
        <v>61.44</v>
      </c>
      <c r="AI139" s="90">
        <f t="shared" si="314"/>
        <v>25</v>
      </c>
      <c r="AJ139" s="90">
        <f t="shared" si="141"/>
        <v>15.36</v>
      </c>
      <c r="AK139" s="121" t="str">
        <f t="shared" si="315"/>
        <v>AC18BR01</v>
      </c>
      <c r="AL139" s="90">
        <f t="shared" si="316"/>
        <v>87</v>
      </c>
      <c r="AM139" s="90">
        <f t="shared" si="317"/>
        <v>23</v>
      </c>
      <c r="AN139" s="90">
        <f t="shared" si="142"/>
        <v>20.010000000000002</v>
      </c>
      <c r="AO139" s="121">
        <f t="shared" si="318"/>
        <v>0</v>
      </c>
      <c r="AP139" s="118">
        <f t="shared" si="144"/>
        <v>0</v>
      </c>
      <c r="AQ139" s="89">
        <f t="shared" si="319"/>
        <v>0</v>
      </c>
      <c r="AR139" s="279">
        <f t="shared" si="145"/>
        <v>0</v>
      </c>
      <c r="AS139" s="121">
        <f t="shared" si="320"/>
        <v>0</v>
      </c>
      <c r="AT139" s="118">
        <f t="shared" si="146"/>
        <v>0</v>
      </c>
      <c r="AU139" s="279">
        <f t="shared" si="321"/>
        <v>0</v>
      </c>
      <c r="AV139" s="279">
        <f t="shared" si="147"/>
        <v>0</v>
      </c>
      <c r="AW139" s="123">
        <f t="shared" si="322"/>
        <v>0</v>
      </c>
      <c r="AX139" s="118">
        <f t="shared" si="148"/>
        <v>0</v>
      </c>
      <c r="AY139" s="287">
        <f t="shared" si="323"/>
        <v>315.18</v>
      </c>
      <c r="AZ139" s="78">
        <f t="shared" si="324"/>
        <v>78.452400000000011</v>
      </c>
      <c r="BA139" s="279"/>
      <c r="BC139" s="325">
        <f t="shared" si="325"/>
        <v>117</v>
      </c>
      <c r="BD139" s="330"/>
      <c r="BE139" s="331" t="b">
        <f t="shared" si="326"/>
        <v>0</v>
      </c>
      <c r="BF139" s="330"/>
      <c r="BG139" s="331" t="b">
        <f t="shared" si="327"/>
        <v>0</v>
      </c>
    </row>
    <row r="140" spans="1:1042" ht="15" customHeight="1" x14ac:dyDescent="0.2">
      <c r="A140"/>
      <c r="B140" s="91">
        <v>118</v>
      </c>
      <c r="C140" s="91" t="s">
        <v>92</v>
      </c>
      <c r="D140" s="283">
        <f t="shared" si="143"/>
        <v>43924</v>
      </c>
      <c r="E140" s="90" t="str">
        <f t="shared" si="291"/>
        <v>MF18ACM02</v>
      </c>
      <c r="F140" s="90">
        <f t="shared" si="292"/>
        <v>30.42</v>
      </c>
      <c r="G140" s="90">
        <f t="shared" si="293"/>
        <v>28</v>
      </c>
      <c r="H140" s="90">
        <f t="shared" si="134"/>
        <v>8.5175999999999998</v>
      </c>
      <c r="I140" s="121" t="str">
        <f t="shared" si="294"/>
        <v>CT19ACM01</v>
      </c>
      <c r="J140" s="90">
        <f t="shared" si="295"/>
        <v>31.200000000000003</v>
      </c>
      <c r="K140" s="90">
        <f t="shared" si="296"/>
        <v>20</v>
      </c>
      <c r="L140" s="90">
        <f t="shared" si="135"/>
        <v>6.24</v>
      </c>
      <c r="M140" s="121">
        <f t="shared" si="297"/>
        <v>0</v>
      </c>
      <c r="N140" s="90">
        <f t="shared" si="298"/>
        <v>0</v>
      </c>
      <c r="O140" s="90">
        <f t="shared" si="299"/>
        <v>0</v>
      </c>
      <c r="P140" s="90">
        <f t="shared" si="136"/>
        <v>0</v>
      </c>
      <c r="Q140" s="121">
        <f t="shared" si="300"/>
        <v>0</v>
      </c>
      <c r="R140" s="90">
        <f t="shared" si="301"/>
        <v>0</v>
      </c>
      <c r="S140" s="90">
        <f t="shared" si="302"/>
        <v>0</v>
      </c>
      <c r="T140" s="90">
        <f t="shared" si="137"/>
        <v>0</v>
      </c>
      <c r="U140" s="121">
        <f t="shared" si="303"/>
        <v>0</v>
      </c>
      <c r="V140" s="90">
        <f t="shared" si="304"/>
        <v>0</v>
      </c>
      <c r="W140" s="90">
        <f t="shared" si="305"/>
        <v>0</v>
      </c>
      <c r="X140" s="90">
        <f t="shared" si="138"/>
        <v>0</v>
      </c>
      <c r="Y140" s="121">
        <f t="shared" si="306"/>
        <v>0</v>
      </c>
      <c r="Z140" s="90">
        <f t="shared" si="307"/>
        <v>0</v>
      </c>
      <c r="AA140" s="90">
        <f t="shared" si="308"/>
        <v>0</v>
      </c>
      <c r="AB140" s="90">
        <f t="shared" si="139"/>
        <v>0</v>
      </c>
      <c r="AC140" s="121" t="str">
        <f t="shared" si="309"/>
        <v>MF19DAG</v>
      </c>
      <c r="AD140" s="90">
        <f t="shared" si="310"/>
        <v>60.84</v>
      </c>
      <c r="AE140" s="90">
        <f t="shared" si="311"/>
        <v>33</v>
      </c>
      <c r="AF140" s="90">
        <f t="shared" si="140"/>
        <v>20.077200000000001</v>
      </c>
      <c r="AG140" s="121">
        <f t="shared" si="312"/>
        <v>0</v>
      </c>
      <c r="AH140" s="90">
        <f t="shared" si="313"/>
        <v>0</v>
      </c>
      <c r="AI140" s="90">
        <f t="shared" si="314"/>
        <v>0</v>
      </c>
      <c r="AJ140" s="90">
        <f t="shared" si="141"/>
        <v>0</v>
      </c>
      <c r="AK140" s="121" t="str">
        <f t="shared" si="315"/>
        <v>AC18BR01</v>
      </c>
      <c r="AL140" s="90">
        <f t="shared" si="316"/>
        <v>87</v>
      </c>
      <c r="AM140" s="90">
        <f t="shared" si="317"/>
        <v>23</v>
      </c>
      <c r="AN140" s="90">
        <f t="shared" si="142"/>
        <v>20.010000000000002</v>
      </c>
      <c r="AO140" s="121">
        <f t="shared" si="318"/>
        <v>0</v>
      </c>
      <c r="AP140" s="118">
        <f t="shared" si="144"/>
        <v>0</v>
      </c>
      <c r="AQ140" s="89">
        <f t="shared" si="319"/>
        <v>0</v>
      </c>
      <c r="AR140" s="279">
        <f t="shared" si="145"/>
        <v>0</v>
      </c>
      <c r="AS140" s="121">
        <f t="shared" si="320"/>
        <v>0</v>
      </c>
      <c r="AT140" s="118">
        <f t="shared" si="146"/>
        <v>0</v>
      </c>
      <c r="AU140" s="279">
        <f t="shared" si="321"/>
        <v>0</v>
      </c>
      <c r="AV140" s="279">
        <f t="shared" si="147"/>
        <v>0</v>
      </c>
      <c r="AW140" s="123">
        <f t="shared" si="322"/>
        <v>0</v>
      </c>
      <c r="AX140" s="118">
        <f t="shared" si="148"/>
        <v>0</v>
      </c>
      <c r="AY140" s="287">
        <f t="shared" si="323"/>
        <v>209.46</v>
      </c>
      <c r="AZ140" s="78">
        <f t="shared" si="324"/>
        <v>54.844800000000006</v>
      </c>
      <c r="BA140" s="279"/>
      <c r="BC140" s="325">
        <f t="shared" si="325"/>
        <v>118</v>
      </c>
      <c r="BD140" s="330"/>
      <c r="BE140" s="331" t="b">
        <f t="shared" si="326"/>
        <v>0</v>
      </c>
      <c r="BF140" s="330"/>
      <c r="BG140" s="331" t="b">
        <f t="shared" si="327"/>
        <v>0</v>
      </c>
    </row>
    <row r="141" spans="1:1042" ht="15" customHeight="1" x14ac:dyDescent="0.2">
      <c r="A141"/>
      <c r="B141" s="91">
        <v>119</v>
      </c>
      <c r="C141" s="91" t="s">
        <v>92</v>
      </c>
      <c r="D141" s="283">
        <f t="shared" si="143"/>
        <v>43924</v>
      </c>
      <c r="E141" s="90" t="str">
        <f t="shared" si="291"/>
        <v>MF18ACM02</v>
      </c>
      <c r="F141" s="90">
        <f t="shared" si="292"/>
        <v>30.42</v>
      </c>
      <c r="G141" s="90">
        <f t="shared" si="293"/>
        <v>28</v>
      </c>
      <c r="H141" s="90">
        <f t="shared" si="134"/>
        <v>8.5175999999999998</v>
      </c>
      <c r="I141" s="121" t="str">
        <f t="shared" si="294"/>
        <v>CT19ACM01</v>
      </c>
      <c r="J141" s="90">
        <f t="shared" si="295"/>
        <v>31.200000000000003</v>
      </c>
      <c r="K141" s="90">
        <f t="shared" si="296"/>
        <v>20</v>
      </c>
      <c r="L141" s="90">
        <f t="shared" si="135"/>
        <v>6.24</v>
      </c>
      <c r="M141" s="121" t="str">
        <f t="shared" si="297"/>
        <v>AC19ACM02</v>
      </c>
      <c r="N141" s="90">
        <f t="shared" si="298"/>
        <v>45.06</v>
      </c>
      <c r="O141" s="90">
        <f t="shared" si="299"/>
        <v>20</v>
      </c>
      <c r="P141" s="90">
        <f t="shared" si="136"/>
        <v>9.0120000000000005</v>
      </c>
      <c r="Q141" s="121" t="str">
        <f t="shared" si="300"/>
        <v>ME19ACM</v>
      </c>
      <c r="R141" s="90">
        <f t="shared" si="301"/>
        <v>30.42</v>
      </c>
      <c r="S141" s="90">
        <f t="shared" si="302"/>
        <v>18</v>
      </c>
      <c r="T141" s="90">
        <f t="shared" si="137"/>
        <v>5.4756000000000009</v>
      </c>
      <c r="U141" s="121" t="str">
        <f t="shared" si="303"/>
        <v>EU19TAM01</v>
      </c>
      <c r="V141" s="90">
        <f t="shared" si="304"/>
        <v>39.72</v>
      </c>
      <c r="W141" s="90">
        <f t="shared" si="305"/>
        <v>11</v>
      </c>
      <c r="X141" s="90">
        <f t="shared" si="138"/>
        <v>4.3691999999999993</v>
      </c>
      <c r="Y141" s="121">
        <f t="shared" si="306"/>
        <v>0</v>
      </c>
      <c r="Z141" s="90">
        <f t="shared" si="307"/>
        <v>0</v>
      </c>
      <c r="AA141" s="90">
        <f t="shared" si="308"/>
        <v>0</v>
      </c>
      <c r="AB141" s="90">
        <f t="shared" si="139"/>
        <v>0</v>
      </c>
      <c r="AC141" s="121" t="str">
        <f t="shared" si="309"/>
        <v>MF19DAG</v>
      </c>
      <c r="AD141" s="90">
        <f t="shared" si="310"/>
        <v>30.42</v>
      </c>
      <c r="AE141" s="90">
        <f t="shared" si="311"/>
        <v>33</v>
      </c>
      <c r="AF141" s="90">
        <f t="shared" si="140"/>
        <v>10.038600000000001</v>
      </c>
      <c r="AG141" s="121" t="str">
        <f t="shared" si="312"/>
        <v>CT19ACG01</v>
      </c>
      <c r="AH141" s="90">
        <f t="shared" si="313"/>
        <v>30.72</v>
      </c>
      <c r="AI141" s="90">
        <f t="shared" si="314"/>
        <v>25</v>
      </c>
      <c r="AJ141" s="90">
        <f t="shared" si="141"/>
        <v>7.68</v>
      </c>
      <c r="AK141" s="121" t="str">
        <f t="shared" si="315"/>
        <v>AC18BR01</v>
      </c>
      <c r="AL141" s="90">
        <f t="shared" si="316"/>
        <v>87</v>
      </c>
      <c r="AM141" s="90">
        <f t="shared" si="317"/>
        <v>23</v>
      </c>
      <c r="AN141" s="90">
        <f t="shared" si="142"/>
        <v>20.010000000000002</v>
      </c>
      <c r="AO141" s="121">
        <f t="shared" si="318"/>
        <v>0</v>
      </c>
      <c r="AP141" s="118">
        <f t="shared" si="144"/>
        <v>0</v>
      </c>
      <c r="AQ141" s="89">
        <f t="shared" si="319"/>
        <v>0</v>
      </c>
      <c r="AR141" s="279">
        <f t="shared" si="145"/>
        <v>0</v>
      </c>
      <c r="AS141" s="121">
        <f t="shared" si="320"/>
        <v>0</v>
      </c>
      <c r="AT141" s="118">
        <f t="shared" si="146"/>
        <v>0</v>
      </c>
      <c r="AU141" s="279">
        <f t="shared" si="321"/>
        <v>0</v>
      </c>
      <c r="AV141" s="279">
        <f t="shared" si="147"/>
        <v>0</v>
      </c>
      <c r="AW141" s="123">
        <f t="shared" si="322"/>
        <v>0</v>
      </c>
      <c r="AX141" s="118">
        <f t="shared" si="148"/>
        <v>0</v>
      </c>
      <c r="AY141" s="287">
        <f t="shared" si="323"/>
        <v>324.96000000000004</v>
      </c>
      <c r="AZ141" s="78">
        <f t="shared" si="324"/>
        <v>71.343000000000004</v>
      </c>
      <c r="BA141" s="279"/>
      <c r="BC141" s="325">
        <f t="shared" si="325"/>
        <v>119</v>
      </c>
      <c r="BD141" s="330"/>
      <c r="BE141" s="331" t="b">
        <f t="shared" si="326"/>
        <v>0</v>
      </c>
      <c r="BF141" s="330"/>
      <c r="BG141" s="331" t="b">
        <f t="shared" si="327"/>
        <v>0</v>
      </c>
    </row>
    <row r="142" spans="1:1042" ht="15" customHeight="1" x14ac:dyDescent="0.2">
      <c r="A142"/>
      <c r="B142" s="91">
        <v>120</v>
      </c>
      <c r="C142" s="91" t="s">
        <v>92</v>
      </c>
      <c r="D142" s="283">
        <f t="shared" si="143"/>
        <v>43924</v>
      </c>
      <c r="E142" s="90" t="str">
        <f t="shared" si="291"/>
        <v>MF18ACM02</v>
      </c>
      <c r="F142" s="90">
        <f t="shared" si="292"/>
        <v>60.84</v>
      </c>
      <c r="G142" s="90">
        <f t="shared" si="293"/>
        <v>28</v>
      </c>
      <c r="H142" s="90">
        <f t="shared" si="134"/>
        <v>17.0352</v>
      </c>
      <c r="I142" s="121" t="str">
        <f t="shared" si="294"/>
        <v>CT19ACM01</v>
      </c>
      <c r="J142" s="90">
        <f t="shared" si="295"/>
        <v>31.200000000000003</v>
      </c>
      <c r="K142" s="90">
        <f t="shared" si="296"/>
        <v>20</v>
      </c>
      <c r="L142" s="90">
        <f t="shared" si="135"/>
        <v>6.24</v>
      </c>
      <c r="M142" s="121" t="str">
        <f t="shared" si="297"/>
        <v>AC19ACM02</v>
      </c>
      <c r="N142" s="90">
        <f t="shared" si="298"/>
        <v>90.12</v>
      </c>
      <c r="O142" s="90">
        <f t="shared" si="299"/>
        <v>20</v>
      </c>
      <c r="P142" s="90">
        <f t="shared" si="136"/>
        <v>18.024000000000001</v>
      </c>
      <c r="Q142" s="121">
        <f t="shared" si="300"/>
        <v>0</v>
      </c>
      <c r="R142" s="90">
        <f t="shared" si="301"/>
        <v>0</v>
      </c>
      <c r="S142" s="90">
        <f t="shared" si="302"/>
        <v>0</v>
      </c>
      <c r="T142" s="90">
        <f t="shared" si="137"/>
        <v>0</v>
      </c>
      <c r="U142" s="121" t="str">
        <f t="shared" si="303"/>
        <v>EU19TAM01</v>
      </c>
      <c r="V142" s="90">
        <f t="shared" si="304"/>
        <v>79.44</v>
      </c>
      <c r="W142" s="90">
        <f t="shared" si="305"/>
        <v>11</v>
      </c>
      <c r="X142" s="90">
        <f t="shared" si="138"/>
        <v>8.7383999999999986</v>
      </c>
      <c r="Y142" s="121">
        <f t="shared" si="306"/>
        <v>0</v>
      </c>
      <c r="Z142" s="90">
        <f t="shared" si="307"/>
        <v>0</v>
      </c>
      <c r="AA142" s="90">
        <f t="shared" si="308"/>
        <v>0</v>
      </c>
      <c r="AB142" s="90">
        <f t="shared" si="139"/>
        <v>0</v>
      </c>
      <c r="AC142" s="121" t="str">
        <f t="shared" si="309"/>
        <v>MF19DAG</v>
      </c>
      <c r="AD142" s="90">
        <f t="shared" si="310"/>
        <v>30.42</v>
      </c>
      <c r="AE142" s="90">
        <f t="shared" si="311"/>
        <v>33</v>
      </c>
      <c r="AF142" s="90">
        <f t="shared" si="140"/>
        <v>10.038600000000001</v>
      </c>
      <c r="AG142" s="121">
        <f t="shared" si="312"/>
        <v>0</v>
      </c>
      <c r="AH142" s="90">
        <f t="shared" si="313"/>
        <v>0</v>
      </c>
      <c r="AI142" s="90">
        <f t="shared" si="314"/>
        <v>0</v>
      </c>
      <c r="AJ142" s="90">
        <f t="shared" si="141"/>
        <v>0</v>
      </c>
      <c r="AK142" s="121" t="str">
        <f t="shared" si="315"/>
        <v>AC18BR01</v>
      </c>
      <c r="AL142" s="90">
        <f t="shared" si="316"/>
        <v>87</v>
      </c>
      <c r="AM142" s="90">
        <f t="shared" si="317"/>
        <v>23</v>
      </c>
      <c r="AN142" s="90">
        <f t="shared" si="142"/>
        <v>20.010000000000002</v>
      </c>
      <c r="AO142" s="121">
        <f t="shared" si="318"/>
        <v>0</v>
      </c>
      <c r="AP142" s="118">
        <f t="shared" si="144"/>
        <v>0</v>
      </c>
      <c r="AQ142" s="89">
        <f t="shared" si="319"/>
        <v>0</v>
      </c>
      <c r="AR142" s="279">
        <f t="shared" si="145"/>
        <v>0</v>
      </c>
      <c r="AS142" s="121">
        <f t="shared" si="320"/>
        <v>0</v>
      </c>
      <c r="AT142" s="118">
        <f t="shared" si="146"/>
        <v>0</v>
      </c>
      <c r="AU142" s="279">
        <f t="shared" si="321"/>
        <v>0</v>
      </c>
      <c r="AV142" s="279">
        <f t="shared" si="147"/>
        <v>0</v>
      </c>
      <c r="AW142" s="123">
        <f t="shared" si="322"/>
        <v>0</v>
      </c>
      <c r="AX142" s="118">
        <f t="shared" si="148"/>
        <v>0</v>
      </c>
      <c r="AY142" s="287">
        <f t="shared" si="323"/>
        <v>379.02000000000004</v>
      </c>
      <c r="AZ142" s="78">
        <f t="shared" si="324"/>
        <v>80.086200000000005</v>
      </c>
      <c r="BA142" s="279"/>
      <c r="BC142" s="325">
        <f t="shared" si="325"/>
        <v>120</v>
      </c>
      <c r="BD142" s="330"/>
      <c r="BE142" s="331" t="b">
        <f t="shared" si="326"/>
        <v>0</v>
      </c>
      <c r="BF142" s="330"/>
      <c r="BG142" s="331" t="b">
        <f t="shared" si="327"/>
        <v>0</v>
      </c>
    </row>
    <row r="143" spans="1:1042" ht="15" customHeight="1" x14ac:dyDescent="0.2">
      <c r="A143"/>
      <c r="B143" s="91" t="s">
        <v>764</v>
      </c>
      <c r="C143" s="91" t="s">
        <v>92</v>
      </c>
      <c r="D143" s="283">
        <f t="shared" si="143"/>
        <v>43924</v>
      </c>
      <c r="E143" s="90" t="str">
        <f t="shared" si="291"/>
        <v>MF18ACM02</v>
      </c>
      <c r="F143" s="90">
        <f t="shared" si="292"/>
        <v>30.42</v>
      </c>
      <c r="G143" s="90">
        <f t="shared" si="293"/>
        <v>28</v>
      </c>
      <c r="H143" s="90">
        <f t="shared" si="134"/>
        <v>8.5175999999999998</v>
      </c>
      <c r="I143" s="121">
        <f t="shared" si="294"/>
        <v>0</v>
      </c>
      <c r="J143" s="90">
        <f t="shared" si="295"/>
        <v>0</v>
      </c>
      <c r="K143" s="90">
        <f t="shared" si="296"/>
        <v>0</v>
      </c>
      <c r="L143" s="90">
        <f t="shared" si="135"/>
        <v>0</v>
      </c>
      <c r="M143" s="121" t="str">
        <f t="shared" si="297"/>
        <v>AC19ACM02</v>
      </c>
      <c r="N143" s="90">
        <f t="shared" si="298"/>
        <v>15.02</v>
      </c>
      <c r="O143" s="90">
        <f t="shared" si="299"/>
        <v>20</v>
      </c>
      <c r="P143" s="90">
        <f t="shared" si="136"/>
        <v>3.0039999999999996</v>
      </c>
      <c r="Q143" s="121">
        <f t="shared" si="300"/>
        <v>0</v>
      </c>
      <c r="R143" s="90">
        <f t="shared" si="301"/>
        <v>0</v>
      </c>
      <c r="S143" s="90">
        <f t="shared" si="302"/>
        <v>0</v>
      </c>
      <c r="T143" s="90">
        <f t="shared" si="137"/>
        <v>0</v>
      </c>
      <c r="U143" s="121">
        <f t="shared" si="303"/>
        <v>0</v>
      </c>
      <c r="V143" s="90">
        <f t="shared" si="304"/>
        <v>0</v>
      </c>
      <c r="W143" s="90">
        <f t="shared" si="305"/>
        <v>0</v>
      </c>
      <c r="X143" s="90">
        <f t="shared" si="138"/>
        <v>0</v>
      </c>
      <c r="Y143" s="121">
        <f t="shared" si="306"/>
        <v>0</v>
      </c>
      <c r="Z143" s="90">
        <f t="shared" si="307"/>
        <v>0</v>
      </c>
      <c r="AA143" s="90">
        <f t="shared" si="308"/>
        <v>0</v>
      </c>
      <c r="AB143" s="90">
        <f t="shared" si="139"/>
        <v>0</v>
      </c>
      <c r="AC143" s="121" t="str">
        <f t="shared" si="309"/>
        <v>MF19DAG</v>
      </c>
      <c r="AD143" s="90">
        <f t="shared" si="310"/>
        <v>30.42</v>
      </c>
      <c r="AE143" s="90">
        <f t="shared" si="311"/>
        <v>33</v>
      </c>
      <c r="AF143" s="90">
        <f t="shared" si="140"/>
        <v>10.038600000000001</v>
      </c>
      <c r="AG143" s="121" t="str">
        <f t="shared" si="312"/>
        <v>CT19ACG01</v>
      </c>
      <c r="AH143" s="90">
        <f t="shared" si="313"/>
        <v>30.72</v>
      </c>
      <c r="AI143" s="90">
        <f t="shared" si="314"/>
        <v>25</v>
      </c>
      <c r="AJ143" s="90">
        <f t="shared" si="141"/>
        <v>7.68</v>
      </c>
      <c r="AK143" s="121" t="str">
        <f t="shared" si="315"/>
        <v>AC18BR01</v>
      </c>
      <c r="AL143" s="90">
        <f t="shared" si="316"/>
        <v>87</v>
      </c>
      <c r="AM143" s="90">
        <f t="shared" si="317"/>
        <v>23</v>
      </c>
      <c r="AN143" s="90">
        <f t="shared" si="142"/>
        <v>20.010000000000002</v>
      </c>
      <c r="AO143" s="121">
        <f t="shared" si="318"/>
        <v>0</v>
      </c>
      <c r="AP143" s="118">
        <f t="shared" si="144"/>
        <v>0</v>
      </c>
      <c r="AQ143" s="89">
        <f t="shared" si="319"/>
        <v>0</v>
      </c>
      <c r="AR143" s="279">
        <f t="shared" si="145"/>
        <v>0</v>
      </c>
      <c r="AS143" s="121">
        <f t="shared" si="320"/>
        <v>0</v>
      </c>
      <c r="AT143" s="118">
        <f t="shared" si="146"/>
        <v>0</v>
      </c>
      <c r="AU143" s="279">
        <f t="shared" si="321"/>
        <v>0</v>
      </c>
      <c r="AV143" s="279">
        <f t="shared" si="147"/>
        <v>0</v>
      </c>
      <c r="AW143" s="123">
        <f t="shared" si="322"/>
        <v>0</v>
      </c>
      <c r="AX143" s="118">
        <f t="shared" si="148"/>
        <v>0</v>
      </c>
      <c r="AY143" s="287">
        <f t="shared" si="323"/>
        <v>193.57999999999998</v>
      </c>
      <c r="AZ143" s="78">
        <f t="shared" si="324"/>
        <v>49.250200000000007</v>
      </c>
      <c r="BA143" s="279"/>
      <c r="BC143" s="325" t="str">
        <f t="shared" si="325"/>
        <v>121A</v>
      </c>
      <c r="BD143" s="330"/>
      <c r="BE143" s="331" t="b">
        <f t="shared" si="326"/>
        <v>0</v>
      </c>
      <c r="BF143" s="330"/>
      <c r="BG143" s="331" t="b">
        <f t="shared" si="327"/>
        <v>0</v>
      </c>
    </row>
    <row r="144" spans="1:1042" ht="15" customHeight="1" x14ac:dyDescent="0.2">
      <c r="A144"/>
      <c r="B144" s="91" t="s">
        <v>765</v>
      </c>
      <c r="C144" s="91" t="s">
        <v>92</v>
      </c>
      <c r="D144" s="283">
        <f t="shared" si="143"/>
        <v>43924</v>
      </c>
      <c r="E144" s="90">
        <f t="shared" si="291"/>
        <v>0</v>
      </c>
      <c r="F144" s="90">
        <f t="shared" si="292"/>
        <v>0</v>
      </c>
      <c r="G144" s="90">
        <f t="shared" si="293"/>
        <v>0</v>
      </c>
      <c r="H144" s="90">
        <f t="shared" si="134"/>
        <v>0</v>
      </c>
      <c r="I144" s="121">
        <f t="shared" si="294"/>
        <v>0</v>
      </c>
      <c r="J144" s="90">
        <f t="shared" si="295"/>
        <v>0</v>
      </c>
      <c r="K144" s="90">
        <f t="shared" si="296"/>
        <v>0</v>
      </c>
      <c r="L144" s="90">
        <f t="shared" si="135"/>
        <v>0</v>
      </c>
      <c r="M144" s="121" t="str">
        <f t="shared" si="297"/>
        <v>AC19ABM</v>
      </c>
      <c r="N144" s="90">
        <f t="shared" si="298"/>
        <v>30.04</v>
      </c>
      <c r="O144" s="90">
        <f t="shared" si="299"/>
        <v>17</v>
      </c>
      <c r="P144" s="90">
        <f t="shared" si="136"/>
        <v>5.1067999999999998</v>
      </c>
      <c r="Q144" s="121">
        <f t="shared" si="300"/>
        <v>0</v>
      </c>
      <c r="R144" s="90">
        <f t="shared" si="301"/>
        <v>0</v>
      </c>
      <c r="S144" s="90">
        <f t="shared" si="302"/>
        <v>0</v>
      </c>
      <c r="T144" s="90">
        <f t="shared" si="137"/>
        <v>0</v>
      </c>
      <c r="U144" s="121">
        <f t="shared" si="303"/>
        <v>0</v>
      </c>
      <c r="V144" s="90">
        <f t="shared" si="304"/>
        <v>0</v>
      </c>
      <c r="W144" s="90">
        <f t="shared" si="305"/>
        <v>0</v>
      </c>
      <c r="X144" s="90">
        <f t="shared" si="138"/>
        <v>0</v>
      </c>
      <c r="Y144" s="121">
        <f t="shared" si="306"/>
        <v>0</v>
      </c>
      <c r="Z144" s="90">
        <f t="shared" si="307"/>
        <v>0</v>
      </c>
      <c r="AA144" s="90">
        <f t="shared" si="308"/>
        <v>0</v>
      </c>
      <c r="AB144" s="90">
        <f t="shared" si="139"/>
        <v>0</v>
      </c>
      <c r="AC144" s="121">
        <f t="shared" si="309"/>
        <v>0</v>
      </c>
      <c r="AD144" s="90">
        <f t="shared" si="310"/>
        <v>0</v>
      </c>
      <c r="AE144" s="90">
        <f t="shared" si="311"/>
        <v>0</v>
      </c>
      <c r="AF144" s="90">
        <f t="shared" si="140"/>
        <v>0</v>
      </c>
      <c r="AG144" s="121">
        <f t="shared" si="312"/>
        <v>0</v>
      </c>
      <c r="AH144" s="90">
        <f t="shared" si="313"/>
        <v>0</v>
      </c>
      <c r="AI144" s="90">
        <f t="shared" si="314"/>
        <v>0</v>
      </c>
      <c r="AJ144" s="90">
        <f t="shared" si="141"/>
        <v>0</v>
      </c>
      <c r="AK144" s="121">
        <f t="shared" si="315"/>
        <v>0</v>
      </c>
      <c r="AL144" s="90">
        <f t="shared" si="316"/>
        <v>0</v>
      </c>
      <c r="AM144" s="90">
        <f t="shared" si="317"/>
        <v>0</v>
      </c>
      <c r="AN144" s="90">
        <f t="shared" si="142"/>
        <v>0</v>
      </c>
      <c r="AO144" s="121">
        <f t="shared" si="318"/>
        <v>0</v>
      </c>
      <c r="AP144" s="118">
        <f t="shared" si="144"/>
        <v>0</v>
      </c>
      <c r="AQ144" s="89">
        <f t="shared" si="319"/>
        <v>0</v>
      </c>
      <c r="AR144" s="279">
        <f t="shared" si="145"/>
        <v>0</v>
      </c>
      <c r="AS144" s="121">
        <f t="shared" si="320"/>
        <v>0</v>
      </c>
      <c r="AT144" s="118">
        <f t="shared" si="146"/>
        <v>0</v>
      </c>
      <c r="AU144" s="279">
        <f t="shared" si="321"/>
        <v>0</v>
      </c>
      <c r="AV144" s="279">
        <f t="shared" si="147"/>
        <v>0</v>
      </c>
      <c r="AW144" s="123">
        <f t="shared" si="322"/>
        <v>0</v>
      </c>
      <c r="AX144" s="118">
        <f t="shared" si="148"/>
        <v>0</v>
      </c>
      <c r="AY144" s="287">
        <f t="shared" si="323"/>
        <v>30.04</v>
      </c>
      <c r="AZ144" s="78">
        <f t="shared" si="324"/>
        <v>5.1067999999999998</v>
      </c>
      <c r="BA144" s="279"/>
      <c r="BC144" s="325" t="str">
        <f t="shared" si="325"/>
        <v>121B</v>
      </c>
      <c r="BD144" s="330"/>
      <c r="BE144" s="331" t="b">
        <f t="shared" si="326"/>
        <v>0</v>
      </c>
      <c r="BF144" s="330"/>
      <c r="BG144" s="331" t="b">
        <f t="shared" si="327"/>
        <v>0</v>
      </c>
    </row>
    <row r="145" spans="1:59" ht="15" customHeight="1" x14ac:dyDescent="0.2">
      <c r="A145"/>
      <c r="B145" s="91">
        <v>122</v>
      </c>
      <c r="C145" s="91" t="s">
        <v>92</v>
      </c>
      <c r="D145" s="283">
        <f t="shared" si="143"/>
        <v>43924</v>
      </c>
      <c r="E145" s="90" t="str">
        <f t="shared" si="291"/>
        <v>MF18ACM02</v>
      </c>
      <c r="F145" s="90">
        <f t="shared" si="292"/>
        <v>60.84</v>
      </c>
      <c r="G145" s="90">
        <f t="shared" si="293"/>
        <v>28</v>
      </c>
      <c r="H145" s="90">
        <f t="shared" si="134"/>
        <v>17.0352</v>
      </c>
      <c r="I145" s="121" t="str">
        <f t="shared" si="294"/>
        <v>CT19ACM01</v>
      </c>
      <c r="J145" s="90">
        <f t="shared" si="295"/>
        <v>62.400000000000006</v>
      </c>
      <c r="K145" s="90">
        <f t="shared" si="296"/>
        <v>20</v>
      </c>
      <c r="L145" s="90">
        <f t="shared" si="135"/>
        <v>12.48</v>
      </c>
      <c r="M145" s="121" t="str">
        <f t="shared" si="297"/>
        <v>AC19ABM</v>
      </c>
      <c r="N145" s="90">
        <f t="shared" si="298"/>
        <v>90.12</v>
      </c>
      <c r="O145" s="90">
        <f t="shared" si="299"/>
        <v>17</v>
      </c>
      <c r="P145" s="90">
        <f t="shared" si="136"/>
        <v>15.320399999999999</v>
      </c>
      <c r="Q145" s="121">
        <f t="shared" si="300"/>
        <v>0</v>
      </c>
      <c r="R145" s="90">
        <f t="shared" si="301"/>
        <v>0</v>
      </c>
      <c r="S145" s="90">
        <f t="shared" si="302"/>
        <v>0</v>
      </c>
      <c r="T145" s="90">
        <f t="shared" si="137"/>
        <v>0</v>
      </c>
      <c r="U145" s="121" t="str">
        <f t="shared" si="303"/>
        <v>EU19TAM01</v>
      </c>
      <c r="V145" s="90">
        <f t="shared" si="304"/>
        <v>79.44</v>
      </c>
      <c r="W145" s="90">
        <f t="shared" si="305"/>
        <v>11</v>
      </c>
      <c r="X145" s="90">
        <f t="shared" si="138"/>
        <v>8.7383999999999986</v>
      </c>
      <c r="Y145" s="121">
        <f t="shared" si="306"/>
        <v>0</v>
      </c>
      <c r="Z145" s="90">
        <f t="shared" si="307"/>
        <v>0</v>
      </c>
      <c r="AA145" s="90">
        <f t="shared" si="308"/>
        <v>0</v>
      </c>
      <c r="AB145" s="90">
        <f t="shared" si="139"/>
        <v>0</v>
      </c>
      <c r="AC145" s="121" t="str">
        <f t="shared" si="309"/>
        <v>MF19DAG</v>
      </c>
      <c r="AD145" s="90">
        <f t="shared" si="310"/>
        <v>60.84</v>
      </c>
      <c r="AE145" s="90">
        <f t="shared" si="311"/>
        <v>33</v>
      </c>
      <c r="AF145" s="90">
        <f t="shared" si="140"/>
        <v>20.077200000000001</v>
      </c>
      <c r="AG145" s="121" t="str">
        <f t="shared" si="312"/>
        <v>CT19ACG01</v>
      </c>
      <c r="AH145" s="90">
        <f t="shared" si="313"/>
        <v>61.44</v>
      </c>
      <c r="AI145" s="90">
        <f t="shared" si="314"/>
        <v>25</v>
      </c>
      <c r="AJ145" s="90">
        <f t="shared" si="141"/>
        <v>15.36</v>
      </c>
      <c r="AK145" s="121" t="str">
        <f t="shared" si="315"/>
        <v>AC18BR01</v>
      </c>
      <c r="AL145" s="90">
        <f t="shared" si="316"/>
        <v>87</v>
      </c>
      <c r="AM145" s="90">
        <f t="shared" si="317"/>
        <v>23</v>
      </c>
      <c r="AN145" s="90">
        <f t="shared" si="142"/>
        <v>20.010000000000002</v>
      </c>
      <c r="AO145" s="121">
        <f t="shared" si="318"/>
        <v>0</v>
      </c>
      <c r="AP145" s="118">
        <f t="shared" si="144"/>
        <v>0</v>
      </c>
      <c r="AQ145" s="89">
        <f t="shared" si="319"/>
        <v>0</v>
      </c>
      <c r="AR145" s="279">
        <f t="shared" si="145"/>
        <v>0</v>
      </c>
      <c r="AS145" s="121">
        <f t="shared" si="320"/>
        <v>0</v>
      </c>
      <c r="AT145" s="118">
        <f t="shared" si="146"/>
        <v>0</v>
      </c>
      <c r="AU145" s="279">
        <f t="shared" si="321"/>
        <v>0</v>
      </c>
      <c r="AV145" s="279">
        <f t="shared" si="147"/>
        <v>0</v>
      </c>
      <c r="AW145" s="123">
        <f t="shared" si="322"/>
        <v>0</v>
      </c>
      <c r="AX145" s="118">
        <f t="shared" si="148"/>
        <v>0</v>
      </c>
      <c r="AY145" s="287">
        <f t="shared" si="323"/>
        <v>502.08</v>
      </c>
      <c r="AZ145" s="78">
        <f t="shared" si="324"/>
        <v>109.02120000000001</v>
      </c>
      <c r="BA145" s="279"/>
      <c r="BC145" s="325">
        <f t="shared" si="325"/>
        <v>122</v>
      </c>
      <c r="BD145" s="330"/>
      <c r="BE145" s="331" t="b">
        <f t="shared" si="326"/>
        <v>0</v>
      </c>
      <c r="BF145" s="330"/>
      <c r="BG145" s="331" t="b">
        <f t="shared" si="327"/>
        <v>0</v>
      </c>
    </row>
    <row r="146" spans="1:59" ht="15" customHeight="1" x14ac:dyDescent="0.2">
      <c r="A146"/>
      <c r="B146" s="91">
        <v>122</v>
      </c>
      <c r="C146" s="91" t="s">
        <v>92</v>
      </c>
      <c r="D146" s="283">
        <f t="shared" si="143"/>
        <v>43924</v>
      </c>
      <c r="E146" s="90" t="str">
        <f t="shared" si="291"/>
        <v>MF18ACM02</v>
      </c>
      <c r="F146" s="90">
        <f t="shared" si="292"/>
        <v>60.84</v>
      </c>
      <c r="G146" s="90">
        <f t="shared" si="293"/>
        <v>28</v>
      </c>
      <c r="H146" s="90">
        <f t="shared" si="134"/>
        <v>17.0352</v>
      </c>
      <c r="I146" s="121" t="str">
        <f t="shared" si="294"/>
        <v>CT19ACM01</v>
      </c>
      <c r="J146" s="90">
        <f t="shared" si="295"/>
        <v>62.400000000000006</v>
      </c>
      <c r="K146" s="90">
        <f t="shared" si="296"/>
        <v>20</v>
      </c>
      <c r="L146" s="90">
        <f t="shared" si="135"/>
        <v>12.48</v>
      </c>
      <c r="M146" s="121" t="str">
        <f t="shared" si="297"/>
        <v>AC19ABM</v>
      </c>
      <c r="N146" s="90">
        <f t="shared" si="298"/>
        <v>90.12</v>
      </c>
      <c r="O146" s="90">
        <f t="shared" si="299"/>
        <v>17</v>
      </c>
      <c r="P146" s="90">
        <f t="shared" si="136"/>
        <v>15.320399999999999</v>
      </c>
      <c r="Q146" s="121">
        <f t="shared" si="300"/>
        <v>0</v>
      </c>
      <c r="R146" s="90">
        <f t="shared" si="301"/>
        <v>0</v>
      </c>
      <c r="S146" s="90">
        <f t="shared" si="302"/>
        <v>0</v>
      </c>
      <c r="T146" s="90">
        <f t="shared" si="137"/>
        <v>0</v>
      </c>
      <c r="U146" s="121" t="str">
        <f t="shared" si="303"/>
        <v>EU19TAM01</v>
      </c>
      <c r="V146" s="90">
        <f t="shared" si="304"/>
        <v>79.44</v>
      </c>
      <c r="W146" s="90">
        <f t="shared" si="305"/>
        <v>11</v>
      </c>
      <c r="X146" s="90">
        <f t="shared" si="138"/>
        <v>8.7383999999999986</v>
      </c>
      <c r="Y146" s="121">
        <f t="shared" si="306"/>
        <v>0</v>
      </c>
      <c r="Z146" s="90">
        <f t="shared" si="307"/>
        <v>0</v>
      </c>
      <c r="AA146" s="90">
        <f t="shared" si="308"/>
        <v>0</v>
      </c>
      <c r="AB146" s="90">
        <f t="shared" si="139"/>
        <v>0</v>
      </c>
      <c r="AC146" s="121" t="str">
        <f t="shared" si="309"/>
        <v>MF19DAG</v>
      </c>
      <c r="AD146" s="90">
        <f t="shared" si="310"/>
        <v>60.84</v>
      </c>
      <c r="AE146" s="90">
        <f t="shared" si="311"/>
        <v>33</v>
      </c>
      <c r="AF146" s="90">
        <f t="shared" si="140"/>
        <v>20.077200000000001</v>
      </c>
      <c r="AG146" s="121" t="str">
        <f t="shared" si="312"/>
        <v>CT19ACG01</v>
      </c>
      <c r="AH146" s="90">
        <f t="shared" si="313"/>
        <v>61.44</v>
      </c>
      <c r="AI146" s="90">
        <f t="shared" si="314"/>
        <v>25</v>
      </c>
      <c r="AJ146" s="90">
        <f t="shared" si="141"/>
        <v>15.36</v>
      </c>
      <c r="AK146" s="121" t="str">
        <f t="shared" si="315"/>
        <v>AC18BR01</v>
      </c>
      <c r="AL146" s="90">
        <f t="shared" si="316"/>
        <v>87</v>
      </c>
      <c r="AM146" s="90">
        <f t="shared" si="317"/>
        <v>23</v>
      </c>
      <c r="AN146" s="90">
        <f t="shared" si="142"/>
        <v>20.010000000000002</v>
      </c>
      <c r="AO146" s="121">
        <f t="shared" si="318"/>
        <v>0</v>
      </c>
      <c r="AP146" s="118">
        <f t="shared" si="144"/>
        <v>0</v>
      </c>
      <c r="AQ146" s="89">
        <f t="shared" si="319"/>
        <v>0</v>
      </c>
      <c r="AR146" s="279">
        <f t="shared" si="145"/>
        <v>0</v>
      </c>
      <c r="AS146" s="121">
        <f t="shared" si="320"/>
        <v>0</v>
      </c>
      <c r="AT146" s="118">
        <f t="shared" si="146"/>
        <v>0</v>
      </c>
      <c r="AU146" s="279">
        <f t="shared" si="321"/>
        <v>0</v>
      </c>
      <c r="AV146" s="279">
        <f t="shared" si="147"/>
        <v>0</v>
      </c>
      <c r="AW146" s="123">
        <f t="shared" si="322"/>
        <v>0</v>
      </c>
      <c r="AX146" s="118">
        <f t="shared" si="148"/>
        <v>0</v>
      </c>
      <c r="AY146" s="287">
        <f t="shared" si="323"/>
        <v>502.08</v>
      </c>
      <c r="AZ146" s="78">
        <f t="shared" si="324"/>
        <v>109.02120000000001</v>
      </c>
      <c r="BA146" s="279"/>
      <c r="BC146" s="325">
        <f t="shared" si="325"/>
        <v>122</v>
      </c>
      <c r="BD146" s="330"/>
      <c r="BE146" s="331" t="b">
        <f t="shared" si="326"/>
        <v>0</v>
      </c>
      <c r="BF146" s="330"/>
      <c r="BG146" s="331" t="b">
        <f t="shared" si="327"/>
        <v>0</v>
      </c>
    </row>
    <row r="147" spans="1:59" ht="15" customHeight="1" x14ac:dyDescent="0.2">
      <c r="A147"/>
      <c r="B147" s="91">
        <v>122</v>
      </c>
      <c r="C147" s="91" t="s">
        <v>92</v>
      </c>
      <c r="D147" s="283">
        <f t="shared" si="143"/>
        <v>43924</v>
      </c>
      <c r="E147" s="90" t="str">
        <f t="shared" si="291"/>
        <v>MF18ACM02</v>
      </c>
      <c r="F147" s="90">
        <f t="shared" si="292"/>
        <v>60.84</v>
      </c>
      <c r="G147" s="90">
        <f t="shared" si="293"/>
        <v>28</v>
      </c>
      <c r="H147" s="90">
        <f t="shared" si="134"/>
        <v>17.0352</v>
      </c>
      <c r="I147" s="121" t="str">
        <f t="shared" si="294"/>
        <v>CT19ACM01</v>
      </c>
      <c r="J147" s="90">
        <f t="shared" si="295"/>
        <v>62.400000000000006</v>
      </c>
      <c r="K147" s="90">
        <f t="shared" si="296"/>
        <v>20</v>
      </c>
      <c r="L147" s="90">
        <f t="shared" si="135"/>
        <v>12.48</v>
      </c>
      <c r="M147" s="121" t="str">
        <f t="shared" si="297"/>
        <v>AC19ABM</v>
      </c>
      <c r="N147" s="90">
        <f t="shared" si="298"/>
        <v>90.12</v>
      </c>
      <c r="O147" s="90">
        <f t="shared" si="299"/>
        <v>17</v>
      </c>
      <c r="P147" s="90">
        <f t="shared" si="136"/>
        <v>15.320399999999999</v>
      </c>
      <c r="Q147" s="121">
        <f t="shared" si="300"/>
        <v>0</v>
      </c>
      <c r="R147" s="90">
        <f t="shared" si="301"/>
        <v>0</v>
      </c>
      <c r="S147" s="90">
        <f t="shared" si="302"/>
        <v>0</v>
      </c>
      <c r="T147" s="90">
        <f t="shared" si="137"/>
        <v>0</v>
      </c>
      <c r="U147" s="121" t="str">
        <f t="shared" si="303"/>
        <v>EU19TAM01</v>
      </c>
      <c r="V147" s="90">
        <f t="shared" si="304"/>
        <v>79.44</v>
      </c>
      <c r="W147" s="90">
        <f t="shared" si="305"/>
        <v>11</v>
      </c>
      <c r="X147" s="90">
        <f t="shared" si="138"/>
        <v>8.7383999999999986</v>
      </c>
      <c r="Y147" s="121">
        <f t="shared" si="306"/>
        <v>0</v>
      </c>
      <c r="Z147" s="90">
        <f t="shared" si="307"/>
        <v>0</v>
      </c>
      <c r="AA147" s="90">
        <f t="shared" si="308"/>
        <v>0</v>
      </c>
      <c r="AB147" s="90">
        <f t="shared" si="139"/>
        <v>0</v>
      </c>
      <c r="AC147" s="121" t="str">
        <f t="shared" si="309"/>
        <v>MF19DAG</v>
      </c>
      <c r="AD147" s="90">
        <f t="shared" si="310"/>
        <v>60.84</v>
      </c>
      <c r="AE147" s="90">
        <f t="shared" si="311"/>
        <v>33</v>
      </c>
      <c r="AF147" s="90">
        <f t="shared" si="140"/>
        <v>20.077200000000001</v>
      </c>
      <c r="AG147" s="121" t="str">
        <f t="shared" si="312"/>
        <v>CT19ACG01</v>
      </c>
      <c r="AH147" s="90">
        <f t="shared" si="313"/>
        <v>61.44</v>
      </c>
      <c r="AI147" s="90">
        <f t="shared" si="314"/>
        <v>25</v>
      </c>
      <c r="AJ147" s="90">
        <f t="shared" si="141"/>
        <v>15.36</v>
      </c>
      <c r="AK147" s="121" t="str">
        <f t="shared" si="315"/>
        <v>AC18BR01</v>
      </c>
      <c r="AL147" s="90">
        <f t="shared" si="316"/>
        <v>87</v>
      </c>
      <c r="AM147" s="90">
        <f t="shared" si="317"/>
        <v>23</v>
      </c>
      <c r="AN147" s="90">
        <f t="shared" si="142"/>
        <v>20.010000000000002</v>
      </c>
      <c r="AO147" s="121">
        <f t="shared" si="318"/>
        <v>0</v>
      </c>
      <c r="AP147" s="118">
        <f t="shared" si="144"/>
        <v>0</v>
      </c>
      <c r="AQ147" s="89">
        <f t="shared" si="319"/>
        <v>0</v>
      </c>
      <c r="AR147" s="279">
        <f t="shared" si="145"/>
        <v>0</v>
      </c>
      <c r="AS147" s="121">
        <f t="shared" si="320"/>
        <v>0</v>
      </c>
      <c r="AT147" s="118">
        <f t="shared" si="146"/>
        <v>0</v>
      </c>
      <c r="AU147" s="279">
        <f t="shared" si="321"/>
        <v>0</v>
      </c>
      <c r="AV147" s="279">
        <f t="shared" si="147"/>
        <v>0</v>
      </c>
      <c r="AW147" s="123">
        <f t="shared" si="322"/>
        <v>0</v>
      </c>
      <c r="AX147" s="118">
        <f t="shared" si="148"/>
        <v>0</v>
      </c>
      <c r="AY147" s="287">
        <f t="shared" si="323"/>
        <v>502.08</v>
      </c>
      <c r="AZ147" s="78">
        <f t="shared" si="324"/>
        <v>109.02120000000001</v>
      </c>
      <c r="BA147" s="279"/>
      <c r="BC147" s="325">
        <f t="shared" si="325"/>
        <v>122</v>
      </c>
      <c r="BD147" s="330"/>
      <c r="BE147" s="331" t="b">
        <f t="shared" si="326"/>
        <v>0</v>
      </c>
      <c r="BF147" s="330"/>
      <c r="BG147" s="331" t="b">
        <f t="shared" si="327"/>
        <v>0</v>
      </c>
    </row>
    <row r="148" spans="1:59" ht="15" customHeight="1" x14ac:dyDescent="0.2">
      <c r="A148"/>
      <c r="B148" s="91">
        <v>122</v>
      </c>
      <c r="C148" s="91" t="s">
        <v>92</v>
      </c>
      <c r="D148" s="283">
        <f t="shared" si="143"/>
        <v>43924</v>
      </c>
      <c r="E148" s="90" t="str">
        <f t="shared" si="291"/>
        <v>MF18ACM02</v>
      </c>
      <c r="F148" s="90">
        <f t="shared" si="292"/>
        <v>60.84</v>
      </c>
      <c r="G148" s="90">
        <f t="shared" si="293"/>
        <v>28</v>
      </c>
      <c r="H148" s="90">
        <f t="shared" si="134"/>
        <v>17.0352</v>
      </c>
      <c r="I148" s="121" t="str">
        <f t="shared" si="294"/>
        <v>CT19ACM01</v>
      </c>
      <c r="J148" s="90">
        <f t="shared" si="295"/>
        <v>62.400000000000006</v>
      </c>
      <c r="K148" s="90">
        <f t="shared" si="296"/>
        <v>20</v>
      </c>
      <c r="L148" s="90">
        <f t="shared" si="135"/>
        <v>12.48</v>
      </c>
      <c r="M148" s="121" t="str">
        <f t="shared" si="297"/>
        <v>AC19ABM</v>
      </c>
      <c r="N148" s="90">
        <f t="shared" si="298"/>
        <v>90.12</v>
      </c>
      <c r="O148" s="90">
        <f t="shared" si="299"/>
        <v>17</v>
      </c>
      <c r="P148" s="90">
        <f t="shared" si="136"/>
        <v>15.320399999999999</v>
      </c>
      <c r="Q148" s="121">
        <f t="shared" si="300"/>
        <v>0</v>
      </c>
      <c r="R148" s="90">
        <f t="shared" si="301"/>
        <v>0</v>
      </c>
      <c r="S148" s="90">
        <f t="shared" si="302"/>
        <v>0</v>
      </c>
      <c r="T148" s="90">
        <f t="shared" si="137"/>
        <v>0</v>
      </c>
      <c r="U148" s="121" t="str">
        <f t="shared" si="303"/>
        <v>EU19TAM01</v>
      </c>
      <c r="V148" s="90">
        <f t="shared" si="304"/>
        <v>79.44</v>
      </c>
      <c r="W148" s="90">
        <f t="shared" si="305"/>
        <v>11</v>
      </c>
      <c r="X148" s="90">
        <f t="shared" si="138"/>
        <v>8.7383999999999986</v>
      </c>
      <c r="Y148" s="121">
        <f t="shared" si="306"/>
        <v>0</v>
      </c>
      <c r="Z148" s="90">
        <f t="shared" si="307"/>
        <v>0</v>
      </c>
      <c r="AA148" s="90">
        <f t="shared" si="308"/>
        <v>0</v>
      </c>
      <c r="AB148" s="90">
        <f t="shared" si="139"/>
        <v>0</v>
      </c>
      <c r="AC148" s="121" t="str">
        <f t="shared" si="309"/>
        <v>MF19DAG</v>
      </c>
      <c r="AD148" s="90">
        <f t="shared" si="310"/>
        <v>60.84</v>
      </c>
      <c r="AE148" s="90">
        <f t="shared" si="311"/>
        <v>33</v>
      </c>
      <c r="AF148" s="90">
        <f t="shared" si="140"/>
        <v>20.077200000000001</v>
      </c>
      <c r="AG148" s="121" t="str">
        <f t="shared" si="312"/>
        <v>CT19ACG01</v>
      </c>
      <c r="AH148" s="90">
        <f t="shared" si="313"/>
        <v>61.44</v>
      </c>
      <c r="AI148" s="90">
        <f t="shared" si="314"/>
        <v>25</v>
      </c>
      <c r="AJ148" s="90">
        <f t="shared" si="141"/>
        <v>15.36</v>
      </c>
      <c r="AK148" s="121" t="str">
        <f t="shared" si="315"/>
        <v>AC18BR01</v>
      </c>
      <c r="AL148" s="90">
        <f t="shared" si="316"/>
        <v>87</v>
      </c>
      <c r="AM148" s="90">
        <f t="shared" si="317"/>
        <v>23</v>
      </c>
      <c r="AN148" s="90">
        <f t="shared" si="142"/>
        <v>20.010000000000002</v>
      </c>
      <c r="AO148" s="121">
        <f t="shared" si="318"/>
        <v>0</v>
      </c>
      <c r="AP148" s="118">
        <f t="shared" si="144"/>
        <v>0</v>
      </c>
      <c r="AQ148" s="89">
        <f t="shared" si="319"/>
        <v>0</v>
      </c>
      <c r="AR148" s="279">
        <f t="shared" si="145"/>
        <v>0</v>
      </c>
      <c r="AS148" s="121">
        <f t="shared" si="320"/>
        <v>0</v>
      </c>
      <c r="AT148" s="118">
        <f t="shared" si="146"/>
        <v>0</v>
      </c>
      <c r="AU148" s="279">
        <f t="shared" si="321"/>
        <v>0</v>
      </c>
      <c r="AV148" s="279">
        <f t="shared" si="147"/>
        <v>0</v>
      </c>
      <c r="AW148" s="123">
        <f t="shared" si="322"/>
        <v>0</v>
      </c>
      <c r="AX148" s="118">
        <f t="shared" si="148"/>
        <v>0</v>
      </c>
      <c r="AY148" s="287">
        <f t="shared" si="323"/>
        <v>502.08</v>
      </c>
      <c r="AZ148" s="78">
        <f t="shared" si="324"/>
        <v>109.02120000000001</v>
      </c>
      <c r="BA148" s="279"/>
      <c r="BC148" s="325">
        <f t="shared" si="325"/>
        <v>122</v>
      </c>
      <c r="BD148" s="330"/>
      <c r="BE148" s="331" t="b">
        <f t="shared" si="326"/>
        <v>0</v>
      </c>
      <c r="BF148" s="330"/>
      <c r="BG148" s="331" t="b">
        <f t="shared" si="327"/>
        <v>0</v>
      </c>
    </row>
    <row r="149" spans="1:59" ht="15" customHeight="1" x14ac:dyDescent="0.2">
      <c r="A149"/>
      <c r="B149" s="91">
        <v>122</v>
      </c>
      <c r="C149" s="91" t="s">
        <v>92</v>
      </c>
      <c r="D149" s="283">
        <f t="shared" si="143"/>
        <v>43924</v>
      </c>
      <c r="E149" s="90" t="str">
        <f t="shared" si="291"/>
        <v>MF18ACM02</v>
      </c>
      <c r="F149" s="90">
        <f t="shared" si="292"/>
        <v>60.84</v>
      </c>
      <c r="G149" s="90">
        <f t="shared" si="293"/>
        <v>28</v>
      </c>
      <c r="H149" s="90">
        <f t="shared" si="134"/>
        <v>17.0352</v>
      </c>
      <c r="I149" s="121" t="str">
        <f t="shared" si="294"/>
        <v>CT19ACM01</v>
      </c>
      <c r="J149" s="90">
        <f t="shared" si="295"/>
        <v>62.400000000000006</v>
      </c>
      <c r="K149" s="90">
        <f t="shared" si="296"/>
        <v>20</v>
      </c>
      <c r="L149" s="90">
        <f t="shared" si="135"/>
        <v>12.48</v>
      </c>
      <c r="M149" s="121" t="str">
        <f t="shared" si="297"/>
        <v>AC19ABM</v>
      </c>
      <c r="N149" s="90">
        <f t="shared" si="298"/>
        <v>90.12</v>
      </c>
      <c r="O149" s="90">
        <f t="shared" si="299"/>
        <v>17</v>
      </c>
      <c r="P149" s="90">
        <f t="shared" si="136"/>
        <v>15.320399999999999</v>
      </c>
      <c r="Q149" s="121">
        <f t="shared" si="300"/>
        <v>0</v>
      </c>
      <c r="R149" s="90">
        <f t="shared" si="301"/>
        <v>0</v>
      </c>
      <c r="S149" s="90">
        <f t="shared" si="302"/>
        <v>0</v>
      </c>
      <c r="T149" s="90">
        <f t="shared" si="137"/>
        <v>0</v>
      </c>
      <c r="U149" s="121" t="str">
        <f t="shared" si="303"/>
        <v>EU19TAM01</v>
      </c>
      <c r="V149" s="90">
        <f t="shared" si="304"/>
        <v>79.44</v>
      </c>
      <c r="W149" s="90">
        <f t="shared" si="305"/>
        <v>11</v>
      </c>
      <c r="X149" s="90">
        <f t="shared" si="138"/>
        <v>8.7383999999999986</v>
      </c>
      <c r="Y149" s="121">
        <f t="shared" si="306"/>
        <v>0</v>
      </c>
      <c r="Z149" s="90">
        <f t="shared" si="307"/>
        <v>0</v>
      </c>
      <c r="AA149" s="90">
        <f t="shared" si="308"/>
        <v>0</v>
      </c>
      <c r="AB149" s="90">
        <f t="shared" si="139"/>
        <v>0</v>
      </c>
      <c r="AC149" s="121" t="str">
        <f t="shared" si="309"/>
        <v>MF19DAG</v>
      </c>
      <c r="AD149" s="90">
        <f t="shared" si="310"/>
        <v>60.84</v>
      </c>
      <c r="AE149" s="90">
        <f t="shared" si="311"/>
        <v>33</v>
      </c>
      <c r="AF149" s="90">
        <f t="shared" si="140"/>
        <v>20.077200000000001</v>
      </c>
      <c r="AG149" s="121" t="str">
        <f t="shared" si="312"/>
        <v>CT19ACG01</v>
      </c>
      <c r="AH149" s="90">
        <f t="shared" si="313"/>
        <v>61.44</v>
      </c>
      <c r="AI149" s="90">
        <f t="shared" si="314"/>
        <v>25</v>
      </c>
      <c r="AJ149" s="90">
        <f t="shared" si="141"/>
        <v>15.36</v>
      </c>
      <c r="AK149" s="121" t="str">
        <f t="shared" si="315"/>
        <v>AC18BR01</v>
      </c>
      <c r="AL149" s="90">
        <f t="shared" si="316"/>
        <v>87</v>
      </c>
      <c r="AM149" s="90">
        <f t="shared" si="317"/>
        <v>23</v>
      </c>
      <c r="AN149" s="90">
        <f t="shared" si="142"/>
        <v>20.010000000000002</v>
      </c>
      <c r="AO149" s="121">
        <f t="shared" si="318"/>
        <v>0</v>
      </c>
      <c r="AP149" s="118">
        <f t="shared" si="144"/>
        <v>0</v>
      </c>
      <c r="AQ149" s="89">
        <f t="shared" si="319"/>
        <v>0</v>
      </c>
      <c r="AR149" s="279">
        <f t="shared" si="145"/>
        <v>0</v>
      </c>
      <c r="AS149" s="121">
        <f t="shared" si="320"/>
        <v>0</v>
      </c>
      <c r="AT149" s="118">
        <f t="shared" si="146"/>
        <v>0</v>
      </c>
      <c r="AU149" s="279">
        <f t="shared" si="321"/>
        <v>0</v>
      </c>
      <c r="AV149" s="279">
        <f t="shared" si="147"/>
        <v>0</v>
      </c>
      <c r="AW149" s="123">
        <f t="shared" si="322"/>
        <v>0</v>
      </c>
      <c r="AX149" s="118">
        <f t="shared" si="148"/>
        <v>0</v>
      </c>
      <c r="AY149" s="287">
        <f t="shared" si="323"/>
        <v>502.08</v>
      </c>
      <c r="AZ149" s="78">
        <f t="shared" si="324"/>
        <v>109.02120000000001</v>
      </c>
      <c r="BA149" s="279"/>
      <c r="BC149" s="325">
        <f t="shared" si="325"/>
        <v>122</v>
      </c>
      <c r="BD149" s="330"/>
      <c r="BE149" s="331" t="b">
        <f t="shared" si="326"/>
        <v>0</v>
      </c>
      <c r="BF149" s="330"/>
      <c r="BG149" s="331" t="b">
        <f t="shared" si="327"/>
        <v>0</v>
      </c>
    </row>
    <row r="150" spans="1:59" ht="15" customHeight="1" x14ac:dyDescent="0.2">
      <c r="A150"/>
      <c r="B150" s="91">
        <v>128</v>
      </c>
      <c r="C150" s="91"/>
      <c r="D150" s="283">
        <f t="shared" si="143"/>
        <v>43930</v>
      </c>
      <c r="E150" s="90">
        <f t="shared" si="291"/>
        <v>0</v>
      </c>
      <c r="F150" s="90">
        <f t="shared" si="292"/>
        <v>0</v>
      </c>
      <c r="G150" s="90">
        <f t="shared" si="293"/>
        <v>0</v>
      </c>
      <c r="H150" s="90">
        <f t="shared" si="134"/>
        <v>0</v>
      </c>
      <c r="I150" s="121">
        <f t="shared" si="294"/>
        <v>0</v>
      </c>
      <c r="J150" s="90">
        <f t="shared" si="295"/>
        <v>0</v>
      </c>
      <c r="K150" s="90">
        <f t="shared" si="296"/>
        <v>0</v>
      </c>
      <c r="L150" s="90">
        <f t="shared" si="135"/>
        <v>0</v>
      </c>
      <c r="M150" s="121">
        <f t="shared" si="297"/>
        <v>0</v>
      </c>
      <c r="N150" s="90">
        <f t="shared" si="298"/>
        <v>0</v>
      </c>
      <c r="O150" s="90">
        <f t="shared" si="299"/>
        <v>0</v>
      </c>
      <c r="P150" s="90">
        <f t="shared" si="136"/>
        <v>0</v>
      </c>
      <c r="Q150" s="121">
        <f t="shared" si="300"/>
        <v>0</v>
      </c>
      <c r="R150" s="90">
        <f t="shared" si="301"/>
        <v>0</v>
      </c>
      <c r="S150" s="90">
        <f t="shared" si="302"/>
        <v>0</v>
      </c>
      <c r="T150" s="90">
        <f t="shared" si="137"/>
        <v>0</v>
      </c>
      <c r="U150" s="121">
        <f t="shared" si="303"/>
        <v>0</v>
      </c>
      <c r="V150" s="90">
        <f t="shared" si="304"/>
        <v>0</v>
      </c>
      <c r="W150" s="90">
        <f t="shared" si="305"/>
        <v>0</v>
      </c>
      <c r="X150" s="90">
        <f t="shared" si="138"/>
        <v>0</v>
      </c>
      <c r="Y150" s="121">
        <f t="shared" si="306"/>
        <v>0</v>
      </c>
      <c r="Z150" s="90">
        <f t="shared" si="307"/>
        <v>0</v>
      </c>
      <c r="AA150" s="90">
        <f t="shared" si="308"/>
        <v>0</v>
      </c>
      <c r="AB150" s="90">
        <f t="shared" si="139"/>
        <v>0</v>
      </c>
      <c r="AC150" s="121">
        <f t="shared" si="309"/>
        <v>0</v>
      </c>
      <c r="AD150" s="90">
        <f t="shared" si="310"/>
        <v>0</v>
      </c>
      <c r="AE150" s="90">
        <f t="shared" si="311"/>
        <v>0</v>
      </c>
      <c r="AF150" s="90">
        <f t="shared" si="140"/>
        <v>0</v>
      </c>
      <c r="AG150" s="121">
        <f t="shared" si="312"/>
        <v>0</v>
      </c>
      <c r="AH150" s="90">
        <f t="shared" si="313"/>
        <v>0</v>
      </c>
      <c r="AI150" s="90">
        <f t="shared" si="314"/>
        <v>0</v>
      </c>
      <c r="AJ150" s="90">
        <f t="shared" si="141"/>
        <v>0</v>
      </c>
      <c r="AK150" s="121">
        <f t="shared" si="315"/>
        <v>0</v>
      </c>
      <c r="AL150" s="90">
        <f t="shared" si="316"/>
        <v>0</v>
      </c>
      <c r="AM150" s="90">
        <f t="shared" si="317"/>
        <v>0</v>
      </c>
      <c r="AN150" s="90">
        <f t="shared" si="142"/>
        <v>0</v>
      </c>
      <c r="AO150" s="121">
        <f t="shared" si="318"/>
        <v>0</v>
      </c>
      <c r="AP150" s="118">
        <f t="shared" si="144"/>
        <v>0</v>
      </c>
      <c r="AQ150" s="89">
        <f t="shared" si="319"/>
        <v>118.69999999999999</v>
      </c>
      <c r="AR150" s="279">
        <f t="shared" si="145"/>
        <v>29.674999999999997</v>
      </c>
      <c r="AS150" s="121">
        <f t="shared" si="320"/>
        <v>54</v>
      </c>
      <c r="AT150" s="118">
        <f t="shared" si="146"/>
        <v>10.8</v>
      </c>
      <c r="AU150" s="279">
        <f t="shared" si="321"/>
        <v>0</v>
      </c>
      <c r="AV150" s="279">
        <f t="shared" si="147"/>
        <v>0</v>
      </c>
      <c r="AW150" s="123">
        <f t="shared" si="322"/>
        <v>0</v>
      </c>
      <c r="AX150" s="118">
        <f t="shared" si="148"/>
        <v>0</v>
      </c>
      <c r="AY150" s="287">
        <f t="shared" si="323"/>
        <v>172.7</v>
      </c>
      <c r="AZ150" s="78">
        <f t="shared" si="324"/>
        <v>40.474999999999994</v>
      </c>
      <c r="BA150" s="279"/>
      <c r="BC150" s="325">
        <f t="shared" si="325"/>
        <v>128</v>
      </c>
      <c r="BD150" s="330"/>
      <c r="BE150" s="331" t="b">
        <f t="shared" si="326"/>
        <v>0</v>
      </c>
      <c r="BF150" s="330"/>
      <c r="BG150" s="331" t="b">
        <f t="shared" si="327"/>
        <v>0</v>
      </c>
    </row>
    <row r="151" spans="1:59" ht="15" customHeight="1" x14ac:dyDescent="0.2">
      <c r="A151"/>
      <c r="B151" s="91">
        <v>129</v>
      </c>
      <c r="C151" s="91" t="s">
        <v>92</v>
      </c>
      <c r="D151" s="283">
        <f t="shared" si="143"/>
        <v>43930</v>
      </c>
      <c r="E151" s="90" t="str">
        <f t="shared" si="291"/>
        <v>MF18ACM02</v>
      </c>
      <c r="F151" s="90">
        <f t="shared" si="292"/>
        <v>60.84</v>
      </c>
      <c r="G151" s="90">
        <f t="shared" si="293"/>
        <v>28</v>
      </c>
      <c r="H151" s="90">
        <f t="shared" si="134"/>
        <v>17.0352</v>
      </c>
      <c r="I151" s="121" t="str">
        <f t="shared" si="294"/>
        <v>CT19ACM01</v>
      </c>
      <c r="J151" s="90">
        <f t="shared" si="295"/>
        <v>93.600000000000009</v>
      </c>
      <c r="K151" s="90">
        <f t="shared" si="296"/>
        <v>20</v>
      </c>
      <c r="L151" s="90">
        <f t="shared" si="135"/>
        <v>18.720000000000002</v>
      </c>
      <c r="M151" s="121" t="str">
        <f t="shared" si="297"/>
        <v>AC19ABM</v>
      </c>
      <c r="N151" s="90">
        <f t="shared" si="298"/>
        <v>135.18</v>
      </c>
      <c r="O151" s="90">
        <f t="shared" si="299"/>
        <v>17</v>
      </c>
      <c r="P151" s="90">
        <f t="shared" si="136"/>
        <v>22.980599999999999</v>
      </c>
      <c r="Q151" s="121" t="str">
        <f t="shared" si="300"/>
        <v>ME19ACM</v>
      </c>
      <c r="R151" s="90">
        <f t="shared" si="301"/>
        <v>30.42</v>
      </c>
      <c r="S151" s="90">
        <f t="shared" si="302"/>
        <v>18</v>
      </c>
      <c r="T151" s="90">
        <f t="shared" si="137"/>
        <v>5.4756000000000009</v>
      </c>
      <c r="U151" s="121" t="str">
        <f t="shared" si="303"/>
        <v>EU19TAM01</v>
      </c>
      <c r="V151" s="90">
        <f t="shared" si="304"/>
        <v>39.72</v>
      </c>
      <c r="W151" s="90">
        <f t="shared" si="305"/>
        <v>11</v>
      </c>
      <c r="X151" s="90">
        <f t="shared" si="138"/>
        <v>4.3691999999999993</v>
      </c>
      <c r="Y151" s="121">
        <f t="shared" si="306"/>
        <v>0</v>
      </c>
      <c r="Z151" s="90">
        <f t="shared" si="307"/>
        <v>0</v>
      </c>
      <c r="AA151" s="90">
        <f t="shared" si="308"/>
        <v>0</v>
      </c>
      <c r="AB151" s="90">
        <f t="shared" si="139"/>
        <v>0</v>
      </c>
      <c r="AC151" s="121" t="str">
        <f t="shared" si="309"/>
        <v>MF19DAG</v>
      </c>
      <c r="AD151" s="90">
        <f t="shared" si="310"/>
        <v>30.42</v>
      </c>
      <c r="AE151" s="90">
        <f t="shared" si="311"/>
        <v>33</v>
      </c>
      <c r="AF151" s="90">
        <f t="shared" si="140"/>
        <v>10.038600000000001</v>
      </c>
      <c r="AG151" s="121" t="str">
        <f t="shared" si="312"/>
        <v>CT19ACG01</v>
      </c>
      <c r="AH151" s="90">
        <f t="shared" si="313"/>
        <v>30.72</v>
      </c>
      <c r="AI151" s="90">
        <f t="shared" si="314"/>
        <v>25</v>
      </c>
      <c r="AJ151" s="90">
        <f t="shared" si="141"/>
        <v>7.68</v>
      </c>
      <c r="AK151" s="121" t="str">
        <f t="shared" si="315"/>
        <v>AC18BR01</v>
      </c>
      <c r="AL151" s="90">
        <f t="shared" si="316"/>
        <v>43.5</v>
      </c>
      <c r="AM151" s="90">
        <f t="shared" si="317"/>
        <v>23</v>
      </c>
      <c r="AN151" s="90">
        <f t="shared" si="142"/>
        <v>10.005000000000001</v>
      </c>
      <c r="AO151" s="121">
        <f t="shared" si="318"/>
        <v>0</v>
      </c>
      <c r="AP151" s="118">
        <f t="shared" si="144"/>
        <v>0</v>
      </c>
      <c r="AQ151" s="89">
        <f t="shared" si="319"/>
        <v>0</v>
      </c>
      <c r="AR151" s="279">
        <f t="shared" si="145"/>
        <v>0</v>
      </c>
      <c r="AS151" s="121">
        <f t="shared" si="320"/>
        <v>0</v>
      </c>
      <c r="AT151" s="118">
        <f t="shared" si="146"/>
        <v>0</v>
      </c>
      <c r="AU151" s="279">
        <f t="shared" si="321"/>
        <v>0</v>
      </c>
      <c r="AV151" s="279">
        <f t="shared" si="147"/>
        <v>0</v>
      </c>
      <c r="AW151" s="123">
        <f t="shared" si="322"/>
        <v>0</v>
      </c>
      <c r="AX151" s="118">
        <f t="shared" si="148"/>
        <v>0</v>
      </c>
      <c r="AY151" s="287">
        <f t="shared" si="323"/>
        <v>464.4</v>
      </c>
      <c r="AZ151" s="78">
        <f t="shared" si="324"/>
        <v>96.304200000000009</v>
      </c>
      <c r="BA151" s="279"/>
      <c r="BC151" s="325">
        <f t="shared" si="325"/>
        <v>129</v>
      </c>
      <c r="BD151" s="330"/>
      <c r="BE151" s="331" t="b">
        <f t="shared" si="326"/>
        <v>0</v>
      </c>
      <c r="BF151" s="330"/>
      <c r="BG151" s="331" t="b">
        <f t="shared" si="327"/>
        <v>0</v>
      </c>
    </row>
    <row r="152" spans="1:59" ht="15" customHeight="1" x14ac:dyDescent="0.2">
      <c r="A152"/>
      <c r="B152" s="91">
        <v>130</v>
      </c>
      <c r="C152" s="91" t="s">
        <v>92</v>
      </c>
      <c r="D152" s="283">
        <f t="shared" si="143"/>
        <v>43930</v>
      </c>
      <c r="E152" s="90" t="str">
        <f t="shared" si="291"/>
        <v>MF18ACM02</v>
      </c>
      <c r="F152" s="90">
        <f t="shared" si="292"/>
        <v>30.42</v>
      </c>
      <c r="G152" s="90">
        <f t="shared" si="293"/>
        <v>28</v>
      </c>
      <c r="H152" s="90">
        <f t="shared" ref="H152:H239" si="328">F152*G152/100</f>
        <v>8.5175999999999998</v>
      </c>
      <c r="I152" s="121" t="str">
        <f t="shared" si="294"/>
        <v>CT19ACM01</v>
      </c>
      <c r="J152" s="90">
        <f t="shared" si="295"/>
        <v>31.200000000000003</v>
      </c>
      <c r="K152" s="90">
        <f t="shared" si="296"/>
        <v>20</v>
      </c>
      <c r="L152" s="90">
        <f t="shared" ref="L152:L239" si="329">J152*K152/100</f>
        <v>6.24</v>
      </c>
      <c r="M152" s="121" t="str">
        <f t="shared" si="297"/>
        <v>AC19ABM</v>
      </c>
      <c r="N152" s="90">
        <f t="shared" si="298"/>
        <v>45.06</v>
      </c>
      <c r="O152" s="90">
        <f t="shared" si="299"/>
        <v>17</v>
      </c>
      <c r="P152" s="90">
        <f t="shared" ref="P152:P239" si="330">N152*O152/100</f>
        <v>7.6601999999999997</v>
      </c>
      <c r="Q152" s="121" t="str">
        <f t="shared" si="300"/>
        <v>ME19ACM</v>
      </c>
      <c r="R152" s="90">
        <f t="shared" si="301"/>
        <v>30.42</v>
      </c>
      <c r="S152" s="90">
        <f t="shared" si="302"/>
        <v>18</v>
      </c>
      <c r="T152" s="90">
        <f t="shared" ref="T152:T239" si="331">R152*S152/100</f>
        <v>5.4756000000000009</v>
      </c>
      <c r="U152" s="121" t="str">
        <f t="shared" si="303"/>
        <v>EU19TAM01</v>
      </c>
      <c r="V152" s="90">
        <f t="shared" si="304"/>
        <v>39.72</v>
      </c>
      <c r="W152" s="90">
        <f t="shared" si="305"/>
        <v>11</v>
      </c>
      <c r="X152" s="90">
        <f t="shared" ref="X152:X239" si="332">V152*W152/100</f>
        <v>4.3691999999999993</v>
      </c>
      <c r="Y152" s="121">
        <f t="shared" si="306"/>
        <v>0</v>
      </c>
      <c r="Z152" s="90">
        <f t="shared" si="307"/>
        <v>0</v>
      </c>
      <c r="AA152" s="90">
        <f t="shared" si="308"/>
        <v>0</v>
      </c>
      <c r="AB152" s="90">
        <f t="shared" ref="AB152:AB239" si="333">Z152*AA152/100</f>
        <v>0</v>
      </c>
      <c r="AC152" s="121" t="str">
        <f t="shared" si="309"/>
        <v>MF19DAG</v>
      </c>
      <c r="AD152" s="90">
        <f t="shared" si="310"/>
        <v>30.42</v>
      </c>
      <c r="AE152" s="90">
        <f t="shared" si="311"/>
        <v>33</v>
      </c>
      <c r="AF152" s="90">
        <f t="shared" ref="AF152:AF239" si="334">AD152*AE152/100</f>
        <v>10.038600000000001</v>
      </c>
      <c r="AG152" s="121" t="str">
        <f t="shared" si="312"/>
        <v>CT19ACG01</v>
      </c>
      <c r="AH152" s="90">
        <f t="shared" si="313"/>
        <v>30.72</v>
      </c>
      <c r="AI152" s="90">
        <f t="shared" si="314"/>
        <v>25</v>
      </c>
      <c r="AJ152" s="90">
        <f t="shared" ref="AJ152:AJ239" si="335">AH152*AI152/100</f>
        <v>7.68</v>
      </c>
      <c r="AK152" s="121" t="str">
        <f t="shared" si="315"/>
        <v>AC18BR01</v>
      </c>
      <c r="AL152" s="90">
        <f t="shared" si="316"/>
        <v>43.5</v>
      </c>
      <c r="AM152" s="90">
        <f t="shared" si="317"/>
        <v>23</v>
      </c>
      <c r="AN152" s="90">
        <f t="shared" ref="AN152:AN239" si="336">AL152*AM152/100</f>
        <v>10.005000000000001</v>
      </c>
      <c r="AO152" s="121">
        <f t="shared" si="318"/>
        <v>0</v>
      </c>
      <c r="AP152" s="118">
        <f t="shared" si="144"/>
        <v>0</v>
      </c>
      <c r="AQ152" s="89">
        <f t="shared" si="319"/>
        <v>0</v>
      </c>
      <c r="AR152" s="279">
        <f t="shared" si="145"/>
        <v>0</v>
      </c>
      <c r="AS152" s="121">
        <f t="shared" si="320"/>
        <v>0</v>
      </c>
      <c r="AT152" s="118">
        <f t="shared" si="146"/>
        <v>0</v>
      </c>
      <c r="AU152" s="279">
        <f t="shared" si="321"/>
        <v>0</v>
      </c>
      <c r="AV152" s="279">
        <f t="shared" si="147"/>
        <v>0</v>
      </c>
      <c r="AW152" s="123">
        <f t="shared" si="322"/>
        <v>0</v>
      </c>
      <c r="AX152" s="118">
        <f t="shared" si="148"/>
        <v>0</v>
      </c>
      <c r="AY152" s="287">
        <f t="shared" si="323"/>
        <v>281.46000000000004</v>
      </c>
      <c r="AZ152" s="78">
        <f t="shared" si="324"/>
        <v>59.986200000000004</v>
      </c>
      <c r="BA152" s="279"/>
      <c r="BC152" s="325">
        <f t="shared" si="325"/>
        <v>130</v>
      </c>
      <c r="BD152" s="330"/>
      <c r="BE152" s="331" t="b">
        <f t="shared" si="326"/>
        <v>0</v>
      </c>
      <c r="BF152" s="330"/>
      <c r="BG152" s="331" t="b">
        <f t="shared" si="327"/>
        <v>0</v>
      </c>
    </row>
    <row r="153" spans="1:59" ht="15" customHeight="1" x14ac:dyDescent="0.2">
      <c r="A153"/>
      <c r="B153" s="91">
        <v>131</v>
      </c>
      <c r="C153" s="91" t="s">
        <v>92</v>
      </c>
      <c r="D153" s="283">
        <f t="shared" ref="D153:D240" si="337">IF($C153="GD",VLOOKUP($B153,FATT_GD,4,0),VLOOKUP($B153,FATT_VE,2,0))</f>
        <v>43930</v>
      </c>
      <c r="E153" s="90" t="str">
        <f t="shared" si="291"/>
        <v>MF18ACM02</v>
      </c>
      <c r="F153" s="90">
        <f t="shared" si="292"/>
        <v>30.42</v>
      </c>
      <c r="G153" s="90">
        <f t="shared" si="293"/>
        <v>28</v>
      </c>
      <c r="H153" s="90">
        <f t="shared" si="328"/>
        <v>8.5175999999999998</v>
      </c>
      <c r="I153" s="121" t="str">
        <f t="shared" si="294"/>
        <v>CT19ACM01</v>
      </c>
      <c r="J153" s="90">
        <f t="shared" si="295"/>
        <v>62.400000000000006</v>
      </c>
      <c r="K153" s="90">
        <f t="shared" si="296"/>
        <v>20</v>
      </c>
      <c r="L153" s="90">
        <f t="shared" si="329"/>
        <v>12.48</v>
      </c>
      <c r="M153" s="121" t="str">
        <f t="shared" si="297"/>
        <v>AC19ABM</v>
      </c>
      <c r="N153" s="90">
        <f t="shared" si="298"/>
        <v>45.06</v>
      </c>
      <c r="O153" s="90">
        <f t="shared" si="299"/>
        <v>17</v>
      </c>
      <c r="P153" s="90">
        <f t="shared" si="330"/>
        <v>7.6601999999999997</v>
      </c>
      <c r="Q153" s="121" t="str">
        <f t="shared" si="300"/>
        <v>ME19ACM</v>
      </c>
      <c r="R153" s="90">
        <f t="shared" si="301"/>
        <v>30.42</v>
      </c>
      <c r="S153" s="90">
        <f t="shared" si="302"/>
        <v>18</v>
      </c>
      <c r="T153" s="90">
        <f t="shared" si="331"/>
        <v>5.4756000000000009</v>
      </c>
      <c r="U153" s="121">
        <f t="shared" si="303"/>
        <v>0</v>
      </c>
      <c r="V153" s="90">
        <f t="shared" si="304"/>
        <v>0</v>
      </c>
      <c r="W153" s="90">
        <f t="shared" si="305"/>
        <v>0</v>
      </c>
      <c r="X153" s="90">
        <f t="shared" si="332"/>
        <v>0</v>
      </c>
      <c r="Y153" s="121">
        <f t="shared" si="306"/>
        <v>0</v>
      </c>
      <c r="Z153" s="90">
        <f t="shared" si="307"/>
        <v>0</v>
      </c>
      <c r="AA153" s="90">
        <f t="shared" si="308"/>
        <v>0</v>
      </c>
      <c r="AB153" s="90">
        <f t="shared" si="333"/>
        <v>0</v>
      </c>
      <c r="AC153" s="121" t="str">
        <f t="shared" si="309"/>
        <v>MF19DAG</v>
      </c>
      <c r="AD153" s="90">
        <f t="shared" si="310"/>
        <v>30.42</v>
      </c>
      <c r="AE153" s="90">
        <f t="shared" si="311"/>
        <v>33</v>
      </c>
      <c r="AF153" s="90">
        <f t="shared" si="334"/>
        <v>10.038600000000001</v>
      </c>
      <c r="AG153" s="121" t="str">
        <f t="shared" si="312"/>
        <v>CT19ACG01</v>
      </c>
      <c r="AH153" s="90">
        <f t="shared" si="313"/>
        <v>30.72</v>
      </c>
      <c r="AI153" s="90">
        <f t="shared" si="314"/>
        <v>25</v>
      </c>
      <c r="AJ153" s="90">
        <f t="shared" si="335"/>
        <v>7.68</v>
      </c>
      <c r="AK153" s="121" t="str">
        <f t="shared" si="315"/>
        <v>AC18BR01</v>
      </c>
      <c r="AL153" s="90">
        <f t="shared" si="316"/>
        <v>43.5</v>
      </c>
      <c r="AM153" s="90">
        <f t="shared" si="317"/>
        <v>23</v>
      </c>
      <c r="AN153" s="90">
        <f t="shared" si="336"/>
        <v>10.005000000000001</v>
      </c>
      <c r="AO153" s="121">
        <f t="shared" si="318"/>
        <v>0</v>
      </c>
      <c r="AP153" s="118">
        <f t="shared" ref="AP153:AP240" si="338">IFERROR(IF(AO153&gt;0,AO153*AP$6/100,0),0)</f>
        <v>0</v>
      </c>
      <c r="AQ153" s="89">
        <f t="shared" si="319"/>
        <v>0</v>
      </c>
      <c r="AR153" s="279">
        <f t="shared" ref="AR153:AR240" si="339">IFERROR(IF(AQ153&gt;0,AQ153*AR$6/100,0),0)</f>
        <v>0</v>
      </c>
      <c r="AS153" s="121">
        <f t="shared" si="320"/>
        <v>0</v>
      </c>
      <c r="AT153" s="118">
        <f t="shared" ref="AT153:AT240" si="340">IFERROR(IF(AS153&gt;0,AS153*AT$6/100,0),0)</f>
        <v>0</v>
      </c>
      <c r="AU153" s="279">
        <f t="shared" si="321"/>
        <v>0</v>
      </c>
      <c r="AV153" s="279">
        <f t="shared" ref="AV153:AV240" si="341">IFERROR(IF(AU153&gt;0,AU153*AV$6/100,0),0)</f>
        <v>0</v>
      </c>
      <c r="AW153" s="123">
        <f t="shared" si="322"/>
        <v>0</v>
      </c>
      <c r="AX153" s="118">
        <f t="shared" ref="AX153:AX240" si="342">IFERROR(IF(AW153&gt;0,AW153*AX$6/100,0),0)</f>
        <v>0</v>
      </c>
      <c r="AY153" s="287">
        <f t="shared" si="323"/>
        <v>272.94000000000005</v>
      </c>
      <c r="AZ153" s="78">
        <f t="shared" si="324"/>
        <v>61.857000000000006</v>
      </c>
      <c r="BA153" s="279"/>
      <c r="BC153" s="325">
        <f t="shared" si="325"/>
        <v>131</v>
      </c>
      <c r="BD153" s="330"/>
      <c r="BE153" s="331" t="b">
        <f t="shared" si="326"/>
        <v>0</v>
      </c>
      <c r="BF153" s="330"/>
      <c r="BG153" s="331" t="b">
        <f t="shared" si="327"/>
        <v>0</v>
      </c>
    </row>
    <row r="154" spans="1:59" ht="15" customHeight="1" x14ac:dyDescent="0.2">
      <c r="A154"/>
      <c r="B154" s="91">
        <v>132</v>
      </c>
      <c r="C154" s="91" t="s">
        <v>92</v>
      </c>
      <c r="D154" s="283">
        <f t="shared" si="337"/>
        <v>43930</v>
      </c>
      <c r="E154" s="90">
        <f t="shared" si="291"/>
        <v>0</v>
      </c>
      <c r="F154" s="90">
        <f t="shared" si="292"/>
        <v>0</v>
      </c>
      <c r="G154" s="90">
        <f t="shared" si="293"/>
        <v>0</v>
      </c>
      <c r="H154" s="90">
        <f t="shared" si="328"/>
        <v>0</v>
      </c>
      <c r="I154" s="121" t="str">
        <f t="shared" si="294"/>
        <v>CT19ACM01</v>
      </c>
      <c r="J154" s="90">
        <f t="shared" si="295"/>
        <v>31.200000000000003</v>
      </c>
      <c r="K154" s="90">
        <f t="shared" si="296"/>
        <v>20</v>
      </c>
      <c r="L154" s="90">
        <f t="shared" si="329"/>
        <v>6.24</v>
      </c>
      <c r="M154" s="121" t="str">
        <f t="shared" si="297"/>
        <v>AC19ABM</v>
      </c>
      <c r="N154" s="90">
        <f t="shared" si="298"/>
        <v>90.12</v>
      </c>
      <c r="O154" s="90">
        <f t="shared" si="299"/>
        <v>17</v>
      </c>
      <c r="P154" s="90">
        <f t="shared" si="330"/>
        <v>15.320399999999999</v>
      </c>
      <c r="Q154" s="121">
        <f t="shared" si="300"/>
        <v>0</v>
      </c>
      <c r="R154" s="90">
        <f t="shared" si="301"/>
        <v>0</v>
      </c>
      <c r="S154" s="90">
        <f t="shared" si="302"/>
        <v>0</v>
      </c>
      <c r="T154" s="90">
        <f t="shared" si="331"/>
        <v>0</v>
      </c>
      <c r="U154" s="121">
        <f t="shared" si="303"/>
        <v>0</v>
      </c>
      <c r="V154" s="90">
        <f t="shared" si="304"/>
        <v>0</v>
      </c>
      <c r="W154" s="90">
        <f t="shared" si="305"/>
        <v>0</v>
      </c>
      <c r="X154" s="90">
        <f t="shared" si="332"/>
        <v>0</v>
      </c>
      <c r="Y154" s="121">
        <f t="shared" si="306"/>
        <v>0</v>
      </c>
      <c r="Z154" s="90">
        <f t="shared" si="307"/>
        <v>0</v>
      </c>
      <c r="AA154" s="90">
        <f t="shared" si="308"/>
        <v>0</v>
      </c>
      <c r="AB154" s="90">
        <f t="shared" si="333"/>
        <v>0</v>
      </c>
      <c r="AC154" s="121" t="str">
        <f t="shared" si="309"/>
        <v>MF19DAG</v>
      </c>
      <c r="AD154" s="90">
        <f t="shared" si="310"/>
        <v>30.42</v>
      </c>
      <c r="AE154" s="90">
        <f t="shared" si="311"/>
        <v>33</v>
      </c>
      <c r="AF154" s="90">
        <f t="shared" si="334"/>
        <v>10.038600000000001</v>
      </c>
      <c r="AG154" s="121" t="str">
        <f t="shared" si="312"/>
        <v>CT19ACG01</v>
      </c>
      <c r="AH154" s="90">
        <f t="shared" si="313"/>
        <v>30.72</v>
      </c>
      <c r="AI154" s="90">
        <f t="shared" si="314"/>
        <v>25</v>
      </c>
      <c r="AJ154" s="90">
        <f t="shared" si="335"/>
        <v>7.68</v>
      </c>
      <c r="AK154" s="121" t="str">
        <f t="shared" si="315"/>
        <v>AC18BR01</v>
      </c>
      <c r="AL154" s="90">
        <f t="shared" si="316"/>
        <v>87</v>
      </c>
      <c r="AM154" s="90">
        <f t="shared" si="317"/>
        <v>23</v>
      </c>
      <c r="AN154" s="90">
        <f t="shared" si="336"/>
        <v>20.010000000000002</v>
      </c>
      <c r="AO154" s="121">
        <f t="shared" si="318"/>
        <v>0</v>
      </c>
      <c r="AP154" s="118">
        <f t="shared" si="338"/>
        <v>0</v>
      </c>
      <c r="AQ154" s="89">
        <f t="shared" si="319"/>
        <v>0</v>
      </c>
      <c r="AR154" s="279">
        <f t="shared" si="339"/>
        <v>0</v>
      </c>
      <c r="AS154" s="121">
        <f t="shared" si="320"/>
        <v>0</v>
      </c>
      <c r="AT154" s="118">
        <f t="shared" si="340"/>
        <v>0</v>
      </c>
      <c r="AU154" s="279">
        <f t="shared" si="321"/>
        <v>0</v>
      </c>
      <c r="AV154" s="279">
        <f t="shared" si="341"/>
        <v>0</v>
      </c>
      <c r="AW154" s="123">
        <f t="shared" si="322"/>
        <v>0</v>
      </c>
      <c r="AX154" s="118">
        <f t="shared" si="342"/>
        <v>0</v>
      </c>
      <c r="AY154" s="287">
        <f t="shared" si="323"/>
        <v>269.46000000000004</v>
      </c>
      <c r="AZ154" s="78">
        <f t="shared" si="324"/>
        <v>59.289000000000001</v>
      </c>
      <c r="BA154" s="279"/>
      <c r="BC154" s="325">
        <f t="shared" si="325"/>
        <v>132</v>
      </c>
      <c r="BD154" s="330"/>
      <c r="BE154" s="331" t="b">
        <f t="shared" si="326"/>
        <v>0</v>
      </c>
      <c r="BF154" s="330"/>
      <c r="BG154" s="331" t="b">
        <f t="shared" si="327"/>
        <v>0</v>
      </c>
    </row>
    <row r="155" spans="1:59" ht="15" customHeight="1" x14ac:dyDescent="0.2">
      <c r="A155"/>
      <c r="B155" s="91">
        <v>133</v>
      </c>
      <c r="C155" s="91" t="s">
        <v>92</v>
      </c>
      <c r="D155" s="283">
        <f t="shared" si="337"/>
        <v>43930</v>
      </c>
      <c r="E155" s="90" t="str">
        <f t="shared" si="291"/>
        <v>MF18ACM02</v>
      </c>
      <c r="F155" s="90">
        <f t="shared" si="292"/>
        <v>121.68</v>
      </c>
      <c r="G155" s="90">
        <f t="shared" si="293"/>
        <v>28</v>
      </c>
      <c r="H155" s="90">
        <f t="shared" si="328"/>
        <v>34.070399999999999</v>
      </c>
      <c r="I155" s="121" t="str">
        <f t="shared" si="294"/>
        <v>CT19ACM01</v>
      </c>
      <c r="J155" s="90">
        <f t="shared" si="295"/>
        <v>93.600000000000009</v>
      </c>
      <c r="K155" s="90">
        <f t="shared" si="296"/>
        <v>20</v>
      </c>
      <c r="L155" s="90">
        <f t="shared" si="329"/>
        <v>18.720000000000002</v>
      </c>
      <c r="M155" s="121" t="str">
        <f t="shared" si="297"/>
        <v>AC19ABM</v>
      </c>
      <c r="N155" s="90">
        <f t="shared" si="298"/>
        <v>270.36</v>
      </c>
      <c r="O155" s="90">
        <f t="shared" si="299"/>
        <v>17</v>
      </c>
      <c r="P155" s="90">
        <f t="shared" si="330"/>
        <v>45.961199999999998</v>
      </c>
      <c r="Q155" s="121" t="str">
        <f t="shared" si="300"/>
        <v>ME19ACM</v>
      </c>
      <c r="R155" s="90">
        <f t="shared" si="301"/>
        <v>60.84</v>
      </c>
      <c r="S155" s="90">
        <f t="shared" si="302"/>
        <v>18</v>
      </c>
      <c r="T155" s="90">
        <f t="shared" si="331"/>
        <v>10.951200000000002</v>
      </c>
      <c r="U155" s="121" t="str">
        <f t="shared" si="303"/>
        <v>EU19TAM01</v>
      </c>
      <c r="V155" s="90">
        <f t="shared" si="304"/>
        <v>119.16</v>
      </c>
      <c r="W155" s="90">
        <f t="shared" si="305"/>
        <v>11</v>
      </c>
      <c r="X155" s="90">
        <f t="shared" si="332"/>
        <v>13.1076</v>
      </c>
      <c r="Y155" s="121">
        <f t="shared" si="306"/>
        <v>0</v>
      </c>
      <c r="Z155" s="90">
        <f t="shared" si="307"/>
        <v>0</v>
      </c>
      <c r="AA155" s="90">
        <f t="shared" si="308"/>
        <v>0</v>
      </c>
      <c r="AB155" s="90">
        <f t="shared" si="333"/>
        <v>0</v>
      </c>
      <c r="AC155" s="121" t="str">
        <f t="shared" si="309"/>
        <v>MF19DAG</v>
      </c>
      <c r="AD155" s="90">
        <f t="shared" si="310"/>
        <v>30.42</v>
      </c>
      <c r="AE155" s="90">
        <f t="shared" si="311"/>
        <v>33</v>
      </c>
      <c r="AF155" s="90">
        <f t="shared" si="334"/>
        <v>10.038600000000001</v>
      </c>
      <c r="AG155" s="121">
        <f t="shared" si="312"/>
        <v>0</v>
      </c>
      <c r="AH155" s="90">
        <f t="shared" si="313"/>
        <v>0</v>
      </c>
      <c r="AI155" s="90">
        <f t="shared" si="314"/>
        <v>0</v>
      </c>
      <c r="AJ155" s="90">
        <f t="shared" si="335"/>
        <v>0</v>
      </c>
      <c r="AK155" s="121" t="str">
        <f t="shared" si="315"/>
        <v>AC18BR01</v>
      </c>
      <c r="AL155" s="90">
        <f t="shared" si="316"/>
        <v>130.5</v>
      </c>
      <c r="AM155" s="90">
        <f t="shared" si="317"/>
        <v>23</v>
      </c>
      <c r="AN155" s="90">
        <f t="shared" si="336"/>
        <v>30.015000000000001</v>
      </c>
      <c r="AO155" s="121">
        <f t="shared" si="318"/>
        <v>0</v>
      </c>
      <c r="AP155" s="118">
        <f t="shared" si="338"/>
        <v>0</v>
      </c>
      <c r="AQ155" s="89">
        <f t="shared" si="319"/>
        <v>0</v>
      </c>
      <c r="AR155" s="279">
        <f t="shared" si="339"/>
        <v>0</v>
      </c>
      <c r="AS155" s="121">
        <f t="shared" si="320"/>
        <v>0</v>
      </c>
      <c r="AT155" s="118">
        <f t="shared" si="340"/>
        <v>0</v>
      </c>
      <c r="AU155" s="279">
        <f t="shared" si="321"/>
        <v>0</v>
      </c>
      <c r="AV155" s="279">
        <f t="shared" si="341"/>
        <v>0</v>
      </c>
      <c r="AW155" s="123">
        <f t="shared" si="322"/>
        <v>0</v>
      </c>
      <c r="AX155" s="118">
        <f t="shared" si="342"/>
        <v>0</v>
      </c>
      <c r="AY155" s="287">
        <f t="shared" si="323"/>
        <v>826.56</v>
      </c>
      <c r="AZ155" s="78">
        <f t="shared" si="324"/>
        <v>162.86399999999998</v>
      </c>
      <c r="BA155" s="279"/>
      <c r="BC155" s="325">
        <f t="shared" si="325"/>
        <v>133</v>
      </c>
      <c r="BD155" s="330"/>
      <c r="BE155" s="331" t="b">
        <f t="shared" si="326"/>
        <v>0</v>
      </c>
      <c r="BF155" s="330"/>
      <c r="BG155" s="331" t="b">
        <f t="shared" si="327"/>
        <v>0</v>
      </c>
    </row>
    <row r="156" spans="1:59" ht="15" customHeight="1" x14ac:dyDescent="0.2">
      <c r="A156"/>
      <c r="B156" s="91">
        <v>134</v>
      </c>
      <c r="C156" s="91" t="s">
        <v>92</v>
      </c>
      <c r="D156" s="283">
        <f t="shared" si="337"/>
        <v>43930</v>
      </c>
      <c r="E156" s="90" t="str">
        <f t="shared" si="291"/>
        <v>MF18ACM02</v>
      </c>
      <c r="F156" s="90">
        <f t="shared" si="292"/>
        <v>60.84</v>
      </c>
      <c r="G156" s="90">
        <f t="shared" si="293"/>
        <v>28</v>
      </c>
      <c r="H156" s="90">
        <f t="shared" si="328"/>
        <v>17.0352</v>
      </c>
      <c r="I156" s="121" t="str">
        <f t="shared" si="294"/>
        <v>CT19ACM01</v>
      </c>
      <c r="J156" s="90">
        <f t="shared" si="295"/>
        <v>62.400000000000006</v>
      </c>
      <c r="K156" s="90">
        <f t="shared" si="296"/>
        <v>20</v>
      </c>
      <c r="L156" s="90">
        <f t="shared" si="329"/>
        <v>12.48</v>
      </c>
      <c r="M156" s="121" t="str">
        <f t="shared" si="297"/>
        <v>AC19ABM</v>
      </c>
      <c r="N156" s="90">
        <f t="shared" si="298"/>
        <v>90.12</v>
      </c>
      <c r="O156" s="90">
        <f t="shared" si="299"/>
        <v>17</v>
      </c>
      <c r="P156" s="90">
        <f t="shared" si="330"/>
        <v>15.320399999999999</v>
      </c>
      <c r="Q156" s="121" t="str">
        <f t="shared" si="300"/>
        <v>ME19ACM</v>
      </c>
      <c r="R156" s="90">
        <f t="shared" si="301"/>
        <v>30.42</v>
      </c>
      <c r="S156" s="90">
        <f t="shared" si="302"/>
        <v>18</v>
      </c>
      <c r="T156" s="90">
        <f t="shared" si="331"/>
        <v>5.4756000000000009</v>
      </c>
      <c r="U156" s="121" t="str">
        <f t="shared" si="303"/>
        <v>EU19TAM01</v>
      </c>
      <c r="V156" s="90">
        <f t="shared" si="304"/>
        <v>39.72</v>
      </c>
      <c r="W156" s="90">
        <f t="shared" si="305"/>
        <v>11</v>
      </c>
      <c r="X156" s="90">
        <f t="shared" si="332"/>
        <v>4.3691999999999993</v>
      </c>
      <c r="Y156" s="121">
        <f t="shared" si="306"/>
        <v>0</v>
      </c>
      <c r="Z156" s="90">
        <f t="shared" si="307"/>
        <v>0</v>
      </c>
      <c r="AA156" s="90">
        <f t="shared" si="308"/>
        <v>0</v>
      </c>
      <c r="AB156" s="90">
        <f t="shared" si="333"/>
        <v>0</v>
      </c>
      <c r="AC156" s="121">
        <f t="shared" si="309"/>
        <v>0</v>
      </c>
      <c r="AD156" s="90">
        <f t="shared" si="310"/>
        <v>0</v>
      </c>
      <c r="AE156" s="90">
        <f t="shared" si="311"/>
        <v>0</v>
      </c>
      <c r="AF156" s="90">
        <f t="shared" si="334"/>
        <v>0</v>
      </c>
      <c r="AG156" s="121" t="str">
        <f t="shared" si="312"/>
        <v>CT19ACG01</v>
      </c>
      <c r="AH156" s="90">
        <f t="shared" si="313"/>
        <v>30.72</v>
      </c>
      <c r="AI156" s="90">
        <f t="shared" si="314"/>
        <v>25</v>
      </c>
      <c r="AJ156" s="90">
        <f t="shared" si="335"/>
        <v>7.68</v>
      </c>
      <c r="AK156" s="121" t="str">
        <f t="shared" si="315"/>
        <v>AC18BR01</v>
      </c>
      <c r="AL156" s="90">
        <f t="shared" si="316"/>
        <v>43.5</v>
      </c>
      <c r="AM156" s="90">
        <f t="shared" si="317"/>
        <v>23</v>
      </c>
      <c r="AN156" s="90">
        <f t="shared" si="336"/>
        <v>10.005000000000001</v>
      </c>
      <c r="AO156" s="121">
        <f t="shared" si="318"/>
        <v>0</v>
      </c>
      <c r="AP156" s="118">
        <f t="shared" si="338"/>
        <v>0</v>
      </c>
      <c r="AQ156" s="89">
        <f t="shared" si="319"/>
        <v>0</v>
      </c>
      <c r="AR156" s="279">
        <f t="shared" si="339"/>
        <v>0</v>
      </c>
      <c r="AS156" s="121">
        <f t="shared" si="320"/>
        <v>0</v>
      </c>
      <c r="AT156" s="118">
        <f t="shared" si="340"/>
        <v>0</v>
      </c>
      <c r="AU156" s="279">
        <f t="shared" si="321"/>
        <v>0</v>
      </c>
      <c r="AV156" s="279">
        <f t="shared" si="341"/>
        <v>0</v>
      </c>
      <c r="AW156" s="123">
        <f t="shared" si="322"/>
        <v>0</v>
      </c>
      <c r="AX156" s="118">
        <f t="shared" si="342"/>
        <v>0</v>
      </c>
      <c r="AY156" s="287">
        <f t="shared" si="323"/>
        <v>357.72</v>
      </c>
      <c r="AZ156" s="78">
        <f t="shared" si="324"/>
        <v>72.365399999999994</v>
      </c>
      <c r="BA156" s="279"/>
      <c r="BC156" s="325">
        <f t="shared" si="325"/>
        <v>134</v>
      </c>
      <c r="BD156" s="330"/>
      <c r="BE156" s="331" t="b">
        <f t="shared" si="326"/>
        <v>0</v>
      </c>
      <c r="BF156" s="330"/>
      <c r="BG156" s="331" t="b">
        <f t="shared" si="327"/>
        <v>0</v>
      </c>
    </row>
    <row r="157" spans="1:59" ht="15" customHeight="1" x14ac:dyDescent="0.2">
      <c r="A157"/>
      <c r="B157" s="91">
        <v>135</v>
      </c>
      <c r="C157" s="91" t="s">
        <v>92</v>
      </c>
      <c r="D157" s="283">
        <f t="shared" si="337"/>
        <v>43930</v>
      </c>
      <c r="E157" s="90" t="str">
        <f t="shared" si="291"/>
        <v>MF18ACM02</v>
      </c>
      <c r="F157" s="90">
        <f t="shared" si="292"/>
        <v>121.68</v>
      </c>
      <c r="G157" s="90">
        <f t="shared" si="293"/>
        <v>28</v>
      </c>
      <c r="H157" s="90">
        <f t="shared" ref="H157" si="343">F157*G157/100</f>
        <v>34.070399999999999</v>
      </c>
      <c r="I157" s="121" t="str">
        <f t="shared" si="294"/>
        <v>CT19ACM01</v>
      </c>
      <c r="J157" s="90">
        <f t="shared" si="295"/>
        <v>62.400000000000006</v>
      </c>
      <c r="K157" s="90">
        <f t="shared" si="296"/>
        <v>20</v>
      </c>
      <c r="L157" s="90">
        <f t="shared" ref="L157" si="344">J157*K157/100</f>
        <v>12.48</v>
      </c>
      <c r="M157" s="121" t="str">
        <f t="shared" si="297"/>
        <v>AC19ABM</v>
      </c>
      <c r="N157" s="90">
        <f t="shared" si="298"/>
        <v>180.24</v>
      </c>
      <c r="O157" s="90">
        <f t="shared" si="299"/>
        <v>17</v>
      </c>
      <c r="P157" s="90">
        <f t="shared" ref="P157" si="345">N157*O157/100</f>
        <v>30.640799999999999</v>
      </c>
      <c r="Q157" s="121" t="str">
        <f t="shared" si="300"/>
        <v>ME19ACM</v>
      </c>
      <c r="R157" s="90">
        <f t="shared" si="301"/>
        <v>121.68</v>
      </c>
      <c r="S157" s="90">
        <f t="shared" si="302"/>
        <v>18</v>
      </c>
      <c r="T157" s="90">
        <f t="shared" ref="T157" si="346">R157*S157/100</f>
        <v>21.902400000000004</v>
      </c>
      <c r="U157" s="121" t="str">
        <f t="shared" si="303"/>
        <v>EU19TAM01</v>
      </c>
      <c r="V157" s="90">
        <f t="shared" si="304"/>
        <v>158.88</v>
      </c>
      <c r="W157" s="90">
        <f t="shared" si="305"/>
        <v>11</v>
      </c>
      <c r="X157" s="90">
        <f t="shared" ref="X157" si="347">V157*W157/100</f>
        <v>17.476799999999997</v>
      </c>
      <c r="Y157" s="121">
        <f t="shared" si="306"/>
        <v>0</v>
      </c>
      <c r="Z157" s="90">
        <f t="shared" si="307"/>
        <v>0</v>
      </c>
      <c r="AA157" s="90">
        <f t="shared" si="308"/>
        <v>0</v>
      </c>
      <c r="AB157" s="90">
        <f t="shared" ref="AB157" si="348">Z157*AA157/100</f>
        <v>0</v>
      </c>
      <c r="AC157" s="121" t="str">
        <f t="shared" si="309"/>
        <v>MF19DAG</v>
      </c>
      <c r="AD157" s="90">
        <f t="shared" si="310"/>
        <v>60.84</v>
      </c>
      <c r="AE157" s="90">
        <f t="shared" si="311"/>
        <v>33</v>
      </c>
      <c r="AF157" s="90">
        <f t="shared" ref="AF157" si="349">AD157*AE157/100</f>
        <v>20.077200000000001</v>
      </c>
      <c r="AG157" s="121" t="str">
        <f t="shared" si="312"/>
        <v>CT19ACG01</v>
      </c>
      <c r="AH157" s="90">
        <f t="shared" si="313"/>
        <v>122.88</v>
      </c>
      <c r="AI157" s="90">
        <f t="shared" si="314"/>
        <v>25</v>
      </c>
      <c r="AJ157" s="90">
        <f t="shared" ref="AJ157" si="350">AH157*AI157/100</f>
        <v>30.72</v>
      </c>
      <c r="AK157" s="121" t="str">
        <f t="shared" si="315"/>
        <v>AC18BR01</v>
      </c>
      <c r="AL157" s="90">
        <f t="shared" si="316"/>
        <v>174</v>
      </c>
      <c r="AM157" s="90">
        <f t="shared" si="317"/>
        <v>23</v>
      </c>
      <c r="AN157" s="90">
        <f t="shared" ref="AN157" si="351">AL157*AM157/100</f>
        <v>40.020000000000003</v>
      </c>
      <c r="AO157" s="121">
        <f t="shared" si="318"/>
        <v>0</v>
      </c>
      <c r="AP157" s="118">
        <f t="shared" ref="AP157" si="352">IFERROR(IF(AO157&gt;0,AO157*AP$6/100,0),0)</f>
        <v>0</v>
      </c>
      <c r="AQ157" s="89">
        <f t="shared" si="319"/>
        <v>0</v>
      </c>
      <c r="AR157" s="279">
        <f t="shared" ref="AR157" si="353">IFERROR(IF(AQ157&gt;0,AQ157*AR$6/100,0),0)</f>
        <v>0</v>
      </c>
      <c r="AS157" s="121">
        <f t="shared" si="320"/>
        <v>0</v>
      </c>
      <c r="AT157" s="118">
        <f t="shared" ref="AT157" si="354">IFERROR(IF(AS157&gt;0,AS157*AT$6/100,0),0)</f>
        <v>0</v>
      </c>
      <c r="AU157" s="279">
        <f t="shared" si="321"/>
        <v>0</v>
      </c>
      <c r="AV157" s="279">
        <f t="shared" ref="AV157" si="355">IFERROR(IF(AU157&gt;0,AU157*AV$6/100,0),0)</f>
        <v>0</v>
      </c>
      <c r="AW157" s="123">
        <f t="shared" si="322"/>
        <v>0</v>
      </c>
      <c r="AX157" s="118">
        <f t="shared" ref="AX157" si="356">IFERROR(IF(AW157&gt;0,AW157*AX$6/100,0),0)</f>
        <v>0</v>
      </c>
      <c r="AY157" s="287">
        <f t="shared" ref="AY157" si="357">IF($C157="GD",F157+J157+N157+R157+V157+Z157+AD157+AH157+AL157+AO157,AQ157+AS157+AU157+AW157)</f>
        <v>1002.6000000000001</v>
      </c>
      <c r="AZ157" s="78">
        <f t="shared" si="324"/>
        <v>207.38759999999999</v>
      </c>
      <c r="BA157" s="279"/>
      <c r="BC157" s="325">
        <f t="shared" si="325"/>
        <v>135</v>
      </c>
      <c r="BD157" s="330"/>
      <c r="BE157" s="331" t="b">
        <f t="shared" si="326"/>
        <v>0</v>
      </c>
      <c r="BF157" s="330"/>
      <c r="BG157" s="331" t="b">
        <f t="shared" si="327"/>
        <v>0</v>
      </c>
    </row>
    <row r="158" spans="1:59" ht="15" customHeight="1" x14ac:dyDescent="0.2">
      <c r="A158"/>
      <c r="B158" s="91">
        <v>136</v>
      </c>
      <c r="C158" s="91"/>
      <c r="D158" s="283">
        <f t="shared" si="337"/>
        <v>43936</v>
      </c>
      <c r="E158" s="90">
        <f t="shared" si="291"/>
        <v>0</v>
      </c>
      <c r="F158" s="90">
        <f t="shared" si="292"/>
        <v>0</v>
      </c>
      <c r="G158" s="90">
        <f t="shared" si="293"/>
        <v>0</v>
      </c>
      <c r="H158" s="90">
        <f t="shared" ref="H158:H186" si="358">F158*G158/100</f>
        <v>0</v>
      </c>
      <c r="I158" s="121">
        <f t="shared" si="294"/>
        <v>0</v>
      </c>
      <c r="J158" s="90">
        <f t="shared" si="295"/>
        <v>0</v>
      </c>
      <c r="K158" s="90">
        <f t="shared" si="296"/>
        <v>0</v>
      </c>
      <c r="L158" s="90">
        <f t="shared" ref="L158:L186" si="359">J158*K158/100</f>
        <v>0</v>
      </c>
      <c r="M158" s="121">
        <f t="shared" si="297"/>
        <v>0</v>
      </c>
      <c r="N158" s="90">
        <f t="shared" si="298"/>
        <v>0</v>
      </c>
      <c r="O158" s="90">
        <f t="shared" si="299"/>
        <v>0</v>
      </c>
      <c r="P158" s="90">
        <f t="shared" ref="P158:P186" si="360">N158*O158/100</f>
        <v>0</v>
      </c>
      <c r="Q158" s="121">
        <f t="shared" si="300"/>
        <v>0</v>
      </c>
      <c r="R158" s="90">
        <f t="shared" si="301"/>
        <v>0</v>
      </c>
      <c r="S158" s="90">
        <f t="shared" si="302"/>
        <v>0</v>
      </c>
      <c r="T158" s="90">
        <f t="shared" ref="T158:T186" si="361">R158*S158/100</f>
        <v>0</v>
      </c>
      <c r="U158" s="121">
        <f t="shared" si="303"/>
        <v>0</v>
      </c>
      <c r="V158" s="90">
        <f t="shared" si="304"/>
        <v>0</v>
      </c>
      <c r="W158" s="90">
        <f t="shared" si="305"/>
        <v>0</v>
      </c>
      <c r="X158" s="90">
        <f t="shared" ref="X158:X186" si="362">V158*W158/100</f>
        <v>0</v>
      </c>
      <c r="Y158" s="121">
        <f t="shared" si="306"/>
        <v>0</v>
      </c>
      <c r="Z158" s="90">
        <f t="shared" si="307"/>
        <v>0</v>
      </c>
      <c r="AA158" s="90">
        <f t="shared" si="308"/>
        <v>0</v>
      </c>
      <c r="AB158" s="90">
        <f t="shared" ref="AB158:AB186" si="363">Z158*AA158/100</f>
        <v>0</v>
      </c>
      <c r="AC158" s="121">
        <f t="shared" si="309"/>
        <v>0</v>
      </c>
      <c r="AD158" s="90">
        <f t="shared" si="310"/>
        <v>0</v>
      </c>
      <c r="AE158" s="90">
        <f t="shared" si="311"/>
        <v>0</v>
      </c>
      <c r="AF158" s="90">
        <f t="shared" ref="AF158:AF186" si="364">AD158*AE158/100</f>
        <v>0</v>
      </c>
      <c r="AG158" s="121">
        <f t="shared" si="312"/>
        <v>0</v>
      </c>
      <c r="AH158" s="90">
        <f t="shared" si="313"/>
        <v>0</v>
      </c>
      <c r="AI158" s="90">
        <f t="shared" si="314"/>
        <v>0</v>
      </c>
      <c r="AJ158" s="90">
        <f t="shared" ref="AJ158:AJ186" si="365">AH158*AI158/100</f>
        <v>0</v>
      </c>
      <c r="AK158" s="121">
        <f t="shared" si="315"/>
        <v>0</v>
      </c>
      <c r="AL158" s="90">
        <f t="shared" si="316"/>
        <v>0</v>
      </c>
      <c r="AM158" s="90">
        <f t="shared" si="317"/>
        <v>0</v>
      </c>
      <c r="AN158" s="90">
        <f t="shared" ref="AN158:AN186" si="366">AL158*AM158/100</f>
        <v>0</v>
      </c>
      <c r="AO158" s="121">
        <f t="shared" si="318"/>
        <v>0</v>
      </c>
      <c r="AP158" s="118">
        <f t="shared" ref="AP158:AP186" si="367">IFERROR(IF(AO158&gt;0,AO158*AP$6/100,0),0)</f>
        <v>0</v>
      </c>
      <c r="AQ158" s="89">
        <f t="shared" si="319"/>
        <v>94.050000000000011</v>
      </c>
      <c r="AR158" s="279">
        <f t="shared" ref="AR158:AR186" si="368">IFERROR(IF(AQ158&gt;0,AQ158*AR$6/100,0),0)</f>
        <v>23.512500000000003</v>
      </c>
      <c r="AS158" s="121">
        <f t="shared" si="320"/>
        <v>54</v>
      </c>
      <c r="AT158" s="118">
        <f t="shared" ref="AT158:AT186" si="369">IFERROR(IF(AS158&gt;0,AS158*AT$6/100,0),0)</f>
        <v>10.8</v>
      </c>
      <c r="AU158" s="279">
        <f t="shared" si="321"/>
        <v>0</v>
      </c>
      <c r="AV158" s="279">
        <f t="shared" ref="AV158:AV186" si="370">IFERROR(IF(AU158&gt;0,AU158*AV$6/100,0),0)</f>
        <v>0</v>
      </c>
      <c r="AW158" s="123">
        <f t="shared" si="322"/>
        <v>0</v>
      </c>
      <c r="AX158" s="118">
        <f t="shared" ref="AX158:AX186" si="371">IFERROR(IF(AW158&gt;0,AW158*AX$6/100,0),0)</f>
        <v>0</v>
      </c>
      <c r="AY158" s="287">
        <f t="shared" ref="AY158:AY186" si="372">IF($C158="GD",F158+J158+N158+R158+V158+Z158+AD158+AH158+AL158+AO158,AQ158+AS158+AU158+AW158)</f>
        <v>148.05000000000001</v>
      </c>
      <c r="AZ158" s="78">
        <f t="shared" si="324"/>
        <v>34.3125</v>
      </c>
      <c r="BA158" s="279"/>
      <c r="BC158" s="325">
        <f t="shared" si="325"/>
        <v>136</v>
      </c>
      <c r="BD158" s="330"/>
      <c r="BE158" s="331" t="b">
        <f t="shared" si="326"/>
        <v>0</v>
      </c>
      <c r="BF158" s="330"/>
      <c r="BG158" s="331" t="b">
        <f t="shared" si="327"/>
        <v>0</v>
      </c>
    </row>
    <row r="159" spans="1:59" ht="15" customHeight="1" x14ac:dyDescent="0.2">
      <c r="A159"/>
      <c r="B159" s="91">
        <v>137</v>
      </c>
      <c r="C159" s="91" t="s">
        <v>92</v>
      </c>
      <c r="D159" s="283">
        <f t="shared" si="337"/>
        <v>43936</v>
      </c>
      <c r="E159" s="90" t="str">
        <f t="shared" si="291"/>
        <v>MF18ACM02</v>
      </c>
      <c r="F159" s="90">
        <f t="shared" si="292"/>
        <v>30.42</v>
      </c>
      <c r="G159" s="90">
        <f t="shared" si="293"/>
        <v>28</v>
      </c>
      <c r="H159" s="90">
        <f t="shared" si="358"/>
        <v>8.5175999999999998</v>
      </c>
      <c r="I159" s="121" t="str">
        <f t="shared" si="294"/>
        <v>CT19ACM01</v>
      </c>
      <c r="J159" s="90">
        <f t="shared" si="295"/>
        <v>31.200000000000003</v>
      </c>
      <c r="K159" s="90">
        <f t="shared" si="296"/>
        <v>20</v>
      </c>
      <c r="L159" s="90">
        <f t="shared" si="359"/>
        <v>6.24</v>
      </c>
      <c r="M159" s="121" t="str">
        <f t="shared" si="297"/>
        <v>AC19ABM</v>
      </c>
      <c r="N159" s="90">
        <f t="shared" si="298"/>
        <v>135.18</v>
      </c>
      <c r="O159" s="90">
        <f t="shared" si="299"/>
        <v>17</v>
      </c>
      <c r="P159" s="90">
        <f t="shared" si="360"/>
        <v>22.980599999999999</v>
      </c>
      <c r="Q159" s="121" t="str">
        <f t="shared" si="300"/>
        <v>ME19ACM</v>
      </c>
      <c r="R159" s="90">
        <f t="shared" si="301"/>
        <v>60.84</v>
      </c>
      <c r="S159" s="90">
        <f t="shared" si="302"/>
        <v>18</v>
      </c>
      <c r="T159" s="90">
        <f t="shared" si="361"/>
        <v>10.951200000000002</v>
      </c>
      <c r="U159" s="121" t="str">
        <f t="shared" si="303"/>
        <v>EU19TAM01</v>
      </c>
      <c r="V159" s="90">
        <f t="shared" si="304"/>
        <v>79.44</v>
      </c>
      <c r="W159" s="90">
        <f t="shared" si="305"/>
        <v>11</v>
      </c>
      <c r="X159" s="90">
        <f t="shared" si="362"/>
        <v>8.7383999999999986</v>
      </c>
      <c r="Y159" s="121">
        <f t="shared" si="306"/>
        <v>0</v>
      </c>
      <c r="Z159" s="90">
        <f t="shared" si="307"/>
        <v>0</v>
      </c>
      <c r="AA159" s="90">
        <f t="shared" si="308"/>
        <v>0</v>
      </c>
      <c r="AB159" s="90">
        <f t="shared" si="363"/>
        <v>0</v>
      </c>
      <c r="AC159" s="121" t="str">
        <f t="shared" si="309"/>
        <v>MF19DAG</v>
      </c>
      <c r="AD159" s="90">
        <f t="shared" si="310"/>
        <v>30.42</v>
      </c>
      <c r="AE159" s="90">
        <f t="shared" si="311"/>
        <v>33</v>
      </c>
      <c r="AF159" s="90">
        <f t="shared" si="364"/>
        <v>10.038600000000001</v>
      </c>
      <c r="AG159" s="121" t="str">
        <f t="shared" si="312"/>
        <v>CT19ACG01</v>
      </c>
      <c r="AH159" s="90">
        <f t="shared" si="313"/>
        <v>61.44</v>
      </c>
      <c r="AI159" s="90">
        <f t="shared" si="314"/>
        <v>25</v>
      </c>
      <c r="AJ159" s="90">
        <f t="shared" si="365"/>
        <v>15.36</v>
      </c>
      <c r="AK159" s="121" t="str">
        <f t="shared" si="315"/>
        <v>AC18BR01</v>
      </c>
      <c r="AL159" s="90">
        <f t="shared" si="316"/>
        <v>87</v>
      </c>
      <c r="AM159" s="90">
        <f t="shared" si="317"/>
        <v>23</v>
      </c>
      <c r="AN159" s="90">
        <f t="shared" si="366"/>
        <v>20.010000000000002</v>
      </c>
      <c r="AO159" s="121">
        <f t="shared" si="318"/>
        <v>0</v>
      </c>
      <c r="AP159" s="118">
        <f t="shared" si="367"/>
        <v>0</v>
      </c>
      <c r="AQ159" s="89">
        <f t="shared" si="319"/>
        <v>0</v>
      </c>
      <c r="AR159" s="279">
        <f t="shared" si="368"/>
        <v>0</v>
      </c>
      <c r="AS159" s="121">
        <f t="shared" si="320"/>
        <v>0</v>
      </c>
      <c r="AT159" s="118">
        <f t="shared" si="369"/>
        <v>0</v>
      </c>
      <c r="AU159" s="279">
        <f t="shared" si="321"/>
        <v>0</v>
      </c>
      <c r="AV159" s="279">
        <f t="shared" si="370"/>
        <v>0</v>
      </c>
      <c r="AW159" s="123">
        <f t="shared" si="322"/>
        <v>0</v>
      </c>
      <c r="AX159" s="118">
        <f t="shared" si="371"/>
        <v>0</v>
      </c>
      <c r="AY159" s="287">
        <f t="shared" si="372"/>
        <v>515.94000000000005</v>
      </c>
      <c r="AZ159" s="78">
        <f t="shared" si="324"/>
        <v>102.8364</v>
      </c>
      <c r="BA159" s="279"/>
      <c r="BC159" s="325">
        <f t="shared" si="325"/>
        <v>137</v>
      </c>
      <c r="BD159" s="330"/>
      <c r="BE159" s="331" t="b">
        <f t="shared" si="326"/>
        <v>0</v>
      </c>
      <c r="BF159" s="330"/>
      <c r="BG159" s="331" t="b">
        <f t="shared" si="327"/>
        <v>0</v>
      </c>
    </row>
    <row r="160" spans="1:59" ht="15" customHeight="1" x14ac:dyDescent="0.2">
      <c r="A160"/>
      <c r="B160" s="91">
        <v>138</v>
      </c>
      <c r="C160" s="91" t="s">
        <v>92</v>
      </c>
      <c r="D160" s="283">
        <f t="shared" si="337"/>
        <v>43936</v>
      </c>
      <c r="E160" s="90">
        <f t="shared" si="291"/>
        <v>0</v>
      </c>
      <c r="F160" s="90">
        <f t="shared" si="292"/>
        <v>0</v>
      </c>
      <c r="G160" s="90">
        <f t="shared" si="293"/>
        <v>0</v>
      </c>
      <c r="H160" s="90">
        <f t="shared" si="358"/>
        <v>0</v>
      </c>
      <c r="I160" s="121">
        <f t="shared" si="294"/>
        <v>0</v>
      </c>
      <c r="J160" s="90">
        <f t="shared" si="295"/>
        <v>0</v>
      </c>
      <c r="K160" s="90">
        <f t="shared" si="296"/>
        <v>0</v>
      </c>
      <c r="L160" s="90">
        <f t="shared" si="359"/>
        <v>0</v>
      </c>
      <c r="M160" s="121" t="str">
        <f t="shared" si="297"/>
        <v>AC19ABM</v>
      </c>
      <c r="N160" s="90">
        <f t="shared" si="298"/>
        <v>90.12</v>
      </c>
      <c r="O160" s="90">
        <f t="shared" si="299"/>
        <v>17</v>
      </c>
      <c r="P160" s="90">
        <f t="shared" si="360"/>
        <v>15.320399999999999</v>
      </c>
      <c r="Q160" s="121" t="str">
        <f t="shared" si="300"/>
        <v>ME19ACM</v>
      </c>
      <c r="R160" s="90">
        <f t="shared" si="301"/>
        <v>60.84</v>
      </c>
      <c r="S160" s="90">
        <f t="shared" si="302"/>
        <v>18</v>
      </c>
      <c r="T160" s="90">
        <f t="shared" si="361"/>
        <v>10.951200000000002</v>
      </c>
      <c r="U160" s="121">
        <f t="shared" si="303"/>
        <v>0</v>
      </c>
      <c r="V160" s="90">
        <f t="shared" si="304"/>
        <v>0</v>
      </c>
      <c r="W160" s="90">
        <f t="shared" si="305"/>
        <v>0</v>
      </c>
      <c r="X160" s="90">
        <f t="shared" si="362"/>
        <v>0</v>
      </c>
      <c r="Y160" s="121">
        <f t="shared" si="306"/>
        <v>0</v>
      </c>
      <c r="Z160" s="90">
        <f t="shared" si="307"/>
        <v>0</v>
      </c>
      <c r="AA160" s="90">
        <f t="shared" si="308"/>
        <v>0</v>
      </c>
      <c r="AB160" s="90">
        <f t="shared" si="363"/>
        <v>0</v>
      </c>
      <c r="AC160" s="121">
        <f t="shared" si="309"/>
        <v>0</v>
      </c>
      <c r="AD160" s="90">
        <f t="shared" si="310"/>
        <v>0</v>
      </c>
      <c r="AE160" s="90">
        <f t="shared" si="311"/>
        <v>0</v>
      </c>
      <c r="AF160" s="90">
        <f t="shared" si="364"/>
        <v>0</v>
      </c>
      <c r="AG160" s="121">
        <f t="shared" si="312"/>
        <v>0</v>
      </c>
      <c r="AH160" s="90">
        <f t="shared" si="313"/>
        <v>0</v>
      </c>
      <c r="AI160" s="90">
        <f t="shared" si="314"/>
        <v>0</v>
      </c>
      <c r="AJ160" s="90">
        <f t="shared" si="365"/>
        <v>0</v>
      </c>
      <c r="AK160" s="121" t="str">
        <f t="shared" si="315"/>
        <v>AC18BR01</v>
      </c>
      <c r="AL160" s="90">
        <f t="shared" si="316"/>
        <v>87</v>
      </c>
      <c r="AM160" s="90">
        <f t="shared" si="317"/>
        <v>23</v>
      </c>
      <c r="AN160" s="90">
        <f t="shared" si="366"/>
        <v>20.010000000000002</v>
      </c>
      <c r="AO160" s="121">
        <f t="shared" si="318"/>
        <v>0</v>
      </c>
      <c r="AP160" s="118">
        <f t="shared" si="367"/>
        <v>0</v>
      </c>
      <c r="AQ160" s="89">
        <f t="shared" si="319"/>
        <v>0</v>
      </c>
      <c r="AR160" s="279">
        <f t="shared" si="368"/>
        <v>0</v>
      </c>
      <c r="AS160" s="121">
        <f t="shared" si="320"/>
        <v>0</v>
      </c>
      <c r="AT160" s="118">
        <f t="shared" si="369"/>
        <v>0</v>
      </c>
      <c r="AU160" s="279">
        <f t="shared" si="321"/>
        <v>0</v>
      </c>
      <c r="AV160" s="279">
        <f t="shared" si="370"/>
        <v>0</v>
      </c>
      <c r="AW160" s="123">
        <f t="shared" si="322"/>
        <v>0</v>
      </c>
      <c r="AX160" s="118">
        <f t="shared" si="371"/>
        <v>0</v>
      </c>
      <c r="AY160" s="287">
        <f t="shared" si="372"/>
        <v>237.96</v>
      </c>
      <c r="AZ160" s="78">
        <f t="shared" si="324"/>
        <v>46.281599999999997</v>
      </c>
      <c r="BA160" s="279"/>
      <c r="BC160" s="325">
        <f t="shared" si="325"/>
        <v>138</v>
      </c>
      <c r="BD160" s="330"/>
      <c r="BE160" s="331" t="b">
        <f t="shared" si="326"/>
        <v>0</v>
      </c>
      <c r="BF160" s="330"/>
      <c r="BG160" s="331" t="b">
        <f t="shared" si="327"/>
        <v>0</v>
      </c>
    </row>
    <row r="161" spans="1:59" ht="15" customHeight="1" x14ac:dyDescent="0.2">
      <c r="A161"/>
      <c r="B161" s="91">
        <v>139</v>
      </c>
      <c r="C161" s="91" t="s">
        <v>92</v>
      </c>
      <c r="D161" s="283">
        <f t="shared" si="337"/>
        <v>43936</v>
      </c>
      <c r="E161" s="90" t="str">
        <f t="shared" si="291"/>
        <v>MF18ACM02</v>
      </c>
      <c r="F161" s="90">
        <f t="shared" si="292"/>
        <v>30.42</v>
      </c>
      <c r="G161" s="90">
        <f t="shared" si="293"/>
        <v>28</v>
      </c>
      <c r="H161" s="90">
        <f t="shared" si="358"/>
        <v>8.5175999999999998</v>
      </c>
      <c r="I161" s="121" t="str">
        <f t="shared" si="294"/>
        <v>CT19ACM01</v>
      </c>
      <c r="J161" s="90">
        <f t="shared" si="295"/>
        <v>31.200000000000003</v>
      </c>
      <c r="K161" s="90">
        <f t="shared" si="296"/>
        <v>20</v>
      </c>
      <c r="L161" s="90">
        <f t="shared" si="359"/>
        <v>6.24</v>
      </c>
      <c r="M161" s="121" t="str">
        <f t="shared" si="297"/>
        <v>AC19ABM</v>
      </c>
      <c r="N161" s="90">
        <f t="shared" si="298"/>
        <v>45.06</v>
      </c>
      <c r="O161" s="90">
        <f t="shared" si="299"/>
        <v>17</v>
      </c>
      <c r="P161" s="90">
        <f t="shared" si="360"/>
        <v>7.6601999999999997</v>
      </c>
      <c r="Q161" s="121" t="str">
        <f t="shared" si="300"/>
        <v>ME19ACM</v>
      </c>
      <c r="R161" s="90">
        <f t="shared" si="301"/>
        <v>30.42</v>
      </c>
      <c r="S161" s="90">
        <f t="shared" si="302"/>
        <v>18</v>
      </c>
      <c r="T161" s="90">
        <f t="shared" si="361"/>
        <v>5.4756000000000009</v>
      </c>
      <c r="U161" s="121" t="str">
        <f t="shared" si="303"/>
        <v>EU19TAM01</v>
      </c>
      <c r="V161" s="90">
        <f t="shared" si="304"/>
        <v>39.72</v>
      </c>
      <c r="W161" s="90">
        <f t="shared" si="305"/>
        <v>11</v>
      </c>
      <c r="X161" s="90">
        <f t="shared" si="362"/>
        <v>4.3691999999999993</v>
      </c>
      <c r="Y161" s="121">
        <f t="shared" si="306"/>
        <v>0</v>
      </c>
      <c r="Z161" s="90">
        <f t="shared" si="307"/>
        <v>0</v>
      </c>
      <c r="AA161" s="90">
        <f t="shared" si="308"/>
        <v>0</v>
      </c>
      <c r="AB161" s="90">
        <f t="shared" si="363"/>
        <v>0</v>
      </c>
      <c r="AC161" s="121" t="str">
        <f t="shared" si="309"/>
        <v>MF19DAG</v>
      </c>
      <c r="AD161" s="90">
        <f t="shared" si="310"/>
        <v>30.42</v>
      </c>
      <c r="AE161" s="90">
        <f t="shared" si="311"/>
        <v>33</v>
      </c>
      <c r="AF161" s="90">
        <f t="shared" si="364"/>
        <v>10.038600000000001</v>
      </c>
      <c r="AG161" s="121" t="str">
        <f t="shared" si="312"/>
        <v>CT19ACG01</v>
      </c>
      <c r="AH161" s="90">
        <f t="shared" si="313"/>
        <v>30.72</v>
      </c>
      <c r="AI161" s="90">
        <f t="shared" si="314"/>
        <v>25</v>
      </c>
      <c r="AJ161" s="90">
        <f t="shared" si="365"/>
        <v>7.68</v>
      </c>
      <c r="AK161" s="121" t="str">
        <f t="shared" si="315"/>
        <v>AC18BR01</v>
      </c>
      <c r="AL161" s="90">
        <f t="shared" si="316"/>
        <v>43.5</v>
      </c>
      <c r="AM161" s="90">
        <f t="shared" si="317"/>
        <v>23</v>
      </c>
      <c r="AN161" s="90">
        <f t="shared" si="366"/>
        <v>10.005000000000001</v>
      </c>
      <c r="AO161" s="121">
        <f t="shared" si="318"/>
        <v>0</v>
      </c>
      <c r="AP161" s="118">
        <f t="shared" si="367"/>
        <v>0</v>
      </c>
      <c r="AQ161" s="89">
        <f t="shared" si="319"/>
        <v>0</v>
      </c>
      <c r="AR161" s="279">
        <f t="shared" si="368"/>
        <v>0</v>
      </c>
      <c r="AS161" s="121">
        <f t="shared" si="320"/>
        <v>0</v>
      </c>
      <c r="AT161" s="118">
        <f t="shared" si="369"/>
        <v>0</v>
      </c>
      <c r="AU161" s="279">
        <f t="shared" si="321"/>
        <v>0</v>
      </c>
      <c r="AV161" s="279">
        <f t="shared" si="370"/>
        <v>0</v>
      </c>
      <c r="AW161" s="123">
        <f t="shared" si="322"/>
        <v>0</v>
      </c>
      <c r="AX161" s="118">
        <f t="shared" si="371"/>
        <v>0</v>
      </c>
      <c r="AY161" s="287">
        <f t="shared" si="372"/>
        <v>281.46000000000004</v>
      </c>
      <c r="AZ161" s="78">
        <f t="shared" si="324"/>
        <v>59.986200000000004</v>
      </c>
      <c r="BA161" s="279"/>
      <c r="BC161" s="325">
        <f t="shared" si="325"/>
        <v>139</v>
      </c>
      <c r="BD161" s="330"/>
      <c r="BE161" s="331" t="b">
        <f t="shared" si="326"/>
        <v>0</v>
      </c>
      <c r="BF161" s="330"/>
      <c r="BG161" s="331" t="b">
        <f t="shared" si="327"/>
        <v>0</v>
      </c>
    </row>
    <row r="162" spans="1:59" ht="15" customHeight="1" x14ac:dyDescent="0.2">
      <c r="A162"/>
      <c r="B162" s="91">
        <v>140</v>
      </c>
      <c r="C162" s="91" t="s">
        <v>92</v>
      </c>
      <c r="D162" s="283">
        <f t="shared" si="337"/>
        <v>43936</v>
      </c>
      <c r="E162" s="90">
        <f t="shared" si="291"/>
        <v>0</v>
      </c>
      <c r="F162" s="90">
        <f t="shared" si="292"/>
        <v>0</v>
      </c>
      <c r="G162" s="90">
        <f t="shared" si="293"/>
        <v>0</v>
      </c>
      <c r="H162" s="90">
        <f t="shared" si="358"/>
        <v>0</v>
      </c>
      <c r="I162" s="121" t="str">
        <f t="shared" si="294"/>
        <v>CT19ACM01</v>
      </c>
      <c r="J162" s="90">
        <f t="shared" si="295"/>
        <v>62.400000000000006</v>
      </c>
      <c r="K162" s="90">
        <f t="shared" si="296"/>
        <v>20</v>
      </c>
      <c r="L162" s="90">
        <f t="shared" si="359"/>
        <v>12.48</v>
      </c>
      <c r="M162" s="121" t="str">
        <f t="shared" si="297"/>
        <v>AC19ABM</v>
      </c>
      <c r="N162" s="90">
        <f t="shared" si="298"/>
        <v>90.12</v>
      </c>
      <c r="O162" s="90">
        <f t="shared" si="299"/>
        <v>17</v>
      </c>
      <c r="P162" s="90">
        <f t="shared" si="360"/>
        <v>15.320399999999999</v>
      </c>
      <c r="Q162" s="121" t="str">
        <f t="shared" si="300"/>
        <v>ME19ACM</v>
      </c>
      <c r="R162" s="90">
        <f t="shared" si="301"/>
        <v>60.84</v>
      </c>
      <c r="S162" s="90">
        <f t="shared" si="302"/>
        <v>18</v>
      </c>
      <c r="T162" s="90">
        <f t="shared" si="361"/>
        <v>10.951200000000002</v>
      </c>
      <c r="U162" s="121" t="str">
        <f t="shared" si="303"/>
        <v>EU19TAM01</v>
      </c>
      <c r="V162" s="90">
        <f t="shared" si="304"/>
        <v>79.44</v>
      </c>
      <c r="W162" s="90">
        <f t="shared" si="305"/>
        <v>11</v>
      </c>
      <c r="X162" s="90">
        <f t="shared" si="362"/>
        <v>8.7383999999999986</v>
      </c>
      <c r="Y162" s="121">
        <f t="shared" si="306"/>
        <v>0</v>
      </c>
      <c r="Z162" s="90">
        <f t="shared" si="307"/>
        <v>0</v>
      </c>
      <c r="AA162" s="90">
        <f t="shared" si="308"/>
        <v>0</v>
      </c>
      <c r="AB162" s="90">
        <f t="shared" si="363"/>
        <v>0</v>
      </c>
      <c r="AC162" s="121" t="str">
        <f t="shared" si="309"/>
        <v>MF19DAG</v>
      </c>
      <c r="AD162" s="90">
        <f t="shared" si="310"/>
        <v>60.84</v>
      </c>
      <c r="AE162" s="90">
        <f t="shared" si="311"/>
        <v>33</v>
      </c>
      <c r="AF162" s="90">
        <f t="shared" si="364"/>
        <v>20.077200000000001</v>
      </c>
      <c r="AG162" s="121" t="str">
        <f t="shared" si="312"/>
        <v>CT19ACG01</v>
      </c>
      <c r="AH162" s="90">
        <f t="shared" si="313"/>
        <v>61.44</v>
      </c>
      <c r="AI162" s="90">
        <f t="shared" si="314"/>
        <v>25</v>
      </c>
      <c r="AJ162" s="90">
        <f t="shared" si="365"/>
        <v>15.36</v>
      </c>
      <c r="AK162" s="121" t="str">
        <f t="shared" si="315"/>
        <v>AC18BR01</v>
      </c>
      <c r="AL162" s="90">
        <f t="shared" si="316"/>
        <v>87</v>
      </c>
      <c r="AM162" s="90">
        <f t="shared" si="317"/>
        <v>23</v>
      </c>
      <c r="AN162" s="90">
        <f t="shared" si="366"/>
        <v>20.010000000000002</v>
      </c>
      <c r="AO162" s="121">
        <f t="shared" si="318"/>
        <v>0</v>
      </c>
      <c r="AP162" s="118">
        <f t="shared" si="367"/>
        <v>0</v>
      </c>
      <c r="AQ162" s="89">
        <f t="shared" si="319"/>
        <v>0</v>
      </c>
      <c r="AR162" s="279">
        <f t="shared" si="368"/>
        <v>0</v>
      </c>
      <c r="AS162" s="121">
        <f t="shared" si="320"/>
        <v>0</v>
      </c>
      <c r="AT162" s="118">
        <f t="shared" si="369"/>
        <v>0</v>
      </c>
      <c r="AU162" s="279">
        <f t="shared" si="321"/>
        <v>0</v>
      </c>
      <c r="AV162" s="279">
        <f t="shared" si="370"/>
        <v>0</v>
      </c>
      <c r="AW162" s="123">
        <f t="shared" si="322"/>
        <v>0</v>
      </c>
      <c r="AX162" s="118">
        <f t="shared" si="371"/>
        <v>0</v>
      </c>
      <c r="AY162" s="287">
        <f t="shared" si="372"/>
        <v>502.08</v>
      </c>
      <c r="AZ162" s="78">
        <f t="shared" si="324"/>
        <v>102.9372</v>
      </c>
      <c r="BA162" s="279"/>
      <c r="BC162" s="325">
        <f t="shared" si="325"/>
        <v>140</v>
      </c>
      <c r="BD162" s="330"/>
      <c r="BE162" s="331" t="b">
        <f t="shared" si="326"/>
        <v>0</v>
      </c>
      <c r="BF162" s="330"/>
      <c r="BG162" s="331" t="b">
        <f t="shared" si="327"/>
        <v>0</v>
      </c>
    </row>
    <row r="163" spans="1:59" ht="15" customHeight="1" x14ac:dyDescent="0.2">
      <c r="A163"/>
      <c r="B163" s="91">
        <v>141</v>
      </c>
      <c r="C163" s="91" t="s">
        <v>92</v>
      </c>
      <c r="D163" s="283">
        <f t="shared" si="337"/>
        <v>43936</v>
      </c>
      <c r="E163" s="90">
        <f t="shared" si="291"/>
        <v>0</v>
      </c>
      <c r="F163" s="90">
        <f t="shared" si="292"/>
        <v>0</v>
      </c>
      <c r="G163" s="90">
        <f t="shared" si="293"/>
        <v>0</v>
      </c>
      <c r="H163" s="90">
        <f t="shared" si="358"/>
        <v>0</v>
      </c>
      <c r="I163" s="121">
        <f t="shared" si="294"/>
        <v>0</v>
      </c>
      <c r="J163" s="90">
        <f t="shared" si="295"/>
        <v>0</v>
      </c>
      <c r="K163" s="90">
        <f t="shared" si="296"/>
        <v>0</v>
      </c>
      <c r="L163" s="90">
        <f t="shared" si="359"/>
        <v>0</v>
      </c>
      <c r="M163" s="121" t="str">
        <f t="shared" si="297"/>
        <v>AC19ABM</v>
      </c>
      <c r="N163" s="90">
        <f t="shared" si="298"/>
        <v>90.12</v>
      </c>
      <c r="O163" s="90">
        <f t="shared" si="299"/>
        <v>17</v>
      </c>
      <c r="P163" s="90">
        <f t="shared" si="360"/>
        <v>15.320399999999999</v>
      </c>
      <c r="Q163" s="121" t="str">
        <f t="shared" si="300"/>
        <v>ME19ACM</v>
      </c>
      <c r="R163" s="90">
        <f t="shared" si="301"/>
        <v>60.84</v>
      </c>
      <c r="S163" s="90">
        <f t="shared" si="302"/>
        <v>18</v>
      </c>
      <c r="T163" s="90">
        <f t="shared" si="361"/>
        <v>10.951200000000002</v>
      </c>
      <c r="U163" s="121">
        <f t="shared" si="303"/>
        <v>0</v>
      </c>
      <c r="V163" s="90">
        <f t="shared" si="304"/>
        <v>0</v>
      </c>
      <c r="W163" s="90">
        <f t="shared" si="305"/>
        <v>0</v>
      </c>
      <c r="X163" s="90">
        <f t="shared" si="362"/>
        <v>0</v>
      </c>
      <c r="Y163" s="121">
        <f t="shared" si="306"/>
        <v>0</v>
      </c>
      <c r="Z163" s="90">
        <f t="shared" si="307"/>
        <v>0</v>
      </c>
      <c r="AA163" s="90">
        <f t="shared" si="308"/>
        <v>0</v>
      </c>
      <c r="AB163" s="90">
        <f t="shared" si="363"/>
        <v>0</v>
      </c>
      <c r="AC163" s="121" t="str">
        <f t="shared" si="309"/>
        <v>MF19DAG</v>
      </c>
      <c r="AD163" s="90">
        <f t="shared" si="310"/>
        <v>60.84</v>
      </c>
      <c r="AE163" s="90">
        <f t="shared" si="311"/>
        <v>33</v>
      </c>
      <c r="AF163" s="90">
        <f t="shared" si="364"/>
        <v>20.077200000000001</v>
      </c>
      <c r="AG163" s="121" t="str">
        <f t="shared" si="312"/>
        <v>CT19ACG01</v>
      </c>
      <c r="AH163" s="90">
        <f t="shared" si="313"/>
        <v>30.72</v>
      </c>
      <c r="AI163" s="90">
        <f t="shared" si="314"/>
        <v>25</v>
      </c>
      <c r="AJ163" s="90">
        <f t="shared" si="365"/>
        <v>7.68</v>
      </c>
      <c r="AK163" s="121" t="str">
        <f t="shared" si="315"/>
        <v>AC18BR01</v>
      </c>
      <c r="AL163" s="90">
        <f t="shared" si="316"/>
        <v>87</v>
      </c>
      <c r="AM163" s="90">
        <f t="shared" si="317"/>
        <v>23</v>
      </c>
      <c r="AN163" s="90">
        <f t="shared" si="366"/>
        <v>20.010000000000002</v>
      </c>
      <c r="AO163" s="121">
        <f t="shared" si="318"/>
        <v>0</v>
      </c>
      <c r="AP163" s="118">
        <f t="shared" si="367"/>
        <v>0</v>
      </c>
      <c r="AQ163" s="89">
        <f t="shared" si="319"/>
        <v>0</v>
      </c>
      <c r="AR163" s="279">
        <f t="shared" si="368"/>
        <v>0</v>
      </c>
      <c r="AS163" s="121">
        <f t="shared" si="320"/>
        <v>0</v>
      </c>
      <c r="AT163" s="118">
        <f t="shared" si="369"/>
        <v>0</v>
      </c>
      <c r="AU163" s="279">
        <f t="shared" si="321"/>
        <v>0</v>
      </c>
      <c r="AV163" s="279">
        <f t="shared" si="370"/>
        <v>0</v>
      </c>
      <c r="AW163" s="123">
        <f t="shared" si="322"/>
        <v>0</v>
      </c>
      <c r="AX163" s="118">
        <f t="shared" si="371"/>
        <v>0</v>
      </c>
      <c r="AY163" s="287">
        <f t="shared" si="372"/>
        <v>329.52</v>
      </c>
      <c r="AZ163" s="78">
        <f t="shared" si="324"/>
        <v>74.038799999999995</v>
      </c>
      <c r="BA163" s="279"/>
      <c r="BC163" s="325">
        <f t="shared" si="325"/>
        <v>141</v>
      </c>
      <c r="BD163" s="330"/>
      <c r="BE163" s="331" t="b">
        <f t="shared" si="326"/>
        <v>0</v>
      </c>
      <c r="BF163" s="330"/>
      <c r="BG163" s="331" t="b">
        <f t="shared" si="327"/>
        <v>0</v>
      </c>
    </row>
    <row r="164" spans="1:59" ht="15" customHeight="1" x14ac:dyDescent="0.2">
      <c r="A164"/>
      <c r="B164" s="91">
        <v>142</v>
      </c>
      <c r="C164" s="91" t="s">
        <v>92</v>
      </c>
      <c r="D164" s="283">
        <f t="shared" si="337"/>
        <v>43943</v>
      </c>
      <c r="E164" s="90">
        <f t="shared" si="291"/>
        <v>0</v>
      </c>
      <c r="F164" s="90">
        <f t="shared" si="292"/>
        <v>0</v>
      </c>
      <c r="G164" s="90">
        <f t="shared" si="293"/>
        <v>0</v>
      </c>
      <c r="H164" s="90">
        <f t="shared" si="358"/>
        <v>0</v>
      </c>
      <c r="I164" s="121" t="str">
        <f t="shared" si="294"/>
        <v>CT19ACM01</v>
      </c>
      <c r="J164" s="90">
        <f t="shared" si="295"/>
        <v>31.200000000000003</v>
      </c>
      <c r="K164" s="90">
        <f t="shared" si="296"/>
        <v>20</v>
      </c>
      <c r="L164" s="90">
        <f t="shared" si="359"/>
        <v>6.24</v>
      </c>
      <c r="M164" s="121" t="str">
        <f t="shared" si="297"/>
        <v>AC19ABM</v>
      </c>
      <c r="N164" s="90">
        <f t="shared" si="298"/>
        <v>135.18</v>
      </c>
      <c r="O164" s="90">
        <f t="shared" si="299"/>
        <v>17</v>
      </c>
      <c r="P164" s="90">
        <f t="shared" si="360"/>
        <v>22.980599999999999</v>
      </c>
      <c r="Q164" s="121">
        <f t="shared" si="300"/>
        <v>0</v>
      </c>
      <c r="R164" s="90">
        <f t="shared" si="301"/>
        <v>0</v>
      </c>
      <c r="S164" s="90">
        <f t="shared" si="302"/>
        <v>0</v>
      </c>
      <c r="T164" s="90">
        <f t="shared" si="361"/>
        <v>0</v>
      </c>
      <c r="U164" s="121" t="str">
        <f t="shared" si="303"/>
        <v>EU19TAM01</v>
      </c>
      <c r="V164" s="90">
        <f t="shared" si="304"/>
        <v>39.72</v>
      </c>
      <c r="W164" s="90">
        <f t="shared" si="305"/>
        <v>11</v>
      </c>
      <c r="X164" s="90">
        <f t="shared" si="362"/>
        <v>4.3691999999999993</v>
      </c>
      <c r="Y164" s="121">
        <f t="shared" si="306"/>
        <v>0</v>
      </c>
      <c r="Z164" s="90">
        <f t="shared" si="307"/>
        <v>0</v>
      </c>
      <c r="AA164" s="90">
        <f t="shared" si="308"/>
        <v>0</v>
      </c>
      <c r="AB164" s="90">
        <f t="shared" si="363"/>
        <v>0</v>
      </c>
      <c r="AC164" s="121">
        <f t="shared" si="309"/>
        <v>0</v>
      </c>
      <c r="AD164" s="90">
        <f t="shared" si="310"/>
        <v>0</v>
      </c>
      <c r="AE164" s="90">
        <f t="shared" si="311"/>
        <v>0</v>
      </c>
      <c r="AF164" s="90">
        <f t="shared" si="364"/>
        <v>0</v>
      </c>
      <c r="AG164" s="121">
        <f t="shared" si="312"/>
        <v>0</v>
      </c>
      <c r="AH164" s="90">
        <f t="shared" si="313"/>
        <v>0</v>
      </c>
      <c r="AI164" s="90">
        <f t="shared" si="314"/>
        <v>0</v>
      </c>
      <c r="AJ164" s="90">
        <f t="shared" si="365"/>
        <v>0</v>
      </c>
      <c r="AK164" s="121" t="str">
        <f t="shared" si="315"/>
        <v>AC18BR01</v>
      </c>
      <c r="AL164" s="90">
        <f t="shared" si="316"/>
        <v>43.5</v>
      </c>
      <c r="AM164" s="90">
        <f t="shared" si="317"/>
        <v>23</v>
      </c>
      <c r="AN164" s="90">
        <f t="shared" si="366"/>
        <v>10.005000000000001</v>
      </c>
      <c r="AO164" s="121">
        <f t="shared" si="318"/>
        <v>0</v>
      </c>
      <c r="AP164" s="118">
        <f t="shared" si="367"/>
        <v>0</v>
      </c>
      <c r="AQ164" s="89">
        <f t="shared" si="319"/>
        <v>0</v>
      </c>
      <c r="AR164" s="279">
        <f t="shared" si="368"/>
        <v>0</v>
      </c>
      <c r="AS164" s="121">
        <f t="shared" si="320"/>
        <v>0</v>
      </c>
      <c r="AT164" s="118">
        <f t="shared" si="369"/>
        <v>0</v>
      </c>
      <c r="AU164" s="279">
        <f t="shared" si="321"/>
        <v>0</v>
      </c>
      <c r="AV164" s="279">
        <f t="shared" si="370"/>
        <v>0</v>
      </c>
      <c r="AW164" s="123">
        <f t="shared" si="322"/>
        <v>0</v>
      </c>
      <c r="AX164" s="118">
        <f t="shared" si="371"/>
        <v>0</v>
      </c>
      <c r="AY164" s="287">
        <f t="shared" si="372"/>
        <v>249.6</v>
      </c>
      <c r="AZ164" s="78">
        <f t="shared" si="324"/>
        <v>43.594799999999999</v>
      </c>
      <c r="BA164" s="279"/>
      <c r="BC164" s="325">
        <f t="shared" si="325"/>
        <v>142</v>
      </c>
      <c r="BD164" s="330"/>
      <c r="BE164" s="331" t="b">
        <f t="shared" si="326"/>
        <v>0</v>
      </c>
      <c r="BF164" s="330"/>
      <c r="BG164" s="331" t="b">
        <f t="shared" si="327"/>
        <v>0</v>
      </c>
    </row>
    <row r="165" spans="1:59" ht="15" customHeight="1" x14ac:dyDescent="0.2">
      <c r="A165"/>
      <c r="B165" s="91">
        <v>143</v>
      </c>
      <c r="C165" s="91" t="s">
        <v>92</v>
      </c>
      <c r="D165" s="283">
        <f t="shared" si="337"/>
        <v>43943</v>
      </c>
      <c r="E165" s="90" t="str">
        <f t="shared" si="291"/>
        <v>MF18ACM02</v>
      </c>
      <c r="F165" s="90">
        <f t="shared" si="292"/>
        <v>60.84</v>
      </c>
      <c r="G165" s="90">
        <f t="shared" si="293"/>
        <v>28</v>
      </c>
      <c r="H165" s="90">
        <f t="shared" si="358"/>
        <v>17.0352</v>
      </c>
      <c r="I165" s="121" t="str">
        <f t="shared" si="294"/>
        <v>CT19ACM01</v>
      </c>
      <c r="J165" s="90">
        <f t="shared" si="295"/>
        <v>62.400000000000006</v>
      </c>
      <c r="K165" s="90">
        <f t="shared" si="296"/>
        <v>20</v>
      </c>
      <c r="L165" s="90">
        <f t="shared" si="359"/>
        <v>12.48</v>
      </c>
      <c r="M165" s="121" t="str">
        <f t="shared" si="297"/>
        <v>AC19ABM</v>
      </c>
      <c r="N165" s="90">
        <f t="shared" si="298"/>
        <v>180.24</v>
      </c>
      <c r="O165" s="90">
        <f t="shared" si="299"/>
        <v>17</v>
      </c>
      <c r="P165" s="90">
        <f t="shared" si="360"/>
        <v>30.640799999999999</v>
      </c>
      <c r="Q165" s="121" t="str">
        <f t="shared" si="300"/>
        <v>ME19ACM</v>
      </c>
      <c r="R165" s="90">
        <f t="shared" si="301"/>
        <v>60.84</v>
      </c>
      <c r="S165" s="90">
        <f t="shared" si="302"/>
        <v>18</v>
      </c>
      <c r="T165" s="90">
        <f t="shared" si="361"/>
        <v>10.951200000000002</v>
      </c>
      <c r="U165" s="121" t="str">
        <f t="shared" si="303"/>
        <v>EU19TAM01</v>
      </c>
      <c r="V165" s="90">
        <f t="shared" si="304"/>
        <v>79.44</v>
      </c>
      <c r="W165" s="90">
        <f t="shared" si="305"/>
        <v>11</v>
      </c>
      <c r="X165" s="90">
        <f t="shared" si="362"/>
        <v>8.7383999999999986</v>
      </c>
      <c r="Y165" s="121">
        <f t="shared" si="306"/>
        <v>0</v>
      </c>
      <c r="Z165" s="90">
        <f t="shared" si="307"/>
        <v>0</v>
      </c>
      <c r="AA165" s="90">
        <f t="shared" si="308"/>
        <v>0</v>
      </c>
      <c r="AB165" s="90">
        <f t="shared" si="363"/>
        <v>0</v>
      </c>
      <c r="AC165" s="121" t="str">
        <f t="shared" si="309"/>
        <v>MF19DAG</v>
      </c>
      <c r="AD165" s="90">
        <f t="shared" si="310"/>
        <v>60.84</v>
      </c>
      <c r="AE165" s="90">
        <f t="shared" si="311"/>
        <v>33</v>
      </c>
      <c r="AF165" s="90">
        <f t="shared" si="364"/>
        <v>20.077200000000001</v>
      </c>
      <c r="AG165" s="121" t="str">
        <f t="shared" si="312"/>
        <v>CT19ACG01</v>
      </c>
      <c r="AH165" s="90">
        <f t="shared" si="313"/>
        <v>61.44</v>
      </c>
      <c r="AI165" s="90">
        <f t="shared" si="314"/>
        <v>25</v>
      </c>
      <c r="AJ165" s="90">
        <f t="shared" si="365"/>
        <v>15.36</v>
      </c>
      <c r="AK165" s="121" t="str">
        <f t="shared" si="315"/>
        <v>AC18BR01</v>
      </c>
      <c r="AL165" s="90">
        <f t="shared" si="316"/>
        <v>174</v>
      </c>
      <c r="AM165" s="90">
        <f t="shared" si="317"/>
        <v>23</v>
      </c>
      <c r="AN165" s="90">
        <f t="shared" si="366"/>
        <v>40.020000000000003</v>
      </c>
      <c r="AO165" s="121">
        <f t="shared" si="318"/>
        <v>0</v>
      </c>
      <c r="AP165" s="118">
        <f t="shared" si="367"/>
        <v>0</v>
      </c>
      <c r="AQ165" s="89">
        <f t="shared" si="319"/>
        <v>0</v>
      </c>
      <c r="AR165" s="279">
        <f t="shared" si="368"/>
        <v>0</v>
      </c>
      <c r="AS165" s="121">
        <f t="shared" si="320"/>
        <v>0</v>
      </c>
      <c r="AT165" s="118">
        <f t="shared" si="369"/>
        <v>0</v>
      </c>
      <c r="AU165" s="279">
        <f t="shared" si="321"/>
        <v>0</v>
      </c>
      <c r="AV165" s="279">
        <f t="shared" si="370"/>
        <v>0</v>
      </c>
      <c r="AW165" s="123">
        <f t="shared" si="322"/>
        <v>0</v>
      </c>
      <c r="AX165" s="118">
        <f t="shared" si="371"/>
        <v>0</v>
      </c>
      <c r="AY165" s="287">
        <f t="shared" si="372"/>
        <v>740.04</v>
      </c>
      <c r="AZ165" s="78">
        <f t="shared" si="324"/>
        <v>155.30280000000002</v>
      </c>
      <c r="BA165" s="279"/>
      <c r="BC165" s="325">
        <f t="shared" si="325"/>
        <v>143</v>
      </c>
      <c r="BD165" s="330"/>
      <c r="BE165" s="331" t="b">
        <f t="shared" si="326"/>
        <v>0</v>
      </c>
      <c r="BF165" s="330"/>
      <c r="BG165" s="331" t="b">
        <f t="shared" si="327"/>
        <v>0</v>
      </c>
    </row>
    <row r="166" spans="1:59" ht="15" customHeight="1" x14ac:dyDescent="0.2">
      <c r="A166"/>
      <c r="B166" s="91">
        <v>144</v>
      </c>
      <c r="C166" s="91" t="s">
        <v>92</v>
      </c>
      <c r="D166" s="283">
        <f t="shared" si="337"/>
        <v>43943</v>
      </c>
      <c r="E166" s="90" t="str">
        <f t="shared" si="291"/>
        <v>MF18ACM02</v>
      </c>
      <c r="F166" s="90">
        <f t="shared" si="292"/>
        <v>30.42</v>
      </c>
      <c r="G166" s="90">
        <f t="shared" si="293"/>
        <v>28</v>
      </c>
      <c r="H166" s="90">
        <f t="shared" si="358"/>
        <v>8.5175999999999998</v>
      </c>
      <c r="I166" s="121" t="str">
        <f t="shared" si="294"/>
        <v>CT19ACM01</v>
      </c>
      <c r="J166" s="90">
        <f t="shared" si="295"/>
        <v>31.200000000000003</v>
      </c>
      <c r="K166" s="90">
        <f t="shared" si="296"/>
        <v>20</v>
      </c>
      <c r="L166" s="90">
        <f t="shared" si="359"/>
        <v>6.24</v>
      </c>
      <c r="M166" s="121" t="str">
        <f t="shared" si="297"/>
        <v>AC19ABM</v>
      </c>
      <c r="N166" s="90">
        <f t="shared" si="298"/>
        <v>45.06</v>
      </c>
      <c r="O166" s="90">
        <f t="shared" si="299"/>
        <v>17</v>
      </c>
      <c r="P166" s="90">
        <f t="shared" si="360"/>
        <v>7.6601999999999997</v>
      </c>
      <c r="Q166" s="121" t="str">
        <f t="shared" si="300"/>
        <v>ME19ACM</v>
      </c>
      <c r="R166" s="90">
        <f t="shared" si="301"/>
        <v>30.42</v>
      </c>
      <c r="S166" s="90">
        <f t="shared" si="302"/>
        <v>18</v>
      </c>
      <c r="T166" s="90">
        <f t="shared" si="361"/>
        <v>5.4756000000000009</v>
      </c>
      <c r="U166" s="121">
        <f t="shared" si="303"/>
        <v>0</v>
      </c>
      <c r="V166" s="90">
        <f t="shared" si="304"/>
        <v>0</v>
      </c>
      <c r="W166" s="90">
        <f t="shared" si="305"/>
        <v>0</v>
      </c>
      <c r="X166" s="90">
        <f t="shared" si="362"/>
        <v>0</v>
      </c>
      <c r="Y166" s="121">
        <f t="shared" si="306"/>
        <v>0</v>
      </c>
      <c r="Z166" s="90">
        <f t="shared" si="307"/>
        <v>0</v>
      </c>
      <c r="AA166" s="90">
        <f t="shared" si="308"/>
        <v>0</v>
      </c>
      <c r="AB166" s="90">
        <f t="shared" si="363"/>
        <v>0</v>
      </c>
      <c r="AC166" s="121" t="str">
        <f t="shared" si="309"/>
        <v>MF19DAG</v>
      </c>
      <c r="AD166" s="90">
        <f t="shared" si="310"/>
        <v>30.42</v>
      </c>
      <c r="AE166" s="90">
        <f t="shared" si="311"/>
        <v>33</v>
      </c>
      <c r="AF166" s="90">
        <f t="shared" si="364"/>
        <v>10.038600000000001</v>
      </c>
      <c r="AG166" s="121" t="str">
        <f t="shared" si="312"/>
        <v>CT19ACG01</v>
      </c>
      <c r="AH166" s="90">
        <f t="shared" si="313"/>
        <v>30.72</v>
      </c>
      <c r="AI166" s="90">
        <f t="shared" si="314"/>
        <v>25</v>
      </c>
      <c r="AJ166" s="90">
        <f t="shared" si="365"/>
        <v>7.68</v>
      </c>
      <c r="AK166" s="121" t="str">
        <f t="shared" si="315"/>
        <v>AC18BR01</v>
      </c>
      <c r="AL166" s="90">
        <f t="shared" si="316"/>
        <v>43.5</v>
      </c>
      <c r="AM166" s="90">
        <f t="shared" si="317"/>
        <v>23</v>
      </c>
      <c r="AN166" s="90">
        <f t="shared" si="366"/>
        <v>10.005000000000001</v>
      </c>
      <c r="AO166" s="121">
        <f t="shared" si="318"/>
        <v>0</v>
      </c>
      <c r="AP166" s="118">
        <f t="shared" si="367"/>
        <v>0</v>
      </c>
      <c r="AQ166" s="89">
        <f t="shared" si="319"/>
        <v>0</v>
      </c>
      <c r="AR166" s="279">
        <f t="shared" si="368"/>
        <v>0</v>
      </c>
      <c r="AS166" s="121">
        <f t="shared" si="320"/>
        <v>0</v>
      </c>
      <c r="AT166" s="118">
        <f t="shared" si="369"/>
        <v>0</v>
      </c>
      <c r="AU166" s="279">
        <f t="shared" si="321"/>
        <v>0</v>
      </c>
      <c r="AV166" s="279">
        <f t="shared" si="370"/>
        <v>0</v>
      </c>
      <c r="AW166" s="123">
        <f t="shared" si="322"/>
        <v>0</v>
      </c>
      <c r="AX166" s="118">
        <f t="shared" si="371"/>
        <v>0</v>
      </c>
      <c r="AY166" s="287">
        <f t="shared" si="372"/>
        <v>241.74000000000004</v>
      </c>
      <c r="AZ166" s="78">
        <f t="shared" si="324"/>
        <v>55.617000000000004</v>
      </c>
      <c r="BA166" s="279"/>
      <c r="BC166" s="325">
        <f t="shared" si="325"/>
        <v>144</v>
      </c>
      <c r="BD166" s="330"/>
      <c r="BE166" s="331" t="b">
        <f t="shared" si="326"/>
        <v>0</v>
      </c>
      <c r="BF166" s="330"/>
      <c r="BG166" s="331" t="b">
        <f t="shared" si="327"/>
        <v>0</v>
      </c>
    </row>
    <row r="167" spans="1:59" ht="15" customHeight="1" x14ac:dyDescent="0.2">
      <c r="A167"/>
      <c r="B167" s="91">
        <v>145</v>
      </c>
      <c r="C167" s="91" t="s">
        <v>92</v>
      </c>
      <c r="D167" s="283">
        <f t="shared" si="337"/>
        <v>43943</v>
      </c>
      <c r="E167" s="90" t="str">
        <f t="shared" si="291"/>
        <v>MF18ACM02</v>
      </c>
      <c r="F167" s="90">
        <f t="shared" si="292"/>
        <v>60.84</v>
      </c>
      <c r="G167" s="90">
        <f t="shared" si="293"/>
        <v>28</v>
      </c>
      <c r="H167" s="90">
        <f t="shared" si="358"/>
        <v>17.0352</v>
      </c>
      <c r="I167" s="121" t="str">
        <f t="shared" si="294"/>
        <v>CT19ACM01</v>
      </c>
      <c r="J167" s="90">
        <f t="shared" si="295"/>
        <v>31.200000000000003</v>
      </c>
      <c r="K167" s="90">
        <f t="shared" si="296"/>
        <v>20</v>
      </c>
      <c r="L167" s="90">
        <f t="shared" si="359"/>
        <v>6.24</v>
      </c>
      <c r="M167" s="121" t="str">
        <f t="shared" si="297"/>
        <v>AC19ABM</v>
      </c>
      <c r="N167" s="90">
        <f t="shared" si="298"/>
        <v>45.06</v>
      </c>
      <c r="O167" s="90">
        <f t="shared" si="299"/>
        <v>17</v>
      </c>
      <c r="P167" s="90">
        <f t="shared" si="360"/>
        <v>7.6601999999999997</v>
      </c>
      <c r="Q167" s="121" t="str">
        <f t="shared" si="300"/>
        <v>ME19ACM</v>
      </c>
      <c r="R167" s="90">
        <f t="shared" si="301"/>
        <v>60.84</v>
      </c>
      <c r="S167" s="90">
        <f t="shared" si="302"/>
        <v>18</v>
      </c>
      <c r="T167" s="90">
        <f t="shared" si="361"/>
        <v>10.951200000000002</v>
      </c>
      <c r="U167" s="121">
        <f t="shared" si="303"/>
        <v>0</v>
      </c>
      <c r="V167" s="90">
        <f t="shared" si="304"/>
        <v>0</v>
      </c>
      <c r="W167" s="90">
        <f t="shared" si="305"/>
        <v>0</v>
      </c>
      <c r="X167" s="90">
        <f t="shared" si="362"/>
        <v>0</v>
      </c>
      <c r="Y167" s="121">
        <f t="shared" si="306"/>
        <v>0</v>
      </c>
      <c r="Z167" s="90">
        <f t="shared" si="307"/>
        <v>0</v>
      </c>
      <c r="AA167" s="90">
        <f t="shared" si="308"/>
        <v>0</v>
      </c>
      <c r="AB167" s="90">
        <f t="shared" si="363"/>
        <v>0</v>
      </c>
      <c r="AC167" s="121">
        <f t="shared" si="309"/>
        <v>0</v>
      </c>
      <c r="AD167" s="90">
        <f t="shared" si="310"/>
        <v>0</v>
      </c>
      <c r="AE167" s="90">
        <f t="shared" si="311"/>
        <v>0</v>
      </c>
      <c r="AF167" s="90">
        <f t="shared" si="364"/>
        <v>0</v>
      </c>
      <c r="AG167" s="121">
        <f t="shared" si="312"/>
        <v>0</v>
      </c>
      <c r="AH167" s="90">
        <f t="shared" si="313"/>
        <v>0</v>
      </c>
      <c r="AI167" s="90">
        <f t="shared" si="314"/>
        <v>0</v>
      </c>
      <c r="AJ167" s="90">
        <f t="shared" si="365"/>
        <v>0</v>
      </c>
      <c r="AK167" s="121" t="str">
        <f t="shared" si="315"/>
        <v>AC18BR01</v>
      </c>
      <c r="AL167" s="90">
        <f t="shared" si="316"/>
        <v>43.5</v>
      </c>
      <c r="AM167" s="90">
        <f t="shared" si="317"/>
        <v>23</v>
      </c>
      <c r="AN167" s="90">
        <f t="shared" si="366"/>
        <v>10.005000000000001</v>
      </c>
      <c r="AO167" s="121">
        <f t="shared" si="318"/>
        <v>0</v>
      </c>
      <c r="AP167" s="118">
        <f t="shared" si="367"/>
        <v>0</v>
      </c>
      <c r="AQ167" s="89">
        <f t="shared" si="319"/>
        <v>0</v>
      </c>
      <c r="AR167" s="279">
        <f t="shared" si="368"/>
        <v>0</v>
      </c>
      <c r="AS167" s="121">
        <f t="shared" si="320"/>
        <v>0</v>
      </c>
      <c r="AT167" s="118">
        <f t="shared" si="369"/>
        <v>0</v>
      </c>
      <c r="AU167" s="279">
        <f t="shared" si="321"/>
        <v>0</v>
      </c>
      <c r="AV167" s="279">
        <f t="shared" si="370"/>
        <v>0</v>
      </c>
      <c r="AW167" s="123">
        <f t="shared" si="322"/>
        <v>0</v>
      </c>
      <c r="AX167" s="118">
        <f t="shared" si="371"/>
        <v>0</v>
      </c>
      <c r="AY167" s="287">
        <f t="shared" si="372"/>
        <v>241.44000000000003</v>
      </c>
      <c r="AZ167" s="78">
        <f t="shared" si="324"/>
        <v>51.891600000000004</v>
      </c>
      <c r="BA167" s="279"/>
      <c r="BC167" s="325">
        <f t="shared" si="325"/>
        <v>145</v>
      </c>
      <c r="BD167" s="330"/>
      <c r="BE167" s="331" t="b">
        <f t="shared" si="326"/>
        <v>0</v>
      </c>
      <c r="BF167" s="330"/>
      <c r="BG167" s="331" t="b">
        <f t="shared" si="327"/>
        <v>0</v>
      </c>
    </row>
    <row r="168" spans="1:59" ht="15" customHeight="1" x14ac:dyDescent="0.2">
      <c r="A168"/>
      <c r="B168" s="91">
        <v>146</v>
      </c>
      <c r="C168" s="91" t="s">
        <v>92</v>
      </c>
      <c r="D168" s="283">
        <f t="shared" si="337"/>
        <v>43943</v>
      </c>
      <c r="E168" s="90" t="str">
        <f t="shared" si="291"/>
        <v>MF18ACM02</v>
      </c>
      <c r="F168" s="90">
        <f t="shared" si="292"/>
        <v>60.84</v>
      </c>
      <c r="G168" s="90">
        <f t="shared" si="293"/>
        <v>28</v>
      </c>
      <c r="H168" s="90">
        <f t="shared" ref="H168:H183" si="373">F168*G168/100</f>
        <v>17.0352</v>
      </c>
      <c r="I168" s="121">
        <f t="shared" si="294"/>
        <v>0</v>
      </c>
      <c r="J168" s="90">
        <f t="shared" si="295"/>
        <v>0</v>
      </c>
      <c r="K168" s="90">
        <f t="shared" si="296"/>
        <v>0</v>
      </c>
      <c r="L168" s="90">
        <f t="shared" ref="L168:L183" si="374">J168*K168/100</f>
        <v>0</v>
      </c>
      <c r="M168" s="121" t="str">
        <f t="shared" si="297"/>
        <v>AC19ABM</v>
      </c>
      <c r="N168" s="90">
        <f t="shared" si="298"/>
        <v>90.12</v>
      </c>
      <c r="O168" s="90">
        <f t="shared" si="299"/>
        <v>17</v>
      </c>
      <c r="P168" s="90">
        <f t="shared" ref="P168:P183" si="375">N168*O168/100</f>
        <v>15.320399999999999</v>
      </c>
      <c r="Q168" s="121">
        <f t="shared" si="300"/>
        <v>0</v>
      </c>
      <c r="R168" s="90">
        <f t="shared" si="301"/>
        <v>0</v>
      </c>
      <c r="S168" s="90">
        <f t="shared" si="302"/>
        <v>0</v>
      </c>
      <c r="T168" s="90">
        <f t="shared" ref="T168:T183" si="376">R168*S168/100</f>
        <v>0</v>
      </c>
      <c r="U168" s="121" t="str">
        <f t="shared" si="303"/>
        <v>EU19TAM01</v>
      </c>
      <c r="V168" s="90">
        <f t="shared" si="304"/>
        <v>79.44</v>
      </c>
      <c r="W168" s="90">
        <f t="shared" si="305"/>
        <v>11</v>
      </c>
      <c r="X168" s="90">
        <f t="shared" ref="X168:X183" si="377">V168*W168/100</f>
        <v>8.7383999999999986</v>
      </c>
      <c r="Y168" s="121">
        <f t="shared" si="306"/>
        <v>0</v>
      </c>
      <c r="Z168" s="90">
        <f t="shared" si="307"/>
        <v>0</v>
      </c>
      <c r="AA168" s="90">
        <f t="shared" si="308"/>
        <v>0</v>
      </c>
      <c r="AB168" s="90">
        <f t="shared" ref="AB168:AB183" si="378">Z168*AA168/100</f>
        <v>0</v>
      </c>
      <c r="AC168" s="121" t="str">
        <f t="shared" si="309"/>
        <v>MF19DAG</v>
      </c>
      <c r="AD168" s="90">
        <f t="shared" si="310"/>
        <v>30.42</v>
      </c>
      <c r="AE168" s="90">
        <f t="shared" si="311"/>
        <v>33</v>
      </c>
      <c r="AF168" s="90">
        <f t="shared" ref="AF168:AF183" si="379">AD168*AE168/100</f>
        <v>10.038600000000001</v>
      </c>
      <c r="AG168" s="121" t="str">
        <f t="shared" si="312"/>
        <v>CT19ACG01</v>
      </c>
      <c r="AH168" s="90">
        <f t="shared" si="313"/>
        <v>61.44</v>
      </c>
      <c r="AI168" s="90">
        <f t="shared" si="314"/>
        <v>25</v>
      </c>
      <c r="AJ168" s="90">
        <f t="shared" ref="AJ168:AJ183" si="380">AH168*AI168/100</f>
        <v>15.36</v>
      </c>
      <c r="AK168" s="121">
        <f t="shared" si="315"/>
        <v>0</v>
      </c>
      <c r="AL168" s="90">
        <f t="shared" si="316"/>
        <v>0</v>
      </c>
      <c r="AM168" s="90">
        <f t="shared" si="317"/>
        <v>0</v>
      </c>
      <c r="AN168" s="90">
        <f t="shared" ref="AN168:AN183" si="381">AL168*AM168/100</f>
        <v>0</v>
      </c>
      <c r="AO168" s="121">
        <f t="shared" si="318"/>
        <v>0</v>
      </c>
      <c r="AP168" s="118">
        <f t="shared" ref="AP168:AP183" si="382">IFERROR(IF(AO168&gt;0,AO168*AP$6/100,0),0)</f>
        <v>0</v>
      </c>
      <c r="AQ168" s="89">
        <f t="shared" si="319"/>
        <v>0</v>
      </c>
      <c r="AR168" s="279">
        <f t="shared" ref="AR168:AR183" si="383">IFERROR(IF(AQ168&gt;0,AQ168*AR$6/100,0),0)</f>
        <v>0</v>
      </c>
      <c r="AS168" s="121">
        <f t="shared" si="320"/>
        <v>0</v>
      </c>
      <c r="AT168" s="118">
        <f t="shared" ref="AT168:AT183" si="384">IFERROR(IF(AS168&gt;0,AS168*AT$6/100,0),0)</f>
        <v>0</v>
      </c>
      <c r="AU168" s="279">
        <f t="shared" si="321"/>
        <v>0</v>
      </c>
      <c r="AV168" s="279">
        <f t="shared" ref="AV168:AV183" si="385">IFERROR(IF(AU168&gt;0,AU168*AV$6/100,0),0)</f>
        <v>0</v>
      </c>
      <c r="AW168" s="123">
        <f t="shared" si="322"/>
        <v>0</v>
      </c>
      <c r="AX168" s="118">
        <f t="shared" ref="AX168:AX183" si="386">IFERROR(IF(AW168&gt;0,AW168*AX$6/100,0),0)</f>
        <v>0</v>
      </c>
      <c r="AY168" s="287">
        <f t="shared" ref="AY168:AY183" si="387">IF($C168="GD",F168+J168+N168+R168+V168+Z168+AD168+AH168+AL168+AO168,AQ168+AS168+AU168+AW168)</f>
        <v>322.26</v>
      </c>
      <c r="AZ168" s="78">
        <f t="shared" si="324"/>
        <v>66.492599999999996</v>
      </c>
      <c r="BA168" s="279"/>
      <c r="BC168" s="325">
        <f t="shared" si="325"/>
        <v>146</v>
      </c>
      <c r="BD168" s="330"/>
      <c r="BE168" s="331" t="b">
        <f t="shared" si="326"/>
        <v>0</v>
      </c>
      <c r="BF168" s="330"/>
      <c r="BG168" s="331" t="b">
        <f t="shared" si="327"/>
        <v>0</v>
      </c>
    </row>
    <row r="169" spans="1:59" ht="15" customHeight="1" x14ac:dyDescent="0.2">
      <c r="A169"/>
      <c r="B169" s="91">
        <v>147</v>
      </c>
      <c r="C169" s="91" t="s">
        <v>92</v>
      </c>
      <c r="D169" s="283">
        <f t="shared" si="337"/>
        <v>43943</v>
      </c>
      <c r="E169" s="90" t="str">
        <f t="shared" si="291"/>
        <v>MF18ACM02</v>
      </c>
      <c r="F169" s="90">
        <f t="shared" si="292"/>
        <v>60.84</v>
      </c>
      <c r="G169" s="90">
        <f t="shared" si="293"/>
        <v>28</v>
      </c>
      <c r="H169" s="90">
        <f t="shared" si="373"/>
        <v>17.0352</v>
      </c>
      <c r="I169" s="121">
        <f t="shared" si="294"/>
        <v>0</v>
      </c>
      <c r="J169" s="90">
        <f t="shared" si="295"/>
        <v>0</v>
      </c>
      <c r="K169" s="90">
        <f t="shared" si="296"/>
        <v>0</v>
      </c>
      <c r="L169" s="90">
        <f t="shared" si="374"/>
        <v>0</v>
      </c>
      <c r="M169" s="121" t="str">
        <f t="shared" si="297"/>
        <v>AC19ABM</v>
      </c>
      <c r="N169" s="90">
        <f t="shared" si="298"/>
        <v>90.12</v>
      </c>
      <c r="O169" s="90">
        <f t="shared" si="299"/>
        <v>17</v>
      </c>
      <c r="P169" s="90">
        <f t="shared" si="375"/>
        <v>15.320399999999999</v>
      </c>
      <c r="Q169" s="121" t="str">
        <f t="shared" si="300"/>
        <v>ME19ACM</v>
      </c>
      <c r="R169" s="90">
        <f t="shared" si="301"/>
        <v>60.84</v>
      </c>
      <c r="S169" s="90">
        <f t="shared" si="302"/>
        <v>18</v>
      </c>
      <c r="T169" s="90">
        <f t="shared" si="376"/>
        <v>10.951200000000002</v>
      </c>
      <c r="U169" s="121">
        <f t="shared" si="303"/>
        <v>0</v>
      </c>
      <c r="V169" s="90">
        <f t="shared" si="304"/>
        <v>0</v>
      </c>
      <c r="W169" s="90">
        <f t="shared" si="305"/>
        <v>0</v>
      </c>
      <c r="X169" s="90">
        <f t="shared" si="377"/>
        <v>0</v>
      </c>
      <c r="Y169" s="121">
        <f t="shared" si="306"/>
        <v>0</v>
      </c>
      <c r="Z169" s="90">
        <f t="shared" si="307"/>
        <v>0</v>
      </c>
      <c r="AA169" s="90">
        <f t="shared" si="308"/>
        <v>0</v>
      </c>
      <c r="AB169" s="90">
        <f t="shared" si="378"/>
        <v>0</v>
      </c>
      <c r="AC169" s="121">
        <f t="shared" si="309"/>
        <v>0</v>
      </c>
      <c r="AD169" s="90">
        <f t="shared" si="310"/>
        <v>0</v>
      </c>
      <c r="AE169" s="90">
        <f t="shared" si="311"/>
        <v>0</v>
      </c>
      <c r="AF169" s="90">
        <f t="shared" si="379"/>
        <v>0</v>
      </c>
      <c r="AG169" s="121">
        <f t="shared" si="312"/>
        <v>0</v>
      </c>
      <c r="AH169" s="90">
        <f t="shared" si="313"/>
        <v>0</v>
      </c>
      <c r="AI169" s="90">
        <f t="shared" si="314"/>
        <v>0</v>
      </c>
      <c r="AJ169" s="90">
        <f t="shared" si="380"/>
        <v>0</v>
      </c>
      <c r="AK169" s="121" t="str">
        <f t="shared" si="315"/>
        <v>AC18BR01</v>
      </c>
      <c r="AL169" s="90">
        <f t="shared" si="316"/>
        <v>87</v>
      </c>
      <c r="AM169" s="90">
        <f t="shared" si="317"/>
        <v>23</v>
      </c>
      <c r="AN169" s="90">
        <f t="shared" si="381"/>
        <v>20.010000000000002</v>
      </c>
      <c r="AO169" s="121">
        <f t="shared" si="318"/>
        <v>0</v>
      </c>
      <c r="AP169" s="118">
        <f t="shared" si="382"/>
        <v>0</v>
      </c>
      <c r="AQ169" s="89">
        <f t="shared" si="319"/>
        <v>0</v>
      </c>
      <c r="AR169" s="279">
        <f t="shared" si="383"/>
        <v>0</v>
      </c>
      <c r="AS169" s="121">
        <f t="shared" si="320"/>
        <v>0</v>
      </c>
      <c r="AT169" s="118">
        <f t="shared" si="384"/>
        <v>0</v>
      </c>
      <c r="AU169" s="279">
        <f t="shared" si="321"/>
        <v>0</v>
      </c>
      <c r="AV169" s="279">
        <f t="shared" si="385"/>
        <v>0</v>
      </c>
      <c r="AW169" s="123">
        <f t="shared" si="322"/>
        <v>0</v>
      </c>
      <c r="AX169" s="118">
        <f t="shared" si="386"/>
        <v>0</v>
      </c>
      <c r="AY169" s="287">
        <f t="shared" si="387"/>
        <v>298.8</v>
      </c>
      <c r="AZ169" s="78">
        <f t="shared" ref="AZ169:AZ186" si="388">IF($C169="GD",H169+L169+P169+T169+X169+AB169+AF169+AJ169+AN169+AP169-BE169-BG169,AR169+AT169+AX169+AV169-BE169-BG169)</f>
        <v>63.316800000000001</v>
      </c>
      <c r="BA169" s="279"/>
      <c r="BC169" s="325">
        <f t="shared" ref="BC169:BC186" si="389">B169</f>
        <v>147</v>
      </c>
      <c r="BD169" s="330"/>
      <c r="BE169" s="331" t="b">
        <f t="shared" ref="BE169:BE186" si="390">IF(BD169="OK",$AY169*$BE$6/100)</f>
        <v>0</v>
      </c>
      <c r="BF169" s="330"/>
      <c r="BG169" s="331" t="b">
        <f t="shared" ref="BG169:BG186" si="391">IF(BF169="OK",$AY169*$BG$6/100)</f>
        <v>0</v>
      </c>
    </row>
    <row r="170" spans="1:59" ht="15" customHeight="1" x14ac:dyDescent="0.2">
      <c r="A170"/>
      <c r="B170" s="91">
        <v>148</v>
      </c>
      <c r="C170" s="91" t="s">
        <v>92</v>
      </c>
      <c r="D170" s="283">
        <f t="shared" si="337"/>
        <v>43943</v>
      </c>
      <c r="E170" s="90" t="str">
        <f t="shared" si="291"/>
        <v>MF18ACM02</v>
      </c>
      <c r="F170" s="90">
        <f t="shared" si="292"/>
        <v>30.42</v>
      </c>
      <c r="G170" s="90">
        <f t="shared" si="293"/>
        <v>28</v>
      </c>
      <c r="H170" s="90">
        <f t="shared" si="373"/>
        <v>8.5175999999999998</v>
      </c>
      <c r="I170" s="121" t="str">
        <f t="shared" si="294"/>
        <v>CT19ACM01</v>
      </c>
      <c r="J170" s="90">
        <f t="shared" si="295"/>
        <v>31.200000000000003</v>
      </c>
      <c r="K170" s="90">
        <f t="shared" si="296"/>
        <v>20</v>
      </c>
      <c r="L170" s="90">
        <f t="shared" si="374"/>
        <v>6.24</v>
      </c>
      <c r="M170" s="121" t="str">
        <f t="shared" si="297"/>
        <v>AC19ABM</v>
      </c>
      <c r="N170" s="90">
        <f t="shared" si="298"/>
        <v>45.06</v>
      </c>
      <c r="O170" s="90">
        <f t="shared" si="299"/>
        <v>17</v>
      </c>
      <c r="P170" s="90">
        <f t="shared" si="375"/>
        <v>7.6601999999999997</v>
      </c>
      <c r="Q170" s="121">
        <f t="shared" si="300"/>
        <v>0</v>
      </c>
      <c r="R170" s="90">
        <f t="shared" si="301"/>
        <v>0</v>
      </c>
      <c r="S170" s="90">
        <f t="shared" si="302"/>
        <v>0</v>
      </c>
      <c r="T170" s="90">
        <f t="shared" si="376"/>
        <v>0</v>
      </c>
      <c r="U170" s="121">
        <f t="shared" si="303"/>
        <v>0</v>
      </c>
      <c r="V170" s="90">
        <f t="shared" si="304"/>
        <v>0</v>
      </c>
      <c r="W170" s="90">
        <f t="shared" si="305"/>
        <v>0</v>
      </c>
      <c r="X170" s="90">
        <f t="shared" si="377"/>
        <v>0</v>
      </c>
      <c r="Y170" s="121">
        <f t="shared" si="306"/>
        <v>0</v>
      </c>
      <c r="Z170" s="90">
        <f t="shared" si="307"/>
        <v>0</v>
      </c>
      <c r="AA170" s="90">
        <f t="shared" si="308"/>
        <v>0</v>
      </c>
      <c r="AB170" s="90">
        <f t="shared" si="378"/>
        <v>0</v>
      </c>
      <c r="AC170" s="121" t="str">
        <f t="shared" si="309"/>
        <v>MF19DAG</v>
      </c>
      <c r="AD170" s="90">
        <f t="shared" si="310"/>
        <v>60.84</v>
      </c>
      <c r="AE170" s="90">
        <f t="shared" si="311"/>
        <v>33</v>
      </c>
      <c r="AF170" s="90">
        <f t="shared" si="379"/>
        <v>20.077200000000001</v>
      </c>
      <c r="AG170" s="121" t="str">
        <f t="shared" si="312"/>
        <v>CT19ACG01</v>
      </c>
      <c r="AH170" s="90">
        <f t="shared" si="313"/>
        <v>30.72</v>
      </c>
      <c r="AI170" s="90">
        <f t="shared" si="314"/>
        <v>25</v>
      </c>
      <c r="AJ170" s="90">
        <f t="shared" si="380"/>
        <v>7.68</v>
      </c>
      <c r="AK170" s="121" t="str">
        <f t="shared" si="315"/>
        <v>AC18BR01</v>
      </c>
      <c r="AL170" s="90">
        <f t="shared" si="316"/>
        <v>130.5</v>
      </c>
      <c r="AM170" s="90">
        <f t="shared" si="317"/>
        <v>23</v>
      </c>
      <c r="AN170" s="90">
        <f t="shared" si="381"/>
        <v>30.015000000000001</v>
      </c>
      <c r="AO170" s="121">
        <f t="shared" si="318"/>
        <v>0</v>
      </c>
      <c r="AP170" s="118">
        <f t="shared" si="382"/>
        <v>0</v>
      </c>
      <c r="AQ170" s="89">
        <f t="shared" si="319"/>
        <v>0</v>
      </c>
      <c r="AR170" s="279">
        <f t="shared" si="383"/>
        <v>0</v>
      </c>
      <c r="AS170" s="121">
        <f t="shared" si="320"/>
        <v>0</v>
      </c>
      <c r="AT170" s="118">
        <f t="shared" si="384"/>
        <v>0</v>
      </c>
      <c r="AU170" s="279">
        <f t="shared" si="321"/>
        <v>0</v>
      </c>
      <c r="AV170" s="279">
        <f t="shared" si="385"/>
        <v>0</v>
      </c>
      <c r="AW170" s="123">
        <f t="shared" si="322"/>
        <v>0</v>
      </c>
      <c r="AX170" s="118">
        <f t="shared" si="386"/>
        <v>0</v>
      </c>
      <c r="AY170" s="287">
        <f t="shared" si="387"/>
        <v>328.74</v>
      </c>
      <c r="AZ170" s="78">
        <f t="shared" si="388"/>
        <v>80.19</v>
      </c>
      <c r="BA170" s="279"/>
      <c r="BC170" s="325">
        <f t="shared" si="389"/>
        <v>148</v>
      </c>
      <c r="BD170" s="330"/>
      <c r="BE170" s="331" t="b">
        <f t="shared" si="390"/>
        <v>0</v>
      </c>
      <c r="BF170" s="330"/>
      <c r="BG170" s="331" t="b">
        <f t="shared" si="391"/>
        <v>0</v>
      </c>
    </row>
    <row r="171" spans="1:59" ht="15" customHeight="1" x14ac:dyDescent="0.2">
      <c r="A171"/>
      <c r="B171" s="91">
        <v>149</v>
      </c>
      <c r="C171" s="91"/>
      <c r="D171" s="283">
        <f t="shared" si="337"/>
        <v>43943</v>
      </c>
      <c r="E171" s="90">
        <f t="shared" si="291"/>
        <v>0</v>
      </c>
      <c r="F171" s="90">
        <f t="shared" si="292"/>
        <v>0</v>
      </c>
      <c r="G171" s="90">
        <f t="shared" si="293"/>
        <v>0</v>
      </c>
      <c r="H171" s="90">
        <f t="shared" si="373"/>
        <v>0</v>
      </c>
      <c r="I171" s="121">
        <f t="shared" si="294"/>
        <v>0</v>
      </c>
      <c r="J171" s="90">
        <f t="shared" si="295"/>
        <v>0</v>
      </c>
      <c r="K171" s="90">
        <f t="shared" si="296"/>
        <v>0</v>
      </c>
      <c r="L171" s="90">
        <f t="shared" si="374"/>
        <v>0</v>
      </c>
      <c r="M171" s="121">
        <f t="shared" si="297"/>
        <v>0</v>
      </c>
      <c r="N171" s="90">
        <f t="shared" si="298"/>
        <v>0</v>
      </c>
      <c r="O171" s="90">
        <f t="shared" si="299"/>
        <v>0</v>
      </c>
      <c r="P171" s="90">
        <f t="shared" si="375"/>
        <v>0</v>
      </c>
      <c r="Q171" s="121">
        <f t="shared" si="300"/>
        <v>0</v>
      </c>
      <c r="R171" s="90">
        <f t="shared" si="301"/>
        <v>0</v>
      </c>
      <c r="S171" s="90">
        <f t="shared" si="302"/>
        <v>0</v>
      </c>
      <c r="T171" s="90">
        <f t="shared" si="376"/>
        <v>0</v>
      </c>
      <c r="U171" s="121">
        <f t="shared" si="303"/>
        <v>0</v>
      </c>
      <c r="V171" s="90">
        <f t="shared" si="304"/>
        <v>0</v>
      </c>
      <c r="W171" s="90">
        <f t="shared" si="305"/>
        <v>0</v>
      </c>
      <c r="X171" s="90">
        <f t="shared" si="377"/>
        <v>0</v>
      </c>
      <c r="Y171" s="121">
        <f t="shared" si="306"/>
        <v>0</v>
      </c>
      <c r="Z171" s="90">
        <f t="shared" si="307"/>
        <v>0</v>
      </c>
      <c r="AA171" s="90">
        <f t="shared" si="308"/>
        <v>0</v>
      </c>
      <c r="AB171" s="90">
        <f t="shared" si="378"/>
        <v>0</v>
      </c>
      <c r="AC171" s="121">
        <f t="shared" si="309"/>
        <v>0</v>
      </c>
      <c r="AD171" s="90">
        <f t="shared" si="310"/>
        <v>0</v>
      </c>
      <c r="AE171" s="90">
        <f t="shared" si="311"/>
        <v>0</v>
      </c>
      <c r="AF171" s="90">
        <f t="shared" si="379"/>
        <v>0</v>
      </c>
      <c r="AG171" s="121">
        <f t="shared" si="312"/>
        <v>0</v>
      </c>
      <c r="AH171" s="90">
        <f t="shared" si="313"/>
        <v>0</v>
      </c>
      <c r="AI171" s="90">
        <f t="shared" si="314"/>
        <v>0</v>
      </c>
      <c r="AJ171" s="90">
        <f t="shared" si="380"/>
        <v>0</v>
      </c>
      <c r="AK171" s="121">
        <f t="shared" si="315"/>
        <v>0</v>
      </c>
      <c r="AL171" s="90">
        <f t="shared" si="316"/>
        <v>0</v>
      </c>
      <c r="AM171" s="90">
        <f t="shared" si="317"/>
        <v>0</v>
      </c>
      <c r="AN171" s="90">
        <f t="shared" si="381"/>
        <v>0</v>
      </c>
      <c r="AO171" s="121">
        <f t="shared" si="318"/>
        <v>0</v>
      </c>
      <c r="AP171" s="118">
        <f t="shared" si="382"/>
        <v>0</v>
      </c>
      <c r="AQ171" s="89">
        <f t="shared" si="319"/>
        <v>71.3</v>
      </c>
      <c r="AR171" s="279">
        <f t="shared" si="383"/>
        <v>17.824999999999999</v>
      </c>
      <c r="AS171" s="121">
        <f t="shared" si="320"/>
        <v>26.19</v>
      </c>
      <c r="AT171" s="118">
        <f t="shared" si="384"/>
        <v>5.2380000000000004</v>
      </c>
      <c r="AU171" s="279">
        <f t="shared" si="321"/>
        <v>0</v>
      </c>
      <c r="AV171" s="279">
        <f t="shared" si="385"/>
        <v>0</v>
      </c>
      <c r="AW171" s="123">
        <f t="shared" si="322"/>
        <v>0</v>
      </c>
      <c r="AX171" s="118">
        <f t="shared" si="386"/>
        <v>0</v>
      </c>
      <c r="AY171" s="287">
        <f t="shared" si="387"/>
        <v>97.49</v>
      </c>
      <c r="AZ171" s="78">
        <f t="shared" si="388"/>
        <v>13.313999999999998</v>
      </c>
      <c r="BA171" s="279"/>
      <c r="BC171" s="325">
        <f t="shared" si="389"/>
        <v>149</v>
      </c>
      <c r="BD171" s="330" t="s">
        <v>914</v>
      </c>
      <c r="BE171" s="331" t="b">
        <f t="shared" si="390"/>
        <v>0</v>
      </c>
      <c r="BF171" s="330" t="s">
        <v>547</v>
      </c>
      <c r="BG171" s="331">
        <f t="shared" si="391"/>
        <v>9.7490000000000006</v>
      </c>
    </row>
    <row r="172" spans="1:59" ht="15" customHeight="1" x14ac:dyDescent="0.2">
      <c r="A172"/>
      <c r="B172" s="91">
        <v>150</v>
      </c>
      <c r="C172" s="91" t="s">
        <v>92</v>
      </c>
      <c r="D172" s="283">
        <f t="shared" si="337"/>
        <v>43949</v>
      </c>
      <c r="E172" s="90" t="str">
        <f t="shared" si="291"/>
        <v>MF18ACM02</v>
      </c>
      <c r="F172" s="90">
        <f t="shared" si="292"/>
        <v>60.84</v>
      </c>
      <c r="G172" s="90">
        <f t="shared" si="293"/>
        <v>28</v>
      </c>
      <c r="H172" s="90">
        <f t="shared" si="373"/>
        <v>17.0352</v>
      </c>
      <c r="I172" s="121" t="str">
        <f t="shared" si="294"/>
        <v>CT19ACM01</v>
      </c>
      <c r="J172" s="90">
        <f t="shared" si="295"/>
        <v>62.400000000000006</v>
      </c>
      <c r="K172" s="90">
        <f t="shared" si="296"/>
        <v>20</v>
      </c>
      <c r="L172" s="90">
        <f t="shared" si="374"/>
        <v>12.48</v>
      </c>
      <c r="M172" s="121" t="str">
        <f t="shared" si="297"/>
        <v>AC19ABM</v>
      </c>
      <c r="N172" s="90">
        <f t="shared" si="298"/>
        <v>90.12</v>
      </c>
      <c r="O172" s="90">
        <f t="shared" si="299"/>
        <v>17</v>
      </c>
      <c r="P172" s="90">
        <f t="shared" si="375"/>
        <v>15.320399999999999</v>
      </c>
      <c r="Q172" s="121" t="str">
        <f t="shared" si="300"/>
        <v>ME19ACM</v>
      </c>
      <c r="R172" s="90">
        <f t="shared" si="301"/>
        <v>30.42</v>
      </c>
      <c r="S172" s="90">
        <f t="shared" si="302"/>
        <v>18</v>
      </c>
      <c r="T172" s="90">
        <f t="shared" si="376"/>
        <v>5.4756000000000009</v>
      </c>
      <c r="U172" s="121">
        <f t="shared" si="303"/>
        <v>0</v>
      </c>
      <c r="V172" s="90">
        <f t="shared" si="304"/>
        <v>0</v>
      </c>
      <c r="W172" s="90">
        <f t="shared" si="305"/>
        <v>0</v>
      </c>
      <c r="X172" s="90">
        <f t="shared" si="377"/>
        <v>0</v>
      </c>
      <c r="Y172" s="121">
        <f t="shared" si="306"/>
        <v>0</v>
      </c>
      <c r="Z172" s="90">
        <f t="shared" si="307"/>
        <v>0</v>
      </c>
      <c r="AA172" s="90">
        <f t="shared" si="308"/>
        <v>0</v>
      </c>
      <c r="AB172" s="90">
        <f t="shared" si="378"/>
        <v>0</v>
      </c>
      <c r="AC172" s="121">
        <f t="shared" si="309"/>
        <v>0</v>
      </c>
      <c r="AD172" s="90">
        <f t="shared" si="310"/>
        <v>0</v>
      </c>
      <c r="AE172" s="90">
        <f t="shared" si="311"/>
        <v>0</v>
      </c>
      <c r="AF172" s="90">
        <f t="shared" si="379"/>
        <v>0</v>
      </c>
      <c r="AG172" s="121" t="str">
        <f t="shared" si="312"/>
        <v>CT19ACG01</v>
      </c>
      <c r="AH172" s="90">
        <f t="shared" si="313"/>
        <v>61.44</v>
      </c>
      <c r="AI172" s="90">
        <f t="shared" si="314"/>
        <v>25</v>
      </c>
      <c r="AJ172" s="90">
        <f t="shared" si="380"/>
        <v>15.36</v>
      </c>
      <c r="AK172" s="121" t="str">
        <f t="shared" si="315"/>
        <v>AC18BR01</v>
      </c>
      <c r="AL172" s="90">
        <f t="shared" si="316"/>
        <v>87</v>
      </c>
      <c r="AM172" s="90">
        <f t="shared" si="317"/>
        <v>23</v>
      </c>
      <c r="AN172" s="90">
        <f t="shared" si="381"/>
        <v>20.010000000000002</v>
      </c>
      <c r="AO172" s="121">
        <f t="shared" si="318"/>
        <v>0</v>
      </c>
      <c r="AP172" s="118">
        <f t="shared" si="382"/>
        <v>0</v>
      </c>
      <c r="AQ172" s="89">
        <f t="shared" si="319"/>
        <v>0</v>
      </c>
      <c r="AR172" s="279">
        <f t="shared" si="383"/>
        <v>0</v>
      </c>
      <c r="AS172" s="121">
        <f t="shared" si="320"/>
        <v>0</v>
      </c>
      <c r="AT172" s="118">
        <f t="shared" si="384"/>
        <v>0</v>
      </c>
      <c r="AU172" s="279">
        <f t="shared" si="321"/>
        <v>0</v>
      </c>
      <c r="AV172" s="279">
        <f t="shared" si="385"/>
        <v>0</v>
      </c>
      <c r="AW172" s="123">
        <f t="shared" si="322"/>
        <v>0</v>
      </c>
      <c r="AX172" s="118">
        <f t="shared" si="386"/>
        <v>0</v>
      </c>
      <c r="AY172" s="287">
        <f t="shared" si="387"/>
        <v>392.22</v>
      </c>
      <c r="AZ172" s="78">
        <f t="shared" si="388"/>
        <v>85.681200000000004</v>
      </c>
      <c r="BA172" s="279"/>
      <c r="BC172" s="325">
        <f t="shared" si="389"/>
        <v>150</v>
      </c>
      <c r="BD172" s="330"/>
      <c r="BE172" s="331" t="b">
        <f t="shared" si="390"/>
        <v>0</v>
      </c>
      <c r="BF172" s="330"/>
      <c r="BG172" s="331" t="b">
        <f t="shared" si="391"/>
        <v>0</v>
      </c>
    </row>
    <row r="173" spans="1:59" ht="15" customHeight="1" x14ac:dyDescent="0.2">
      <c r="A173"/>
      <c r="B173" s="91">
        <v>151</v>
      </c>
      <c r="C173" s="91" t="s">
        <v>92</v>
      </c>
      <c r="D173" s="283">
        <f t="shared" si="337"/>
        <v>43949</v>
      </c>
      <c r="E173" s="90" t="str">
        <f t="shared" si="291"/>
        <v>MF18ACM02</v>
      </c>
      <c r="F173" s="90">
        <f t="shared" si="292"/>
        <v>91.26</v>
      </c>
      <c r="G173" s="90">
        <f t="shared" si="293"/>
        <v>28</v>
      </c>
      <c r="H173" s="90">
        <f t="shared" si="373"/>
        <v>25.552800000000001</v>
      </c>
      <c r="I173" s="121">
        <f t="shared" si="294"/>
        <v>0</v>
      </c>
      <c r="J173" s="90">
        <f t="shared" si="295"/>
        <v>0</v>
      </c>
      <c r="K173" s="90">
        <f t="shared" si="296"/>
        <v>0</v>
      </c>
      <c r="L173" s="90">
        <f t="shared" si="374"/>
        <v>0</v>
      </c>
      <c r="M173" s="121">
        <f t="shared" si="297"/>
        <v>0</v>
      </c>
      <c r="N173" s="90">
        <f t="shared" si="298"/>
        <v>0</v>
      </c>
      <c r="O173" s="90">
        <f t="shared" si="299"/>
        <v>0</v>
      </c>
      <c r="P173" s="90">
        <f t="shared" si="375"/>
        <v>0</v>
      </c>
      <c r="Q173" s="121" t="str">
        <f t="shared" si="300"/>
        <v>ME19ACM</v>
      </c>
      <c r="R173" s="90">
        <f t="shared" si="301"/>
        <v>30.42</v>
      </c>
      <c r="S173" s="90">
        <f t="shared" si="302"/>
        <v>18</v>
      </c>
      <c r="T173" s="90">
        <f t="shared" si="376"/>
        <v>5.4756000000000009</v>
      </c>
      <c r="U173" s="121">
        <f t="shared" si="303"/>
        <v>0</v>
      </c>
      <c r="V173" s="90">
        <f t="shared" si="304"/>
        <v>0</v>
      </c>
      <c r="W173" s="90">
        <f t="shared" si="305"/>
        <v>0</v>
      </c>
      <c r="X173" s="90">
        <f t="shared" si="377"/>
        <v>0</v>
      </c>
      <c r="Y173" s="121">
        <f t="shared" si="306"/>
        <v>0</v>
      </c>
      <c r="Z173" s="90">
        <f t="shared" si="307"/>
        <v>0</v>
      </c>
      <c r="AA173" s="90">
        <f t="shared" si="308"/>
        <v>0</v>
      </c>
      <c r="AB173" s="90">
        <f t="shared" si="378"/>
        <v>0</v>
      </c>
      <c r="AC173" s="121">
        <f t="shared" si="309"/>
        <v>0</v>
      </c>
      <c r="AD173" s="90">
        <f t="shared" si="310"/>
        <v>0</v>
      </c>
      <c r="AE173" s="90">
        <f t="shared" si="311"/>
        <v>0</v>
      </c>
      <c r="AF173" s="90">
        <f t="shared" si="379"/>
        <v>0</v>
      </c>
      <c r="AG173" s="121">
        <f t="shared" si="312"/>
        <v>0</v>
      </c>
      <c r="AH173" s="90">
        <f t="shared" si="313"/>
        <v>0</v>
      </c>
      <c r="AI173" s="90">
        <f t="shared" si="314"/>
        <v>0</v>
      </c>
      <c r="AJ173" s="90">
        <f t="shared" si="380"/>
        <v>0</v>
      </c>
      <c r="AK173" s="121" t="str">
        <f t="shared" si="315"/>
        <v>AC18BR01</v>
      </c>
      <c r="AL173" s="90">
        <f t="shared" si="316"/>
        <v>43.5</v>
      </c>
      <c r="AM173" s="90">
        <f t="shared" si="317"/>
        <v>23</v>
      </c>
      <c r="AN173" s="90">
        <f t="shared" si="381"/>
        <v>10.005000000000001</v>
      </c>
      <c r="AO173" s="121">
        <f t="shared" si="318"/>
        <v>0</v>
      </c>
      <c r="AP173" s="118">
        <f t="shared" si="382"/>
        <v>0</v>
      </c>
      <c r="AQ173" s="89">
        <f t="shared" si="319"/>
        <v>0</v>
      </c>
      <c r="AR173" s="279">
        <f t="shared" si="383"/>
        <v>0</v>
      </c>
      <c r="AS173" s="121">
        <f t="shared" si="320"/>
        <v>0</v>
      </c>
      <c r="AT173" s="118">
        <f t="shared" si="384"/>
        <v>0</v>
      </c>
      <c r="AU173" s="279">
        <f t="shared" si="321"/>
        <v>0</v>
      </c>
      <c r="AV173" s="279">
        <f t="shared" si="385"/>
        <v>0</v>
      </c>
      <c r="AW173" s="123">
        <f t="shared" si="322"/>
        <v>0</v>
      </c>
      <c r="AX173" s="118">
        <f t="shared" si="386"/>
        <v>0</v>
      </c>
      <c r="AY173" s="287">
        <f t="shared" si="387"/>
        <v>165.18</v>
      </c>
      <c r="AZ173" s="78">
        <f t="shared" si="388"/>
        <v>41.0334</v>
      </c>
      <c r="BA173" s="279"/>
      <c r="BC173" s="325">
        <f t="shared" si="389"/>
        <v>151</v>
      </c>
      <c r="BD173" s="330"/>
      <c r="BE173" s="331" t="b">
        <f t="shared" si="390"/>
        <v>0</v>
      </c>
      <c r="BF173" s="330"/>
      <c r="BG173" s="331" t="b">
        <f t="shared" si="391"/>
        <v>0</v>
      </c>
    </row>
    <row r="174" spans="1:59" ht="15" customHeight="1" x14ac:dyDescent="0.2">
      <c r="A174"/>
      <c r="B174" s="91" t="s">
        <v>776</v>
      </c>
      <c r="C174" s="91" t="s">
        <v>92</v>
      </c>
      <c r="D174" s="283">
        <f t="shared" si="337"/>
        <v>43949</v>
      </c>
      <c r="E174" s="90" t="str">
        <f t="shared" si="291"/>
        <v>MF18ACM02</v>
      </c>
      <c r="F174" s="90">
        <f t="shared" si="292"/>
        <v>30.42</v>
      </c>
      <c r="G174" s="90">
        <f t="shared" si="293"/>
        <v>28</v>
      </c>
      <c r="H174" s="90">
        <f t="shared" si="373"/>
        <v>8.5175999999999998</v>
      </c>
      <c r="I174" s="121" t="str">
        <f t="shared" si="294"/>
        <v>CT19ACM01</v>
      </c>
      <c r="J174" s="90">
        <f t="shared" si="295"/>
        <v>31.200000000000003</v>
      </c>
      <c r="K174" s="90">
        <f t="shared" si="296"/>
        <v>20</v>
      </c>
      <c r="L174" s="90">
        <f t="shared" si="374"/>
        <v>6.24</v>
      </c>
      <c r="M174" s="121" t="str">
        <f t="shared" si="297"/>
        <v>AC19ABM</v>
      </c>
      <c r="N174" s="90">
        <f t="shared" si="298"/>
        <v>135.18</v>
      </c>
      <c r="O174" s="90">
        <f t="shared" si="299"/>
        <v>17</v>
      </c>
      <c r="P174" s="90">
        <f t="shared" si="375"/>
        <v>22.980599999999999</v>
      </c>
      <c r="Q174" s="121" t="str">
        <f t="shared" si="300"/>
        <v>ME19ACM</v>
      </c>
      <c r="R174" s="90">
        <f t="shared" si="301"/>
        <v>5.07</v>
      </c>
      <c r="S174" s="90">
        <f t="shared" si="302"/>
        <v>18</v>
      </c>
      <c r="T174" s="90">
        <f t="shared" si="376"/>
        <v>0.91260000000000008</v>
      </c>
      <c r="U174" s="121" t="str">
        <f t="shared" si="303"/>
        <v>EU19TAM01</v>
      </c>
      <c r="V174" s="90">
        <f t="shared" si="304"/>
        <v>39.72</v>
      </c>
      <c r="W174" s="90">
        <f t="shared" si="305"/>
        <v>11</v>
      </c>
      <c r="X174" s="90">
        <f t="shared" si="377"/>
        <v>4.3691999999999993</v>
      </c>
      <c r="Y174" s="121">
        <f t="shared" si="306"/>
        <v>0</v>
      </c>
      <c r="Z174" s="90">
        <f t="shared" si="307"/>
        <v>0</v>
      </c>
      <c r="AA174" s="90">
        <f t="shared" si="308"/>
        <v>0</v>
      </c>
      <c r="AB174" s="90">
        <f t="shared" si="378"/>
        <v>0</v>
      </c>
      <c r="AC174" s="121" t="str">
        <f t="shared" si="309"/>
        <v>MF19DAG</v>
      </c>
      <c r="AD174" s="90">
        <f t="shared" si="310"/>
        <v>30.42</v>
      </c>
      <c r="AE174" s="90">
        <f t="shared" si="311"/>
        <v>33</v>
      </c>
      <c r="AF174" s="90">
        <f t="shared" si="379"/>
        <v>10.038600000000001</v>
      </c>
      <c r="AG174" s="121" t="str">
        <f t="shared" si="312"/>
        <v>CT19ACG01</v>
      </c>
      <c r="AH174" s="90">
        <f t="shared" si="313"/>
        <v>61.44</v>
      </c>
      <c r="AI174" s="90">
        <f t="shared" si="314"/>
        <v>25</v>
      </c>
      <c r="AJ174" s="90">
        <f t="shared" si="380"/>
        <v>15.36</v>
      </c>
      <c r="AK174" s="121" t="str">
        <f t="shared" si="315"/>
        <v>AC18BR01</v>
      </c>
      <c r="AL174" s="90">
        <f t="shared" si="316"/>
        <v>130.5</v>
      </c>
      <c r="AM174" s="90">
        <f t="shared" si="317"/>
        <v>23</v>
      </c>
      <c r="AN174" s="90">
        <f t="shared" si="381"/>
        <v>30.015000000000001</v>
      </c>
      <c r="AO174" s="121">
        <f t="shared" si="318"/>
        <v>0</v>
      </c>
      <c r="AP174" s="118">
        <f t="shared" si="382"/>
        <v>0</v>
      </c>
      <c r="AQ174" s="89">
        <f t="shared" si="319"/>
        <v>0</v>
      </c>
      <c r="AR174" s="279">
        <f t="shared" si="383"/>
        <v>0</v>
      </c>
      <c r="AS174" s="121">
        <f t="shared" si="320"/>
        <v>0</v>
      </c>
      <c r="AT174" s="118">
        <f t="shared" si="384"/>
        <v>0</v>
      </c>
      <c r="AU174" s="279">
        <f t="shared" si="321"/>
        <v>0</v>
      </c>
      <c r="AV174" s="279">
        <f t="shared" si="385"/>
        <v>0</v>
      </c>
      <c r="AW174" s="123">
        <f t="shared" si="322"/>
        <v>0</v>
      </c>
      <c r="AX174" s="118">
        <f t="shared" si="386"/>
        <v>0</v>
      </c>
      <c r="AY174" s="287">
        <f t="shared" si="387"/>
        <v>463.95</v>
      </c>
      <c r="AZ174" s="78">
        <f t="shared" si="388"/>
        <v>98.433599999999998</v>
      </c>
      <c r="BA174" s="279"/>
      <c r="BC174" s="325" t="str">
        <f t="shared" si="389"/>
        <v>152A</v>
      </c>
      <c r="BD174" s="330"/>
      <c r="BE174" s="331" t="b">
        <f t="shared" si="390"/>
        <v>0</v>
      </c>
      <c r="BF174" s="330"/>
      <c r="BG174" s="331" t="b">
        <f t="shared" si="391"/>
        <v>0</v>
      </c>
    </row>
    <row r="175" spans="1:59" ht="15" customHeight="1" x14ac:dyDescent="0.2">
      <c r="A175"/>
      <c r="B175" s="91" t="s">
        <v>777</v>
      </c>
      <c r="C175" s="91" t="s">
        <v>92</v>
      </c>
      <c r="D175" s="283">
        <f t="shared" si="337"/>
        <v>43949</v>
      </c>
      <c r="E175" s="90">
        <f t="shared" si="291"/>
        <v>0</v>
      </c>
      <c r="F175" s="90">
        <f t="shared" si="292"/>
        <v>0</v>
      </c>
      <c r="G175" s="90">
        <f t="shared" si="293"/>
        <v>0</v>
      </c>
      <c r="H175" s="90">
        <f t="shared" ref="H175" si="392">F175*G175/100</f>
        <v>0</v>
      </c>
      <c r="I175" s="121">
        <f t="shared" si="294"/>
        <v>0</v>
      </c>
      <c r="J175" s="90">
        <f t="shared" si="295"/>
        <v>0</v>
      </c>
      <c r="K175" s="90">
        <f t="shared" si="296"/>
        <v>0</v>
      </c>
      <c r="L175" s="90">
        <f t="shared" ref="L175" si="393">J175*K175/100</f>
        <v>0</v>
      </c>
      <c r="M175" s="121">
        <f t="shared" si="297"/>
        <v>0</v>
      </c>
      <c r="N175" s="90">
        <f t="shared" si="298"/>
        <v>0</v>
      </c>
      <c r="O175" s="90">
        <f t="shared" si="299"/>
        <v>0</v>
      </c>
      <c r="P175" s="90">
        <f t="shared" ref="P175" si="394">N175*O175/100</f>
        <v>0</v>
      </c>
      <c r="Q175" s="121" t="str">
        <f t="shared" si="300"/>
        <v>ME19ACM01</v>
      </c>
      <c r="R175" s="90">
        <f t="shared" si="301"/>
        <v>25.35</v>
      </c>
      <c r="S175" s="90">
        <f t="shared" si="302"/>
        <v>18</v>
      </c>
      <c r="T175" s="90">
        <f t="shared" ref="T175" si="395">R175*S175/100</f>
        <v>4.5629999999999997</v>
      </c>
      <c r="U175" s="121">
        <f t="shared" si="303"/>
        <v>0</v>
      </c>
      <c r="V175" s="90">
        <f t="shared" si="304"/>
        <v>0</v>
      </c>
      <c r="W175" s="90">
        <f t="shared" si="305"/>
        <v>0</v>
      </c>
      <c r="X175" s="90">
        <f t="shared" ref="X175" si="396">V175*W175/100</f>
        <v>0</v>
      </c>
      <c r="Y175" s="121">
        <f t="shared" si="306"/>
        <v>0</v>
      </c>
      <c r="Z175" s="90">
        <f t="shared" si="307"/>
        <v>0</v>
      </c>
      <c r="AA175" s="90">
        <f t="shared" si="308"/>
        <v>0</v>
      </c>
      <c r="AB175" s="90">
        <f t="shared" ref="AB175" si="397">Z175*AA175/100</f>
        <v>0</v>
      </c>
      <c r="AC175" s="121">
        <f t="shared" si="309"/>
        <v>0</v>
      </c>
      <c r="AD175" s="90">
        <f t="shared" si="310"/>
        <v>0</v>
      </c>
      <c r="AE175" s="90">
        <f t="shared" si="311"/>
        <v>0</v>
      </c>
      <c r="AF175" s="90">
        <f t="shared" ref="AF175" si="398">AD175*AE175/100</f>
        <v>0</v>
      </c>
      <c r="AG175" s="121">
        <f t="shared" si="312"/>
        <v>0</v>
      </c>
      <c r="AH175" s="90">
        <f t="shared" si="313"/>
        <v>0</v>
      </c>
      <c r="AI175" s="90">
        <f t="shared" si="314"/>
        <v>0</v>
      </c>
      <c r="AJ175" s="90">
        <f t="shared" ref="AJ175" si="399">AH175*AI175/100</f>
        <v>0</v>
      </c>
      <c r="AK175" s="121">
        <f t="shared" si="315"/>
        <v>0</v>
      </c>
      <c r="AL175" s="90">
        <f t="shared" si="316"/>
        <v>0</v>
      </c>
      <c r="AM175" s="90">
        <f t="shared" si="317"/>
        <v>0</v>
      </c>
      <c r="AN175" s="90">
        <f t="shared" ref="AN175" si="400">AL175*AM175/100</f>
        <v>0</v>
      </c>
      <c r="AO175" s="121">
        <f t="shared" si="318"/>
        <v>0</v>
      </c>
      <c r="AP175" s="118">
        <f t="shared" ref="AP175" si="401">IFERROR(IF(AO175&gt;0,AO175*AP$6/100,0),0)</f>
        <v>0</v>
      </c>
      <c r="AQ175" s="89">
        <f t="shared" si="319"/>
        <v>0</v>
      </c>
      <c r="AR175" s="279">
        <f t="shared" ref="AR175" si="402">IFERROR(IF(AQ175&gt;0,AQ175*AR$6/100,0),0)</f>
        <v>0</v>
      </c>
      <c r="AS175" s="121">
        <f t="shared" si="320"/>
        <v>0</v>
      </c>
      <c r="AT175" s="118">
        <f t="shared" ref="AT175" si="403">IFERROR(IF(AS175&gt;0,AS175*AT$6/100,0),0)</f>
        <v>0</v>
      </c>
      <c r="AU175" s="279">
        <f t="shared" si="321"/>
        <v>0</v>
      </c>
      <c r="AV175" s="279">
        <f t="shared" ref="AV175" si="404">IFERROR(IF(AU175&gt;0,AU175*AV$6/100,0),0)</f>
        <v>0</v>
      </c>
      <c r="AW175" s="123">
        <f t="shared" si="322"/>
        <v>0</v>
      </c>
      <c r="AX175" s="118">
        <f t="shared" ref="AX175" si="405">IFERROR(IF(AW175&gt;0,AW175*AX$6/100,0),0)</f>
        <v>0</v>
      </c>
      <c r="AY175" s="287">
        <f t="shared" ref="AY175" si="406">IF($C175="GD",F175+J175+N175+R175+V175+Z175+AD175+AH175+AL175+AO175,AQ175+AS175+AU175+AW175)</f>
        <v>25.35</v>
      </c>
      <c r="AZ175" s="78">
        <f t="shared" si="388"/>
        <v>4.5629999999999997</v>
      </c>
      <c r="BA175" s="279"/>
      <c r="BC175" s="325" t="str">
        <f t="shared" si="389"/>
        <v>152B</v>
      </c>
      <c r="BD175" s="330"/>
      <c r="BE175" s="331" t="b">
        <f t="shared" si="390"/>
        <v>0</v>
      </c>
      <c r="BF175" s="330"/>
      <c r="BG175" s="331" t="b">
        <f t="shared" si="391"/>
        <v>0</v>
      </c>
    </row>
    <row r="176" spans="1:59" ht="15" customHeight="1" x14ac:dyDescent="0.2">
      <c r="A176"/>
      <c r="B176" s="91">
        <v>153</v>
      </c>
      <c r="C176" s="91" t="s">
        <v>92</v>
      </c>
      <c r="D176" s="283">
        <f t="shared" si="337"/>
        <v>43949</v>
      </c>
      <c r="E176" s="90" t="str">
        <f t="shared" si="291"/>
        <v>MF18ACM02</v>
      </c>
      <c r="F176" s="90">
        <f t="shared" si="292"/>
        <v>30.42</v>
      </c>
      <c r="G176" s="90">
        <f t="shared" si="293"/>
        <v>28</v>
      </c>
      <c r="H176" s="90">
        <f t="shared" si="373"/>
        <v>8.5175999999999998</v>
      </c>
      <c r="I176" s="121" t="str">
        <f t="shared" si="294"/>
        <v>CT19ACM01</v>
      </c>
      <c r="J176" s="90">
        <f t="shared" si="295"/>
        <v>62.400000000000006</v>
      </c>
      <c r="K176" s="90">
        <f t="shared" si="296"/>
        <v>20</v>
      </c>
      <c r="L176" s="90">
        <f t="shared" si="374"/>
        <v>12.48</v>
      </c>
      <c r="M176" s="121" t="str">
        <f t="shared" si="297"/>
        <v>AC19ABM</v>
      </c>
      <c r="N176" s="90">
        <f t="shared" si="298"/>
        <v>45.06</v>
      </c>
      <c r="O176" s="90">
        <f t="shared" si="299"/>
        <v>17</v>
      </c>
      <c r="P176" s="90">
        <f t="shared" si="375"/>
        <v>7.6601999999999997</v>
      </c>
      <c r="Q176" s="121" t="str">
        <f t="shared" si="300"/>
        <v>ME19ACM01</v>
      </c>
      <c r="R176" s="90">
        <f t="shared" si="301"/>
        <v>60.84</v>
      </c>
      <c r="S176" s="90">
        <f t="shared" si="302"/>
        <v>18</v>
      </c>
      <c r="T176" s="90">
        <f t="shared" si="376"/>
        <v>10.951200000000002</v>
      </c>
      <c r="U176" s="121">
        <f t="shared" si="303"/>
        <v>0</v>
      </c>
      <c r="V176" s="90">
        <f t="shared" si="304"/>
        <v>0</v>
      </c>
      <c r="W176" s="90">
        <f t="shared" si="305"/>
        <v>0</v>
      </c>
      <c r="X176" s="90">
        <f t="shared" si="377"/>
        <v>0</v>
      </c>
      <c r="Y176" s="121">
        <f t="shared" si="306"/>
        <v>0</v>
      </c>
      <c r="Z176" s="90">
        <f t="shared" si="307"/>
        <v>0</v>
      </c>
      <c r="AA176" s="90">
        <f t="shared" si="308"/>
        <v>0</v>
      </c>
      <c r="AB176" s="90">
        <f t="shared" si="378"/>
        <v>0</v>
      </c>
      <c r="AC176" s="121" t="str">
        <f t="shared" si="309"/>
        <v>MF19DAG</v>
      </c>
      <c r="AD176" s="90">
        <f t="shared" si="310"/>
        <v>30.42</v>
      </c>
      <c r="AE176" s="90">
        <f t="shared" si="311"/>
        <v>33</v>
      </c>
      <c r="AF176" s="90">
        <f t="shared" si="379"/>
        <v>10.038600000000001</v>
      </c>
      <c r="AG176" s="121" t="str">
        <f t="shared" si="312"/>
        <v>CT19ACG01</v>
      </c>
      <c r="AH176" s="90">
        <f t="shared" si="313"/>
        <v>61.44</v>
      </c>
      <c r="AI176" s="90">
        <f t="shared" si="314"/>
        <v>25</v>
      </c>
      <c r="AJ176" s="90">
        <f t="shared" si="380"/>
        <v>15.36</v>
      </c>
      <c r="AK176" s="121" t="str">
        <f t="shared" si="315"/>
        <v>AC18BR01</v>
      </c>
      <c r="AL176" s="90">
        <f t="shared" si="316"/>
        <v>43.5</v>
      </c>
      <c r="AM176" s="90">
        <f t="shared" si="317"/>
        <v>23</v>
      </c>
      <c r="AN176" s="90">
        <f t="shared" si="381"/>
        <v>10.005000000000001</v>
      </c>
      <c r="AO176" s="121">
        <f t="shared" si="318"/>
        <v>0</v>
      </c>
      <c r="AP176" s="118">
        <f t="shared" si="382"/>
        <v>0</v>
      </c>
      <c r="AQ176" s="89">
        <f t="shared" si="319"/>
        <v>0</v>
      </c>
      <c r="AR176" s="279">
        <f t="shared" si="383"/>
        <v>0</v>
      </c>
      <c r="AS176" s="121">
        <f t="shared" si="320"/>
        <v>0</v>
      </c>
      <c r="AT176" s="118">
        <f t="shared" si="384"/>
        <v>0</v>
      </c>
      <c r="AU176" s="279">
        <f t="shared" si="321"/>
        <v>0</v>
      </c>
      <c r="AV176" s="279">
        <f t="shared" si="385"/>
        <v>0</v>
      </c>
      <c r="AW176" s="123">
        <f t="shared" si="322"/>
        <v>0</v>
      </c>
      <c r="AX176" s="118">
        <f t="shared" si="386"/>
        <v>0</v>
      </c>
      <c r="AY176" s="287">
        <f t="shared" si="387"/>
        <v>334.08</v>
      </c>
      <c r="AZ176" s="78">
        <f t="shared" si="388"/>
        <v>75.012599999999992</v>
      </c>
      <c r="BA176" s="279"/>
      <c r="BC176" s="325">
        <f t="shared" si="389"/>
        <v>153</v>
      </c>
      <c r="BD176" s="330"/>
      <c r="BE176" s="331" t="b">
        <f t="shared" si="390"/>
        <v>0</v>
      </c>
      <c r="BF176" s="330"/>
      <c r="BG176" s="331" t="b">
        <f t="shared" si="391"/>
        <v>0</v>
      </c>
    </row>
    <row r="177" spans="1:1042" ht="15" customHeight="1" x14ac:dyDescent="0.2">
      <c r="A177"/>
      <c r="B177" s="91">
        <v>154</v>
      </c>
      <c r="C177" s="91" t="s">
        <v>92</v>
      </c>
      <c r="D177" s="283">
        <f t="shared" si="337"/>
        <v>43949</v>
      </c>
      <c r="E177" s="90" t="str">
        <f t="shared" si="291"/>
        <v>MF18ACM02</v>
      </c>
      <c r="F177" s="90">
        <f t="shared" si="292"/>
        <v>30.42</v>
      </c>
      <c r="G177" s="90">
        <f t="shared" si="293"/>
        <v>28</v>
      </c>
      <c r="H177" s="90">
        <f t="shared" si="373"/>
        <v>8.5175999999999998</v>
      </c>
      <c r="I177" s="121" t="str">
        <f t="shared" si="294"/>
        <v>CT19ACM01</v>
      </c>
      <c r="J177" s="90">
        <f t="shared" si="295"/>
        <v>62.400000000000006</v>
      </c>
      <c r="K177" s="90">
        <f t="shared" si="296"/>
        <v>20</v>
      </c>
      <c r="L177" s="90">
        <f t="shared" si="374"/>
        <v>12.48</v>
      </c>
      <c r="M177" s="121" t="str">
        <f t="shared" si="297"/>
        <v>AC19ABM</v>
      </c>
      <c r="N177" s="90">
        <f t="shared" si="298"/>
        <v>90.12</v>
      </c>
      <c r="O177" s="90">
        <f t="shared" si="299"/>
        <v>17</v>
      </c>
      <c r="P177" s="90">
        <f t="shared" si="375"/>
        <v>15.320399999999999</v>
      </c>
      <c r="Q177" s="121" t="str">
        <f t="shared" si="300"/>
        <v>ME19ACM01</v>
      </c>
      <c r="R177" s="90">
        <f t="shared" si="301"/>
        <v>30.42</v>
      </c>
      <c r="S177" s="90">
        <f t="shared" si="302"/>
        <v>18</v>
      </c>
      <c r="T177" s="90">
        <f t="shared" si="376"/>
        <v>5.4756000000000009</v>
      </c>
      <c r="U177" s="121" t="str">
        <f t="shared" si="303"/>
        <v>EU19TAM01</v>
      </c>
      <c r="V177" s="90">
        <f t="shared" si="304"/>
        <v>39.72</v>
      </c>
      <c r="W177" s="90">
        <f t="shared" si="305"/>
        <v>11</v>
      </c>
      <c r="X177" s="90">
        <f t="shared" si="377"/>
        <v>4.3691999999999993</v>
      </c>
      <c r="Y177" s="121">
        <f t="shared" si="306"/>
        <v>0</v>
      </c>
      <c r="Z177" s="90">
        <f t="shared" si="307"/>
        <v>0</v>
      </c>
      <c r="AA177" s="90">
        <f t="shared" si="308"/>
        <v>0</v>
      </c>
      <c r="AB177" s="90">
        <f t="shared" si="378"/>
        <v>0</v>
      </c>
      <c r="AC177" s="121">
        <f t="shared" si="309"/>
        <v>0</v>
      </c>
      <c r="AD177" s="90">
        <f t="shared" si="310"/>
        <v>0</v>
      </c>
      <c r="AE177" s="90">
        <f t="shared" si="311"/>
        <v>0</v>
      </c>
      <c r="AF177" s="90">
        <f t="shared" si="379"/>
        <v>0</v>
      </c>
      <c r="AG177" s="121" t="str">
        <f t="shared" si="312"/>
        <v>CT19ACG01</v>
      </c>
      <c r="AH177" s="90">
        <f t="shared" si="313"/>
        <v>61.44</v>
      </c>
      <c r="AI177" s="90">
        <f t="shared" si="314"/>
        <v>25</v>
      </c>
      <c r="AJ177" s="90">
        <f t="shared" si="380"/>
        <v>15.36</v>
      </c>
      <c r="AK177" s="121" t="str">
        <f t="shared" si="315"/>
        <v>AC18BR01</v>
      </c>
      <c r="AL177" s="90">
        <f t="shared" si="316"/>
        <v>87</v>
      </c>
      <c r="AM177" s="90">
        <f t="shared" si="317"/>
        <v>23</v>
      </c>
      <c r="AN177" s="90">
        <f t="shared" si="381"/>
        <v>20.010000000000002</v>
      </c>
      <c r="AO177" s="121">
        <f t="shared" si="318"/>
        <v>0</v>
      </c>
      <c r="AP177" s="118">
        <f t="shared" si="382"/>
        <v>0</v>
      </c>
      <c r="AQ177" s="89">
        <f t="shared" si="319"/>
        <v>0</v>
      </c>
      <c r="AR177" s="279">
        <f t="shared" si="383"/>
        <v>0</v>
      </c>
      <c r="AS177" s="121">
        <f t="shared" si="320"/>
        <v>0</v>
      </c>
      <c r="AT177" s="118">
        <f t="shared" si="384"/>
        <v>0</v>
      </c>
      <c r="AU177" s="279">
        <f t="shared" si="321"/>
        <v>0</v>
      </c>
      <c r="AV177" s="279">
        <f t="shared" si="385"/>
        <v>0</v>
      </c>
      <c r="AW177" s="123">
        <f t="shared" si="322"/>
        <v>0</v>
      </c>
      <c r="AX177" s="118">
        <f t="shared" si="386"/>
        <v>0</v>
      </c>
      <c r="AY177" s="287">
        <f t="shared" si="387"/>
        <v>401.52</v>
      </c>
      <c r="AZ177" s="78">
        <f t="shared" si="388"/>
        <v>81.532799999999995</v>
      </c>
      <c r="BA177" s="279"/>
      <c r="BC177" s="325">
        <f t="shared" si="389"/>
        <v>154</v>
      </c>
      <c r="BD177" s="330"/>
      <c r="BE177" s="331" t="b">
        <f t="shared" si="390"/>
        <v>0</v>
      </c>
      <c r="BF177" s="330"/>
      <c r="BG177" s="331" t="b">
        <f t="shared" si="391"/>
        <v>0</v>
      </c>
    </row>
    <row r="178" spans="1:1042" ht="15" customHeight="1" x14ac:dyDescent="0.2">
      <c r="A178"/>
      <c r="B178" s="91">
        <v>155</v>
      </c>
      <c r="C178" s="91" t="s">
        <v>92</v>
      </c>
      <c r="D178" s="283">
        <f t="shared" si="337"/>
        <v>43949</v>
      </c>
      <c r="E178" s="90" t="str">
        <f t="shared" si="291"/>
        <v>MF18ACM02</v>
      </c>
      <c r="F178" s="90">
        <f t="shared" si="292"/>
        <v>60.84</v>
      </c>
      <c r="G178" s="90">
        <f t="shared" si="293"/>
        <v>28</v>
      </c>
      <c r="H178" s="90">
        <f t="shared" si="373"/>
        <v>17.0352</v>
      </c>
      <c r="I178" s="121" t="str">
        <f t="shared" si="294"/>
        <v>CT19ACM01</v>
      </c>
      <c r="J178" s="90">
        <f t="shared" si="295"/>
        <v>62.400000000000006</v>
      </c>
      <c r="K178" s="90">
        <f t="shared" si="296"/>
        <v>20</v>
      </c>
      <c r="L178" s="90">
        <f t="shared" si="374"/>
        <v>12.48</v>
      </c>
      <c r="M178" s="121" t="str">
        <f t="shared" si="297"/>
        <v>AC19ABM</v>
      </c>
      <c r="N178" s="90">
        <f t="shared" si="298"/>
        <v>90.12</v>
      </c>
      <c r="O178" s="90">
        <f t="shared" si="299"/>
        <v>17</v>
      </c>
      <c r="P178" s="90">
        <f t="shared" si="375"/>
        <v>15.320399999999999</v>
      </c>
      <c r="Q178" s="121">
        <f t="shared" si="300"/>
        <v>0</v>
      </c>
      <c r="R178" s="90">
        <f t="shared" si="301"/>
        <v>0</v>
      </c>
      <c r="S178" s="90">
        <f t="shared" si="302"/>
        <v>0</v>
      </c>
      <c r="T178" s="90">
        <f t="shared" si="376"/>
        <v>0</v>
      </c>
      <c r="U178" s="121">
        <f t="shared" si="303"/>
        <v>0</v>
      </c>
      <c r="V178" s="90">
        <f t="shared" si="304"/>
        <v>0</v>
      </c>
      <c r="W178" s="90">
        <f t="shared" si="305"/>
        <v>0</v>
      </c>
      <c r="X178" s="90">
        <f t="shared" si="377"/>
        <v>0</v>
      </c>
      <c r="Y178" s="121">
        <f t="shared" si="306"/>
        <v>0</v>
      </c>
      <c r="Z178" s="90">
        <f t="shared" si="307"/>
        <v>0</v>
      </c>
      <c r="AA178" s="90">
        <f t="shared" si="308"/>
        <v>0</v>
      </c>
      <c r="AB178" s="90">
        <f t="shared" si="378"/>
        <v>0</v>
      </c>
      <c r="AC178" s="121" t="str">
        <f t="shared" si="309"/>
        <v>MF19DAG</v>
      </c>
      <c r="AD178" s="90">
        <f t="shared" si="310"/>
        <v>60.84</v>
      </c>
      <c r="AE178" s="90">
        <f t="shared" si="311"/>
        <v>33</v>
      </c>
      <c r="AF178" s="90">
        <f t="shared" si="379"/>
        <v>20.077200000000001</v>
      </c>
      <c r="AG178" s="121" t="str">
        <f t="shared" si="312"/>
        <v>CT19ACG01</v>
      </c>
      <c r="AH178" s="90">
        <f t="shared" si="313"/>
        <v>30.72</v>
      </c>
      <c r="AI178" s="90">
        <f t="shared" si="314"/>
        <v>25</v>
      </c>
      <c r="AJ178" s="90">
        <f t="shared" si="380"/>
        <v>7.68</v>
      </c>
      <c r="AK178" s="121" t="str">
        <f t="shared" si="315"/>
        <v>AC18BR01</v>
      </c>
      <c r="AL178" s="90">
        <f t="shared" si="316"/>
        <v>87</v>
      </c>
      <c r="AM178" s="90">
        <f t="shared" si="317"/>
        <v>23</v>
      </c>
      <c r="AN178" s="90">
        <f t="shared" si="381"/>
        <v>20.010000000000002</v>
      </c>
      <c r="AO178" s="121">
        <f t="shared" si="318"/>
        <v>0</v>
      </c>
      <c r="AP178" s="118">
        <f t="shared" si="382"/>
        <v>0</v>
      </c>
      <c r="AQ178" s="89">
        <f t="shared" si="319"/>
        <v>0</v>
      </c>
      <c r="AR178" s="279">
        <f t="shared" si="383"/>
        <v>0</v>
      </c>
      <c r="AS178" s="121">
        <f t="shared" si="320"/>
        <v>0</v>
      </c>
      <c r="AT178" s="118">
        <f t="shared" si="384"/>
        <v>0</v>
      </c>
      <c r="AU178" s="279">
        <f t="shared" si="321"/>
        <v>0</v>
      </c>
      <c r="AV178" s="279">
        <f t="shared" si="385"/>
        <v>0</v>
      </c>
      <c r="AW178" s="123">
        <f t="shared" si="322"/>
        <v>0</v>
      </c>
      <c r="AX178" s="118">
        <f t="shared" si="386"/>
        <v>0</v>
      </c>
      <c r="AY178" s="287">
        <f t="shared" si="387"/>
        <v>391.92000000000007</v>
      </c>
      <c r="AZ178" s="78">
        <f t="shared" si="388"/>
        <v>92.602800000000016</v>
      </c>
      <c r="BA178" s="279"/>
      <c r="BC178" s="325">
        <f t="shared" si="389"/>
        <v>155</v>
      </c>
      <c r="BD178" s="330"/>
      <c r="BE178" s="331" t="b">
        <f t="shared" si="390"/>
        <v>0</v>
      </c>
      <c r="BF178" s="330"/>
      <c r="BG178" s="331" t="b">
        <f t="shared" si="391"/>
        <v>0</v>
      </c>
    </row>
    <row r="179" spans="1:1042" ht="15" customHeight="1" x14ac:dyDescent="0.2">
      <c r="A179"/>
      <c r="B179" s="91">
        <v>156</v>
      </c>
      <c r="C179" s="91" t="s">
        <v>92</v>
      </c>
      <c r="D179" s="283">
        <f t="shared" si="337"/>
        <v>43949</v>
      </c>
      <c r="E179" s="90" t="str">
        <f t="shared" si="291"/>
        <v>MF18ACM02</v>
      </c>
      <c r="F179" s="90">
        <f t="shared" si="292"/>
        <v>30.42</v>
      </c>
      <c r="G179" s="90">
        <f t="shared" si="293"/>
        <v>28</v>
      </c>
      <c r="H179" s="90">
        <f t="shared" si="373"/>
        <v>8.5175999999999998</v>
      </c>
      <c r="I179" s="121">
        <f t="shared" si="294"/>
        <v>0</v>
      </c>
      <c r="J179" s="90">
        <f t="shared" si="295"/>
        <v>0</v>
      </c>
      <c r="K179" s="90">
        <f t="shared" si="296"/>
        <v>0</v>
      </c>
      <c r="L179" s="90">
        <f t="shared" si="374"/>
        <v>0</v>
      </c>
      <c r="M179" s="121" t="str">
        <f t="shared" si="297"/>
        <v>AC19ABM</v>
      </c>
      <c r="N179" s="90">
        <f t="shared" si="298"/>
        <v>90.12</v>
      </c>
      <c r="O179" s="90">
        <f t="shared" si="299"/>
        <v>17</v>
      </c>
      <c r="P179" s="90">
        <f t="shared" si="375"/>
        <v>15.320399999999999</v>
      </c>
      <c r="Q179" s="121" t="str">
        <f t="shared" si="300"/>
        <v>ME19ACM01</v>
      </c>
      <c r="R179" s="90">
        <f t="shared" si="301"/>
        <v>60.84</v>
      </c>
      <c r="S179" s="90">
        <f t="shared" si="302"/>
        <v>18</v>
      </c>
      <c r="T179" s="90">
        <f t="shared" si="376"/>
        <v>10.951200000000002</v>
      </c>
      <c r="U179" s="121" t="str">
        <f t="shared" si="303"/>
        <v>EU19TAM01</v>
      </c>
      <c r="V179" s="90">
        <f t="shared" si="304"/>
        <v>39.72</v>
      </c>
      <c r="W179" s="90">
        <f t="shared" si="305"/>
        <v>11</v>
      </c>
      <c r="X179" s="90">
        <f t="shared" si="377"/>
        <v>4.3691999999999993</v>
      </c>
      <c r="Y179" s="121">
        <f t="shared" si="306"/>
        <v>0</v>
      </c>
      <c r="Z179" s="90">
        <f t="shared" si="307"/>
        <v>0</v>
      </c>
      <c r="AA179" s="90">
        <f t="shared" si="308"/>
        <v>0</v>
      </c>
      <c r="AB179" s="90">
        <f t="shared" si="378"/>
        <v>0</v>
      </c>
      <c r="AC179" s="121" t="str">
        <f t="shared" si="309"/>
        <v>MF19DAG</v>
      </c>
      <c r="AD179" s="90">
        <f t="shared" si="310"/>
        <v>30.42</v>
      </c>
      <c r="AE179" s="90">
        <f t="shared" si="311"/>
        <v>33</v>
      </c>
      <c r="AF179" s="90">
        <f t="shared" si="379"/>
        <v>10.038600000000001</v>
      </c>
      <c r="AG179" s="121" t="str">
        <f t="shared" si="312"/>
        <v>CT19ACG01</v>
      </c>
      <c r="AH179" s="90">
        <f t="shared" si="313"/>
        <v>61.44</v>
      </c>
      <c r="AI179" s="90">
        <f t="shared" si="314"/>
        <v>25</v>
      </c>
      <c r="AJ179" s="90">
        <f t="shared" si="380"/>
        <v>15.36</v>
      </c>
      <c r="AK179" s="121" t="str">
        <f t="shared" si="315"/>
        <v>AC18BR01</v>
      </c>
      <c r="AL179" s="90">
        <f t="shared" si="316"/>
        <v>43.5</v>
      </c>
      <c r="AM179" s="90">
        <f t="shared" si="317"/>
        <v>23</v>
      </c>
      <c r="AN179" s="90">
        <f t="shared" si="381"/>
        <v>10.005000000000001</v>
      </c>
      <c r="AO179" s="121">
        <f t="shared" si="318"/>
        <v>0</v>
      </c>
      <c r="AP179" s="118">
        <f t="shared" si="382"/>
        <v>0</v>
      </c>
      <c r="AQ179" s="89">
        <f t="shared" si="319"/>
        <v>0</v>
      </c>
      <c r="AR179" s="279">
        <f t="shared" si="383"/>
        <v>0</v>
      </c>
      <c r="AS179" s="121">
        <f t="shared" si="320"/>
        <v>0</v>
      </c>
      <c r="AT179" s="118">
        <f t="shared" si="384"/>
        <v>0</v>
      </c>
      <c r="AU179" s="279">
        <f t="shared" si="321"/>
        <v>0</v>
      </c>
      <c r="AV179" s="279">
        <f t="shared" si="385"/>
        <v>0</v>
      </c>
      <c r="AW179" s="123">
        <f t="shared" si="322"/>
        <v>0</v>
      </c>
      <c r="AX179" s="118">
        <f t="shared" si="386"/>
        <v>0</v>
      </c>
      <c r="AY179" s="287">
        <f t="shared" si="387"/>
        <v>356.46</v>
      </c>
      <c r="AZ179" s="78">
        <f t="shared" si="388"/>
        <v>74.561999999999998</v>
      </c>
      <c r="BA179" s="279"/>
      <c r="BC179" s="325">
        <f t="shared" si="389"/>
        <v>156</v>
      </c>
      <c r="BD179" s="330"/>
      <c r="BE179" s="331" t="b">
        <f t="shared" si="390"/>
        <v>0</v>
      </c>
      <c r="BF179" s="330"/>
      <c r="BG179" s="331" t="b">
        <f t="shared" si="391"/>
        <v>0</v>
      </c>
    </row>
    <row r="180" spans="1:1042" ht="15" customHeight="1" x14ac:dyDescent="0.2">
      <c r="A180"/>
      <c r="B180" s="91">
        <v>157</v>
      </c>
      <c r="C180" s="91" t="s">
        <v>92</v>
      </c>
      <c r="D180" s="283">
        <f t="shared" si="337"/>
        <v>43949</v>
      </c>
      <c r="E180" s="90">
        <f t="shared" si="291"/>
        <v>0</v>
      </c>
      <c r="F180" s="90">
        <f t="shared" si="292"/>
        <v>0</v>
      </c>
      <c r="G180" s="90">
        <f t="shared" si="293"/>
        <v>0</v>
      </c>
      <c r="H180" s="90">
        <f t="shared" si="373"/>
        <v>0</v>
      </c>
      <c r="I180" s="121" t="str">
        <f t="shared" si="294"/>
        <v>CT19ACM01</v>
      </c>
      <c r="J180" s="90">
        <f t="shared" si="295"/>
        <v>93.600000000000009</v>
      </c>
      <c r="K180" s="90">
        <f t="shared" si="296"/>
        <v>20</v>
      </c>
      <c r="L180" s="90">
        <f t="shared" si="374"/>
        <v>18.720000000000002</v>
      </c>
      <c r="M180" s="121" t="str">
        <f t="shared" si="297"/>
        <v>AC19ABM</v>
      </c>
      <c r="N180" s="90">
        <f t="shared" si="298"/>
        <v>90.12</v>
      </c>
      <c r="O180" s="90">
        <f t="shared" si="299"/>
        <v>17</v>
      </c>
      <c r="P180" s="90">
        <f t="shared" si="375"/>
        <v>15.320399999999999</v>
      </c>
      <c r="Q180" s="121">
        <f t="shared" si="300"/>
        <v>0</v>
      </c>
      <c r="R180" s="90">
        <f t="shared" si="301"/>
        <v>0</v>
      </c>
      <c r="S180" s="90">
        <f t="shared" si="302"/>
        <v>0</v>
      </c>
      <c r="T180" s="90">
        <f t="shared" si="376"/>
        <v>0</v>
      </c>
      <c r="U180" s="121" t="str">
        <f t="shared" si="303"/>
        <v>EU19TAM01</v>
      </c>
      <c r="V180" s="90">
        <f t="shared" si="304"/>
        <v>119.16</v>
      </c>
      <c r="W180" s="90">
        <f t="shared" si="305"/>
        <v>11</v>
      </c>
      <c r="X180" s="90">
        <f t="shared" si="377"/>
        <v>13.1076</v>
      </c>
      <c r="Y180" s="121">
        <f t="shared" si="306"/>
        <v>0</v>
      </c>
      <c r="Z180" s="90">
        <f t="shared" si="307"/>
        <v>0</v>
      </c>
      <c r="AA180" s="90">
        <f t="shared" si="308"/>
        <v>0</v>
      </c>
      <c r="AB180" s="90">
        <f t="shared" si="378"/>
        <v>0</v>
      </c>
      <c r="AC180" s="121">
        <f t="shared" si="309"/>
        <v>0</v>
      </c>
      <c r="AD180" s="90">
        <f t="shared" si="310"/>
        <v>0</v>
      </c>
      <c r="AE180" s="90">
        <f t="shared" si="311"/>
        <v>0</v>
      </c>
      <c r="AF180" s="90">
        <f t="shared" si="379"/>
        <v>0</v>
      </c>
      <c r="AG180" s="121">
        <f t="shared" si="312"/>
        <v>0</v>
      </c>
      <c r="AH180" s="90">
        <f t="shared" si="313"/>
        <v>0</v>
      </c>
      <c r="AI180" s="90">
        <f t="shared" si="314"/>
        <v>0</v>
      </c>
      <c r="AJ180" s="90">
        <f t="shared" si="380"/>
        <v>0</v>
      </c>
      <c r="AK180" s="121">
        <f t="shared" si="315"/>
        <v>0</v>
      </c>
      <c r="AL180" s="90">
        <f t="shared" si="316"/>
        <v>0</v>
      </c>
      <c r="AM180" s="90">
        <f t="shared" si="317"/>
        <v>0</v>
      </c>
      <c r="AN180" s="90">
        <f t="shared" si="381"/>
        <v>0</v>
      </c>
      <c r="AO180" s="121">
        <f t="shared" si="318"/>
        <v>0</v>
      </c>
      <c r="AP180" s="118">
        <f t="shared" si="382"/>
        <v>0</v>
      </c>
      <c r="AQ180" s="89">
        <f t="shared" si="319"/>
        <v>0</v>
      </c>
      <c r="AR180" s="279">
        <f t="shared" si="383"/>
        <v>0</v>
      </c>
      <c r="AS180" s="121">
        <f t="shared" si="320"/>
        <v>0</v>
      </c>
      <c r="AT180" s="118">
        <f t="shared" si="384"/>
        <v>0</v>
      </c>
      <c r="AU180" s="279">
        <f t="shared" si="321"/>
        <v>0</v>
      </c>
      <c r="AV180" s="279">
        <f t="shared" si="385"/>
        <v>0</v>
      </c>
      <c r="AW180" s="123">
        <f t="shared" si="322"/>
        <v>0</v>
      </c>
      <c r="AX180" s="118">
        <f t="shared" si="386"/>
        <v>0</v>
      </c>
      <c r="AY180" s="287">
        <f t="shared" si="387"/>
        <v>302.88</v>
      </c>
      <c r="AZ180" s="78">
        <f t="shared" si="388"/>
        <v>47.148000000000003</v>
      </c>
      <c r="BA180" s="279"/>
      <c r="BC180" s="325">
        <f t="shared" si="389"/>
        <v>157</v>
      </c>
      <c r="BD180" s="330"/>
      <c r="BE180" s="331" t="b">
        <f t="shared" si="390"/>
        <v>0</v>
      </c>
      <c r="BF180" s="330"/>
      <c r="BG180" s="331" t="b">
        <f t="shared" si="391"/>
        <v>0</v>
      </c>
    </row>
    <row r="181" spans="1:1042" ht="15" customHeight="1" x14ac:dyDescent="0.2">
      <c r="A181"/>
      <c r="B181" s="91">
        <v>158</v>
      </c>
      <c r="C181" s="91" t="s">
        <v>92</v>
      </c>
      <c r="D181" s="283">
        <f t="shared" si="337"/>
        <v>43949</v>
      </c>
      <c r="E181" s="90" t="str">
        <f t="shared" si="291"/>
        <v>MF18ACM02</v>
      </c>
      <c r="F181" s="90">
        <f t="shared" si="292"/>
        <v>30.42</v>
      </c>
      <c r="G181" s="90">
        <f t="shared" si="293"/>
        <v>28</v>
      </c>
      <c r="H181" s="90">
        <f t="shared" si="373"/>
        <v>8.5175999999999998</v>
      </c>
      <c r="I181" s="121" t="str">
        <f t="shared" si="294"/>
        <v>CT19ACM01</v>
      </c>
      <c r="J181" s="90">
        <f t="shared" si="295"/>
        <v>62.400000000000006</v>
      </c>
      <c r="K181" s="90">
        <f t="shared" si="296"/>
        <v>20</v>
      </c>
      <c r="L181" s="90">
        <f t="shared" si="374"/>
        <v>12.48</v>
      </c>
      <c r="M181" s="121" t="str">
        <f t="shared" si="297"/>
        <v>AC19ABM</v>
      </c>
      <c r="N181" s="90">
        <f t="shared" si="298"/>
        <v>45.06</v>
      </c>
      <c r="O181" s="90">
        <f t="shared" si="299"/>
        <v>17</v>
      </c>
      <c r="P181" s="90">
        <f t="shared" si="375"/>
        <v>7.6601999999999997</v>
      </c>
      <c r="Q181" s="121" t="str">
        <f t="shared" si="300"/>
        <v>ME19ACM01</v>
      </c>
      <c r="R181" s="90">
        <f t="shared" si="301"/>
        <v>60.84</v>
      </c>
      <c r="S181" s="90">
        <f t="shared" si="302"/>
        <v>18</v>
      </c>
      <c r="T181" s="90">
        <f t="shared" si="376"/>
        <v>10.951200000000002</v>
      </c>
      <c r="U181" s="121" t="str">
        <f t="shared" si="303"/>
        <v>EU19TAM01</v>
      </c>
      <c r="V181" s="90">
        <f t="shared" si="304"/>
        <v>39.72</v>
      </c>
      <c r="W181" s="90">
        <f t="shared" si="305"/>
        <v>11</v>
      </c>
      <c r="X181" s="90">
        <f t="shared" si="377"/>
        <v>4.3691999999999993</v>
      </c>
      <c r="Y181" s="121">
        <f t="shared" si="306"/>
        <v>0</v>
      </c>
      <c r="Z181" s="90">
        <f t="shared" si="307"/>
        <v>0</v>
      </c>
      <c r="AA181" s="90">
        <f t="shared" si="308"/>
        <v>0</v>
      </c>
      <c r="AB181" s="90">
        <f t="shared" si="378"/>
        <v>0</v>
      </c>
      <c r="AC181" s="121" t="str">
        <f t="shared" si="309"/>
        <v>MF19DAG</v>
      </c>
      <c r="AD181" s="90">
        <f t="shared" si="310"/>
        <v>30.42</v>
      </c>
      <c r="AE181" s="90">
        <f t="shared" si="311"/>
        <v>33</v>
      </c>
      <c r="AF181" s="90">
        <f t="shared" si="379"/>
        <v>10.038600000000001</v>
      </c>
      <c r="AG181" s="121" t="str">
        <f t="shared" si="312"/>
        <v>CT19ACG01</v>
      </c>
      <c r="AH181" s="90">
        <f t="shared" si="313"/>
        <v>30.72</v>
      </c>
      <c r="AI181" s="90">
        <f t="shared" si="314"/>
        <v>25</v>
      </c>
      <c r="AJ181" s="90">
        <f t="shared" si="380"/>
        <v>7.68</v>
      </c>
      <c r="AK181" s="121" t="str">
        <f t="shared" si="315"/>
        <v>AC18BR01</v>
      </c>
      <c r="AL181" s="90">
        <f t="shared" si="316"/>
        <v>87</v>
      </c>
      <c r="AM181" s="90">
        <f t="shared" si="317"/>
        <v>23</v>
      </c>
      <c r="AN181" s="90">
        <f t="shared" si="381"/>
        <v>20.010000000000002</v>
      </c>
      <c r="AO181" s="121">
        <f t="shared" si="318"/>
        <v>0</v>
      </c>
      <c r="AP181" s="118">
        <f t="shared" si="382"/>
        <v>0</v>
      </c>
      <c r="AQ181" s="89">
        <f t="shared" si="319"/>
        <v>0</v>
      </c>
      <c r="AR181" s="279">
        <f t="shared" si="383"/>
        <v>0</v>
      </c>
      <c r="AS181" s="121">
        <f t="shared" si="320"/>
        <v>0</v>
      </c>
      <c r="AT181" s="118">
        <f t="shared" si="384"/>
        <v>0</v>
      </c>
      <c r="AU181" s="279">
        <f t="shared" si="321"/>
        <v>0</v>
      </c>
      <c r="AV181" s="279">
        <f t="shared" si="385"/>
        <v>0</v>
      </c>
      <c r="AW181" s="123">
        <f t="shared" si="322"/>
        <v>0</v>
      </c>
      <c r="AX181" s="118">
        <f t="shared" si="386"/>
        <v>0</v>
      </c>
      <c r="AY181" s="287">
        <f t="shared" si="387"/>
        <v>386.58000000000004</v>
      </c>
      <c r="AZ181" s="78">
        <f t="shared" si="388"/>
        <v>81.706800000000001</v>
      </c>
      <c r="BA181" s="279"/>
      <c r="BC181" s="325">
        <f t="shared" si="389"/>
        <v>158</v>
      </c>
      <c r="BD181" s="330"/>
      <c r="BE181" s="331" t="b">
        <f t="shared" si="390"/>
        <v>0</v>
      </c>
      <c r="BF181" s="330"/>
      <c r="BG181" s="331" t="b">
        <f t="shared" si="391"/>
        <v>0</v>
      </c>
    </row>
    <row r="182" spans="1:1042" ht="15" customHeight="1" x14ac:dyDescent="0.2">
      <c r="A182"/>
      <c r="B182" s="91">
        <v>159</v>
      </c>
      <c r="C182" s="91" t="s">
        <v>92</v>
      </c>
      <c r="D182" s="283">
        <f t="shared" si="337"/>
        <v>43949</v>
      </c>
      <c r="E182" s="90" t="str">
        <f t="shared" si="291"/>
        <v>MF18ACM02</v>
      </c>
      <c r="F182" s="90">
        <f t="shared" si="292"/>
        <v>30.42</v>
      </c>
      <c r="G182" s="90">
        <f t="shared" si="293"/>
        <v>28</v>
      </c>
      <c r="H182" s="90">
        <f t="shared" si="373"/>
        <v>8.5175999999999998</v>
      </c>
      <c r="I182" s="121" t="str">
        <f t="shared" si="294"/>
        <v>CT19ACM01</v>
      </c>
      <c r="J182" s="90">
        <f t="shared" si="295"/>
        <v>31.200000000000003</v>
      </c>
      <c r="K182" s="90">
        <f t="shared" si="296"/>
        <v>20</v>
      </c>
      <c r="L182" s="90">
        <f t="shared" si="374"/>
        <v>6.24</v>
      </c>
      <c r="M182" s="121" t="str">
        <f t="shared" si="297"/>
        <v>AC19ABM</v>
      </c>
      <c r="N182" s="90">
        <f t="shared" si="298"/>
        <v>120.16</v>
      </c>
      <c r="O182" s="90">
        <f t="shared" si="299"/>
        <v>17</v>
      </c>
      <c r="P182" s="90">
        <f t="shared" si="375"/>
        <v>20.427199999999999</v>
      </c>
      <c r="Q182" s="121" t="str">
        <f t="shared" si="300"/>
        <v>ME19ACM01</v>
      </c>
      <c r="R182" s="90">
        <f t="shared" si="301"/>
        <v>91.26</v>
      </c>
      <c r="S182" s="90">
        <f t="shared" si="302"/>
        <v>18</v>
      </c>
      <c r="T182" s="90">
        <f t="shared" si="376"/>
        <v>16.4268</v>
      </c>
      <c r="U182" s="121">
        <f t="shared" si="303"/>
        <v>0</v>
      </c>
      <c r="V182" s="90">
        <f t="shared" si="304"/>
        <v>0</v>
      </c>
      <c r="W182" s="90">
        <f t="shared" si="305"/>
        <v>0</v>
      </c>
      <c r="X182" s="90">
        <f t="shared" si="377"/>
        <v>0</v>
      </c>
      <c r="Y182" s="121">
        <f t="shared" si="306"/>
        <v>0</v>
      </c>
      <c r="Z182" s="90">
        <f t="shared" si="307"/>
        <v>0</v>
      </c>
      <c r="AA182" s="90">
        <f t="shared" si="308"/>
        <v>0</v>
      </c>
      <c r="AB182" s="90">
        <f t="shared" si="378"/>
        <v>0</v>
      </c>
      <c r="AC182" s="121" t="str">
        <f t="shared" si="309"/>
        <v>MF19DAG</v>
      </c>
      <c r="AD182" s="90">
        <f t="shared" si="310"/>
        <v>60.84</v>
      </c>
      <c r="AE182" s="90">
        <f t="shared" si="311"/>
        <v>33</v>
      </c>
      <c r="AF182" s="90">
        <f t="shared" si="379"/>
        <v>20.077200000000001</v>
      </c>
      <c r="AG182" s="121">
        <f t="shared" si="312"/>
        <v>0</v>
      </c>
      <c r="AH182" s="90">
        <f t="shared" si="313"/>
        <v>0</v>
      </c>
      <c r="AI182" s="90">
        <f t="shared" si="314"/>
        <v>0</v>
      </c>
      <c r="AJ182" s="90">
        <f t="shared" si="380"/>
        <v>0</v>
      </c>
      <c r="AK182" s="121" t="str">
        <f t="shared" si="315"/>
        <v>AC18BR01</v>
      </c>
      <c r="AL182" s="90">
        <f t="shared" si="316"/>
        <v>130.5</v>
      </c>
      <c r="AM182" s="90">
        <f t="shared" si="317"/>
        <v>23</v>
      </c>
      <c r="AN182" s="90">
        <f t="shared" si="381"/>
        <v>30.015000000000001</v>
      </c>
      <c r="AO182" s="121">
        <f t="shared" si="318"/>
        <v>0</v>
      </c>
      <c r="AP182" s="118">
        <f t="shared" si="382"/>
        <v>0</v>
      </c>
      <c r="AQ182" s="89">
        <f t="shared" si="319"/>
        <v>0</v>
      </c>
      <c r="AR182" s="279">
        <f t="shared" si="383"/>
        <v>0</v>
      </c>
      <c r="AS182" s="121">
        <f t="shared" si="320"/>
        <v>0</v>
      </c>
      <c r="AT182" s="118">
        <f t="shared" si="384"/>
        <v>0</v>
      </c>
      <c r="AU182" s="279">
        <f t="shared" si="321"/>
        <v>0</v>
      </c>
      <c r="AV182" s="279">
        <f t="shared" si="385"/>
        <v>0</v>
      </c>
      <c r="AW182" s="123">
        <f t="shared" si="322"/>
        <v>0</v>
      </c>
      <c r="AX182" s="118">
        <f t="shared" si="386"/>
        <v>0</v>
      </c>
      <c r="AY182" s="287">
        <f t="shared" si="387"/>
        <v>464.38</v>
      </c>
      <c r="AZ182" s="78">
        <f t="shared" si="388"/>
        <v>101.7038</v>
      </c>
      <c r="BA182" s="279"/>
      <c r="BC182" s="325">
        <f t="shared" si="389"/>
        <v>159</v>
      </c>
      <c r="BD182" s="330"/>
      <c r="BE182" s="331" t="b">
        <f t="shared" si="390"/>
        <v>0</v>
      </c>
      <c r="BF182" s="330"/>
      <c r="BG182" s="331" t="b">
        <f t="shared" si="391"/>
        <v>0</v>
      </c>
    </row>
    <row r="183" spans="1:1042" ht="15" customHeight="1" x14ac:dyDescent="0.2">
      <c r="A183"/>
      <c r="B183" s="91">
        <v>160</v>
      </c>
      <c r="C183" s="91" t="s">
        <v>92</v>
      </c>
      <c r="D183" s="283">
        <f t="shared" si="337"/>
        <v>43949</v>
      </c>
      <c r="E183" s="90">
        <f t="shared" si="291"/>
        <v>0</v>
      </c>
      <c r="F183" s="90">
        <f t="shared" si="292"/>
        <v>0</v>
      </c>
      <c r="G183" s="90">
        <f t="shared" si="293"/>
        <v>0</v>
      </c>
      <c r="H183" s="90">
        <f t="shared" si="373"/>
        <v>0</v>
      </c>
      <c r="I183" s="121" t="str">
        <f t="shared" si="294"/>
        <v>CT19ACM01</v>
      </c>
      <c r="J183" s="90">
        <f t="shared" si="295"/>
        <v>31.200000000000003</v>
      </c>
      <c r="K183" s="90">
        <f t="shared" si="296"/>
        <v>20</v>
      </c>
      <c r="L183" s="90">
        <f t="shared" si="374"/>
        <v>6.24</v>
      </c>
      <c r="M183" s="121" t="str">
        <f t="shared" si="297"/>
        <v>AC19ABM</v>
      </c>
      <c r="N183" s="90">
        <f t="shared" si="298"/>
        <v>90.12</v>
      </c>
      <c r="O183" s="90">
        <f t="shared" si="299"/>
        <v>17</v>
      </c>
      <c r="P183" s="90">
        <f t="shared" si="375"/>
        <v>15.320399999999999</v>
      </c>
      <c r="Q183" s="121">
        <f t="shared" si="300"/>
        <v>0</v>
      </c>
      <c r="R183" s="90">
        <f t="shared" si="301"/>
        <v>0</v>
      </c>
      <c r="S183" s="90">
        <f t="shared" si="302"/>
        <v>0</v>
      </c>
      <c r="T183" s="90">
        <f t="shared" si="376"/>
        <v>0</v>
      </c>
      <c r="U183" s="121" t="str">
        <f t="shared" si="303"/>
        <v>EU19TAM01</v>
      </c>
      <c r="V183" s="90">
        <f t="shared" si="304"/>
        <v>39.72</v>
      </c>
      <c r="W183" s="90">
        <f t="shared" si="305"/>
        <v>11</v>
      </c>
      <c r="X183" s="90">
        <f t="shared" si="377"/>
        <v>4.3691999999999993</v>
      </c>
      <c r="Y183" s="121">
        <f t="shared" si="306"/>
        <v>0</v>
      </c>
      <c r="Z183" s="90">
        <f t="shared" si="307"/>
        <v>0</v>
      </c>
      <c r="AA183" s="90">
        <f t="shared" si="308"/>
        <v>0</v>
      </c>
      <c r="AB183" s="90">
        <f t="shared" si="378"/>
        <v>0</v>
      </c>
      <c r="AC183" s="121">
        <f t="shared" si="309"/>
        <v>0</v>
      </c>
      <c r="AD183" s="90">
        <f t="shared" si="310"/>
        <v>0</v>
      </c>
      <c r="AE183" s="90">
        <f t="shared" si="311"/>
        <v>0</v>
      </c>
      <c r="AF183" s="90">
        <f t="shared" si="379"/>
        <v>0</v>
      </c>
      <c r="AG183" s="121" t="str">
        <f t="shared" si="312"/>
        <v>CT19ACG01</v>
      </c>
      <c r="AH183" s="90">
        <f t="shared" si="313"/>
        <v>30.72</v>
      </c>
      <c r="AI183" s="90">
        <f t="shared" si="314"/>
        <v>25</v>
      </c>
      <c r="AJ183" s="90">
        <f t="shared" si="380"/>
        <v>7.68</v>
      </c>
      <c r="AK183" s="121" t="str">
        <f t="shared" si="315"/>
        <v>AC18BR01</v>
      </c>
      <c r="AL183" s="90">
        <f t="shared" si="316"/>
        <v>87</v>
      </c>
      <c r="AM183" s="90">
        <f t="shared" si="317"/>
        <v>23</v>
      </c>
      <c r="AN183" s="90">
        <f t="shared" si="381"/>
        <v>20.010000000000002</v>
      </c>
      <c r="AO183" s="121">
        <f t="shared" si="318"/>
        <v>0</v>
      </c>
      <c r="AP183" s="118">
        <f t="shared" si="382"/>
        <v>0</v>
      </c>
      <c r="AQ183" s="89">
        <f t="shared" si="319"/>
        <v>0</v>
      </c>
      <c r="AR183" s="279">
        <f t="shared" si="383"/>
        <v>0</v>
      </c>
      <c r="AS183" s="121">
        <f t="shared" si="320"/>
        <v>0</v>
      </c>
      <c r="AT183" s="118">
        <f t="shared" si="384"/>
        <v>0</v>
      </c>
      <c r="AU183" s="279">
        <f t="shared" si="321"/>
        <v>0</v>
      </c>
      <c r="AV183" s="279">
        <f t="shared" si="385"/>
        <v>0</v>
      </c>
      <c r="AW183" s="123">
        <f t="shared" si="322"/>
        <v>0</v>
      </c>
      <c r="AX183" s="118">
        <f t="shared" si="386"/>
        <v>0</v>
      </c>
      <c r="AY183" s="287">
        <f t="shared" si="387"/>
        <v>278.76</v>
      </c>
      <c r="AZ183" s="78">
        <f t="shared" si="388"/>
        <v>53.619600000000005</v>
      </c>
      <c r="BA183" s="279"/>
      <c r="BC183" s="325">
        <f t="shared" si="389"/>
        <v>160</v>
      </c>
      <c r="BD183" s="330"/>
      <c r="BE183" s="331" t="b">
        <f t="shared" si="390"/>
        <v>0</v>
      </c>
      <c r="BF183" s="330"/>
      <c r="BG183" s="331" t="b">
        <f t="shared" si="391"/>
        <v>0</v>
      </c>
    </row>
    <row r="184" spans="1:1042" ht="15" customHeight="1" x14ac:dyDescent="0.2">
      <c r="A184"/>
      <c r="B184" s="91">
        <v>161</v>
      </c>
      <c r="C184" s="91" t="s">
        <v>92</v>
      </c>
      <c r="D184" s="283">
        <f t="shared" si="337"/>
        <v>43949</v>
      </c>
      <c r="E184" s="90" t="str">
        <f t="shared" si="291"/>
        <v>MF18ACM02</v>
      </c>
      <c r="F184" s="90">
        <f t="shared" si="292"/>
        <v>60.84</v>
      </c>
      <c r="G184" s="90">
        <f t="shared" si="293"/>
        <v>28</v>
      </c>
      <c r="H184" s="90">
        <f t="shared" ref="H184:H185" si="407">F184*G184/100</f>
        <v>17.0352</v>
      </c>
      <c r="I184" s="121" t="str">
        <f t="shared" si="294"/>
        <v>CT19ACM01</v>
      </c>
      <c r="J184" s="90">
        <f t="shared" si="295"/>
        <v>62.400000000000006</v>
      </c>
      <c r="K184" s="90">
        <f t="shared" si="296"/>
        <v>20</v>
      </c>
      <c r="L184" s="90">
        <f t="shared" ref="L184:L185" si="408">J184*K184/100</f>
        <v>12.48</v>
      </c>
      <c r="M184" s="121" t="str">
        <f t="shared" si="297"/>
        <v>AC19ABM</v>
      </c>
      <c r="N184" s="90">
        <f t="shared" si="298"/>
        <v>135.18</v>
      </c>
      <c r="O184" s="90">
        <f t="shared" si="299"/>
        <v>17</v>
      </c>
      <c r="P184" s="90">
        <f t="shared" ref="P184:P185" si="409">N184*O184/100</f>
        <v>22.980599999999999</v>
      </c>
      <c r="Q184" s="121" t="str">
        <f t="shared" si="300"/>
        <v>ME19ACM01</v>
      </c>
      <c r="R184" s="90">
        <f t="shared" si="301"/>
        <v>60.84</v>
      </c>
      <c r="S184" s="90">
        <f t="shared" si="302"/>
        <v>18</v>
      </c>
      <c r="T184" s="90">
        <f t="shared" ref="T184:T185" si="410">R184*S184/100</f>
        <v>10.951200000000002</v>
      </c>
      <c r="U184" s="121">
        <f t="shared" si="303"/>
        <v>0</v>
      </c>
      <c r="V184" s="90">
        <f t="shared" si="304"/>
        <v>0</v>
      </c>
      <c r="W184" s="90">
        <f t="shared" si="305"/>
        <v>0</v>
      </c>
      <c r="X184" s="90">
        <f t="shared" ref="X184:X185" si="411">V184*W184/100</f>
        <v>0</v>
      </c>
      <c r="Y184" s="121">
        <f t="shared" si="306"/>
        <v>0</v>
      </c>
      <c r="Z184" s="90">
        <f t="shared" si="307"/>
        <v>0</v>
      </c>
      <c r="AA184" s="90">
        <f t="shared" si="308"/>
        <v>0</v>
      </c>
      <c r="AB184" s="90">
        <f t="shared" ref="AB184:AB185" si="412">Z184*AA184/100</f>
        <v>0</v>
      </c>
      <c r="AC184" s="121">
        <f t="shared" si="309"/>
        <v>0</v>
      </c>
      <c r="AD184" s="90">
        <f t="shared" si="310"/>
        <v>0</v>
      </c>
      <c r="AE184" s="90">
        <f t="shared" si="311"/>
        <v>0</v>
      </c>
      <c r="AF184" s="90">
        <f t="shared" ref="AF184:AF185" si="413">AD184*AE184/100</f>
        <v>0</v>
      </c>
      <c r="AG184" s="121" t="str">
        <f t="shared" si="312"/>
        <v>CT19ACG01</v>
      </c>
      <c r="AH184" s="90">
        <f t="shared" si="313"/>
        <v>61.44</v>
      </c>
      <c r="AI184" s="90">
        <f t="shared" si="314"/>
        <v>25</v>
      </c>
      <c r="AJ184" s="90">
        <f t="shared" ref="AJ184:AJ185" si="414">AH184*AI184/100</f>
        <v>15.36</v>
      </c>
      <c r="AK184" s="121" t="str">
        <f t="shared" si="315"/>
        <v>AC18BR01</v>
      </c>
      <c r="AL184" s="90">
        <f t="shared" si="316"/>
        <v>130.5</v>
      </c>
      <c r="AM184" s="90">
        <f t="shared" si="317"/>
        <v>23</v>
      </c>
      <c r="AN184" s="90">
        <f t="shared" ref="AN184:AN185" si="415">AL184*AM184/100</f>
        <v>30.015000000000001</v>
      </c>
      <c r="AO184" s="121">
        <f t="shared" si="318"/>
        <v>0</v>
      </c>
      <c r="AP184" s="118">
        <f t="shared" ref="AP184:AP185" si="416">IFERROR(IF(AO184&gt;0,AO184*AP$6/100,0),0)</f>
        <v>0</v>
      </c>
      <c r="AQ184" s="89">
        <f t="shared" si="319"/>
        <v>0</v>
      </c>
      <c r="AR184" s="279">
        <f t="shared" ref="AR184:AR185" si="417">IFERROR(IF(AQ184&gt;0,AQ184*AR$6/100,0),0)</f>
        <v>0</v>
      </c>
      <c r="AS184" s="121">
        <f t="shared" si="320"/>
        <v>0</v>
      </c>
      <c r="AT184" s="118">
        <f t="shared" ref="AT184:AT185" si="418">IFERROR(IF(AS184&gt;0,AS184*AT$6/100,0),0)</f>
        <v>0</v>
      </c>
      <c r="AU184" s="279">
        <f t="shared" si="321"/>
        <v>0</v>
      </c>
      <c r="AV184" s="279">
        <f t="shared" ref="AV184:AV185" si="419">IFERROR(IF(AU184&gt;0,AU184*AV$6/100,0),0)</f>
        <v>0</v>
      </c>
      <c r="AW184" s="123">
        <f t="shared" si="322"/>
        <v>0</v>
      </c>
      <c r="AX184" s="118">
        <f t="shared" ref="AX184:AX185" si="420">IFERROR(IF(AW184&gt;0,AW184*AX$6/100,0),0)</f>
        <v>0</v>
      </c>
      <c r="AY184" s="287">
        <f t="shared" ref="AY184:AY185" si="421">IF($C184="GD",F184+J184+N184+R184+V184+Z184+AD184+AH184+AL184+AO184,AQ184+AS184+AU184+AW184)</f>
        <v>511.2</v>
      </c>
      <c r="AZ184" s="78">
        <f t="shared" si="388"/>
        <v>108.822</v>
      </c>
      <c r="BA184" s="279"/>
      <c r="BC184" s="325">
        <f t="shared" si="389"/>
        <v>161</v>
      </c>
      <c r="BD184" s="330"/>
      <c r="BE184" s="331" t="b">
        <f t="shared" si="390"/>
        <v>0</v>
      </c>
      <c r="BF184" s="330"/>
      <c r="BG184" s="331" t="b">
        <f t="shared" si="391"/>
        <v>0</v>
      </c>
    </row>
    <row r="185" spans="1:1042" ht="15" customHeight="1" x14ac:dyDescent="0.2">
      <c r="A185"/>
      <c r="B185" s="91">
        <v>162</v>
      </c>
      <c r="C185" s="91" t="s">
        <v>92</v>
      </c>
      <c r="D185" s="283">
        <f t="shared" si="337"/>
        <v>43949</v>
      </c>
      <c r="E185" s="90" t="str">
        <f t="shared" si="291"/>
        <v>MF18ACM02</v>
      </c>
      <c r="F185" s="90">
        <f t="shared" si="292"/>
        <v>63.6</v>
      </c>
      <c r="G185" s="90">
        <f t="shared" si="293"/>
        <v>28</v>
      </c>
      <c r="H185" s="90">
        <f t="shared" si="407"/>
        <v>17.808</v>
      </c>
      <c r="I185" s="121" t="str">
        <f t="shared" si="294"/>
        <v>CT19ACM01</v>
      </c>
      <c r="J185" s="90">
        <f t="shared" si="295"/>
        <v>67.2</v>
      </c>
      <c r="K185" s="90">
        <f t="shared" si="296"/>
        <v>20</v>
      </c>
      <c r="L185" s="90">
        <f t="shared" si="408"/>
        <v>13.44</v>
      </c>
      <c r="M185" s="121">
        <f t="shared" si="297"/>
        <v>0</v>
      </c>
      <c r="N185" s="90">
        <f t="shared" si="298"/>
        <v>0</v>
      </c>
      <c r="O185" s="90">
        <f t="shared" si="299"/>
        <v>0</v>
      </c>
      <c r="P185" s="90">
        <f t="shared" si="409"/>
        <v>0</v>
      </c>
      <c r="Q185" s="121" t="str">
        <f t="shared" si="300"/>
        <v>ME19ACM01</v>
      </c>
      <c r="R185" s="90">
        <f t="shared" si="301"/>
        <v>31.8</v>
      </c>
      <c r="S185" s="90">
        <f t="shared" si="302"/>
        <v>18</v>
      </c>
      <c r="T185" s="90">
        <f t="shared" si="410"/>
        <v>5.7240000000000002</v>
      </c>
      <c r="U185" s="121" t="str">
        <f t="shared" si="303"/>
        <v>EU19TAM01</v>
      </c>
      <c r="V185" s="90">
        <f t="shared" si="304"/>
        <v>79.2</v>
      </c>
      <c r="W185" s="90">
        <f t="shared" si="305"/>
        <v>11</v>
      </c>
      <c r="X185" s="90">
        <f t="shared" si="411"/>
        <v>8.7119999999999997</v>
      </c>
      <c r="Y185" s="121">
        <f t="shared" si="306"/>
        <v>0</v>
      </c>
      <c r="Z185" s="90">
        <f t="shared" si="307"/>
        <v>0</v>
      </c>
      <c r="AA185" s="90">
        <f t="shared" si="308"/>
        <v>0</v>
      </c>
      <c r="AB185" s="90">
        <f t="shared" si="412"/>
        <v>0</v>
      </c>
      <c r="AC185" s="121">
        <f t="shared" si="309"/>
        <v>0</v>
      </c>
      <c r="AD185" s="90">
        <f t="shared" si="310"/>
        <v>0</v>
      </c>
      <c r="AE185" s="90">
        <f t="shared" si="311"/>
        <v>0</v>
      </c>
      <c r="AF185" s="90">
        <f t="shared" si="413"/>
        <v>0</v>
      </c>
      <c r="AG185" s="121">
        <f t="shared" si="312"/>
        <v>0</v>
      </c>
      <c r="AH185" s="90">
        <f t="shared" si="313"/>
        <v>0</v>
      </c>
      <c r="AI185" s="90">
        <f t="shared" si="314"/>
        <v>0</v>
      </c>
      <c r="AJ185" s="90">
        <f t="shared" si="414"/>
        <v>0</v>
      </c>
      <c r="AK185" s="121">
        <f t="shared" si="315"/>
        <v>0</v>
      </c>
      <c r="AL185" s="90">
        <f t="shared" si="316"/>
        <v>0</v>
      </c>
      <c r="AM185" s="90">
        <f t="shared" si="317"/>
        <v>0</v>
      </c>
      <c r="AN185" s="90">
        <f t="shared" si="415"/>
        <v>0</v>
      </c>
      <c r="AO185" s="121">
        <f t="shared" si="318"/>
        <v>0</v>
      </c>
      <c r="AP185" s="118">
        <f t="shared" si="416"/>
        <v>0</v>
      </c>
      <c r="AQ185" s="89">
        <f t="shared" si="319"/>
        <v>0</v>
      </c>
      <c r="AR185" s="279">
        <f t="shared" si="417"/>
        <v>0</v>
      </c>
      <c r="AS185" s="121">
        <f t="shared" si="320"/>
        <v>0</v>
      </c>
      <c r="AT185" s="118">
        <f t="shared" si="418"/>
        <v>0</v>
      </c>
      <c r="AU185" s="279">
        <f t="shared" si="321"/>
        <v>0</v>
      </c>
      <c r="AV185" s="279">
        <f t="shared" si="419"/>
        <v>0</v>
      </c>
      <c r="AW185" s="123">
        <f t="shared" si="322"/>
        <v>0</v>
      </c>
      <c r="AX185" s="118">
        <f t="shared" si="420"/>
        <v>0</v>
      </c>
      <c r="AY185" s="287">
        <f t="shared" si="421"/>
        <v>241.8</v>
      </c>
      <c r="AZ185" s="78">
        <f t="shared" si="388"/>
        <v>28.757999999999996</v>
      </c>
      <c r="BA185" s="279"/>
      <c r="BC185" s="325">
        <f t="shared" si="389"/>
        <v>162</v>
      </c>
      <c r="BD185" s="330" t="s">
        <v>547</v>
      </c>
      <c r="BE185" s="331">
        <f t="shared" si="390"/>
        <v>16.926000000000002</v>
      </c>
      <c r="BF185" s="330"/>
      <c r="BG185" s="331" t="b">
        <f t="shared" si="391"/>
        <v>0</v>
      </c>
    </row>
    <row r="186" spans="1:1042" s="289" customFormat="1" ht="15" customHeight="1" x14ac:dyDescent="0.2">
      <c r="B186" s="111">
        <v>163</v>
      </c>
      <c r="C186" s="111"/>
      <c r="D186" s="284">
        <f t="shared" si="337"/>
        <v>43949</v>
      </c>
      <c r="E186" s="99">
        <f t="shared" si="291"/>
        <v>0</v>
      </c>
      <c r="F186" s="99">
        <f t="shared" si="292"/>
        <v>0</v>
      </c>
      <c r="G186" s="99">
        <f t="shared" si="293"/>
        <v>0</v>
      </c>
      <c r="H186" s="99">
        <f t="shared" si="358"/>
        <v>0</v>
      </c>
      <c r="I186" s="122">
        <f t="shared" si="294"/>
        <v>0</v>
      </c>
      <c r="J186" s="99">
        <f t="shared" si="295"/>
        <v>0</v>
      </c>
      <c r="K186" s="99">
        <f t="shared" si="296"/>
        <v>0</v>
      </c>
      <c r="L186" s="99">
        <f t="shared" si="359"/>
        <v>0</v>
      </c>
      <c r="M186" s="122">
        <f t="shared" si="297"/>
        <v>0</v>
      </c>
      <c r="N186" s="99">
        <f t="shared" si="298"/>
        <v>0</v>
      </c>
      <c r="O186" s="99">
        <f t="shared" si="299"/>
        <v>0</v>
      </c>
      <c r="P186" s="99">
        <f t="shared" si="360"/>
        <v>0</v>
      </c>
      <c r="Q186" s="122">
        <f t="shared" si="300"/>
        <v>0</v>
      </c>
      <c r="R186" s="99">
        <f t="shared" si="301"/>
        <v>0</v>
      </c>
      <c r="S186" s="99">
        <f t="shared" si="302"/>
        <v>0</v>
      </c>
      <c r="T186" s="99">
        <f t="shared" si="361"/>
        <v>0</v>
      </c>
      <c r="U186" s="122">
        <f t="shared" si="303"/>
        <v>0</v>
      </c>
      <c r="V186" s="99">
        <f t="shared" si="304"/>
        <v>0</v>
      </c>
      <c r="W186" s="99">
        <f t="shared" si="305"/>
        <v>0</v>
      </c>
      <c r="X186" s="99">
        <f t="shared" si="362"/>
        <v>0</v>
      </c>
      <c r="Y186" s="122">
        <f t="shared" si="306"/>
        <v>0</v>
      </c>
      <c r="Z186" s="99">
        <f t="shared" si="307"/>
        <v>0</v>
      </c>
      <c r="AA186" s="99">
        <f t="shared" si="308"/>
        <v>0</v>
      </c>
      <c r="AB186" s="99">
        <f t="shared" si="363"/>
        <v>0</v>
      </c>
      <c r="AC186" s="122">
        <f t="shared" si="309"/>
        <v>0</v>
      </c>
      <c r="AD186" s="99">
        <f t="shared" si="310"/>
        <v>0</v>
      </c>
      <c r="AE186" s="99">
        <f t="shared" si="311"/>
        <v>0</v>
      </c>
      <c r="AF186" s="99">
        <f t="shared" si="364"/>
        <v>0</v>
      </c>
      <c r="AG186" s="122">
        <f t="shared" si="312"/>
        <v>0</v>
      </c>
      <c r="AH186" s="99">
        <f t="shared" si="313"/>
        <v>0</v>
      </c>
      <c r="AI186" s="99">
        <f t="shared" si="314"/>
        <v>0</v>
      </c>
      <c r="AJ186" s="99">
        <f t="shared" si="365"/>
        <v>0</v>
      </c>
      <c r="AK186" s="122">
        <f t="shared" si="315"/>
        <v>0</v>
      </c>
      <c r="AL186" s="99">
        <f t="shared" si="316"/>
        <v>0</v>
      </c>
      <c r="AM186" s="99">
        <f t="shared" si="317"/>
        <v>0</v>
      </c>
      <c r="AN186" s="99">
        <f t="shared" si="366"/>
        <v>0</v>
      </c>
      <c r="AO186" s="122">
        <f t="shared" si="318"/>
        <v>0</v>
      </c>
      <c r="AP186" s="119">
        <f t="shared" si="367"/>
        <v>0</v>
      </c>
      <c r="AQ186" s="285">
        <f t="shared" si="319"/>
        <v>27</v>
      </c>
      <c r="AR186" s="99">
        <f t="shared" si="368"/>
        <v>6.75</v>
      </c>
      <c r="AS186" s="122">
        <f t="shared" si="320"/>
        <v>27</v>
      </c>
      <c r="AT186" s="119">
        <f t="shared" si="369"/>
        <v>5.4</v>
      </c>
      <c r="AU186" s="99">
        <f t="shared" si="321"/>
        <v>0</v>
      </c>
      <c r="AV186" s="99">
        <f t="shared" si="370"/>
        <v>0</v>
      </c>
      <c r="AW186" s="124">
        <f t="shared" si="322"/>
        <v>0</v>
      </c>
      <c r="AX186" s="119">
        <f t="shared" si="371"/>
        <v>0</v>
      </c>
      <c r="AY186" s="288">
        <f t="shared" si="372"/>
        <v>54</v>
      </c>
      <c r="AZ186" s="286">
        <f t="shared" si="388"/>
        <v>12.15</v>
      </c>
      <c r="BA186" s="99"/>
      <c r="BB186" s="291"/>
      <c r="BC186" s="324">
        <f t="shared" si="389"/>
        <v>163</v>
      </c>
      <c r="BD186" s="332"/>
      <c r="BE186" s="333" t="b">
        <f t="shared" si="390"/>
        <v>0</v>
      </c>
      <c r="BF186" s="332"/>
      <c r="BG186" s="333" t="b">
        <f t="shared" si="391"/>
        <v>0</v>
      </c>
      <c r="BH186" s="290"/>
      <c r="BI186" s="290"/>
      <c r="BJ186" s="290"/>
      <c r="BK186" s="290"/>
      <c r="BL186" s="290"/>
      <c r="BM186" s="290"/>
      <c r="BN186" s="290"/>
      <c r="BO186" s="290"/>
      <c r="BP186" s="290"/>
      <c r="BQ186" s="290"/>
      <c r="BR186" s="290"/>
      <c r="BS186" s="290"/>
      <c r="BT186" s="290"/>
      <c r="BU186" s="290"/>
      <c r="BV186" s="290"/>
      <c r="BW186" s="290"/>
      <c r="BX186" s="290"/>
      <c r="BY186" s="290"/>
      <c r="BZ186" s="290"/>
      <c r="CA186" s="290"/>
      <c r="CB186" s="290"/>
      <c r="CC186" s="290"/>
      <c r="CD186" s="290"/>
      <c r="CE186" s="290"/>
      <c r="CF186" s="290"/>
      <c r="CG186" s="290"/>
      <c r="CH186" s="290"/>
      <c r="CI186" s="290"/>
      <c r="CJ186" s="290"/>
      <c r="CK186" s="290"/>
      <c r="CL186" s="290"/>
      <c r="CM186" s="290"/>
      <c r="CN186" s="290"/>
      <c r="CO186" s="290"/>
      <c r="CP186" s="290"/>
      <c r="CQ186" s="290"/>
      <c r="CR186" s="290"/>
      <c r="CS186" s="290"/>
      <c r="CT186" s="290"/>
      <c r="CU186" s="290"/>
      <c r="CV186" s="290"/>
      <c r="CW186" s="290"/>
      <c r="CX186" s="290"/>
      <c r="CY186" s="290"/>
      <c r="CZ186" s="290"/>
      <c r="DA186" s="290"/>
      <c r="DB186" s="290"/>
      <c r="DC186" s="290"/>
      <c r="DD186" s="290"/>
      <c r="DE186" s="290"/>
      <c r="DF186" s="290"/>
      <c r="DG186" s="290"/>
      <c r="DH186" s="290"/>
      <c r="DI186" s="290"/>
      <c r="DJ186" s="290"/>
      <c r="DK186" s="290"/>
      <c r="DL186" s="290"/>
      <c r="DM186" s="290"/>
      <c r="DN186" s="290"/>
      <c r="DO186" s="290"/>
      <c r="DP186" s="290"/>
      <c r="DQ186" s="290"/>
      <c r="DR186" s="290"/>
      <c r="DS186" s="290"/>
      <c r="DT186" s="290"/>
      <c r="DU186" s="290"/>
      <c r="DV186" s="290"/>
      <c r="DW186" s="290"/>
      <c r="DX186" s="290"/>
      <c r="DY186" s="290"/>
      <c r="DZ186" s="290"/>
      <c r="EA186" s="290"/>
      <c r="EB186" s="290"/>
      <c r="EC186" s="290"/>
      <c r="ED186" s="290"/>
      <c r="EE186" s="290"/>
      <c r="EF186" s="290"/>
      <c r="EG186" s="290"/>
      <c r="EH186" s="290"/>
      <c r="EI186" s="290"/>
      <c r="EJ186" s="290"/>
      <c r="EK186" s="290"/>
      <c r="EL186" s="290"/>
      <c r="EM186" s="290"/>
      <c r="EN186" s="290"/>
      <c r="EO186" s="290"/>
      <c r="EP186" s="290"/>
      <c r="EQ186" s="290"/>
      <c r="ER186" s="290"/>
      <c r="ES186" s="290"/>
      <c r="ET186" s="290"/>
      <c r="EU186" s="290"/>
      <c r="EV186" s="290"/>
      <c r="EW186" s="290"/>
      <c r="EX186" s="290"/>
      <c r="EY186" s="290"/>
      <c r="EZ186" s="290"/>
      <c r="FA186" s="290"/>
      <c r="FB186" s="290"/>
      <c r="FC186" s="290"/>
      <c r="FD186" s="290"/>
      <c r="FE186" s="290"/>
      <c r="FF186" s="290"/>
      <c r="FG186" s="290"/>
      <c r="FH186" s="290"/>
      <c r="FI186" s="290"/>
      <c r="FJ186" s="290"/>
      <c r="FK186" s="290"/>
      <c r="FL186" s="290"/>
      <c r="FM186" s="290"/>
      <c r="FN186" s="290"/>
      <c r="FO186" s="290"/>
      <c r="FP186" s="290"/>
      <c r="FQ186" s="290"/>
      <c r="FR186" s="290"/>
      <c r="FS186" s="290"/>
      <c r="FT186" s="290"/>
      <c r="FU186" s="290"/>
      <c r="FV186" s="290"/>
      <c r="FW186" s="290"/>
      <c r="FX186" s="290"/>
      <c r="FY186" s="290"/>
      <c r="FZ186" s="290"/>
      <c r="GA186" s="290"/>
      <c r="GB186" s="290"/>
      <c r="GC186" s="290"/>
      <c r="GD186" s="290"/>
      <c r="GE186" s="290"/>
      <c r="GF186" s="290"/>
      <c r="GG186" s="290"/>
      <c r="GH186" s="290"/>
      <c r="GI186" s="290"/>
      <c r="GJ186" s="290"/>
      <c r="GK186" s="290"/>
      <c r="GL186" s="290"/>
      <c r="GM186" s="290"/>
      <c r="GN186" s="290"/>
      <c r="GO186" s="290"/>
      <c r="GP186" s="290"/>
      <c r="GQ186" s="290"/>
      <c r="GR186" s="290"/>
      <c r="GS186" s="290"/>
      <c r="GT186" s="290"/>
      <c r="GU186" s="290"/>
      <c r="GV186" s="290"/>
      <c r="GW186" s="290"/>
      <c r="GX186" s="290"/>
      <c r="GY186" s="290"/>
      <c r="GZ186" s="290"/>
      <c r="HA186" s="290"/>
      <c r="HB186" s="290"/>
      <c r="HC186" s="290"/>
      <c r="HD186" s="290"/>
      <c r="HE186" s="290"/>
      <c r="HF186" s="290"/>
      <c r="HG186" s="290"/>
      <c r="HH186" s="290"/>
      <c r="HI186" s="290"/>
      <c r="HJ186" s="290"/>
      <c r="HK186" s="290"/>
      <c r="HL186" s="290"/>
      <c r="HM186" s="290"/>
      <c r="HN186" s="290"/>
      <c r="HO186" s="290"/>
      <c r="HP186" s="290"/>
      <c r="HQ186" s="290"/>
      <c r="HR186" s="290"/>
      <c r="HS186" s="290"/>
      <c r="HT186" s="290"/>
      <c r="HU186" s="290"/>
      <c r="HV186" s="290"/>
      <c r="HW186" s="290"/>
      <c r="HX186" s="290"/>
      <c r="HY186" s="290"/>
      <c r="HZ186" s="290"/>
      <c r="IA186" s="290"/>
      <c r="IB186" s="290"/>
      <c r="IC186" s="290"/>
      <c r="ID186" s="290"/>
      <c r="IE186" s="290"/>
      <c r="IF186" s="290"/>
      <c r="IG186" s="290"/>
      <c r="IH186" s="290"/>
      <c r="II186" s="290"/>
      <c r="IJ186" s="290"/>
      <c r="IK186" s="290"/>
      <c r="IL186" s="290"/>
      <c r="IM186" s="290"/>
      <c r="IN186" s="290"/>
      <c r="IO186" s="290"/>
      <c r="IP186" s="290"/>
      <c r="IQ186" s="290"/>
      <c r="IR186" s="290"/>
      <c r="IS186" s="290"/>
      <c r="IT186" s="290"/>
      <c r="IU186" s="290"/>
      <c r="IV186" s="290"/>
      <c r="IW186" s="290"/>
      <c r="IX186" s="290"/>
      <c r="IY186" s="290"/>
      <c r="IZ186" s="290"/>
      <c r="JA186" s="290"/>
      <c r="JB186" s="290"/>
      <c r="JC186" s="290"/>
      <c r="JD186" s="290"/>
      <c r="JE186" s="290"/>
      <c r="JF186" s="290"/>
      <c r="JG186" s="290"/>
      <c r="JH186" s="290"/>
      <c r="JI186" s="290"/>
      <c r="JJ186" s="290"/>
      <c r="JK186" s="290"/>
      <c r="JL186" s="290"/>
      <c r="JM186" s="290"/>
      <c r="JN186" s="290"/>
      <c r="JO186" s="290"/>
      <c r="JP186" s="290"/>
      <c r="JQ186" s="290"/>
      <c r="JR186" s="290"/>
      <c r="JS186" s="290"/>
      <c r="JT186" s="290"/>
      <c r="JU186" s="290"/>
      <c r="JV186" s="290"/>
      <c r="JW186" s="290"/>
      <c r="JX186" s="290"/>
      <c r="JY186" s="290"/>
      <c r="JZ186" s="290"/>
      <c r="KA186" s="290"/>
      <c r="KB186" s="290"/>
      <c r="KC186" s="290"/>
      <c r="KD186" s="290"/>
      <c r="KE186" s="290"/>
      <c r="KF186" s="290"/>
      <c r="KG186" s="290"/>
      <c r="KH186" s="290"/>
      <c r="KI186" s="290"/>
      <c r="KJ186" s="290"/>
      <c r="KK186" s="290"/>
      <c r="KL186" s="290"/>
      <c r="KM186" s="290"/>
      <c r="KN186" s="290"/>
      <c r="KO186" s="290"/>
      <c r="KP186" s="290"/>
      <c r="KQ186" s="290"/>
      <c r="KR186" s="290"/>
      <c r="KS186" s="290"/>
      <c r="KT186" s="290"/>
      <c r="KU186" s="290"/>
      <c r="KV186" s="290"/>
      <c r="KW186" s="290"/>
      <c r="KX186" s="290"/>
      <c r="KY186" s="290"/>
      <c r="KZ186" s="290"/>
      <c r="LA186" s="290"/>
      <c r="LB186" s="290"/>
      <c r="LC186" s="290"/>
      <c r="LD186" s="290"/>
      <c r="LE186" s="290"/>
      <c r="LF186" s="290"/>
      <c r="LG186" s="290"/>
      <c r="LH186" s="290"/>
      <c r="LI186" s="290"/>
      <c r="LJ186" s="290"/>
      <c r="LK186" s="290"/>
      <c r="LL186" s="290"/>
      <c r="LM186" s="290"/>
      <c r="LN186" s="290"/>
      <c r="LO186" s="290"/>
      <c r="LP186" s="290"/>
      <c r="LQ186" s="290"/>
      <c r="LR186" s="290"/>
      <c r="LS186" s="290"/>
      <c r="LT186" s="290"/>
      <c r="LU186" s="290"/>
      <c r="LV186" s="290"/>
      <c r="LW186" s="290"/>
      <c r="LX186" s="290"/>
      <c r="LY186" s="290"/>
      <c r="LZ186" s="290"/>
      <c r="MA186" s="290"/>
      <c r="MB186" s="290"/>
      <c r="MC186" s="290"/>
      <c r="MD186" s="290"/>
      <c r="ME186" s="290"/>
      <c r="MF186" s="290"/>
      <c r="MG186" s="290"/>
      <c r="MH186" s="290"/>
      <c r="MI186" s="290"/>
      <c r="MJ186" s="290"/>
      <c r="MK186" s="290"/>
      <c r="ML186" s="290"/>
      <c r="MM186" s="290"/>
      <c r="MN186" s="290"/>
      <c r="MO186" s="290"/>
      <c r="MP186" s="290"/>
      <c r="MQ186" s="290"/>
      <c r="MR186" s="290"/>
      <c r="MS186" s="290"/>
      <c r="MT186" s="290"/>
      <c r="MU186" s="290"/>
      <c r="MV186" s="290"/>
      <c r="MW186" s="290"/>
      <c r="MX186" s="290"/>
      <c r="MY186" s="290"/>
      <c r="MZ186" s="290"/>
      <c r="NA186" s="290"/>
      <c r="NB186" s="290"/>
      <c r="NC186" s="290"/>
      <c r="ND186" s="290"/>
      <c r="NE186" s="290"/>
      <c r="NF186" s="290"/>
      <c r="NG186" s="290"/>
      <c r="NH186" s="290"/>
      <c r="NI186" s="290"/>
      <c r="NJ186" s="290"/>
      <c r="NK186" s="290"/>
      <c r="NL186" s="290"/>
      <c r="NM186" s="290"/>
      <c r="NN186" s="290"/>
      <c r="NO186" s="290"/>
      <c r="NP186" s="290"/>
      <c r="NQ186" s="290"/>
      <c r="NR186" s="290"/>
      <c r="NS186" s="290"/>
      <c r="NT186" s="290"/>
      <c r="NU186" s="290"/>
      <c r="NV186" s="290"/>
      <c r="NW186" s="290"/>
      <c r="NX186" s="290"/>
      <c r="NY186" s="290"/>
      <c r="NZ186" s="290"/>
      <c r="OA186" s="290"/>
      <c r="OB186" s="290"/>
      <c r="OC186" s="290"/>
      <c r="OD186" s="290"/>
      <c r="OE186" s="290"/>
      <c r="OF186" s="290"/>
      <c r="OG186" s="290"/>
      <c r="OH186" s="290"/>
      <c r="OI186" s="290"/>
      <c r="OJ186" s="290"/>
      <c r="OK186" s="290"/>
      <c r="OL186" s="290"/>
      <c r="OM186" s="290"/>
      <c r="ON186" s="290"/>
      <c r="OO186" s="290"/>
      <c r="OP186" s="290"/>
      <c r="OQ186" s="290"/>
      <c r="OR186" s="290"/>
      <c r="OS186" s="290"/>
      <c r="OT186" s="290"/>
      <c r="OU186" s="290"/>
      <c r="OV186" s="290"/>
      <c r="OW186" s="290"/>
      <c r="OX186" s="290"/>
      <c r="OY186" s="290"/>
      <c r="OZ186" s="290"/>
      <c r="PA186" s="290"/>
      <c r="PB186" s="290"/>
      <c r="PC186" s="290"/>
      <c r="PD186" s="290"/>
      <c r="PE186" s="290"/>
      <c r="PF186" s="290"/>
      <c r="PG186" s="290"/>
      <c r="PH186" s="290"/>
      <c r="PI186" s="290"/>
      <c r="PJ186" s="290"/>
      <c r="PK186" s="290"/>
      <c r="PL186" s="290"/>
      <c r="PM186" s="290"/>
      <c r="PN186" s="290"/>
      <c r="PO186" s="290"/>
      <c r="PP186" s="290"/>
      <c r="PQ186" s="290"/>
      <c r="PR186" s="290"/>
      <c r="PS186" s="290"/>
      <c r="PT186" s="290"/>
      <c r="PU186" s="290"/>
      <c r="PV186" s="290"/>
      <c r="PW186" s="290"/>
      <c r="PX186" s="290"/>
      <c r="PY186" s="290"/>
      <c r="PZ186" s="290"/>
      <c r="QA186" s="290"/>
      <c r="QB186" s="290"/>
      <c r="QC186" s="290"/>
      <c r="QD186" s="290"/>
      <c r="QE186" s="290"/>
      <c r="QF186" s="290"/>
      <c r="QG186" s="290"/>
      <c r="QH186" s="290"/>
      <c r="QI186" s="290"/>
      <c r="QJ186" s="290"/>
      <c r="QK186" s="290"/>
      <c r="QL186" s="290"/>
      <c r="QM186" s="290"/>
      <c r="QN186" s="290"/>
      <c r="QO186" s="290"/>
      <c r="QP186" s="290"/>
      <c r="QQ186" s="290"/>
      <c r="QR186" s="290"/>
      <c r="QS186" s="290"/>
      <c r="QT186" s="290"/>
      <c r="QU186" s="290"/>
      <c r="QV186" s="290"/>
      <c r="QW186" s="290"/>
      <c r="QX186" s="290"/>
      <c r="QY186" s="290"/>
      <c r="QZ186" s="290"/>
      <c r="RA186" s="290"/>
      <c r="RB186" s="290"/>
      <c r="RC186" s="290"/>
      <c r="RD186" s="290"/>
      <c r="RE186" s="290"/>
      <c r="RF186" s="290"/>
      <c r="RG186" s="290"/>
      <c r="RH186" s="290"/>
      <c r="RI186" s="290"/>
      <c r="RJ186" s="290"/>
      <c r="RK186" s="290"/>
      <c r="RL186" s="290"/>
      <c r="RM186" s="290"/>
      <c r="RN186" s="290"/>
      <c r="RO186" s="290"/>
      <c r="RP186" s="290"/>
      <c r="RQ186" s="290"/>
      <c r="RR186" s="290"/>
      <c r="RS186" s="290"/>
      <c r="RT186" s="290"/>
      <c r="RU186" s="290"/>
      <c r="RV186" s="290"/>
      <c r="RW186" s="290"/>
      <c r="RX186" s="290"/>
      <c r="RY186" s="290"/>
      <c r="RZ186" s="290"/>
      <c r="SA186" s="290"/>
      <c r="SB186" s="290"/>
      <c r="SC186" s="290"/>
      <c r="SD186" s="290"/>
      <c r="SE186" s="290"/>
      <c r="SF186" s="290"/>
      <c r="SG186" s="290"/>
      <c r="SH186" s="290"/>
      <c r="SI186" s="290"/>
      <c r="SJ186" s="290"/>
      <c r="SK186" s="290"/>
      <c r="SL186" s="290"/>
      <c r="SM186" s="290"/>
      <c r="SN186" s="290"/>
      <c r="SO186" s="290"/>
      <c r="SP186" s="290"/>
      <c r="SQ186" s="290"/>
      <c r="SR186" s="290"/>
      <c r="SS186" s="290"/>
      <c r="ST186" s="290"/>
      <c r="SU186" s="290"/>
      <c r="SV186" s="290"/>
      <c r="SW186" s="290"/>
      <c r="SX186" s="290"/>
      <c r="SY186" s="290"/>
      <c r="SZ186" s="290"/>
      <c r="TA186" s="290"/>
      <c r="TB186" s="290"/>
      <c r="TC186" s="290"/>
      <c r="TD186" s="290"/>
      <c r="TE186" s="290"/>
      <c r="TF186" s="290"/>
      <c r="TG186" s="290"/>
      <c r="TH186" s="290"/>
      <c r="TI186" s="290"/>
      <c r="TJ186" s="290"/>
      <c r="TK186" s="290"/>
      <c r="TL186" s="290"/>
      <c r="TM186" s="290"/>
      <c r="TN186" s="290"/>
      <c r="TO186" s="290"/>
      <c r="TP186" s="290"/>
      <c r="TQ186" s="290"/>
      <c r="TR186" s="290"/>
      <c r="TS186" s="290"/>
      <c r="TT186" s="290"/>
      <c r="TU186" s="290"/>
      <c r="TV186" s="290"/>
      <c r="TW186" s="290"/>
      <c r="TX186" s="290"/>
      <c r="TY186" s="290"/>
      <c r="TZ186" s="290"/>
      <c r="UA186" s="290"/>
      <c r="UB186" s="290"/>
      <c r="UC186" s="290"/>
      <c r="UD186" s="290"/>
      <c r="UE186" s="290"/>
      <c r="UF186" s="290"/>
      <c r="UG186" s="290"/>
      <c r="UH186" s="290"/>
      <c r="UI186" s="290"/>
      <c r="UJ186" s="290"/>
      <c r="UK186" s="290"/>
      <c r="UL186" s="290"/>
      <c r="UM186" s="290"/>
      <c r="UN186" s="290"/>
      <c r="UO186" s="290"/>
      <c r="UP186" s="290"/>
      <c r="UQ186" s="290"/>
      <c r="UR186" s="290"/>
      <c r="US186" s="290"/>
      <c r="UT186" s="290"/>
      <c r="UU186" s="290"/>
      <c r="UV186" s="290"/>
      <c r="UW186" s="290"/>
      <c r="UX186" s="290"/>
      <c r="UY186" s="290"/>
      <c r="UZ186" s="290"/>
      <c r="VA186" s="290"/>
      <c r="VB186" s="290"/>
      <c r="VC186" s="290"/>
      <c r="VD186" s="290"/>
      <c r="VE186" s="290"/>
      <c r="VF186" s="290"/>
      <c r="VG186" s="290"/>
      <c r="VH186" s="290"/>
      <c r="VI186" s="290"/>
      <c r="VJ186" s="290"/>
      <c r="VK186" s="290"/>
      <c r="VL186" s="290"/>
      <c r="VM186" s="290"/>
      <c r="VN186" s="290"/>
      <c r="VO186" s="290"/>
      <c r="VP186" s="290"/>
      <c r="VQ186" s="290"/>
      <c r="VR186" s="290"/>
      <c r="VS186" s="290"/>
      <c r="VT186" s="290"/>
      <c r="VU186" s="290"/>
      <c r="VV186" s="290"/>
      <c r="VW186" s="290"/>
      <c r="VX186" s="290"/>
      <c r="VY186" s="290"/>
      <c r="VZ186" s="290"/>
      <c r="WA186" s="290"/>
      <c r="WB186" s="290"/>
      <c r="WC186" s="290"/>
      <c r="WD186" s="290"/>
      <c r="WE186" s="290"/>
      <c r="WF186" s="290"/>
      <c r="WG186" s="290"/>
      <c r="WH186" s="290"/>
      <c r="WI186" s="290"/>
      <c r="WJ186" s="290"/>
      <c r="WK186" s="290"/>
      <c r="WL186" s="290"/>
      <c r="WM186" s="290"/>
      <c r="WN186" s="290"/>
      <c r="WO186" s="290"/>
      <c r="WP186" s="290"/>
      <c r="WQ186" s="290"/>
      <c r="WR186" s="290"/>
      <c r="WS186" s="290"/>
      <c r="WT186" s="290"/>
      <c r="WU186" s="290"/>
      <c r="WV186" s="290"/>
      <c r="WW186" s="290"/>
      <c r="WX186" s="290"/>
      <c r="WY186" s="290"/>
      <c r="WZ186" s="290"/>
      <c r="XA186" s="290"/>
      <c r="XB186" s="290"/>
      <c r="XC186" s="290"/>
      <c r="XD186" s="290"/>
      <c r="XE186" s="290"/>
      <c r="XF186" s="290"/>
      <c r="XG186" s="290"/>
      <c r="XH186" s="290"/>
      <c r="XI186" s="290"/>
      <c r="XJ186" s="290"/>
      <c r="XK186" s="290"/>
      <c r="XL186" s="290"/>
      <c r="XM186" s="290"/>
      <c r="XN186" s="290"/>
      <c r="XO186" s="290"/>
      <c r="XP186" s="290"/>
      <c r="XQ186" s="290"/>
      <c r="XR186" s="290"/>
      <c r="XS186" s="290"/>
      <c r="XT186" s="290"/>
      <c r="XU186" s="290"/>
      <c r="XV186" s="290"/>
      <c r="XW186" s="290"/>
      <c r="XX186" s="290"/>
      <c r="XY186" s="290"/>
      <c r="XZ186" s="290"/>
      <c r="YA186" s="290"/>
      <c r="YB186" s="290"/>
      <c r="YC186" s="290"/>
      <c r="YD186" s="290"/>
      <c r="YE186" s="290"/>
      <c r="YF186" s="290"/>
      <c r="YG186" s="290"/>
      <c r="YH186" s="290"/>
      <c r="YI186" s="290"/>
      <c r="YJ186" s="290"/>
      <c r="YK186" s="290"/>
      <c r="YL186" s="290"/>
      <c r="YM186" s="290"/>
      <c r="YN186" s="290"/>
      <c r="YO186" s="290"/>
      <c r="YP186" s="290"/>
      <c r="YQ186" s="290"/>
      <c r="YR186" s="290"/>
      <c r="YS186" s="290"/>
      <c r="YT186" s="290"/>
      <c r="YU186" s="290"/>
      <c r="YV186" s="290"/>
      <c r="YW186" s="290"/>
      <c r="YX186" s="290"/>
      <c r="YY186" s="290"/>
      <c r="YZ186" s="290"/>
      <c r="ZA186" s="290"/>
      <c r="ZB186" s="290"/>
      <c r="ZC186" s="290"/>
      <c r="ZD186" s="290"/>
      <c r="ZE186" s="290"/>
      <c r="ZF186" s="290"/>
      <c r="ZG186" s="290"/>
      <c r="ZH186" s="290"/>
      <c r="ZI186" s="290"/>
      <c r="ZJ186" s="290"/>
      <c r="ZK186" s="290"/>
      <c r="ZL186" s="290"/>
      <c r="ZM186" s="290"/>
      <c r="ZN186" s="290"/>
      <c r="ZO186" s="290"/>
      <c r="ZP186" s="290"/>
      <c r="ZQ186" s="290"/>
      <c r="ZR186" s="290"/>
      <c r="ZS186" s="290"/>
      <c r="ZT186" s="290"/>
      <c r="ZU186" s="290"/>
      <c r="ZV186" s="290"/>
      <c r="ZW186" s="290"/>
      <c r="ZX186" s="290"/>
      <c r="ZY186" s="290"/>
      <c r="ZZ186" s="290"/>
      <c r="AAA186" s="290"/>
      <c r="AAB186" s="290"/>
      <c r="AAC186" s="290"/>
      <c r="AAD186" s="290"/>
      <c r="AAE186" s="290"/>
      <c r="AAF186" s="290"/>
      <c r="AAG186" s="290"/>
      <c r="AAH186" s="290"/>
      <c r="AAI186" s="290"/>
      <c r="AAJ186" s="290"/>
      <c r="AAK186" s="290"/>
      <c r="AAL186" s="290"/>
      <c r="AAM186" s="290"/>
      <c r="AAN186" s="290"/>
      <c r="AAO186" s="290"/>
      <c r="AAP186" s="290"/>
      <c r="AAQ186" s="290"/>
      <c r="AAR186" s="290"/>
      <c r="AAS186" s="290"/>
      <c r="AAT186" s="290"/>
      <c r="AAU186" s="290"/>
      <c r="AAV186" s="290"/>
      <c r="AAW186" s="290"/>
      <c r="AAX186" s="290"/>
      <c r="AAY186" s="290"/>
      <c r="AAZ186" s="290"/>
      <c r="ABA186" s="290"/>
      <c r="ABB186" s="290"/>
      <c r="ABC186" s="290"/>
      <c r="ABD186" s="290"/>
      <c r="ABE186" s="290"/>
      <c r="ABF186" s="290"/>
      <c r="ABG186" s="290"/>
      <c r="ABH186" s="290"/>
      <c r="ABI186" s="290"/>
      <c r="ABJ186" s="290"/>
      <c r="ABK186" s="290"/>
      <c r="ABL186" s="290"/>
      <c r="ABM186" s="290"/>
      <c r="ABN186" s="290"/>
      <c r="ABO186" s="290"/>
      <c r="ABP186" s="290"/>
      <c r="ABQ186" s="290"/>
      <c r="ABR186" s="290"/>
      <c r="ABS186" s="290"/>
      <c r="ABT186" s="290"/>
      <c r="ABU186" s="290"/>
      <c r="ABV186" s="290"/>
      <c r="ABW186" s="290"/>
      <c r="ABX186" s="290"/>
      <c r="ABY186" s="290"/>
      <c r="ABZ186" s="290"/>
      <c r="ACA186" s="290"/>
      <c r="ACB186" s="290"/>
      <c r="ACC186" s="290"/>
      <c r="ACD186" s="290"/>
      <c r="ACE186" s="290"/>
      <c r="ACF186" s="290"/>
      <c r="ACG186" s="290"/>
      <c r="ACH186" s="290"/>
      <c r="ACI186" s="290"/>
      <c r="ACJ186" s="290"/>
      <c r="ACK186" s="290"/>
      <c r="ACL186" s="290"/>
      <c r="ACM186" s="290"/>
      <c r="ACN186" s="290"/>
      <c r="ACO186" s="290"/>
      <c r="ACP186" s="290"/>
      <c r="ACQ186" s="290"/>
      <c r="ACR186" s="290"/>
      <c r="ACS186" s="290"/>
      <c r="ACT186" s="290"/>
      <c r="ACU186" s="290"/>
      <c r="ACV186" s="290"/>
      <c r="ACW186" s="290"/>
      <c r="ACX186" s="290"/>
      <c r="ACY186" s="290"/>
      <c r="ACZ186" s="290"/>
      <c r="ADA186" s="290"/>
      <c r="ADB186" s="290"/>
      <c r="ADC186" s="290"/>
      <c r="ADD186" s="290"/>
      <c r="ADE186" s="290"/>
      <c r="ADF186" s="290"/>
      <c r="ADG186" s="290"/>
      <c r="ADH186" s="290"/>
      <c r="ADI186" s="290"/>
      <c r="ADJ186" s="290"/>
      <c r="ADK186" s="290"/>
      <c r="ADL186" s="290"/>
      <c r="ADM186" s="290"/>
      <c r="ADN186" s="290"/>
      <c r="ADO186" s="290"/>
      <c r="ADP186" s="290"/>
      <c r="ADQ186" s="290"/>
      <c r="ADR186" s="290"/>
      <c r="ADS186" s="290"/>
      <c r="ADT186" s="290"/>
      <c r="ADU186" s="290"/>
      <c r="ADV186" s="290"/>
      <c r="ADW186" s="290"/>
      <c r="ADX186" s="290"/>
      <c r="ADY186" s="290"/>
      <c r="ADZ186" s="290"/>
      <c r="AEA186" s="290"/>
      <c r="AEB186" s="290"/>
      <c r="AEC186" s="290"/>
      <c r="AED186" s="290"/>
      <c r="AEE186" s="290"/>
      <c r="AEF186" s="290"/>
      <c r="AEG186" s="290"/>
      <c r="AEH186" s="290"/>
      <c r="AEI186" s="290"/>
      <c r="AEJ186" s="290"/>
      <c r="AEK186" s="290"/>
      <c r="AEL186" s="290"/>
      <c r="AEM186" s="290"/>
      <c r="AEN186" s="290"/>
      <c r="AEO186" s="290"/>
      <c r="AEP186" s="290"/>
      <c r="AEQ186" s="290"/>
      <c r="AER186" s="290"/>
      <c r="AES186" s="290"/>
      <c r="AET186" s="290"/>
      <c r="AEU186" s="290"/>
      <c r="AEV186" s="290"/>
      <c r="AEW186" s="290"/>
      <c r="AEX186" s="290"/>
      <c r="AEY186" s="290"/>
      <c r="AEZ186" s="290"/>
      <c r="AFA186" s="290"/>
      <c r="AFB186" s="290"/>
      <c r="AFC186" s="290"/>
      <c r="AFD186" s="290"/>
      <c r="AFE186" s="290"/>
      <c r="AFF186" s="290"/>
      <c r="AFG186" s="290"/>
      <c r="AFH186" s="290"/>
      <c r="AFI186" s="290"/>
      <c r="AFJ186" s="290"/>
      <c r="AFK186" s="290"/>
      <c r="AFL186" s="290"/>
      <c r="AFM186" s="290"/>
      <c r="AFN186" s="290"/>
      <c r="AFO186" s="290"/>
      <c r="AFP186" s="290"/>
      <c r="AFQ186" s="290"/>
      <c r="AFR186" s="290"/>
      <c r="AFS186" s="290"/>
      <c r="AFT186" s="290"/>
      <c r="AFU186" s="290"/>
      <c r="AFV186" s="290"/>
      <c r="AFW186" s="290"/>
      <c r="AFX186" s="290"/>
      <c r="AFY186" s="290"/>
      <c r="AFZ186" s="290"/>
      <c r="AGA186" s="290"/>
      <c r="AGB186" s="290"/>
      <c r="AGC186" s="290"/>
      <c r="AGD186" s="290"/>
      <c r="AGE186" s="290"/>
      <c r="AGF186" s="290"/>
      <c r="AGG186" s="290"/>
      <c r="AGH186" s="290"/>
      <c r="AGI186" s="290"/>
      <c r="AGJ186" s="290"/>
      <c r="AGK186" s="290"/>
      <c r="AGL186" s="290"/>
      <c r="AGM186" s="290"/>
      <c r="AGN186" s="290"/>
      <c r="AGO186" s="290"/>
      <c r="AGP186" s="290"/>
      <c r="AGQ186" s="290"/>
      <c r="AGR186" s="290"/>
      <c r="AGS186" s="290"/>
      <c r="AGT186" s="290"/>
      <c r="AGU186" s="290"/>
      <c r="AGV186" s="290"/>
      <c r="AGW186" s="290"/>
      <c r="AGX186" s="290"/>
      <c r="AGY186" s="290"/>
      <c r="AGZ186" s="290"/>
      <c r="AHA186" s="290"/>
      <c r="AHB186" s="290"/>
      <c r="AHC186" s="290"/>
      <c r="AHD186" s="290"/>
      <c r="AHE186" s="290"/>
      <c r="AHF186" s="290"/>
      <c r="AHG186" s="290"/>
      <c r="AHH186" s="290"/>
      <c r="AHI186" s="290"/>
      <c r="AHJ186" s="290"/>
      <c r="AHK186" s="290"/>
      <c r="AHL186" s="290"/>
      <c r="AHM186" s="290"/>
      <c r="AHN186" s="290"/>
      <c r="AHO186" s="290"/>
      <c r="AHP186" s="290"/>
      <c r="AHQ186" s="290"/>
      <c r="AHR186" s="290"/>
      <c r="AHS186" s="290"/>
      <c r="AHT186" s="290"/>
      <c r="AHU186" s="290"/>
      <c r="AHV186" s="290"/>
      <c r="AHW186" s="290"/>
      <c r="AHX186" s="290"/>
      <c r="AHY186" s="290"/>
      <c r="AHZ186" s="290"/>
      <c r="AIA186" s="290"/>
      <c r="AIB186" s="290"/>
      <c r="AIC186" s="290"/>
      <c r="AID186" s="290"/>
      <c r="AIE186" s="290"/>
      <c r="AIF186" s="290"/>
      <c r="AIG186" s="290"/>
      <c r="AIH186" s="290"/>
      <c r="AII186" s="290"/>
      <c r="AIJ186" s="290"/>
      <c r="AIK186" s="290"/>
      <c r="AIL186" s="290"/>
      <c r="AIM186" s="290"/>
      <c r="AIN186" s="290"/>
      <c r="AIO186" s="290"/>
      <c r="AIP186" s="290"/>
      <c r="AIQ186" s="290"/>
      <c r="AIR186" s="290"/>
      <c r="AIS186" s="290"/>
      <c r="AIT186" s="290"/>
      <c r="AIU186" s="290"/>
      <c r="AIV186" s="290"/>
      <c r="AIW186" s="290"/>
      <c r="AIX186" s="290"/>
      <c r="AIY186" s="290"/>
      <c r="AIZ186" s="290"/>
      <c r="AJA186" s="290"/>
      <c r="AJB186" s="290"/>
      <c r="AJC186" s="290"/>
      <c r="AJD186" s="290"/>
      <c r="AJE186" s="290"/>
      <c r="AJF186" s="290"/>
      <c r="AJG186" s="290"/>
      <c r="AJH186" s="290"/>
      <c r="AJI186" s="290"/>
      <c r="AJJ186" s="290"/>
      <c r="AJK186" s="290"/>
      <c r="AJL186" s="290"/>
      <c r="AJM186" s="290"/>
      <c r="AJN186" s="290"/>
      <c r="AJO186" s="290"/>
      <c r="AJP186" s="290"/>
      <c r="AJQ186" s="290"/>
      <c r="AJR186" s="290"/>
      <c r="AJS186" s="290"/>
      <c r="AJT186" s="290"/>
      <c r="AJU186" s="290"/>
      <c r="AJV186" s="290"/>
      <c r="AJW186" s="290"/>
      <c r="AJX186" s="290"/>
      <c r="AJY186" s="290"/>
      <c r="AJZ186" s="290"/>
      <c r="AKA186" s="290"/>
      <c r="AKB186" s="290"/>
      <c r="AKC186" s="290"/>
      <c r="AKD186" s="290"/>
      <c r="AKE186" s="290"/>
      <c r="AKF186" s="290"/>
      <c r="AKG186" s="290"/>
      <c r="AKH186" s="290"/>
      <c r="AKI186" s="290"/>
      <c r="AKJ186" s="290"/>
      <c r="AKK186" s="290"/>
      <c r="AKL186" s="290"/>
      <c r="AKM186" s="290"/>
      <c r="AKN186" s="290"/>
      <c r="AKO186" s="290"/>
      <c r="AKP186" s="290"/>
      <c r="AKQ186" s="290"/>
      <c r="AKR186" s="290"/>
      <c r="AKS186" s="290"/>
      <c r="AKT186" s="290"/>
      <c r="AKU186" s="290"/>
      <c r="AKV186" s="290"/>
      <c r="AKW186" s="290"/>
      <c r="AKX186" s="290"/>
      <c r="AKY186" s="290"/>
      <c r="AKZ186" s="290"/>
      <c r="ALA186" s="290"/>
      <c r="ALB186" s="290"/>
      <c r="ALC186" s="290"/>
      <c r="ALD186" s="290"/>
      <c r="ALE186" s="290"/>
      <c r="ALF186" s="290"/>
      <c r="ALG186" s="290"/>
      <c r="ALH186" s="290"/>
      <c r="ALI186" s="290"/>
      <c r="ALJ186" s="290"/>
      <c r="ALK186" s="290"/>
      <c r="ALL186" s="290"/>
      <c r="ALM186" s="290"/>
      <c r="ALN186" s="290"/>
      <c r="ALO186" s="290"/>
      <c r="ALP186" s="290"/>
      <c r="ALQ186" s="290"/>
      <c r="ALR186" s="290"/>
      <c r="ALS186" s="290"/>
      <c r="ALT186" s="290"/>
      <c r="ALU186" s="290"/>
      <c r="ALV186" s="290"/>
      <c r="ALW186" s="290"/>
      <c r="ALX186" s="290"/>
      <c r="ALY186" s="290"/>
      <c r="ALZ186" s="290"/>
      <c r="AMA186" s="290"/>
      <c r="AMB186" s="290"/>
      <c r="AMC186" s="290"/>
      <c r="AMD186" s="290"/>
      <c r="AME186" s="290"/>
      <c r="AMF186" s="290"/>
      <c r="AMG186" s="290"/>
      <c r="AMH186" s="290"/>
      <c r="AMI186" s="290"/>
      <c r="AMJ186" s="290"/>
      <c r="AMK186" s="290"/>
      <c r="AML186" s="290"/>
      <c r="AMM186" s="290"/>
      <c r="AMN186" s="290"/>
      <c r="AMO186" s="290"/>
      <c r="AMP186" s="290"/>
      <c r="AMQ186" s="290"/>
      <c r="AMR186" s="290"/>
      <c r="AMS186" s="290"/>
      <c r="AMT186" s="290"/>
      <c r="AMU186" s="290"/>
      <c r="AMV186" s="290"/>
      <c r="AMW186" s="290"/>
      <c r="AMX186" s="290"/>
      <c r="AMY186" s="290"/>
      <c r="AMZ186" s="290"/>
      <c r="ANA186" s="290"/>
      <c r="ANB186" s="290"/>
    </row>
    <row r="187" spans="1:1042" ht="15" customHeight="1" x14ac:dyDescent="0.2">
      <c r="A187"/>
      <c r="B187" s="820"/>
      <c r="C187" s="91"/>
      <c r="D187" s="283"/>
      <c r="E187" s="90"/>
      <c r="F187" s="90"/>
      <c r="G187" s="90"/>
      <c r="H187" s="90"/>
      <c r="I187" s="121"/>
      <c r="J187" s="90"/>
      <c r="K187" s="90"/>
      <c r="L187" s="90"/>
      <c r="M187" s="121"/>
      <c r="N187" s="90"/>
      <c r="O187" s="90"/>
      <c r="P187" s="90"/>
      <c r="Q187" s="121"/>
      <c r="R187" s="90"/>
      <c r="S187" s="90"/>
      <c r="T187" s="90"/>
      <c r="U187" s="121"/>
      <c r="V187" s="90"/>
      <c r="W187" s="90"/>
      <c r="X187" s="90"/>
      <c r="Y187" s="121"/>
      <c r="Z187" s="90"/>
      <c r="AA187" s="90"/>
      <c r="AB187" s="90"/>
      <c r="AC187" s="121"/>
      <c r="AD187" s="90"/>
      <c r="AE187" s="90"/>
      <c r="AF187" s="90"/>
      <c r="AG187" s="121"/>
      <c r="AH187" s="90"/>
      <c r="AI187" s="90"/>
      <c r="AJ187" s="90"/>
      <c r="AK187" s="121"/>
      <c r="AL187" s="90"/>
      <c r="AM187" s="90"/>
      <c r="AN187" s="90"/>
      <c r="AO187" s="121"/>
      <c r="AP187" s="118"/>
      <c r="AQ187" s="89"/>
      <c r="AR187" s="279"/>
      <c r="AS187" s="121"/>
      <c r="AT187" s="118"/>
      <c r="AU187" s="279"/>
      <c r="AV187" s="279"/>
      <c r="AW187" s="123"/>
      <c r="AX187" s="320" t="s">
        <v>546</v>
      </c>
      <c r="AY187" s="319">
        <f>SUM(AY137:AY186)</f>
        <v>17509.339999999997</v>
      </c>
      <c r="AZ187" s="319">
        <f>SUM(AZ137:AZ186)</f>
        <v>3694.6657</v>
      </c>
      <c r="BA187" s="829"/>
      <c r="BC187" s="438" t="str">
        <f>AX187</f>
        <v>APRILE</v>
      </c>
      <c r="BD187" s="439"/>
      <c r="BE187" s="439">
        <f>SUM(BE137:BE186)</f>
        <v>31.588200000000001</v>
      </c>
      <c r="BF187" s="331"/>
      <c r="BG187" s="439">
        <f>SUM(BG137:BG186)</f>
        <v>9.7490000000000006</v>
      </c>
      <c r="BH187" s="346"/>
    </row>
    <row r="188" spans="1:1042" s="289" customFormat="1" ht="15" customHeight="1" x14ac:dyDescent="0.2">
      <c r="B188" s="844" t="s">
        <v>558</v>
      </c>
      <c r="C188" s="111"/>
      <c r="D188" s="284"/>
      <c r="E188" s="99"/>
      <c r="F188" s="99"/>
      <c r="G188" s="99"/>
      <c r="H188" s="99"/>
      <c r="I188" s="122"/>
      <c r="J188" s="99"/>
      <c r="K188" s="99"/>
      <c r="L188" s="99"/>
      <c r="M188" s="122"/>
      <c r="N188" s="99"/>
      <c r="O188" s="99"/>
      <c r="P188" s="99"/>
      <c r="Q188" s="122"/>
      <c r="R188" s="99"/>
      <c r="S188" s="99"/>
      <c r="T188" s="99"/>
      <c r="U188" s="122"/>
      <c r="V188" s="99"/>
      <c r="W188" s="99"/>
      <c r="X188" s="99"/>
      <c r="Y188" s="122"/>
      <c r="Z188" s="99"/>
      <c r="AA188" s="99"/>
      <c r="AB188" s="99"/>
      <c r="AC188" s="122"/>
      <c r="AD188" s="99"/>
      <c r="AE188" s="99"/>
      <c r="AF188" s="99"/>
      <c r="AG188" s="122"/>
      <c r="AH188" s="99"/>
      <c r="AI188" s="99"/>
      <c r="AJ188" s="99"/>
      <c r="AK188" s="122"/>
      <c r="AL188" s="99"/>
      <c r="AM188" s="99"/>
      <c r="AN188" s="99"/>
      <c r="AO188" s="122"/>
      <c r="AP188" s="119"/>
      <c r="AQ188" s="285"/>
      <c r="AR188" s="99"/>
      <c r="AS188" s="122"/>
      <c r="AT188" s="119"/>
      <c r="AU188" s="99"/>
      <c r="AV188" s="99"/>
      <c r="AW188" s="124"/>
      <c r="AX188" s="119"/>
      <c r="AY188" s="288"/>
      <c r="AZ188" s="286"/>
      <c r="BA188" s="99"/>
      <c r="BB188" s="291"/>
      <c r="BC188" s="324"/>
      <c r="BD188" s="428"/>
      <c r="BE188" s="428"/>
      <c r="BF188" s="428"/>
      <c r="BG188" s="333"/>
      <c r="BH188" s="290"/>
      <c r="BI188" s="290"/>
      <c r="BJ188" s="290"/>
      <c r="BK188" s="290"/>
      <c r="BL188" s="290"/>
      <c r="BM188" s="290"/>
      <c r="BN188" s="290"/>
      <c r="BO188" s="290"/>
      <c r="BP188" s="290"/>
      <c r="BQ188" s="290"/>
      <c r="BR188" s="290"/>
      <c r="BS188" s="290"/>
      <c r="BT188" s="290"/>
      <c r="BU188" s="290"/>
      <c r="BV188" s="290"/>
      <c r="BW188" s="290"/>
      <c r="BX188" s="290"/>
      <c r="BY188" s="290"/>
      <c r="BZ188" s="290"/>
      <c r="CA188" s="290"/>
      <c r="CB188" s="290"/>
      <c r="CC188" s="290"/>
      <c r="CD188" s="290"/>
      <c r="CE188" s="290"/>
      <c r="CF188" s="290"/>
      <c r="CG188" s="290"/>
      <c r="CH188" s="290"/>
      <c r="CI188" s="290"/>
      <c r="CJ188" s="290"/>
      <c r="CK188" s="290"/>
      <c r="CL188" s="290"/>
      <c r="CM188" s="290"/>
      <c r="CN188" s="290"/>
      <c r="CO188" s="290"/>
      <c r="CP188" s="290"/>
      <c r="CQ188" s="290"/>
      <c r="CR188" s="290"/>
      <c r="CS188" s="290"/>
      <c r="CT188" s="290"/>
      <c r="CU188" s="290"/>
      <c r="CV188" s="290"/>
      <c r="CW188" s="290"/>
      <c r="CX188" s="290"/>
      <c r="CY188" s="290"/>
      <c r="CZ188" s="290"/>
      <c r="DA188" s="290"/>
      <c r="DB188" s="290"/>
      <c r="DC188" s="290"/>
      <c r="DD188" s="290"/>
      <c r="DE188" s="290"/>
      <c r="DF188" s="290"/>
      <c r="DG188" s="290"/>
      <c r="DH188" s="290"/>
      <c r="DI188" s="290"/>
      <c r="DJ188" s="290"/>
      <c r="DK188" s="290"/>
      <c r="DL188" s="290"/>
      <c r="DM188" s="290"/>
      <c r="DN188" s="290"/>
      <c r="DO188" s="290"/>
      <c r="DP188" s="290"/>
      <c r="DQ188" s="290"/>
      <c r="DR188" s="290"/>
      <c r="DS188" s="290"/>
      <c r="DT188" s="290"/>
      <c r="DU188" s="290"/>
      <c r="DV188" s="290"/>
      <c r="DW188" s="290"/>
      <c r="DX188" s="290"/>
      <c r="DY188" s="290"/>
      <c r="DZ188" s="290"/>
      <c r="EA188" s="290"/>
      <c r="EB188" s="290"/>
      <c r="EC188" s="290"/>
      <c r="ED188" s="290"/>
      <c r="EE188" s="290"/>
      <c r="EF188" s="290"/>
      <c r="EG188" s="290"/>
      <c r="EH188" s="290"/>
      <c r="EI188" s="290"/>
      <c r="EJ188" s="290"/>
      <c r="EK188" s="290"/>
      <c r="EL188" s="290"/>
      <c r="EM188" s="290"/>
      <c r="EN188" s="290"/>
      <c r="EO188" s="290"/>
      <c r="EP188" s="290"/>
      <c r="EQ188" s="290"/>
      <c r="ER188" s="290"/>
      <c r="ES188" s="290"/>
      <c r="ET188" s="290"/>
      <c r="EU188" s="290"/>
      <c r="EV188" s="290"/>
      <c r="EW188" s="290"/>
      <c r="EX188" s="290"/>
      <c r="EY188" s="290"/>
      <c r="EZ188" s="290"/>
      <c r="FA188" s="290"/>
      <c r="FB188" s="290"/>
      <c r="FC188" s="290"/>
      <c r="FD188" s="290"/>
      <c r="FE188" s="290"/>
      <c r="FF188" s="290"/>
      <c r="FG188" s="290"/>
      <c r="FH188" s="290"/>
      <c r="FI188" s="290"/>
      <c r="FJ188" s="290"/>
      <c r="FK188" s="290"/>
      <c r="FL188" s="290"/>
      <c r="FM188" s="290"/>
      <c r="FN188" s="290"/>
      <c r="FO188" s="290"/>
      <c r="FP188" s="290"/>
      <c r="FQ188" s="290"/>
      <c r="FR188" s="290"/>
      <c r="FS188" s="290"/>
      <c r="FT188" s="290"/>
      <c r="FU188" s="290"/>
      <c r="FV188" s="290"/>
      <c r="FW188" s="290"/>
      <c r="FX188" s="290"/>
      <c r="FY188" s="290"/>
      <c r="FZ188" s="290"/>
      <c r="GA188" s="290"/>
      <c r="GB188" s="290"/>
      <c r="GC188" s="290"/>
      <c r="GD188" s="290"/>
      <c r="GE188" s="290"/>
      <c r="GF188" s="290"/>
      <c r="GG188" s="290"/>
      <c r="GH188" s="290"/>
      <c r="GI188" s="290"/>
      <c r="GJ188" s="290"/>
      <c r="GK188" s="290"/>
      <c r="GL188" s="290"/>
      <c r="GM188" s="290"/>
      <c r="GN188" s="290"/>
      <c r="GO188" s="290"/>
      <c r="GP188" s="290"/>
      <c r="GQ188" s="290"/>
      <c r="GR188" s="290"/>
      <c r="GS188" s="290"/>
      <c r="GT188" s="290"/>
      <c r="GU188" s="290"/>
      <c r="GV188" s="290"/>
      <c r="GW188" s="290"/>
      <c r="GX188" s="290"/>
      <c r="GY188" s="290"/>
      <c r="GZ188" s="290"/>
      <c r="HA188" s="290"/>
      <c r="HB188" s="290"/>
      <c r="HC188" s="290"/>
      <c r="HD188" s="290"/>
      <c r="HE188" s="290"/>
      <c r="HF188" s="290"/>
      <c r="HG188" s="290"/>
      <c r="HH188" s="290"/>
      <c r="HI188" s="290"/>
      <c r="HJ188" s="290"/>
      <c r="HK188" s="290"/>
      <c r="HL188" s="290"/>
      <c r="HM188" s="290"/>
      <c r="HN188" s="290"/>
      <c r="HO188" s="290"/>
      <c r="HP188" s="290"/>
      <c r="HQ188" s="290"/>
      <c r="HR188" s="290"/>
      <c r="HS188" s="290"/>
      <c r="HT188" s="290"/>
      <c r="HU188" s="290"/>
      <c r="HV188" s="290"/>
      <c r="HW188" s="290"/>
      <c r="HX188" s="290"/>
      <c r="HY188" s="290"/>
      <c r="HZ188" s="290"/>
      <c r="IA188" s="290"/>
      <c r="IB188" s="290"/>
      <c r="IC188" s="290"/>
      <c r="ID188" s="290"/>
      <c r="IE188" s="290"/>
      <c r="IF188" s="290"/>
      <c r="IG188" s="290"/>
      <c r="IH188" s="290"/>
      <c r="II188" s="290"/>
      <c r="IJ188" s="290"/>
      <c r="IK188" s="290"/>
      <c r="IL188" s="290"/>
      <c r="IM188" s="290"/>
      <c r="IN188" s="290"/>
      <c r="IO188" s="290"/>
      <c r="IP188" s="290"/>
      <c r="IQ188" s="290"/>
      <c r="IR188" s="290"/>
      <c r="IS188" s="290"/>
      <c r="IT188" s="290"/>
      <c r="IU188" s="290"/>
      <c r="IV188" s="290"/>
      <c r="IW188" s="290"/>
      <c r="IX188" s="290"/>
      <c r="IY188" s="290"/>
      <c r="IZ188" s="290"/>
      <c r="JA188" s="290"/>
      <c r="JB188" s="290"/>
      <c r="JC188" s="290"/>
      <c r="JD188" s="290"/>
      <c r="JE188" s="290"/>
      <c r="JF188" s="290"/>
      <c r="JG188" s="290"/>
      <c r="JH188" s="290"/>
      <c r="JI188" s="290"/>
      <c r="JJ188" s="290"/>
      <c r="JK188" s="290"/>
      <c r="JL188" s="290"/>
      <c r="JM188" s="290"/>
      <c r="JN188" s="290"/>
      <c r="JO188" s="290"/>
      <c r="JP188" s="290"/>
      <c r="JQ188" s="290"/>
      <c r="JR188" s="290"/>
      <c r="JS188" s="290"/>
      <c r="JT188" s="290"/>
      <c r="JU188" s="290"/>
      <c r="JV188" s="290"/>
      <c r="JW188" s="290"/>
      <c r="JX188" s="290"/>
      <c r="JY188" s="290"/>
      <c r="JZ188" s="290"/>
      <c r="KA188" s="290"/>
      <c r="KB188" s="290"/>
      <c r="KC188" s="290"/>
      <c r="KD188" s="290"/>
      <c r="KE188" s="290"/>
      <c r="KF188" s="290"/>
      <c r="KG188" s="290"/>
      <c r="KH188" s="290"/>
      <c r="KI188" s="290"/>
      <c r="KJ188" s="290"/>
      <c r="KK188" s="290"/>
      <c r="KL188" s="290"/>
      <c r="KM188" s="290"/>
      <c r="KN188" s="290"/>
      <c r="KO188" s="290"/>
      <c r="KP188" s="290"/>
      <c r="KQ188" s="290"/>
      <c r="KR188" s="290"/>
      <c r="KS188" s="290"/>
      <c r="KT188" s="290"/>
      <c r="KU188" s="290"/>
      <c r="KV188" s="290"/>
      <c r="KW188" s="290"/>
      <c r="KX188" s="290"/>
      <c r="KY188" s="290"/>
      <c r="KZ188" s="290"/>
      <c r="LA188" s="290"/>
      <c r="LB188" s="290"/>
      <c r="LC188" s="290"/>
      <c r="LD188" s="290"/>
      <c r="LE188" s="290"/>
      <c r="LF188" s="290"/>
      <c r="LG188" s="290"/>
      <c r="LH188" s="290"/>
      <c r="LI188" s="290"/>
      <c r="LJ188" s="290"/>
      <c r="LK188" s="290"/>
      <c r="LL188" s="290"/>
      <c r="LM188" s="290"/>
      <c r="LN188" s="290"/>
      <c r="LO188" s="290"/>
      <c r="LP188" s="290"/>
      <c r="LQ188" s="290"/>
      <c r="LR188" s="290"/>
      <c r="LS188" s="290"/>
      <c r="LT188" s="290"/>
      <c r="LU188" s="290"/>
      <c r="LV188" s="290"/>
      <c r="LW188" s="290"/>
      <c r="LX188" s="290"/>
      <c r="LY188" s="290"/>
      <c r="LZ188" s="290"/>
      <c r="MA188" s="290"/>
      <c r="MB188" s="290"/>
      <c r="MC188" s="290"/>
      <c r="MD188" s="290"/>
      <c r="ME188" s="290"/>
      <c r="MF188" s="290"/>
      <c r="MG188" s="290"/>
      <c r="MH188" s="290"/>
      <c r="MI188" s="290"/>
      <c r="MJ188" s="290"/>
      <c r="MK188" s="290"/>
      <c r="ML188" s="290"/>
      <c r="MM188" s="290"/>
      <c r="MN188" s="290"/>
      <c r="MO188" s="290"/>
      <c r="MP188" s="290"/>
      <c r="MQ188" s="290"/>
      <c r="MR188" s="290"/>
      <c r="MS188" s="290"/>
      <c r="MT188" s="290"/>
      <c r="MU188" s="290"/>
      <c r="MV188" s="290"/>
      <c r="MW188" s="290"/>
      <c r="MX188" s="290"/>
      <c r="MY188" s="290"/>
      <c r="MZ188" s="290"/>
      <c r="NA188" s="290"/>
      <c r="NB188" s="290"/>
      <c r="NC188" s="290"/>
      <c r="ND188" s="290"/>
      <c r="NE188" s="290"/>
      <c r="NF188" s="290"/>
      <c r="NG188" s="290"/>
      <c r="NH188" s="290"/>
      <c r="NI188" s="290"/>
      <c r="NJ188" s="290"/>
      <c r="NK188" s="290"/>
      <c r="NL188" s="290"/>
      <c r="NM188" s="290"/>
      <c r="NN188" s="290"/>
      <c r="NO188" s="290"/>
      <c r="NP188" s="290"/>
      <c r="NQ188" s="290"/>
      <c r="NR188" s="290"/>
      <c r="NS188" s="290"/>
      <c r="NT188" s="290"/>
      <c r="NU188" s="290"/>
      <c r="NV188" s="290"/>
      <c r="NW188" s="290"/>
      <c r="NX188" s="290"/>
      <c r="NY188" s="290"/>
      <c r="NZ188" s="290"/>
      <c r="OA188" s="290"/>
      <c r="OB188" s="290"/>
      <c r="OC188" s="290"/>
      <c r="OD188" s="290"/>
      <c r="OE188" s="290"/>
      <c r="OF188" s="290"/>
      <c r="OG188" s="290"/>
      <c r="OH188" s="290"/>
      <c r="OI188" s="290"/>
      <c r="OJ188" s="290"/>
      <c r="OK188" s="290"/>
      <c r="OL188" s="290"/>
      <c r="OM188" s="290"/>
      <c r="ON188" s="290"/>
      <c r="OO188" s="290"/>
      <c r="OP188" s="290"/>
      <c r="OQ188" s="290"/>
      <c r="OR188" s="290"/>
      <c r="OS188" s="290"/>
      <c r="OT188" s="290"/>
      <c r="OU188" s="290"/>
      <c r="OV188" s="290"/>
      <c r="OW188" s="290"/>
      <c r="OX188" s="290"/>
      <c r="OY188" s="290"/>
      <c r="OZ188" s="290"/>
      <c r="PA188" s="290"/>
      <c r="PB188" s="290"/>
      <c r="PC188" s="290"/>
      <c r="PD188" s="290"/>
      <c r="PE188" s="290"/>
      <c r="PF188" s="290"/>
      <c r="PG188" s="290"/>
      <c r="PH188" s="290"/>
      <c r="PI188" s="290"/>
      <c r="PJ188" s="290"/>
      <c r="PK188" s="290"/>
      <c r="PL188" s="290"/>
      <c r="PM188" s="290"/>
      <c r="PN188" s="290"/>
      <c r="PO188" s="290"/>
      <c r="PP188" s="290"/>
      <c r="PQ188" s="290"/>
      <c r="PR188" s="290"/>
      <c r="PS188" s="290"/>
      <c r="PT188" s="290"/>
      <c r="PU188" s="290"/>
      <c r="PV188" s="290"/>
      <c r="PW188" s="290"/>
      <c r="PX188" s="290"/>
      <c r="PY188" s="290"/>
      <c r="PZ188" s="290"/>
      <c r="QA188" s="290"/>
      <c r="QB188" s="290"/>
      <c r="QC188" s="290"/>
      <c r="QD188" s="290"/>
      <c r="QE188" s="290"/>
      <c r="QF188" s="290"/>
      <c r="QG188" s="290"/>
      <c r="QH188" s="290"/>
      <c r="QI188" s="290"/>
      <c r="QJ188" s="290"/>
      <c r="QK188" s="290"/>
      <c r="QL188" s="290"/>
      <c r="QM188" s="290"/>
      <c r="QN188" s="290"/>
      <c r="QO188" s="290"/>
      <c r="QP188" s="290"/>
      <c r="QQ188" s="290"/>
      <c r="QR188" s="290"/>
      <c r="QS188" s="290"/>
      <c r="QT188" s="290"/>
      <c r="QU188" s="290"/>
      <c r="QV188" s="290"/>
      <c r="QW188" s="290"/>
      <c r="QX188" s="290"/>
      <c r="QY188" s="290"/>
      <c r="QZ188" s="290"/>
      <c r="RA188" s="290"/>
      <c r="RB188" s="290"/>
      <c r="RC188" s="290"/>
      <c r="RD188" s="290"/>
      <c r="RE188" s="290"/>
      <c r="RF188" s="290"/>
      <c r="RG188" s="290"/>
      <c r="RH188" s="290"/>
      <c r="RI188" s="290"/>
      <c r="RJ188" s="290"/>
      <c r="RK188" s="290"/>
      <c r="RL188" s="290"/>
      <c r="RM188" s="290"/>
      <c r="RN188" s="290"/>
      <c r="RO188" s="290"/>
      <c r="RP188" s="290"/>
      <c r="RQ188" s="290"/>
      <c r="RR188" s="290"/>
      <c r="RS188" s="290"/>
      <c r="RT188" s="290"/>
      <c r="RU188" s="290"/>
      <c r="RV188" s="290"/>
      <c r="RW188" s="290"/>
      <c r="RX188" s="290"/>
      <c r="RY188" s="290"/>
      <c r="RZ188" s="290"/>
      <c r="SA188" s="290"/>
      <c r="SB188" s="290"/>
      <c r="SC188" s="290"/>
      <c r="SD188" s="290"/>
      <c r="SE188" s="290"/>
      <c r="SF188" s="290"/>
      <c r="SG188" s="290"/>
      <c r="SH188" s="290"/>
      <c r="SI188" s="290"/>
      <c r="SJ188" s="290"/>
      <c r="SK188" s="290"/>
      <c r="SL188" s="290"/>
      <c r="SM188" s="290"/>
      <c r="SN188" s="290"/>
      <c r="SO188" s="290"/>
      <c r="SP188" s="290"/>
      <c r="SQ188" s="290"/>
      <c r="SR188" s="290"/>
      <c r="SS188" s="290"/>
      <c r="ST188" s="290"/>
      <c r="SU188" s="290"/>
      <c r="SV188" s="290"/>
      <c r="SW188" s="290"/>
      <c r="SX188" s="290"/>
      <c r="SY188" s="290"/>
      <c r="SZ188" s="290"/>
      <c r="TA188" s="290"/>
      <c r="TB188" s="290"/>
      <c r="TC188" s="290"/>
      <c r="TD188" s="290"/>
      <c r="TE188" s="290"/>
      <c r="TF188" s="290"/>
      <c r="TG188" s="290"/>
      <c r="TH188" s="290"/>
      <c r="TI188" s="290"/>
      <c r="TJ188" s="290"/>
      <c r="TK188" s="290"/>
      <c r="TL188" s="290"/>
      <c r="TM188" s="290"/>
      <c r="TN188" s="290"/>
      <c r="TO188" s="290"/>
      <c r="TP188" s="290"/>
      <c r="TQ188" s="290"/>
      <c r="TR188" s="290"/>
      <c r="TS188" s="290"/>
      <c r="TT188" s="290"/>
      <c r="TU188" s="290"/>
      <c r="TV188" s="290"/>
      <c r="TW188" s="290"/>
      <c r="TX188" s="290"/>
      <c r="TY188" s="290"/>
      <c r="TZ188" s="290"/>
      <c r="UA188" s="290"/>
      <c r="UB188" s="290"/>
      <c r="UC188" s="290"/>
      <c r="UD188" s="290"/>
      <c r="UE188" s="290"/>
      <c r="UF188" s="290"/>
      <c r="UG188" s="290"/>
      <c r="UH188" s="290"/>
      <c r="UI188" s="290"/>
      <c r="UJ188" s="290"/>
      <c r="UK188" s="290"/>
      <c r="UL188" s="290"/>
      <c r="UM188" s="290"/>
      <c r="UN188" s="290"/>
      <c r="UO188" s="290"/>
      <c r="UP188" s="290"/>
      <c r="UQ188" s="290"/>
      <c r="UR188" s="290"/>
      <c r="US188" s="290"/>
      <c r="UT188" s="290"/>
      <c r="UU188" s="290"/>
      <c r="UV188" s="290"/>
      <c r="UW188" s="290"/>
      <c r="UX188" s="290"/>
      <c r="UY188" s="290"/>
      <c r="UZ188" s="290"/>
      <c r="VA188" s="290"/>
      <c r="VB188" s="290"/>
      <c r="VC188" s="290"/>
      <c r="VD188" s="290"/>
      <c r="VE188" s="290"/>
      <c r="VF188" s="290"/>
      <c r="VG188" s="290"/>
      <c r="VH188" s="290"/>
      <c r="VI188" s="290"/>
      <c r="VJ188" s="290"/>
      <c r="VK188" s="290"/>
      <c r="VL188" s="290"/>
      <c r="VM188" s="290"/>
      <c r="VN188" s="290"/>
      <c r="VO188" s="290"/>
      <c r="VP188" s="290"/>
      <c r="VQ188" s="290"/>
      <c r="VR188" s="290"/>
      <c r="VS188" s="290"/>
      <c r="VT188" s="290"/>
      <c r="VU188" s="290"/>
      <c r="VV188" s="290"/>
      <c r="VW188" s="290"/>
      <c r="VX188" s="290"/>
      <c r="VY188" s="290"/>
      <c r="VZ188" s="290"/>
      <c r="WA188" s="290"/>
      <c r="WB188" s="290"/>
      <c r="WC188" s="290"/>
      <c r="WD188" s="290"/>
      <c r="WE188" s="290"/>
      <c r="WF188" s="290"/>
      <c r="WG188" s="290"/>
      <c r="WH188" s="290"/>
      <c r="WI188" s="290"/>
      <c r="WJ188" s="290"/>
      <c r="WK188" s="290"/>
      <c r="WL188" s="290"/>
      <c r="WM188" s="290"/>
      <c r="WN188" s="290"/>
      <c r="WO188" s="290"/>
      <c r="WP188" s="290"/>
      <c r="WQ188" s="290"/>
      <c r="WR188" s="290"/>
      <c r="WS188" s="290"/>
      <c r="WT188" s="290"/>
      <c r="WU188" s="290"/>
      <c r="WV188" s="290"/>
      <c r="WW188" s="290"/>
      <c r="WX188" s="290"/>
      <c r="WY188" s="290"/>
      <c r="WZ188" s="290"/>
      <c r="XA188" s="290"/>
      <c r="XB188" s="290"/>
      <c r="XC188" s="290"/>
      <c r="XD188" s="290"/>
      <c r="XE188" s="290"/>
      <c r="XF188" s="290"/>
      <c r="XG188" s="290"/>
      <c r="XH188" s="290"/>
      <c r="XI188" s="290"/>
      <c r="XJ188" s="290"/>
      <c r="XK188" s="290"/>
      <c r="XL188" s="290"/>
      <c r="XM188" s="290"/>
      <c r="XN188" s="290"/>
      <c r="XO188" s="290"/>
      <c r="XP188" s="290"/>
      <c r="XQ188" s="290"/>
      <c r="XR188" s="290"/>
      <c r="XS188" s="290"/>
      <c r="XT188" s="290"/>
      <c r="XU188" s="290"/>
      <c r="XV188" s="290"/>
      <c r="XW188" s="290"/>
      <c r="XX188" s="290"/>
      <c r="XY188" s="290"/>
      <c r="XZ188" s="290"/>
      <c r="YA188" s="290"/>
      <c r="YB188" s="290"/>
      <c r="YC188" s="290"/>
      <c r="YD188" s="290"/>
      <c r="YE188" s="290"/>
      <c r="YF188" s="290"/>
      <c r="YG188" s="290"/>
      <c r="YH188" s="290"/>
      <c r="YI188" s="290"/>
      <c r="YJ188" s="290"/>
      <c r="YK188" s="290"/>
      <c r="YL188" s="290"/>
      <c r="YM188" s="290"/>
      <c r="YN188" s="290"/>
      <c r="YO188" s="290"/>
      <c r="YP188" s="290"/>
      <c r="YQ188" s="290"/>
      <c r="YR188" s="290"/>
      <c r="YS188" s="290"/>
      <c r="YT188" s="290"/>
      <c r="YU188" s="290"/>
      <c r="YV188" s="290"/>
      <c r="YW188" s="290"/>
      <c r="YX188" s="290"/>
      <c r="YY188" s="290"/>
      <c r="YZ188" s="290"/>
      <c r="ZA188" s="290"/>
      <c r="ZB188" s="290"/>
      <c r="ZC188" s="290"/>
      <c r="ZD188" s="290"/>
      <c r="ZE188" s="290"/>
      <c r="ZF188" s="290"/>
      <c r="ZG188" s="290"/>
      <c r="ZH188" s="290"/>
      <c r="ZI188" s="290"/>
      <c r="ZJ188" s="290"/>
      <c r="ZK188" s="290"/>
      <c r="ZL188" s="290"/>
      <c r="ZM188" s="290"/>
      <c r="ZN188" s="290"/>
      <c r="ZO188" s="290"/>
      <c r="ZP188" s="290"/>
      <c r="ZQ188" s="290"/>
      <c r="ZR188" s="290"/>
      <c r="ZS188" s="290"/>
      <c r="ZT188" s="290"/>
      <c r="ZU188" s="290"/>
      <c r="ZV188" s="290"/>
      <c r="ZW188" s="290"/>
      <c r="ZX188" s="290"/>
      <c r="ZY188" s="290"/>
      <c r="ZZ188" s="290"/>
      <c r="AAA188" s="290"/>
      <c r="AAB188" s="290"/>
      <c r="AAC188" s="290"/>
      <c r="AAD188" s="290"/>
      <c r="AAE188" s="290"/>
      <c r="AAF188" s="290"/>
      <c r="AAG188" s="290"/>
      <c r="AAH188" s="290"/>
      <c r="AAI188" s="290"/>
      <c r="AAJ188" s="290"/>
      <c r="AAK188" s="290"/>
      <c r="AAL188" s="290"/>
      <c r="AAM188" s="290"/>
      <c r="AAN188" s="290"/>
      <c r="AAO188" s="290"/>
      <c r="AAP188" s="290"/>
      <c r="AAQ188" s="290"/>
      <c r="AAR188" s="290"/>
      <c r="AAS188" s="290"/>
      <c r="AAT188" s="290"/>
      <c r="AAU188" s="290"/>
      <c r="AAV188" s="290"/>
      <c r="AAW188" s="290"/>
      <c r="AAX188" s="290"/>
      <c r="AAY188" s="290"/>
      <c r="AAZ188" s="290"/>
      <c r="ABA188" s="290"/>
      <c r="ABB188" s="290"/>
      <c r="ABC188" s="290"/>
      <c r="ABD188" s="290"/>
      <c r="ABE188" s="290"/>
      <c r="ABF188" s="290"/>
      <c r="ABG188" s="290"/>
      <c r="ABH188" s="290"/>
      <c r="ABI188" s="290"/>
      <c r="ABJ188" s="290"/>
      <c r="ABK188" s="290"/>
      <c r="ABL188" s="290"/>
      <c r="ABM188" s="290"/>
      <c r="ABN188" s="290"/>
      <c r="ABO188" s="290"/>
      <c r="ABP188" s="290"/>
      <c r="ABQ188" s="290"/>
      <c r="ABR188" s="290"/>
      <c r="ABS188" s="290"/>
      <c r="ABT188" s="290"/>
      <c r="ABU188" s="290"/>
      <c r="ABV188" s="290"/>
      <c r="ABW188" s="290"/>
      <c r="ABX188" s="290"/>
      <c r="ABY188" s="290"/>
      <c r="ABZ188" s="290"/>
      <c r="ACA188" s="290"/>
      <c r="ACB188" s="290"/>
      <c r="ACC188" s="290"/>
      <c r="ACD188" s="290"/>
      <c r="ACE188" s="290"/>
      <c r="ACF188" s="290"/>
      <c r="ACG188" s="290"/>
      <c r="ACH188" s="290"/>
      <c r="ACI188" s="290"/>
      <c r="ACJ188" s="290"/>
      <c r="ACK188" s="290"/>
      <c r="ACL188" s="290"/>
      <c r="ACM188" s="290"/>
      <c r="ACN188" s="290"/>
      <c r="ACO188" s="290"/>
      <c r="ACP188" s="290"/>
      <c r="ACQ188" s="290"/>
      <c r="ACR188" s="290"/>
      <c r="ACS188" s="290"/>
      <c r="ACT188" s="290"/>
      <c r="ACU188" s="290"/>
      <c r="ACV188" s="290"/>
      <c r="ACW188" s="290"/>
      <c r="ACX188" s="290"/>
      <c r="ACY188" s="290"/>
      <c r="ACZ188" s="290"/>
      <c r="ADA188" s="290"/>
      <c r="ADB188" s="290"/>
      <c r="ADC188" s="290"/>
      <c r="ADD188" s="290"/>
      <c r="ADE188" s="290"/>
      <c r="ADF188" s="290"/>
      <c r="ADG188" s="290"/>
      <c r="ADH188" s="290"/>
      <c r="ADI188" s="290"/>
      <c r="ADJ188" s="290"/>
      <c r="ADK188" s="290"/>
      <c r="ADL188" s="290"/>
      <c r="ADM188" s="290"/>
      <c r="ADN188" s="290"/>
      <c r="ADO188" s="290"/>
      <c r="ADP188" s="290"/>
      <c r="ADQ188" s="290"/>
      <c r="ADR188" s="290"/>
      <c r="ADS188" s="290"/>
      <c r="ADT188" s="290"/>
      <c r="ADU188" s="290"/>
      <c r="ADV188" s="290"/>
      <c r="ADW188" s="290"/>
      <c r="ADX188" s="290"/>
      <c r="ADY188" s="290"/>
      <c r="ADZ188" s="290"/>
      <c r="AEA188" s="290"/>
      <c r="AEB188" s="290"/>
      <c r="AEC188" s="290"/>
      <c r="AED188" s="290"/>
      <c r="AEE188" s="290"/>
      <c r="AEF188" s="290"/>
      <c r="AEG188" s="290"/>
      <c r="AEH188" s="290"/>
      <c r="AEI188" s="290"/>
      <c r="AEJ188" s="290"/>
      <c r="AEK188" s="290"/>
      <c r="AEL188" s="290"/>
      <c r="AEM188" s="290"/>
      <c r="AEN188" s="290"/>
      <c r="AEO188" s="290"/>
      <c r="AEP188" s="290"/>
      <c r="AEQ188" s="290"/>
      <c r="AER188" s="290"/>
      <c r="AES188" s="290"/>
      <c r="AET188" s="290"/>
      <c r="AEU188" s="290"/>
      <c r="AEV188" s="290"/>
      <c r="AEW188" s="290"/>
      <c r="AEX188" s="290"/>
      <c r="AEY188" s="290"/>
      <c r="AEZ188" s="290"/>
      <c r="AFA188" s="290"/>
      <c r="AFB188" s="290"/>
      <c r="AFC188" s="290"/>
      <c r="AFD188" s="290"/>
      <c r="AFE188" s="290"/>
      <c r="AFF188" s="290"/>
      <c r="AFG188" s="290"/>
      <c r="AFH188" s="290"/>
      <c r="AFI188" s="290"/>
      <c r="AFJ188" s="290"/>
      <c r="AFK188" s="290"/>
      <c r="AFL188" s="290"/>
      <c r="AFM188" s="290"/>
      <c r="AFN188" s="290"/>
      <c r="AFO188" s="290"/>
      <c r="AFP188" s="290"/>
      <c r="AFQ188" s="290"/>
      <c r="AFR188" s="290"/>
      <c r="AFS188" s="290"/>
      <c r="AFT188" s="290"/>
      <c r="AFU188" s="290"/>
      <c r="AFV188" s="290"/>
      <c r="AFW188" s="290"/>
      <c r="AFX188" s="290"/>
      <c r="AFY188" s="290"/>
      <c r="AFZ188" s="290"/>
      <c r="AGA188" s="290"/>
      <c r="AGB188" s="290"/>
      <c r="AGC188" s="290"/>
      <c r="AGD188" s="290"/>
      <c r="AGE188" s="290"/>
      <c r="AGF188" s="290"/>
      <c r="AGG188" s="290"/>
      <c r="AGH188" s="290"/>
      <c r="AGI188" s="290"/>
      <c r="AGJ188" s="290"/>
      <c r="AGK188" s="290"/>
      <c r="AGL188" s="290"/>
      <c r="AGM188" s="290"/>
      <c r="AGN188" s="290"/>
      <c r="AGO188" s="290"/>
      <c r="AGP188" s="290"/>
      <c r="AGQ188" s="290"/>
      <c r="AGR188" s="290"/>
      <c r="AGS188" s="290"/>
      <c r="AGT188" s="290"/>
      <c r="AGU188" s="290"/>
      <c r="AGV188" s="290"/>
      <c r="AGW188" s="290"/>
      <c r="AGX188" s="290"/>
      <c r="AGY188" s="290"/>
      <c r="AGZ188" s="290"/>
      <c r="AHA188" s="290"/>
      <c r="AHB188" s="290"/>
      <c r="AHC188" s="290"/>
      <c r="AHD188" s="290"/>
      <c r="AHE188" s="290"/>
      <c r="AHF188" s="290"/>
      <c r="AHG188" s="290"/>
      <c r="AHH188" s="290"/>
      <c r="AHI188" s="290"/>
      <c r="AHJ188" s="290"/>
      <c r="AHK188" s="290"/>
      <c r="AHL188" s="290"/>
      <c r="AHM188" s="290"/>
      <c r="AHN188" s="290"/>
      <c r="AHO188" s="290"/>
      <c r="AHP188" s="290"/>
      <c r="AHQ188" s="290"/>
      <c r="AHR188" s="290"/>
      <c r="AHS188" s="290"/>
      <c r="AHT188" s="290"/>
      <c r="AHU188" s="290"/>
      <c r="AHV188" s="290"/>
      <c r="AHW188" s="290"/>
      <c r="AHX188" s="290"/>
      <c r="AHY188" s="290"/>
      <c r="AHZ188" s="290"/>
      <c r="AIA188" s="290"/>
      <c r="AIB188" s="290"/>
      <c r="AIC188" s="290"/>
      <c r="AID188" s="290"/>
      <c r="AIE188" s="290"/>
      <c r="AIF188" s="290"/>
      <c r="AIG188" s="290"/>
      <c r="AIH188" s="290"/>
      <c r="AII188" s="290"/>
      <c r="AIJ188" s="290"/>
      <c r="AIK188" s="290"/>
      <c r="AIL188" s="290"/>
      <c r="AIM188" s="290"/>
      <c r="AIN188" s="290"/>
      <c r="AIO188" s="290"/>
      <c r="AIP188" s="290"/>
      <c r="AIQ188" s="290"/>
      <c r="AIR188" s="290"/>
      <c r="AIS188" s="290"/>
      <c r="AIT188" s="290"/>
      <c r="AIU188" s="290"/>
      <c r="AIV188" s="290"/>
      <c r="AIW188" s="290"/>
      <c r="AIX188" s="290"/>
      <c r="AIY188" s="290"/>
      <c r="AIZ188" s="290"/>
      <c r="AJA188" s="290"/>
      <c r="AJB188" s="290"/>
      <c r="AJC188" s="290"/>
      <c r="AJD188" s="290"/>
      <c r="AJE188" s="290"/>
      <c r="AJF188" s="290"/>
      <c r="AJG188" s="290"/>
      <c r="AJH188" s="290"/>
      <c r="AJI188" s="290"/>
      <c r="AJJ188" s="290"/>
      <c r="AJK188" s="290"/>
      <c r="AJL188" s="290"/>
      <c r="AJM188" s="290"/>
      <c r="AJN188" s="290"/>
      <c r="AJO188" s="290"/>
      <c r="AJP188" s="290"/>
      <c r="AJQ188" s="290"/>
      <c r="AJR188" s="290"/>
      <c r="AJS188" s="290"/>
      <c r="AJT188" s="290"/>
      <c r="AJU188" s="290"/>
      <c r="AJV188" s="290"/>
      <c r="AJW188" s="290"/>
      <c r="AJX188" s="290"/>
      <c r="AJY188" s="290"/>
      <c r="AJZ188" s="290"/>
      <c r="AKA188" s="290"/>
      <c r="AKB188" s="290"/>
      <c r="AKC188" s="290"/>
      <c r="AKD188" s="290"/>
      <c r="AKE188" s="290"/>
      <c r="AKF188" s="290"/>
      <c r="AKG188" s="290"/>
      <c r="AKH188" s="290"/>
      <c r="AKI188" s="290"/>
      <c r="AKJ188" s="290"/>
      <c r="AKK188" s="290"/>
      <c r="AKL188" s="290"/>
      <c r="AKM188" s="290"/>
      <c r="AKN188" s="290"/>
      <c r="AKO188" s="290"/>
      <c r="AKP188" s="290"/>
      <c r="AKQ188" s="290"/>
      <c r="AKR188" s="290"/>
      <c r="AKS188" s="290"/>
      <c r="AKT188" s="290"/>
      <c r="AKU188" s="290"/>
      <c r="AKV188" s="290"/>
      <c r="AKW188" s="290"/>
      <c r="AKX188" s="290"/>
      <c r="AKY188" s="290"/>
      <c r="AKZ188" s="290"/>
      <c r="ALA188" s="290"/>
      <c r="ALB188" s="290"/>
      <c r="ALC188" s="290"/>
      <c r="ALD188" s="290"/>
      <c r="ALE188" s="290"/>
      <c r="ALF188" s="290"/>
      <c r="ALG188" s="290"/>
      <c r="ALH188" s="290"/>
      <c r="ALI188" s="290"/>
      <c r="ALJ188" s="290"/>
      <c r="ALK188" s="290"/>
      <c r="ALL188" s="290"/>
      <c r="ALM188" s="290"/>
      <c r="ALN188" s="290"/>
      <c r="ALO188" s="290"/>
      <c r="ALP188" s="290"/>
      <c r="ALQ188" s="290"/>
      <c r="ALR188" s="290"/>
      <c r="ALS188" s="290"/>
      <c r="ALT188" s="290"/>
      <c r="ALU188" s="290"/>
      <c r="ALV188" s="290"/>
      <c r="ALW188" s="290"/>
      <c r="ALX188" s="290"/>
      <c r="ALY188" s="290"/>
      <c r="ALZ188" s="290"/>
      <c r="AMA188" s="290"/>
      <c r="AMB188" s="290"/>
      <c r="AMC188" s="290"/>
      <c r="AMD188" s="290"/>
      <c r="AME188" s="290"/>
      <c r="AMF188" s="290"/>
      <c r="AMG188" s="290"/>
      <c r="AMH188" s="290"/>
      <c r="AMI188" s="290"/>
      <c r="AMJ188" s="290"/>
      <c r="AMK188" s="290"/>
      <c r="AML188" s="290"/>
      <c r="AMM188" s="290"/>
      <c r="AMN188" s="290"/>
      <c r="AMO188" s="290"/>
      <c r="AMP188" s="290"/>
      <c r="AMQ188" s="290"/>
      <c r="AMR188" s="290"/>
      <c r="AMS188" s="290"/>
      <c r="AMT188" s="290"/>
      <c r="AMU188" s="290"/>
      <c r="AMV188" s="290"/>
      <c r="AMW188" s="290"/>
      <c r="AMX188" s="290"/>
      <c r="AMY188" s="290"/>
      <c r="AMZ188" s="290"/>
      <c r="ANA188" s="290"/>
      <c r="ANB188" s="290"/>
    </row>
    <row r="189" spans="1:1042" ht="15" customHeight="1" x14ac:dyDescent="0.2">
      <c r="A189"/>
      <c r="B189" s="91">
        <v>164</v>
      </c>
      <c r="C189" s="91"/>
      <c r="D189" s="283">
        <f t="shared" si="337"/>
        <v>43956</v>
      </c>
      <c r="E189" s="90">
        <f t="shared" ref="E189:E247" si="422">IFERROR(VLOOKUP($B189,FATT_GD,8,0),0)</f>
        <v>0</v>
      </c>
      <c r="F189" s="90">
        <f t="shared" ref="F189:F247" si="423">IFERROR(VLOOKUP($B189,FATT_GD,10,0),0)</f>
        <v>0</v>
      </c>
      <c r="G189" s="90">
        <f t="shared" ref="G189:G247" si="424">IFERROR(VLOOKUP($E189,LOTTI_MF_BIO,4,0),0)</f>
        <v>0</v>
      </c>
      <c r="H189" s="90">
        <f t="shared" si="328"/>
        <v>0</v>
      </c>
      <c r="I189" s="121">
        <f t="shared" ref="I189:I247" si="425">IFERROR(VLOOKUP($B189,FATT_GD,11,0),0)</f>
        <v>0</v>
      </c>
      <c r="J189" s="90">
        <f t="shared" ref="J189:J247" si="426">IFERROR(VLOOKUP($B189,FATT_GD,13,0),0)</f>
        <v>0</v>
      </c>
      <c r="K189" s="90">
        <f t="shared" ref="K189:K247" si="427">IFERROR(VLOOKUP($I189,LOTTI_CT_BIO,4,0),0)</f>
        <v>0</v>
      </c>
      <c r="L189" s="90">
        <f t="shared" si="329"/>
        <v>0</v>
      </c>
      <c r="M189" s="121">
        <f t="shared" ref="M189:M247" si="428">IFERROR(VLOOKUP($B189,FATT_GD,14,0),0)</f>
        <v>0</v>
      </c>
      <c r="N189" s="90">
        <f t="shared" ref="N189:N247" si="429">IFERROR(VLOOKUP($B189,FATT_GD,16,0),0)</f>
        <v>0</v>
      </c>
      <c r="O189" s="90">
        <f t="shared" ref="O189:O247" si="430">IFERROR(VLOOKUP($M189,LOTTI_AC_BIO,4,0),0)</f>
        <v>0</v>
      </c>
      <c r="P189" s="90">
        <f t="shared" si="330"/>
        <v>0</v>
      </c>
      <c r="Q189" s="121">
        <f t="shared" ref="Q189:Q247" si="431">IFERROR(VLOOKUP($B189,FATT_GD,17,0),0)</f>
        <v>0</v>
      </c>
      <c r="R189" s="90">
        <f t="shared" ref="R189:R247" si="432">IFERROR(VLOOKUP($B189,FATT_GD,19,0),0)</f>
        <v>0</v>
      </c>
      <c r="S189" s="90">
        <f t="shared" ref="S189:S247" si="433">IFERROR(VLOOKUP($Q189,LOTTI_ME_BIO,4,0),0)</f>
        <v>0</v>
      </c>
      <c r="T189" s="90">
        <f t="shared" si="331"/>
        <v>0</v>
      </c>
      <c r="U189" s="121">
        <f t="shared" ref="U189:U247" si="434">IFERROR(VLOOKUP($B189,FATT_GD,20,0),0)</f>
        <v>0</v>
      </c>
      <c r="V189" s="90">
        <f t="shared" ref="V189:V247" si="435">IFERROR(VLOOKUP($B189,FATT_GD,22,0),0)</f>
        <v>0</v>
      </c>
      <c r="W189" s="90">
        <f t="shared" ref="W189:W247" si="436">IFERROR(VLOOKUP($U189,LOTTI_EU_BIO,4,0),0)</f>
        <v>0</v>
      </c>
      <c r="X189" s="90">
        <f t="shared" si="332"/>
        <v>0</v>
      </c>
      <c r="Y189" s="121">
        <f t="shared" ref="Y189:Y247" si="437">IFERROR(VLOOKUP($B189,FATT_GD,23,0),0)</f>
        <v>0</v>
      </c>
      <c r="Z189" s="90">
        <f t="shared" ref="Z189:Z247" si="438">IFERROR(VLOOKUP($B189,FATT_GD,25,0),0)</f>
        <v>0</v>
      </c>
      <c r="AA189" s="90">
        <f t="shared" ref="AA189:AA247" si="439">IFERROR(VLOOKUP($Y189,LOTTI_TG_BIO,4,0),0)</f>
        <v>0</v>
      </c>
      <c r="AB189" s="90">
        <f t="shared" si="333"/>
        <v>0</v>
      </c>
      <c r="AC189" s="121">
        <f t="shared" ref="AC189:AC247" si="440">IFERROR(VLOOKUP($B189,FATT_GD,26,0),0)</f>
        <v>0</v>
      </c>
      <c r="AD189" s="90">
        <f t="shared" ref="AD189:AD247" si="441">IFERROR(VLOOKUP($B189,FATT_GD,28,0),0)</f>
        <v>0</v>
      </c>
      <c r="AE189" s="90">
        <f t="shared" ref="AE189:AE247" si="442">IFERROR(VLOOKUP($AC189,LOTTI_MF,4,0),0)</f>
        <v>0</v>
      </c>
      <c r="AF189" s="90">
        <f t="shared" si="334"/>
        <v>0</v>
      </c>
      <c r="AG189" s="121">
        <f t="shared" ref="AG189:AG247" si="443">IFERROR(VLOOKUP($B189,FATT_GD,29,0),0)</f>
        <v>0</v>
      </c>
      <c r="AH189" s="90">
        <f t="shared" ref="AH189:AH247" si="444">IFERROR(VLOOKUP($B189,FATT_GD,31,0),0)</f>
        <v>0</v>
      </c>
      <c r="AI189" s="90">
        <f t="shared" ref="AI189:AI247" si="445">IFERROR(VLOOKUP($AG189,LOTTI_CT,4,0),0)</f>
        <v>0</v>
      </c>
      <c r="AJ189" s="90">
        <f t="shared" si="335"/>
        <v>0</v>
      </c>
      <c r="AK189" s="121">
        <f t="shared" ref="AK189:AK247" si="446">IFERROR(VLOOKUP($B189,FATT_GD,32,0),0)</f>
        <v>0</v>
      </c>
      <c r="AL189" s="90">
        <f t="shared" ref="AL189:AL247" si="447">IFERROR(VLOOKUP($B189,FATT_GD,34,0),0)</f>
        <v>0</v>
      </c>
      <c r="AM189" s="90">
        <f t="shared" ref="AM189:AM247" si="448">IFERROR(VLOOKUP($AK189,LOTTI_AC,4,0),0)</f>
        <v>0</v>
      </c>
      <c r="AN189" s="90">
        <f t="shared" si="336"/>
        <v>0</v>
      </c>
      <c r="AO189" s="121">
        <f t="shared" ref="AO189:AO247" si="449">IFERROR(VLOOKUP($B189,FATT_GD,37,0),0)</f>
        <v>0</v>
      </c>
      <c r="AP189" s="118">
        <f t="shared" si="338"/>
        <v>0</v>
      </c>
      <c r="AQ189" s="89">
        <f t="shared" ref="AQ189:AQ247" si="450">IFERROR(VLOOKUP($B189,FATT_VE,5,0),0)</f>
        <v>0</v>
      </c>
      <c r="AR189" s="279">
        <f t="shared" si="339"/>
        <v>0</v>
      </c>
      <c r="AS189" s="121">
        <f t="shared" ref="AS189:AS247" si="451">IFERROR(VLOOKUP($B189,FATT_VE,10,0),0)</f>
        <v>54</v>
      </c>
      <c r="AT189" s="118">
        <f t="shared" si="340"/>
        <v>10.8</v>
      </c>
      <c r="AU189" s="279">
        <f t="shared" ref="AU189:AU247" si="452">IFERROR(VLOOKUP($B189,FATT_VE,13,0),0)</f>
        <v>0</v>
      </c>
      <c r="AV189" s="279">
        <f t="shared" si="341"/>
        <v>0</v>
      </c>
      <c r="AW189" s="123">
        <f t="shared" ref="AW189:AW247" si="453">IFERROR(VLOOKUP($B189,FATT_VE,62,0),0)</f>
        <v>0</v>
      </c>
      <c r="AX189" s="118">
        <f t="shared" si="342"/>
        <v>0</v>
      </c>
      <c r="AY189" s="337">
        <f t="shared" ref="AY189:AY247" si="454">IF($C189="GD",F189+J189+N189+R189+V189+Z189+AD189+AH189+AL189+AO189,AQ189+AS189+AU189+AW189)</f>
        <v>54</v>
      </c>
      <c r="AZ189" s="338">
        <f t="shared" ref="AZ189:AZ223" si="455">IF($C189="GD",H189+L189+P189+T189+X189+AB189+AF189+AJ189+AN189+AP189-BE189-BG189,AR189+AT189+AX189+AV189-BE189-BG189)</f>
        <v>10.8</v>
      </c>
      <c r="BA189" s="279"/>
      <c r="BC189" s="325">
        <f t="shared" ref="BC189:BC223" si="456">B189</f>
        <v>164</v>
      </c>
      <c r="BD189" s="330"/>
      <c r="BE189" s="331" t="b">
        <f t="shared" ref="BE189:BE223" si="457">IF(BD189="OK",$AY189*$BE$6/100)</f>
        <v>0</v>
      </c>
      <c r="BF189" s="330"/>
      <c r="BG189" s="331" t="b">
        <f t="shared" ref="BG189:BG223" si="458">IF(BF189="OK",$AY189*$BG$6/100)</f>
        <v>0</v>
      </c>
    </row>
    <row r="190" spans="1:1042" ht="15" customHeight="1" x14ac:dyDescent="0.2">
      <c r="A190"/>
      <c r="B190" s="91">
        <v>165</v>
      </c>
      <c r="C190" s="91"/>
      <c r="D190" s="283">
        <f t="shared" si="337"/>
        <v>43956</v>
      </c>
      <c r="E190" s="90">
        <f t="shared" si="422"/>
        <v>0</v>
      </c>
      <c r="F190" s="90">
        <f t="shared" si="423"/>
        <v>0</v>
      </c>
      <c r="G190" s="90">
        <f t="shared" si="424"/>
        <v>0</v>
      </c>
      <c r="H190" s="90">
        <f t="shared" si="328"/>
        <v>0</v>
      </c>
      <c r="I190" s="121">
        <f t="shared" si="425"/>
        <v>0</v>
      </c>
      <c r="J190" s="90">
        <f t="shared" si="426"/>
        <v>0</v>
      </c>
      <c r="K190" s="90">
        <f t="shared" si="427"/>
        <v>0</v>
      </c>
      <c r="L190" s="90">
        <f t="shared" si="329"/>
        <v>0</v>
      </c>
      <c r="M190" s="121">
        <f t="shared" si="428"/>
        <v>0</v>
      </c>
      <c r="N190" s="90">
        <f t="shared" si="429"/>
        <v>0</v>
      </c>
      <c r="O190" s="90">
        <f t="shared" si="430"/>
        <v>0</v>
      </c>
      <c r="P190" s="90">
        <f t="shared" si="330"/>
        <v>0</v>
      </c>
      <c r="Q190" s="121">
        <f t="shared" si="431"/>
        <v>0</v>
      </c>
      <c r="R190" s="90">
        <f t="shared" si="432"/>
        <v>0</v>
      </c>
      <c r="S190" s="90">
        <f t="shared" si="433"/>
        <v>0</v>
      </c>
      <c r="T190" s="90">
        <f t="shared" si="331"/>
        <v>0</v>
      </c>
      <c r="U190" s="121">
        <f t="shared" si="434"/>
        <v>0</v>
      </c>
      <c r="V190" s="90">
        <f t="shared" si="435"/>
        <v>0</v>
      </c>
      <c r="W190" s="90">
        <f t="shared" si="436"/>
        <v>0</v>
      </c>
      <c r="X190" s="90">
        <f t="shared" si="332"/>
        <v>0</v>
      </c>
      <c r="Y190" s="121">
        <f t="shared" si="437"/>
        <v>0</v>
      </c>
      <c r="Z190" s="90">
        <f t="shared" si="438"/>
        <v>0</v>
      </c>
      <c r="AA190" s="90">
        <f t="shared" si="439"/>
        <v>0</v>
      </c>
      <c r="AB190" s="90">
        <f t="shared" si="333"/>
        <v>0</v>
      </c>
      <c r="AC190" s="121">
        <f t="shared" si="440"/>
        <v>0</v>
      </c>
      <c r="AD190" s="90">
        <f t="shared" si="441"/>
        <v>0</v>
      </c>
      <c r="AE190" s="90">
        <f t="shared" si="442"/>
        <v>0</v>
      </c>
      <c r="AF190" s="90">
        <f t="shared" si="334"/>
        <v>0</v>
      </c>
      <c r="AG190" s="121">
        <f t="shared" si="443"/>
        <v>0</v>
      </c>
      <c r="AH190" s="90">
        <f t="shared" si="444"/>
        <v>0</v>
      </c>
      <c r="AI190" s="90">
        <f t="shared" si="445"/>
        <v>0</v>
      </c>
      <c r="AJ190" s="90">
        <f t="shared" si="335"/>
        <v>0</v>
      </c>
      <c r="AK190" s="121">
        <f t="shared" si="446"/>
        <v>0</v>
      </c>
      <c r="AL190" s="90">
        <f t="shared" si="447"/>
        <v>0</v>
      </c>
      <c r="AM190" s="90">
        <f t="shared" si="448"/>
        <v>0</v>
      </c>
      <c r="AN190" s="90">
        <f t="shared" si="336"/>
        <v>0</v>
      </c>
      <c r="AO190" s="121">
        <f t="shared" si="449"/>
        <v>0</v>
      </c>
      <c r="AP190" s="118">
        <f t="shared" si="338"/>
        <v>0</v>
      </c>
      <c r="AQ190" s="89">
        <f t="shared" si="450"/>
        <v>45</v>
      </c>
      <c r="AR190" s="279">
        <f t="shared" si="339"/>
        <v>11.25</v>
      </c>
      <c r="AS190" s="121">
        <f t="shared" si="451"/>
        <v>108</v>
      </c>
      <c r="AT190" s="118">
        <f t="shared" si="340"/>
        <v>21.6</v>
      </c>
      <c r="AU190" s="279">
        <f t="shared" si="452"/>
        <v>0</v>
      </c>
      <c r="AV190" s="279">
        <f t="shared" si="341"/>
        <v>0</v>
      </c>
      <c r="AW190" s="123">
        <f t="shared" si="453"/>
        <v>0</v>
      </c>
      <c r="AX190" s="118">
        <f t="shared" si="342"/>
        <v>0</v>
      </c>
      <c r="AY190" s="287">
        <f t="shared" si="454"/>
        <v>153</v>
      </c>
      <c r="AZ190" s="78">
        <f t="shared" si="455"/>
        <v>32.85</v>
      </c>
      <c r="BA190" s="279"/>
      <c r="BC190" s="325">
        <f t="shared" si="456"/>
        <v>165</v>
      </c>
      <c r="BD190" s="330"/>
      <c r="BE190" s="331" t="b">
        <f t="shared" si="457"/>
        <v>0</v>
      </c>
      <c r="BF190" s="330"/>
      <c r="BG190" s="331" t="b">
        <f t="shared" si="458"/>
        <v>0</v>
      </c>
    </row>
    <row r="191" spans="1:1042" ht="15" customHeight="1" x14ac:dyDescent="0.2">
      <c r="A191"/>
      <c r="B191" s="91">
        <v>166</v>
      </c>
      <c r="C191" s="91" t="s">
        <v>92</v>
      </c>
      <c r="D191" s="283">
        <f t="shared" si="337"/>
        <v>43957</v>
      </c>
      <c r="E191" s="90" t="str">
        <f t="shared" si="422"/>
        <v>MF18ACM02</v>
      </c>
      <c r="F191" s="90">
        <f t="shared" si="423"/>
        <v>30.42</v>
      </c>
      <c r="G191" s="90">
        <f t="shared" si="424"/>
        <v>28</v>
      </c>
      <c r="H191" s="90">
        <f t="shared" si="328"/>
        <v>8.5175999999999998</v>
      </c>
      <c r="I191" s="121" t="str">
        <f t="shared" si="425"/>
        <v>CT19ACM01</v>
      </c>
      <c r="J191" s="90">
        <f t="shared" si="426"/>
        <v>31.200000000000003</v>
      </c>
      <c r="K191" s="90">
        <f t="shared" si="427"/>
        <v>20</v>
      </c>
      <c r="L191" s="90">
        <f t="shared" si="329"/>
        <v>6.24</v>
      </c>
      <c r="M191" s="121">
        <f t="shared" si="428"/>
        <v>0</v>
      </c>
      <c r="N191" s="90">
        <f t="shared" si="429"/>
        <v>0</v>
      </c>
      <c r="O191" s="90">
        <f t="shared" si="430"/>
        <v>0</v>
      </c>
      <c r="P191" s="90">
        <f t="shared" si="330"/>
        <v>0</v>
      </c>
      <c r="Q191" s="121" t="str">
        <f t="shared" si="431"/>
        <v>ME19ACM01</v>
      </c>
      <c r="R191" s="90">
        <f t="shared" si="432"/>
        <v>30.42</v>
      </c>
      <c r="S191" s="90">
        <f t="shared" si="433"/>
        <v>18</v>
      </c>
      <c r="T191" s="90">
        <f t="shared" si="331"/>
        <v>5.4756000000000009</v>
      </c>
      <c r="U191" s="121" t="str">
        <f t="shared" si="434"/>
        <v>EU19TAM01</v>
      </c>
      <c r="V191" s="90">
        <f t="shared" si="435"/>
        <v>39.72</v>
      </c>
      <c r="W191" s="90">
        <f t="shared" si="436"/>
        <v>11</v>
      </c>
      <c r="X191" s="90">
        <f t="shared" si="332"/>
        <v>4.3691999999999993</v>
      </c>
      <c r="Y191" s="121">
        <f t="shared" si="437"/>
        <v>0</v>
      </c>
      <c r="Z191" s="90">
        <f t="shared" si="438"/>
        <v>0</v>
      </c>
      <c r="AA191" s="90">
        <f t="shared" si="439"/>
        <v>0</v>
      </c>
      <c r="AB191" s="90">
        <f t="shared" si="333"/>
        <v>0</v>
      </c>
      <c r="AC191" s="121" t="str">
        <f t="shared" si="440"/>
        <v>MF19DAG</v>
      </c>
      <c r="AD191" s="90">
        <f t="shared" si="441"/>
        <v>30.42</v>
      </c>
      <c r="AE191" s="90">
        <f t="shared" si="442"/>
        <v>33</v>
      </c>
      <c r="AF191" s="90">
        <f t="shared" si="334"/>
        <v>10.038600000000001</v>
      </c>
      <c r="AG191" s="121" t="str">
        <f t="shared" si="443"/>
        <v>CT19ACG01</v>
      </c>
      <c r="AH191" s="90">
        <f t="shared" si="444"/>
        <v>30.72</v>
      </c>
      <c r="AI191" s="90">
        <f t="shared" si="445"/>
        <v>25</v>
      </c>
      <c r="AJ191" s="90">
        <f t="shared" si="335"/>
        <v>7.68</v>
      </c>
      <c r="AK191" s="121" t="str">
        <f t="shared" si="446"/>
        <v>AC18BR01</v>
      </c>
      <c r="AL191" s="90">
        <f t="shared" si="447"/>
        <v>43.5</v>
      </c>
      <c r="AM191" s="90">
        <f t="shared" si="448"/>
        <v>23</v>
      </c>
      <c r="AN191" s="90">
        <f t="shared" si="336"/>
        <v>10.005000000000001</v>
      </c>
      <c r="AO191" s="121">
        <f t="shared" si="449"/>
        <v>0</v>
      </c>
      <c r="AP191" s="118">
        <f t="shared" si="338"/>
        <v>0</v>
      </c>
      <c r="AQ191" s="89">
        <f t="shared" si="450"/>
        <v>0</v>
      </c>
      <c r="AR191" s="279">
        <f t="shared" si="339"/>
        <v>0</v>
      </c>
      <c r="AS191" s="121">
        <f t="shared" si="451"/>
        <v>0</v>
      </c>
      <c r="AT191" s="118">
        <f t="shared" si="340"/>
        <v>0</v>
      </c>
      <c r="AU191" s="279">
        <f t="shared" si="452"/>
        <v>0</v>
      </c>
      <c r="AV191" s="279">
        <f t="shared" si="341"/>
        <v>0</v>
      </c>
      <c r="AW191" s="123">
        <f t="shared" si="453"/>
        <v>0</v>
      </c>
      <c r="AX191" s="118">
        <f t="shared" si="342"/>
        <v>0</v>
      </c>
      <c r="AY191" s="287">
        <f t="shared" si="454"/>
        <v>236.4</v>
      </c>
      <c r="AZ191" s="78">
        <f t="shared" si="455"/>
        <v>52.326000000000001</v>
      </c>
      <c r="BA191" s="279"/>
      <c r="BC191" s="325">
        <f t="shared" si="456"/>
        <v>166</v>
      </c>
      <c r="BD191" s="330"/>
      <c r="BE191" s="331" t="b">
        <f t="shared" si="457"/>
        <v>0</v>
      </c>
      <c r="BF191" s="330"/>
      <c r="BG191" s="331" t="b">
        <f t="shared" si="458"/>
        <v>0</v>
      </c>
    </row>
    <row r="192" spans="1:1042" s="112" customFormat="1" ht="15" customHeight="1" x14ac:dyDescent="0.3">
      <c r="B192" s="91">
        <v>167</v>
      </c>
      <c r="C192" s="91" t="s">
        <v>92</v>
      </c>
      <c r="D192" s="283">
        <f t="shared" si="337"/>
        <v>43957</v>
      </c>
      <c r="E192" s="90" t="str">
        <f t="shared" si="422"/>
        <v>MF18ACM02</v>
      </c>
      <c r="F192" s="90">
        <f t="shared" si="423"/>
        <v>60.84</v>
      </c>
      <c r="G192" s="90">
        <f t="shared" si="424"/>
        <v>28</v>
      </c>
      <c r="H192" s="90">
        <f t="shared" si="328"/>
        <v>17.0352</v>
      </c>
      <c r="I192" s="121" t="str">
        <f t="shared" si="425"/>
        <v>CT19ACM01</v>
      </c>
      <c r="J192" s="90">
        <f t="shared" si="426"/>
        <v>31.200000000000003</v>
      </c>
      <c r="K192" s="90">
        <f t="shared" si="427"/>
        <v>20</v>
      </c>
      <c r="L192" s="90">
        <f t="shared" si="329"/>
        <v>6.24</v>
      </c>
      <c r="M192" s="121">
        <f t="shared" si="428"/>
        <v>0</v>
      </c>
      <c r="N192" s="90">
        <f t="shared" si="429"/>
        <v>0</v>
      </c>
      <c r="O192" s="90">
        <f t="shared" si="430"/>
        <v>0</v>
      </c>
      <c r="P192" s="90">
        <f t="shared" si="330"/>
        <v>0</v>
      </c>
      <c r="Q192" s="121">
        <f t="shared" si="431"/>
        <v>0</v>
      </c>
      <c r="R192" s="90">
        <f t="shared" si="432"/>
        <v>0</v>
      </c>
      <c r="S192" s="90">
        <f t="shared" si="433"/>
        <v>0</v>
      </c>
      <c r="T192" s="90">
        <f t="shared" si="331"/>
        <v>0</v>
      </c>
      <c r="U192" s="121" t="str">
        <f t="shared" si="434"/>
        <v>EU19TAM01</v>
      </c>
      <c r="V192" s="90">
        <f t="shared" si="435"/>
        <v>79.44</v>
      </c>
      <c r="W192" s="90">
        <f t="shared" si="436"/>
        <v>11</v>
      </c>
      <c r="X192" s="90">
        <f t="shared" si="332"/>
        <v>8.7383999999999986</v>
      </c>
      <c r="Y192" s="121">
        <f t="shared" si="437"/>
        <v>0</v>
      </c>
      <c r="Z192" s="90">
        <f t="shared" si="438"/>
        <v>0</v>
      </c>
      <c r="AA192" s="90">
        <f t="shared" si="439"/>
        <v>0</v>
      </c>
      <c r="AB192" s="90">
        <f t="shared" si="333"/>
        <v>0</v>
      </c>
      <c r="AC192" s="121" t="str">
        <f t="shared" si="440"/>
        <v>MF19DAG</v>
      </c>
      <c r="AD192" s="90">
        <f t="shared" si="441"/>
        <v>30.42</v>
      </c>
      <c r="AE192" s="90">
        <f t="shared" si="442"/>
        <v>33</v>
      </c>
      <c r="AF192" s="90">
        <f t="shared" si="334"/>
        <v>10.038600000000001</v>
      </c>
      <c r="AG192" s="121">
        <f t="shared" si="443"/>
        <v>0</v>
      </c>
      <c r="AH192" s="90">
        <f t="shared" si="444"/>
        <v>0</v>
      </c>
      <c r="AI192" s="90">
        <f t="shared" si="445"/>
        <v>0</v>
      </c>
      <c r="AJ192" s="90">
        <f t="shared" si="335"/>
        <v>0</v>
      </c>
      <c r="AK192" s="121" t="str">
        <f t="shared" si="446"/>
        <v>AC18BR01</v>
      </c>
      <c r="AL192" s="90">
        <f t="shared" si="447"/>
        <v>43.5</v>
      </c>
      <c r="AM192" s="90">
        <f t="shared" si="448"/>
        <v>23</v>
      </c>
      <c r="AN192" s="90">
        <f t="shared" si="336"/>
        <v>10.005000000000001</v>
      </c>
      <c r="AO192" s="121">
        <f t="shared" si="449"/>
        <v>0</v>
      </c>
      <c r="AP192" s="118">
        <f t="shared" si="338"/>
        <v>0</v>
      </c>
      <c r="AQ192" s="89">
        <f t="shared" si="450"/>
        <v>0</v>
      </c>
      <c r="AR192" s="279">
        <f t="shared" si="339"/>
        <v>0</v>
      </c>
      <c r="AS192" s="121">
        <f t="shared" si="451"/>
        <v>0</v>
      </c>
      <c r="AT192" s="118">
        <f t="shared" si="340"/>
        <v>0</v>
      </c>
      <c r="AU192" s="279">
        <f t="shared" si="452"/>
        <v>0</v>
      </c>
      <c r="AV192" s="279">
        <f t="shared" si="341"/>
        <v>0</v>
      </c>
      <c r="AW192" s="123">
        <f t="shared" si="453"/>
        <v>0</v>
      </c>
      <c r="AX192" s="118">
        <f t="shared" si="342"/>
        <v>0</v>
      </c>
      <c r="AY192" s="287">
        <f t="shared" si="454"/>
        <v>245.40000000000003</v>
      </c>
      <c r="AZ192" s="78">
        <f t="shared" si="455"/>
        <v>52.057200000000002</v>
      </c>
      <c r="BA192" s="279"/>
      <c r="BB192" s="127"/>
      <c r="BC192" s="325">
        <f t="shared" si="456"/>
        <v>167</v>
      </c>
      <c r="BD192" s="330"/>
      <c r="BE192" s="331" t="b">
        <f t="shared" si="457"/>
        <v>0</v>
      </c>
      <c r="BF192" s="330"/>
      <c r="BG192" s="331" t="b">
        <f t="shared" si="458"/>
        <v>0</v>
      </c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  <c r="CI192" s="113"/>
      <c r="CJ192" s="113"/>
      <c r="CK192" s="113"/>
      <c r="CL192" s="113"/>
      <c r="CM192" s="113"/>
      <c r="CN192" s="113"/>
      <c r="CO192" s="113"/>
      <c r="CP192" s="113"/>
      <c r="CQ192" s="113"/>
      <c r="CR192" s="113"/>
      <c r="CS192" s="113"/>
      <c r="CT192" s="113"/>
      <c r="CU192" s="113"/>
      <c r="CV192" s="113"/>
      <c r="CW192" s="113"/>
      <c r="CX192" s="113"/>
      <c r="CY192" s="113"/>
      <c r="CZ192" s="113"/>
      <c r="DA192" s="113"/>
      <c r="DB192" s="113"/>
      <c r="DC192" s="113"/>
      <c r="DD192" s="113"/>
      <c r="DE192" s="113"/>
      <c r="DF192" s="113"/>
      <c r="DG192" s="113"/>
      <c r="DH192" s="113"/>
      <c r="DI192" s="113"/>
      <c r="DJ192" s="113"/>
      <c r="DK192" s="113"/>
      <c r="DL192" s="113"/>
      <c r="DM192" s="113"/>
      <c r="DN192" s="113"/>
      <c r="DO192" s="113"/>
      <c r="DP192" s="113"/>
      <c r="DQ192" s="113"/>
      <c r="DR192" s="113"/>
      <c r="DS192" s="113"/>
      <c r="DT192" s="113"/>
      <c r="DU192" s="113"/>
      <c r="DV192" s="113"/>
      <c r="DW192" s="113"/>
      <c r="DX192" s="113"/>
      <c r="DY192" s="113"/>
      <c r="DZ192" s="113"/>
      <c r="EA192" s="113"/>
      <c r="EB192" s="113"/>
      <c r="EC192" s="113"/>
      <c r="ED192" s="113"/>
      <c r="EE192" s="113"/>
      <c r="EF192" s="113"/>
      <c r="EG192" s="113"/>
      <c r="EH192" s="113"/>
      <c r="EI192" s="113"/>
      <c r="EJ192" s="113"/>
      <c r="EK192" s="113"/>
      <c r="EL192" s="113"/>
      <c r="EM192" s="113"/>
      <c r="EN192" s="113"/>
      <c r="EO192" s="113"/>
      <c r="EP192" s="113"/>
      <c r="EQ192" s="113"/>
      <c r="ER192" s="113"/>
      <c r="ES192" s="113"/>
      <c r="ET192" s="113"/>
      <c r="EU192" s="113"/>
      <c r="EV192" s="113"/>
      <c r="EW192" s="113"/>
      <c r="EX192" s="113"/>
      <c r="EY192" s="113"/>
      <c r="EZ192" s="113"/>
      <c r="FA192" s="113"/>
      <c r="FB192" s="113"/>
      <c r="FC192" s="113"/>
      <c r="FD192" s="113"/>
      <c r="FE192" s="113"/>
      <c r="FF192" s="113"/>
      <c r="FG192" s="113"/>
      <c r="FH192" s="113"/>
      <c r="FI192" s="113"/>
      <c r="FJ192" s="113"/>
      <c r="FK192" s="113"/>
      <c r="FL192" s="113"/>
      <c r="FM192" s="113"/>
      <c r="FN192" s="113"/>
      <c r="FO192" s="113"/>
      <c r="FP192" s="113"/>
      <c r="FQ192" s="113"/>
      <c r="FR192" s="113"/>
      <c r="FS192" s="113"/>
      <c r="FT192" s="113"/>
      <c r="FU192" s="113"/>
      <c r="FV192" s="113"/>
      <c r="FW192" s="113"/>
      <c r="FX192" s="113"/>
      <c r="FY192" s="113"/>
      <c r="FZ192" s="113"/>
      <c r="GA192" s="113"/>
      <c r="GB192" s="113"/>
      <c r="GC192" s="113"/>
      <c r="GD192" s="113"/>
      <c r="GE192" s="113"/>
      <c r="GF192" s="113"/>
      <c r="GG192" s="113"/>
      <c r="GH192" s="113"/>
      <c r="GI192" s="113"/>
      <c r="GJ192" s="113"/>
      <c r="GK192" s="113"/>
      <c r="GL192" s="113"/>
      <c r="GM192" s="113"/>
      <c r="GN192" s="113"/>
      <c r="GO192" s="113"/>
      <c r="GP192" s="113"/>
      <c r="GQ192" s="113"/>
      <c r="GR192" s="113"/>
      <c r="GS192" s="113"/>
      <c r="GT192" s="113"/>
      <c r="GU192" s="113"/>
      <c r="GV192" s="113"/>
      <c r="GW192" s="113"/>
      <c r="GX192" s="113"/>
      <c r="GY192" s="113"/>
      <c r="GZ192" s="113"/>
      <c r="HA192" s="113"/>
      <c r="HB192" s="113"/>
      <c r="HC192" s="113"/>
      <c r="HD192" s="113"/>
      <c r="HE192" s="113"/>
      <c r="HF192" s="113"/>
      <c r="HG192" s="113"/>
      <c r="HH192" s="113"/>
      <c r="HI192" s="113"/>
      <c r="HJ192" s="113"/>
      <c r="HK192" s="113"/>
      <c r="HL192" s="113"/>
      <c r="HM192" s="113"/>
      <c r="HN192" s="113"/>
      <c r="HO192" s="113"/>
      <c r="HP192" s="113"/>
      <c r="HQ192" s="113"/>
      <c r="HR192" s="113"/>
      <c r="HS192" s="113"/>
      <c r="HT192" s="113"/>
      <c r="HU192" s="113"/>
      <c r="HV192" s="113"/>
      <c r="HW192" s="113"/>
      <c r="HX192" s="113"/>
      <c r="HY192" s="113"/>
      <c r="HZ192" s="113"/>
      <c r="IA192" s="113"/>
      <c r="IB192" s="113"/>
      <c r="IC192" s="113"/>
      <c r="ID192" s="113"/>
      <c r="IE192" s="113"/>
      <c r="IF192" s="113"/>
      <c r="IG192" s="113"/>
      <c r="IH192" s="113"/>
      <c r="II192" s="113"/>
      <c r="IJ192" s="113"/>
      <c r="IK192" s="113"/>
      <c r="IL192" s="113"/>
      <c r="IM192" s="113"/>
      <c r="IN192" s="113"/>
      <c r="IO192" s="113"/>
      <c r="IP192" s="113"/>
      <c r="IQ192" s="113"/>
      <c r="IR192" s="113"/>
      <c r="IS192" s="113"/>
      <c r="IT192" s="113"/>
      <c r="IU192" s="113"/>
      <c r="IV192" s="113"/>
      <c r="IW192" s="113"/>
      <c r="IX192" s="113"/>
      <c r="IY192" s="113"/>
      <c r="IZ192" s="113"/>
      <c r="JA192" s="113"/>
      <c r="JB192" s="113"/>
      <c r="JC192" s="113"/>
      <c r="JD192" s="113"/>
      <c r="JE192" s="113"/>
      <c r="JF192" s="113"/>
      <c r="JG192" s="113"/>
      <c r="JH192" s="113"/>
      <c r="JI192" s="113"/>
      <c r="JJ192" s="113"/>
      <c r="JK192" s="113"/>
      <c r="JL192" s="113"/>
      <c r="JM192" s="113"/>
      <c r="JN192" s="113"/>
      <c r="JO192" s="113"/>
      <c r="JP192" s="113"/>
      <c r="JQ192" s="113"/>
      <c r="JR192" s="113"/>
      <c r="JS192" s="113"/>
      <c r="JT192" s="113"/>
      <c r="JU192" s="113"/>
      <c r="JV192" s="113"/>
      <c r="JW192" s="113"/>
      <c r="JX192" s="113"/>
      <c r="JY192" s="113"/>
      <c r="JZ192" s="113"/>
      <c r="KA192" s="113"/>
      <c r="KB192" s="113"/>
      <c r="KC192" s="113"/>
      <c r="KD192" s="113"/>
      <c r="KE192" s="113"/>
      <c r="KF192" s="113"/>
      <c r="KG192" s="113"/>
      <c r="KH192" s="113"/>
      <c r="KI192" s="113"/>
      <c r="KJ192" s="113"/>
      <c r="KK192" s="113"/>
      <c r="KL192" s="113"/>
      <c r="KM192" s="113"/>
      <c r="KN192" s="113"/>
      <c r="KO192" s="113"/>
      <c r="KP192" s="113"/>
      <c r="KQ192" s="113"/>
      <c r="KR192" s="113"/>
      <c r="KS192" s="113"/>
      <c r="KT192" s="113"/>
      <c r="KU192" s="113"/>
      <c r="KV192" s="113"/>
      <c r="KW192" s="113"/>
      <c r="KX192" s="113"/>
      <c r="KY192" s="113"/>
      <c r="KZ192" s="113"/>
      <c r="LA192" s="113"/>
      <c r="LB192" s="113"/>
      <c r="LC192" s="113"/>
      <c r="LD192" s="113"/>
      <c r="LE192" s="113"/>
      <c r="LF192" s="113"/>
      <c r="LG192" s="113"/>
      <c r="LH192" s="113"/>
      <c r="LI192" s="113"/>
      <c r="LJ192" s="113"/>
      <c r="LK192" s="113"/>
      <c r="LL192" s="113"/>
      <c r="LM192" s="113"/>
      <c r="LN192" s="113"/>
      <c r="LO192" s="113"/>
      <c r="LP192" s="113"/>
      <c r="LQ192" s="113"/>
      <c r="LR192" s="113"/>
      <c r="LS192" s="113"/>
      <c r="LT192" s="113"/>
      <c r="LU192" s="113"/>
      <c r="LV192" s="113"/>
      <c r="LW192" s="113"/>
      <c r="LX192" s="113"/>
      <c r="LY192" s="113"/>
      <c r="LZ192" s="113"/>
      <c r="MA192" s="113"/>
      <c r="MB192" s="113"/>
      <c r="MC192" s="113"/>
      <c r="MD192" s="113"/>
      <c r="ME192" s="113"/>
      <c r="MF192" s="113"/>
      <c r="MG192" s="113"/>
      <c r="MH192" s="113"/>
      <c r="MI192" s="113"/>
      <c r="MJ192" s="113"/>
      <c r="MK192" s="113"/>
      <c r="ML192" s="113"/>
      <c r="MM192" s="113"/>
      <c r="MN192" s="113"/>
      <c r="MO192" s="113"/>
      <c r="MP192" s="113"/>
      <c r="MQ192" s="113"/>
      <c r="MR192" s="113"/>
      <c r="MS192" s="113"/>
      <c r="MT192" s="113"/>
      <c r="MU192" s="113"/>
      <c r="MV192" s="113"/>
      <c r="MW192" s="113"/>
      <c r="MX192" s="113"/>
      <c r="MY192" s="113"/>
      <c r="MZ192" s="113"/>
      <c r="NA192" s="113"/>
      <c r="NB192" s="113"/>
      <c r="NC192" s="113"/>
      <c r="ND192" s="113"/>
      <c r="NE192" s="113"/>
      <c r="NF192" s="113"/>
      <c r="NG192" s="113"/>
      <c r="NH192" s="113"/>
      <c r="NI192" s="113"/>
      <c r="NJ192" s="113"/>
      <c r="NK192" s="113"/>
      <c r="NL192" s="113"/>
      <c r="NM192" s="113"/>
      <c r="NN192" s="113"/>
      <c r="NO192" s="113"/>
      <c r="NP192" s="113"/>
      <c r="NQ192" s="113"/>
      <c r="NR192" s="113"/>
      <c r="NS192" s="113"/>
      <c r="NT192" s="113"/>
      <c r="NU192" s="113"/>
      <c r="NV192" s="113"/>
      <c r="NW192" s="113"/>
      <c r="NX192" s="113"/>
      <c r="NY192" s="113"/>
      <c r="NZ192" s="113"/>
      <c r="OA192" s="113"/>
      <c r="OB192" s="113"/>
      <c r="OC192" s="113"/>
      <c r="OD192" s="113"/>
      <c r="OE192" s="113"/>
      <c r="OF192" s="113"/>
      <c r="OG192" s="113"/>
      <c r="OH192" s="113"/>
      <c r="OI192" s="113"/>
      <c r="OJ192" s="113"/>
      <c r="OK192" s="113"/>
      <c r="OL192" s="113"/>
      <c r="OM192" s="113"/>
      <c r="ON192" s="113"/>
      <c r="OO192" s="113"/>
      <c r="OP192" s="113"/>
      <c r="OQ192" s="113"/>
      <c r="OR192" s="113"/>
      <c r="OS192" s="113"/>
      <c r="OT192" s="113"/>
      <c r="OU192" s="113"/>
      <c r="OV192" s="113"/>
      <c r="OW192" s="113"/>
      <c r="OX192" s="113"/>
      <c r="OY192" s="113"/>
      <c r="OZ192" s="113"/>
      <c r="PA192" s="113"/>
      <c r="PB192" s="113"/>
      <c r="PC192" s="113"/>
      <c r="PD192" s="113"/>
      <c r="PE192" s="113"/>
      <c r="PF192" s="113"/>
      <c r="PG192" s="113"/>
      <c r="PH192" s="113"/>
      <c r="PI192" s="113"/>
      <c r="PJ192" s="113"/>
      <c r="PK192" s="113"/>
      <c r="PL192" s="113"/>
      <c r="PM192" s="113"/>
      <c r="PN192" s="113"/>
      <c r="PO192" s="113"/>
      <c r="PP192" s="113"/>
      <c r="PQ192" s="113"/>
      <c r="PR192" s="113"/>
      <c r="PS192" s="113"/>
      <c r="PT192" s="113"/>
      <c r="PU192" s="113"/>
      <c r="PV192" s="113"/>
      <c r="PW192" s="113"/>
      <c r="PX192" s="113"/>
      <c r="PY192" s="113"/>
      <c r="PZ192" s="113"/>
      <c r="QA192" s="113"/>
      <c r="QB192" s="113"/>
      <c r="QC192" s="113"/>
      <c r="QD192" s="113"/>
      <c r="QE192" s="113"/>
      <c r="QF192" s="113"/>
      <c r="QG192" s="113"/>
      <c r="QH192" s="113"/>
      <c r="QI192" s="113"/>
      <c r="QJ192" s="113"/>
      <c r="QK192" s="113"/>
      <c r="QL192" s="113"/>
      <c r="QM192" s="113"/>
      <c r="QN192" s="113"/>
      <c r="QO192" s="113"/>
      <c r="QP192" s="113"/>
      <c r="QQ192" s="113"/>
      <c r="QR192" s="113"/>
      <c r="QS192" s="113"/>
      <c r="QT192" s="113"/>
      <c r="QU192" s="113"/>
      <c r="QV192" s="113"/>
      <c r="QW192" s="113"/>
      <c r="QX192" s="113"/>
      <c r="QY192" s="113"/>
      <c r="QZ192" s="113"/>
      <c r="RA192" s="113"/>
      <c r="RB192" s="113"/>
      <c r="RC192" s="113"/>
      <c r="RD192" s="113"/>
      <c r="RE192" s="113"/>
      <c r="RF192" s="113"/>
      <c r="RG192" s="113"/>
      <c r="RH192" s="113"/>
      <c r="RI192" s="113"/>
      <c r="RJ192" s="113"/>
      <c r="RK192" s="113"/>
      <c r="RL192" s="113"/>
      <c r="RM192" s="113"/>
      <c r="RN192" s="113"/>
      <c r="RO192" s="113"/>
      <c r="RP192" s="113"/>
      <c r="RQ192" s="113"/>
      <c r="RR192" s="113"/>
      <c r="RS192" s="113"/>
      <c r="RT192" s="113"/>
      <c r="RU192" s="113"/>
      <c r="RV192" s="113"/>
      <c r="RW192" s="113"/>
      <c r="RX192" s="113"/>
      <c r="RY192" s="113"/>
      <c r="RZ192" s="113"/>
      <c r="SA192" s="113"/>
      <c r="SB192" s="113"/>
      <c r="SC192" s="113"/>
      <c r="SD192" s="113"/>
      <c r="SE192" s="113"/>
      <c r="SF192" s="113"/>
      <c r="SG192" s="113"/>
      <c r="SH192" s="113"/>
      <c r="SI192" s="113"/>
      <c r="SJ192" s="113"/>
      <c r="SK192" s="113"/>
      <c r="SL192" s="113"/>
      <c r="SM192" s="113"/>
      <c r="SN192" s="113"/>
      <c r="SO192" s="113"/>
      <c r="SP192" s="113"/>
      <c r="SQ192" s="113"/>
      <c r="SR192" s="113"/>
      <c r="SS192" s="113"/>
      <c r="ST192" s="113"/>
      <c r="SU192" s="113"/>
      <c r="SV192" s="113"/>
      <c r="SW192" s="113"/>
      <c r="SX192" s="113"/>
      <c r="SY192" s="113"/>
      <c r="SZ192" s="113"/>
      <c r="TA192" s="113"/>
      <c r="TB192" s="113"/>
      <c r="TC192" s="113"/>
      <c r="TD192" s="113"/>
      <c r="TE192" s="113"/>
      <c r="TF192" s="113"/>
      <c r="TG192" s="113"/>
      <c r="TH192" s="113"/>
      <c r="TI192" s="113"/>
      <c r="TJ192" s="113"/>
      <c r="TK192" s="113"/>
      <c r="TL192" s="113"/>
      <c r="TM192" s="113"/>
      <c r="TN192" s="113"/>
      <c r="TO192" s="113"/>
      <c r="TP192" s="113"/>
      <c r="TQ192" s="113"/>
      <c r="TR192" s="113"/>
      <c r="TS192" s="113"/>
      <c r="TT192" s="113"/>
      <c r="TU192" s="113"/>
      <c r="TV192" s="113"/>
      <c r="TW192" s="113"/>
      <c r="TX192" s="113"/>
      <c r="TY192" s="113"/>
      <c r="TZ192" s="113"/>
      <c r="UA192" s="113"/>
      <c r="UB192" s="113"/>
      <c r="UC192" s="113"/>
      <c r="UD192" s="113"/>
      <c r="UE192" s="113"/>
      <c r="UF192" s="113"/>
      <c r="UG192" s="113"/>
      <c r="UH192" s="113"/>
      <c r="UI192" s="113"/>
      <c r="UJ192" s="113"/>
      <c r="UK192" s="113"/>
      <c r="UL192" s="113"/>
      <c r="UM192" s="113"/>
      <c r="UN192" s="113"/>
      <c r="UO192" s="113"/>
      <c r="UP192" s="113"/>
      <c r="UQ192" s="113"/>
      <c r="UR192" s="113"/>
      <c r="US192" s="113"/>
      <c r="UT192" s="113"/>
      <c r="UU192" s="113"/>
      <c r="UV192" s="113"/>
      <c r="UW192" s="113"/>
      <c r="UX192" s="113"/>
      <c r="UY192" s="113"/>
      <c r="UZ192" s="113"/>
      <c r="VA192" s="113"/>
      <c r="VB192" s="113"/>
      <c r="VC192" s="113"/>
      <c r="VD192" s="113"/>
      <c r="VE192" s="113"/>
      <c r="VF192" s="113"/>
      <c r="VG192" s="113"/>
      <c r="VH192" s="113"/>
      <c r="VI192" s="113"/>
      <c r="VJ192" s="113"/>
      <c r="VK192" s="113"/>
      <c r="VL192" s="113"/>
      <c r="VM192" s="113"/>
      <c r="VN192" s="113"/>
      <c r="VO192" s="113"/>
      <c r="VP192" s="113"/>
      <c r="VQ192" s="113"/>
      <c r="VR192" s="113"/>
      <c r="VS192" s="113"/>
      <c r="VT192" s="113"/>
      <c r="VU192" s="113"/>
      <c r="VV192" s="113"/>
      <c r="VW192" s="113"/>
      <c r="VX192" s="113"/>
      <c r="VY192" s="113"/>
      <c r="VZ192" s="113"/>
      <c r="WA192" s="113"/>
      <c r="WB192" s="113"/>
      <c r="WC192" s="113"/>
      <c r="WD192" s="113"/>
      <c r="WE192" s="113"/>
      <c r="WF192" s="113"/>
      <c r="WG192" s="113"/>
      <c r="WH192" s="113"/>
      <c r="WI192" s="113"/>
      <c r="WJ192" s="113"/>
      <c r="WK192" s="113"/>
      <c r="WL192" s="113"/>
      <c r="WM192" s="113"/>
      <c r="WN192" s="113"/>
      <c r="WO192" s="113"/>
      <c r="WP192" s="113"/>
      <c r="WQ192" s="113"/>
      <c r="WR192" s="113"/>
      <c r="WS192" s="113"/>
      <c r="WT192" s="113"/>
      <c r="WU192" s="113"/>
      <c r="WV192" s="113"/>
      <c r="WW192" s="113"/>
      <c r="WX192" s="113"/>
      <c r="WY192" s="113"/>
      <c r="WZ192" s="113"/>
      <c r="XA192" s="113"/>
      <c r="XB192" s="113"/>
      <c r="XC192" s="113"/>
      <c r="XD192" s="113"/>
      <c r="XE192" s="113"/>
      <c r="XF192" s="113"/>
      <c r="XG192" s="113"/>
      <c r="XH192" s="113"/>
      <c r="XI192" s="113"/>
      <c r="XJ192" s="113"/>
      <c r="XK192" s="113"/>
      <c r="XL192" s="113"/>
      <c r="XM192" s="113"/>
      <c r="XN192" s="113"/>
      <c r="XO192" s="113"/>
      <c r="XP192" s="113"/>
      <c r="XQ192" s="113"/>
      <c r="XR192" s="113"/>
      <c r="XS192" s="113"/>
      <c r="XT192" s="113"/>
      <c r="XU192" s="113"/>
      <c r="XV192" s="113"/>
      <c r="XW192" s="113"/>
      <c r="XX192" s="113"/>
      <c r="XY192" s="113"/>
      <c r="XZ192" s="113"/>
      <c r="YA192" s="113"/>
      <c r="YB192" s="113"/>
      <c r="YC192" s="113"/>
      <c r="YD192" s="113"/>
      <c r="YE192" s="113"/>
      <c r="YF192" s="113"/>
      <c r="YG192" s="113"/>
      <c r="YH192" s="113"/>
      <c r="YI192" s="113"/>
      <c r="YJ192" s="113"/>
      <c r="YK192" s="113"/>
      <c r="YL192" s="113"/>
      <c r="YM192" s="113"/>
      <c r="YN192" s="113"/>
      <c r="YO192" s="113"/>
      <c r="YP192" s="113"/>
      <c r="YQ192" s="113"/>
      <c r="YR192" s="113"/>
      <c r="YS192" s="113"/>
      <c r="YT192" s="113"/>
      <c r="YU192" s="113"/>
      <c r="YV192" s="113"/>
      <c r="YW192" s="113"/>
      <c r="YX192" s="113"/>
      <c r="YY192" s="113"/>
      <c r="YZ192" s="113"/>
      <c r="ZA192" s="113"/>
      <c r="ZB192" s="113"/>
      <c r="ZC192" s="113"/>
      <c r="ZD192" s="113"/>
      <c r="ZE192" s="113"/>
      <c r="ZF192" s="113"/>
      <c r="ZG192" s="113"/>
      <c r="ZH192" s="113"/>
      <c r="ZI192" s="113"/>
      <c r="ZJ192" s="113"/>
      <c r="ZK192" s="113"/>
      <c r="ZL192" s="113"/>
      <c r="ZM192" s="113"/>
      <c r="ZN192" s="113"/>
      <c r="ZO192" s="113"/>
      <c r="ZP192" s="113"/>
      <c r="ZQ192" s="113"/>
      <c r="ZR192" s="113"/>
      <c r="ZS192" s="113"/>
      <c r="ZT192" s="113"/>
      <c r="ZU192" s="113"/>
      <c r="ZV192" s="113"/>
      <c r="ZW192" s="113"/>
      <c r="ZX192" s="113"/>
      <c r="ZY192" s="113"/>
      <c r="ZZ192" s="113"/>
      <c r="AAA192" s="113"/>
      <c r="AAB192" s="113"/>
      <c r="AAC192" s="113"/>
      <c r="AAD192" s="113"/>
      <c r="AAE192" s="113"/>
      <c r="AAF192" s="113"/>
      <c r="AAG192" s="113"/>
      <c r="AAH192" s="113"/>
      <c r="AAI192" s="113"/>
      <c r="AAJ192" s="113"/>
      <c r="AAK192" s="113"/>
      <c r="AAL192" s="113"/>
      <c r="AAM192" s="113"/>
      <c r="AAN192" s="113"/>
      <c r="AAO192" s="113"/>
      <c r="AAP192" s="113"/>
      <c r="AAQ192" s="113"/>
      <c r="AAR192" s="113"/>
      <c r="AAS192" s="113"/>
      <c r="AAT192" s="113"/>
      <c r="AAU192" s="113"/>
      <c r="AAV192" s="113"/>
      <c r="AAW192" s="113"/>
      <c r="AAX192" s="113"/>
      <c r="AAY192" s="113"/>
      <c r="AAZ192" s="113"/>
      <c r="ABA192" s="113"/>
      <c r="ABB192" s="113"/>
      <c r="ABC192" s="113"/>
      <c r="ABD192" s="113"/>
      <c r="ABE192" s="113"/>
      <c r="ABF192" s="113"/>
      <c r="ABG192" s="113"/>
      <c r="ABH192" s="113"/>
      <c r="ABI192" s="113"/>
      <c r="ABJ192" s="113"/>
      <c r="ABK192" s="113"/>
      <c r="ABL192" s="113"/>
      <c r="ABM192" s="113"/>
      <c r="ABN192" s="113"/>
      <c r="ABO192" s="113"/>
      <c r="ABP192" s="113"/>
      <c r="ABQ192" s="113"/>
      <c r="ABR192" s="113"/>
      <c r="ABS192" s="113"/>
      <c r="ABT192" s="113"/>
      <c r="ABU192" s="113"/>
      <c r="ABV192" s="113"/>
      <c r="ABW192" s="113"/>
      <c r="ABX192" s="113"/>
      <c r="ABY192" s="113"/>
      <c r="ABZ192" s="113"/>
      <c r="ACA192" s="113"/>
      <c r="ACB192" s="113"/>
      <c r="ACC192" s="113"/>
      <c r="ACD192" s="113"/>
      <c r="ACE192" s="113"/>
      <c r="ACF192" s="113"/>
      <c r="ACG192" s="113"/>
      <c r="ACH192" s="113"/>
      <c r="ACI192" s="113"/>
      <c r="ACJ192" s="113"/>
      <c r="ACK192" s="113"/>
      <c r="ACL192" s="113"/>
      <c r="ACM192" s="113"/>
      <c r="ACN192" s="113"/>
      <c r="ACO192" s="113"/>
      <c r="ACP192" s="113"/>
      <c r="ACQ192" s="113"/>
      <c r="ACR192" s="113"/>
      <c r="ACS192" s="113"/>
      <c r="ACT192" s="113"/>
      <c r="ACU192" s="113"/>
      <c r="ACV192" s="113"/>
      <c r="ACW192" s="113"/>
      <c r="ACX192" s="113"/>
      <c r="ACY192" s="113"/>
      <c r="ACZ192" s="113"/>
      <c r="ADA192" s="113"/>
      <c r="ADB192" s="113"/>
      <c r="ADC192" s="113"/>
      <c r="ADD192" s="113"/>
      <c r="ADE192" s="113"/>
      <c r="ADF192" s="113"/>
      <c r="ADG192" s="113"/>
      <c r="ADH192" s="113"/>
      <c r="ADI192" s="113"/>
      <c r="ADJ192" s="113"/>
      <c r="ADK192" s="113"/>
      <c r="ADL192" s="113"/>
      <c r="ADM192" s="113"/>
      <c r="ADN192" s="113"/>
      <c r="ADO192" s="113"/>
      <c r="ADP192" s="113"/>
      <c r="ADQ192" s="113"/>
      <c r="ADR192" s="113"/>
      <c r="ADS192" s="113"/>
      <c r="ADT192" s="113"/>
      <c r="ADU192" s="113"/>
      <c r="ADV192" s="113"/>
      <c r="ADW192" s="113"/>
      <c r="ADX192" s="113"/>
      <c r="ADY192" s="113"/>
      <c r="ADZ192" s="113"/>
      <c r="AEA192" s="113"/>
      <c r="AEB192" s="113"/>
      <c r="AEC192" s="113"/>
      <c r="AED192" s="113"/>
      <c r="AEE192" s="113"/>
      <c r="AEF192" s="113"/>
      <c r="AEG192" s="113"/>
      <c r="AEH192" s="113"/>
      <c r="AEI192" s="113"/>
      <c r="AEJ192" s="113"/>
      <c r="AEK192" s="113"/>
      <c r="AEL192" s="113"/>
      <c r="AEM192" s="113"/>
      <c r="AEN192" s="113"/>
      <c r="AEO192" s="113"/>
      <c r="AEP192" s="113"/>
      <c r="AEQ192" s="113"/>
      <c r="AER192" s="113"/>
      <c r="AES192" s="113"/>
      <c r="AET192" s="113"/>
      <c r="AEU192" s="113"/>
      <c r="AEV192" s="113"/>
      <c r="AEW192" s="113"/>
      <c r="AEX192" s="113"/>
      <c r="AEY192" s="113"/>
      <c r="AEZ192" s="113"/>
      <c r="AFA192" s="113"/>
      <c r="AFB192" s="113"/>
      <c r="AFC192" s="113"/>
      <c r="AFD192" s="113"/>
      <c r="AFE192" s="113"/>
      <c r="AFF192" s="113"/>
      <c r="AFG192" s="113"/>
      <c r="AFH192" s="113"/>
      <c r="AFI192" s="113"/>
      <c r="AFJ192" s="113"/>
      <c r="AFK192" s="113"/>
      <c r="AFL192" s="113"/>
      <c r="AFM192" s="113"/>
      <c r="AFN192" s="113"/>
      <c r="AFO192" s="113"/>
      <c r="AFP192" s="113"/>
      <c r="AFQ192" s="113"/>
      <c r="AFR192" s="113"/>
      <c r="AFS192" s="113"/>
      <c r="AFT192" s="113"/>
      <c r="AFU192" s="113"/>
      <c r="AFV192" s="113"/>
      <c r="AFW192" s="113"/>
      <c r="AFX192" s="113"/>
      <c r="AFY192" s="113"/>
      <c r="AFZ192" s="113"/>
      <c r="AGA192" s="113"/>
      <c r="AGB192" s="113"/>
      <c r="AGC192" s="113"/>
      <c r="AGD192" s="113"/>
      <c r="AGE192" s="113"/>
      <c r="AGF192" s="113"/>
      <c r="AGG192" s="113"/>
      <c r="AGH192" s="113"/>
      <c r="AGI192" s="113"/>
      <c r="AGJ192" s="113"/>
      <c r="AGK192" s="113"/>
      <c r="AGL192" s="113"/>
      <c r="AGM192" s="113"/>
      <c r="AGN192" s="113"/>
      <c r="AGO192" s="113"/>
      <c r="AGP192" s="113"/>
      <c r="AGQ192" s="113"/>
      <c r="AGR192" s="113"/>
      <c r="AGS192" s="113"/>
      <c r="AGT192" s="113"/>
      <c r="AGU192" s="113"/>
      <c r="AGV192" s="113"/>
      <c r="AGW192" s="113"/>
      <c r="AGX192" s="113"/>
      <c r="AGY192" s="113"/>
      <c r="AGZ192" s="113"/>
      <c r="AHA192" s="113"/>
      <c r="AHB192" s="113"/>
      <c r="AHC192" s="113"/>
      <c r="AHD192" s="113"/>
      <c r="AHE192" s="113"/>
      <c r="AHF192" s="113"/>
      <c r="AHG192" s="113"/>
      <c r="AHH192" s="113"/>
      <c r="AHI192" s="113"/>
      <c r="AHJ192" s="113"/>
      <c r="AHK192" s="113"/>
      <c r="AHL192" s="113"/>
      <c r="AHM192" s="113"/>
      <c r="AHN192" s="113"/>
      <c r="AHO192" s="113"/>
      <c r="AHP192" s="113"/>
      <c r="AHQ192" s="113"/>
      <c r="AHR192" s="113"/>
      <c r="AHS192" s="113"/>
      <c r="AHT192" s="113"/>
      <c r="AHU192" s="113"/>
      <c r="AHV192" s="113"/>
      <c r="AHW192" s="113"/>
      <c r="AHX192" s="113"/>
      <c r="AHY192" s="113"/>
      <c r="AHZ192" s="113"/>
      <c r="AIA192" s="113"/>
      <c r="AIB192" s="113"/>
      <c r="AIC192" s="113"/>
      <c r="AID192" s="113"/>
      <c r="AIE192" s="113"/>
      <c r="AIF192" s="113"/>
      <c r="AIG192" s="113"/>
      <c r="AIH192" s="113"/>
      <c r="AII192" s="113"/>
      <c r="AIJ192" s="113"/>
      <c r="AIK192" s="113"/>
      <c r="AIL192" s="113"/>
      <c r="AIM192" s="113"/>
      <c r="AIN192" s="113"/>
      <c r="AIO192" s="113"/>
      <c r="AIP192" s="113"/>
      <c r="AIQ192" s="113"/>
      <c r="AIR192" s="113"/>
      <c r="AIS192" s="113"/>
      <c r="AIT192" s="113"/>
      <c r="AIU192" s="113"/>
      <c r="AIV192" s="113"/>
      <c r="AIW192" s="113"/>
      <c r="AIX192" s="113"/>
      <c r="AIY192" s="113"/>
      <c r="AIZ192" s="113"/>
      <c r="AJA192" s="113"/>
      <c r="AJB192" s="113"/>
      <c r="AJC192" s="113"/>
      <c r="AJD192" s="113"/>
      <c r="AJE192" s="113"/>
      <c r="AJF192" s="113"/>
      <c r="AJG192" s="113"/>
      <c r="AJH192" s="113"/>
      <c r="AJI192" s="113"/>
      <c r="AJJ192" s="113"/>
      <c r="AJK192" s="113"/>
      <c r="AJL192" s="113"/>
      <c r="AJM192" s="113"/>
      <c r="AJN192" s="113"/>
      <c r="AJO192" s="113"/>
      <c r="AJP192" s="113"/>
      <c r="AJQ192" s="113"/>
      <c r="AJR192" s="113"/>
      <c r="AJS192" s="113"/>
      <c r="AJT192" s="113"/>
      <c r="AJU192" s="113"/>
      <c r="AJV192" s="113"/>
      <c r="AJW192" s="113"/>
      <c r="AJX192" s="113"/>
      <c r="AJY192" s="113"/>
      <c r="AJZ192" s="113"/>
      <c r="AKA192" s="113"/>
      <c r="AKB192" s="113"/>
      <c r="AKC192" s="113"/>
      <c r="AKD192" s="113"/>
      <c r="AKE192" s="113"/>
      <c r="AKF192" s="113"/>
      <c r="AKG192" s="113"/>
      <c r="AKH192" s="113"/>
      <c r="AKI192" s="113"/>
      <c r="AKJ192" s="113"/>
      <c r="AKK192" s="113"/>
      <c r="AKL192" s="113"/>
      <c r="AKM192" s="113"/>
      <c r="AKN192" s="113"/>
      <c r="AKO192" s="113"/>
      <c r="AKP192" s="113"/>
      <c r="AKQ192" s="113"/>
      <c r="AKR192" s="113"/>
      <c r="AKS192" s="113"/>
      <c r="AKT192" s="113"/>
      <c r="AKU192" s="113"/>
      <c r="AKV192" s="113"/>
      <c r="AKW192" s="113"/>
      <c r="AKX192" s="113"/>
      <c r="AKY192" s="113"/>
      <c r="AKZ192" s="113"/>
      <c r="ALA192" s="113"/>
      <c r="ALB192" s="113"/>
      <c r="ALC192" s="113"/>
      <c r="ALD192" s="113"/>
      <c r="ALE192" s="113"/>
      <c r="ALF192" s="113"/>
      <c r="ALG192" s="113"/>
      <c r="ALH192" s="113"/>
      <c r="ALI192" s="113"/>
      <c r="ALJ192" s="113"/>
      <c r="ALK192" s="113"/>
      <c r="ALL192" s="113"/>
      <c r="ALM192" s="113"/>
      <c r="ALN192" s="113"/>
      <c r="ALO192" s="113"/>
      <c r="ALP192" s="113"/>
      <c r="ALQ192" s="113"/>
      <c r="ALR192" s="113"/>
      <c r="ALS192" s="113"/>
      <c r="ALT192" s="113"/>
      <c r="ALU192" s="113"/>
      <c r="ALV192" s="113"/>
      <c r="ALW192" s="113"/>
      <c r="ALX192" s="113"/>
      <c r="ALY192" s="113"/>
      <c r="ALZ192" s="113"/>
      <c r="AMA192" s="113"/>
      <c r="AMB192" s="113"/>
      <c r="AMC192" s="113"/>
      <c r="AMD192" s="113"/>
      <c r="AME192" s="113"/>
      <c r="AMF192" s="113"/>
      <c r="AMG192" s="113"/>
      <c r="AMH192" s="113"/>
      <c r="AMI192" s="113"/>
      <c r="AMJ192" s="113"/>
      <c r="AMK192" s="113"/>
      <c r="AML192" s="113"/>
      <c r="AMM192" s="113"/>
      <c r="AMN192" s="113"/>
      <c r="AMO192" s="113"/>
      <c r="AMP192" s="113"/>
      <c r="AMQ192" s="113"/>
      <c r="AMR192" s="113"/>
      <c r="AMS192" s="113"/>
      <c r="AMT192" s="113"/>
      <c r="AMU192" s="113"/>
      <c r="AMV192" s="113"/>
      <c r="AMW192" s="113"/>
      <c r="AMX192" s="113"/>
      <c r="AMY192" s="113"/>
      <c r="AMZ192" s="113"/>
      <c r="ANA192" s="113"/>
      <c r="ANB192" s="113"/>
    </row>
    <row r="193" spans="1:1042" s="128" customFormat="1" ht="15" customHeight="1" x14ac:dyDescent="0.3">
      <c r="B193" s="91">
        <v>168</v>
      </c>
      <c r="C193" s="91" t="s">
        <v>92</v>
      </c>
      <c r="D193" s="283">
        <f t="shared" si="337"/>
        <v>43957</v>
      </c>
      <c r="E193" s="90" t="str">
        <f t="shared" si="422"/>
        <v>MF18ACM02</v>
      </c>
      <c r="F193" s="90">
        <f t="shared" si="423"/>
        <v>182.52</v>
      </c>
      <c r="G193" s="90">
        <f t="shared" si="424"/>
        <v>28</v>
      </c>
      <c r="H193" s="90">
        <f t="shared" si="328"/>
        <v>51.105600000000003</v>
      </c>
      <c r="I193" s="121" t="str">
        <f t="shared" si="425"/>
        <v>CT19ACM01</v>
      </c>
      <c r="J193" s="90">
        <f t="shared" si="426"/>
        <v>124.80000000000001</v>
      </c>
      <c r="K193" s="90">
        <f t="shared" si="427"/>
        <v>20</v>
      </c>
      <c r="L193" s="90">
        <f t="shared" si="329"/>
        <v>24.96</v>
      </c>
      <c r="M193" s="121">
        <f t="shared" si="428"/>
        <v>0</v>
      </c>
      <c r="N193" s="90">
        <f t="shared" si="429"/>
        <v>0</v>
      </c>
      <c r="O193" s="90">
        <f t="shared" si="430"/>
        <v>0</v>
      </c>
      <c r="P193" s="90">
        <f t="shared" si="330"/>
        <v>0</v>
      </c>
      <c r="Q193" s="121" t="str">
        <f t="shared" si="431"/>
        <v>ME19ACM01</v>
      </c>
      <c r="R193" s="90">
        <f t="shared" si="432"/>
        <v>60.84</v>
      </c>
      <c r="S193" s="90">
        <f t="shared" si="433"/>
        <v>18</v>
      </c>
      <c r="T193" s="90">
        <f t="shared" si="331"/>
        <v>10.951200000000002</v>
      </c>
      <c r="U193" s="121" t="str">
        <f t="shared" si="434"/>
        <v>EU19TAM01</v>
      </c>
      <c r="V193" s="90">
        <f t="shared" si="435"/>
        <v>79.44</v>
      </c>
      <c r="W193" s="90">
        <f t="shared" si="436"/>
        <v>11</v>
      </c>
      <c r="X193" s="90">
        <f t="shared" si="332"/>
        <v>8.7383999999999986</v>
      </c>
      <c r="Y193" s="121">
        <f t="shared" si="437"/>
        <v>0</v>
      </c>
      <c r="Z193" s="90">
        <f t="shared" si="438"/>
        <v>0</v>
      </c>
      <c r="AA193" s="90">
        <f t="shared" si="439"/>
        <v>0</v>
      </c>
      <c r="AB193" s="90">
        <f t="shared" si="333"/>
        <v>0</v>
      </c>
      <c r="AC193" s="121" t="str">
        <f t="shared" si="440"/>
        <v>MF19DAG</v>
      </c>
      <c r="AD193" s="90">
        <f t="shared" si="441"/>
        <v>30.42</v>
      </c>
      <c r="AE193" s="90">
        <f t="shared" si="442"/>
        <v>33</v>
      </c>
      <c r="AF193" s="90">
        <f t="shared" si="334"/>
        <v>10.038600000000001</v>
      </c>
      <c r="AG193" s="121" t="str">
        <f t="shared" si="443"/>
        <v>CT19ACG01</v>
      </c>
      <c r="AH193" s="90">
        <f t="shared" si="444"/>
        <v>30.72</v>
      </c>
      <c r="AI193" s="90">
        <f t="shared" si="445"/>
        <v>25</v>
      </c>
      <c r="AJ193" s="90">
        <f t="shared" si="335"/>
        <v>7.68</v>
      </c>
      <c r="AK193" s="121" t="str">
        <f t="shared" si="446"/>
        <v>AC18BR01</v>
      </c>
      <c r="AL193" s="90">
        <f t="shared" si="447"/>
        <v>217.5</v>
      </c>
      <c r="AM193" s="90">
        <f t="shared" si="448"/>
        <v>23</v>
      </c>
      <c r="AN193" s="90">
        <f t="shared" si="336"/>
        <v>50.024999999999999</v>
      </c>
      <c r="AO193" s="121">
        <f t="shared" si="449"/>
        <v>0</v>
      </c>
      <c r="AP193" s="118">
        <f t="shared" si="338"/>
        <v>0</v>
      </c>
      <c r="AQ193" s="89">
        <f t="shared" si="450"/>
        <v>0</v>
      </c>
      <c r="AR193" s="279">
        <f t="shared" si="339"/>
        <v>0</v>
      </c>
      <c r="AS193" s="121">
        <f t="shared" si="451"/>
        <v>0</v>
      </c>
      <c r="AT193" s="118">
        <f t="shared" si="340"/>
        <v>0</v>
      </c>
      <c r="AU193" s="279">
        <f t="shared" si="452"/>
        <v>0</v>
      </c>
      <c r="AV193" s="279">
        <f t="shared" si="341"/>
        <v>0</v>
      </c>
      <c r="AW193" s="123">
        <f t="shared" si="453"/>
        <v>0</v>
      </c>
      <c r="AX193" s="118">
        <f t="shared" si="342"/>
        <v>0</v>
      </c>
      <c r="AY193" s="287">
        <f t="shared" si="454"/>
        <v>726.24000000000012</v>
      </c>
      <c r="AZ193" s="78">
        <f t="shared" si="455"/>
        <v>163.49880000000002</v>
      </c>
      <c r="BA193" s="279"/>
      <c r="BB193" s="130"/>
      <c r="BC193" s="325">
        <f t="shared" si="456"/>
        <v>168</v>
      </c>
      <c r="BD193" s="330"/>
      <c r="BE193" s="331" t="b">
        <f t="shared" si="457"/>
        <v>0</v>
      </c>
      <c r="BF193" s="330"/>
      <c r="BG193" s="331" t="b">
        <f t="shared" si="458"/>
        <v>0</v>
      </c>
      <c r="BH193" s="129"/>
      <c r="BI193" s="129"/>
      <c r="BJ193" s="129"/>
      <c r="BK193" s="129"/>
      <c r="BL193" s="129"/>
      <c r="BM193" s="129"/>
      <c r="BN193" s="129"/>
      <c r="BO193" s="129"/>
      <c r="BP193" s="129"/>
      <c r="BQ193" s="129"/>
      <c r="BR193" s="129"/>
      <c r="BS193" s="129"/>
      <c r="BT193" s="129"/>
      <c r="BU193" s="129"/>
      <c r="BV193" s="129"/>
      <c r="BW193" s="129"/>
      <c r="BX193" s="129"/>
      <c r="BY193" s="129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29"/>
      <c r="CU193" s="129"/>
      <c r="CV193" s="129"/>
      <c r="CW193" s="129"/>
      <c r="CX193" s="129"/>
      <c r="CY193" s="129"/>
      <c r="CZ193" s="129"/>
      <c r="DA193" s="129"/>
      <c r="DB193" s="129"/>
      <c r="DC193" s="129"/>
      <c r="DD193" s="129"/>
      <c r="DE193" s="129"/>
      <c r="DF193" s="129"/>
      <c r="DG193" s="129"/>
      <c r="DH193" s="129"/>
      <c r="DI193" s="129"/>
      <c r="DJ193" s="129"/>
      <c r="DK193" s="129"/>
      <c r="DL193" s="129"/>
      <c r="DM193" s="129"/>
      <c r="DN193" s="129"/>
      <c r="DO193" s="129"/>
      <c r="DP193" s="129"/>
      <c r="DQ193" s="129"/>
      <c r="DR193" s="129"/>
      <c r="DS193" s="129"/>
      <c r="DT193" s="129"/>
      <c r="DU193" s="129"/>
      <c r="DV193" s="129"/>
      <c r="DW193" s="129"/>
      <c r="DX193" s="129"/>
      <c r="DY193" s="129"/>
      <c r="DZ193" s="129"/>
      <c r="EA193" s="129"/>
      <c r="EB193" s="129"/>
      <c r="EC193" s="129"/>
      <c r="ED193" s="129"/>
      <c r="EE193" s="129"/>
      <c r="EF193" s="129"/>
      <c r="EG193" s="129"/>
      <c r="EH193" s="129"/>
      <c r="EI193" s="129"/>
      <c r="EJ193" s="129"/>
      <c r="EK193" s="129"/>
      <c r="EL193" s="129"/>
      <c r="EM193" s="129"/>
      <c r="EN193" s="129"/>
      <c r="EO193" s="129"/>
      <c r="EP193" s="129"/>
      <c r="EQ193" s="129"/>
      <c r="ER193" s="129"/>
      <c r="ES193" s="129"/>
      <c r="ET193" s="129"/>
      <c r="EU193" s="129"/>
      <c r="EV193" s="129"/>
      <c r="EW193" s="129"/>
      <c r="EX193" s="129"/>
      <c r="EY193" s="129"/>
      <c r="EZ193" s="129"/>
      <c r="FA193" s="129"/>
      <c r="FB193" s="129"/>
      <c r="FC193" s="129"/>
      <c r="FD193" s="129"/>
      <c r="FE193" s="129"/>
      <c r="FF193" s="129"/>
      <c r="FG193" s="129"/>
      <c r="FH193" s="129"/>
      <c r="FI193" s="129"/>
      <c r="FJ193" s="129"/>
      <c r="FK193" s="129"/>
      <c r="FL193" s="129"/>
      <c r="FM193" s="129"/>
      <c r="FN193" s="129"/>
      <c r="FO193" s="129"/>
      <c r="FP193" s="129"/>
      <c r="FQ193" s="129"/>
      <c r="FR193" s="129"/>
      <c r="FS193" s="129"/>
      <c r="FT193" s="129"/>
      <c r="FU193" s="129"/>
      <c r="FV193" s="129"/>
      <c r="FW193" s="129"/>
      <c r="FX193" s="129"/>
      <c r="FY193" s="129"/>
      <c r="FZ193" s="129"/>
      <c r="GA193" s="129"/>
      <c r="GB193" s="129"/>
      <c r="GC193" s="129"/>
      <c r="GD193" s="129"/>
      <c r="GE193" s="129"/>
      <c r="GF193" s="129"/>
      <c r="GG193" s="129"/>
      <c r="GH193" s="129"/>
      <c r="GI193" s="129"/>
      <c r="GJ193" s="129"/>
      <c r="GK193" s="129"/>
      <c r="GL193" s="129"/>
      <c r="GM193" s="129"/>
      <c r="GN193" s="129"/>
      <c r="GO193" s="129"/>
      <c r="GP193" s="129"/>
      <c r="GQ193" s="129"/>
      <c r="GR193" s="129"/>
      <c r="GS193" s="129"/>
      <c r="GT193" s="129"/>
      <c r="GU193" s="129"/>
      <c r="GV193" s="129"/>
      <c r="GW193" s="129"/>
      <c r="GX193" s="129"/>
      <c r="GY193" s="129"/>
      <c r="GZ193" s="129"/>
      <c r="HA193" s="129"/>
      <c r="HB193" s="129"/>
      <c r="HC193" s="129"/>
      <c r="HD193" s="129"/>
      <c r="HE193" s="129"/>
      <c r="HF193" s="129"/>
      <c r="HG193" s="129"/>
      <c r="HH193" s="129"/>
      <c r="HI193" s="129"/>
      <c r="HJ193" s="129"/>
      <c r="HK193" s="129"/>
      <c r="HL193" s="129"/>
      <c r="HM193" s="129"/>
      <c r="HN193" s="129"/>
      <c r="HO193" s="129"/>
      <c r="HP193" s="129"/>
      <c r="HQ193" s="129"/>
      <c r="HR193" s="129"/>
      <c r="HS193" s="129"/>
      <c r="HT193" s="129"/>
      <c r="HU193" s="129"/>
      <c r="HV193" s="129"/>
      <c r="HW193" s="129"/>
      <c r="HX193" s="129"/>
      <c r="HY193" s="129"/>
      <c r="HZ193" s="129"/>
      <c r="IA193" s="129"/>
      <c r="IB193" s="129"/>
      <c r="IC193" s="129"/>
      <c r="ID193" s="129"/>
      <c r="IE193" s="129"/>
      <c r="IF193" s="129"/>
      <c r="IG193" s="129"/>
      <c r="IH193" s="129"/>
      <c r="II193" s="129"/>
      <c r="IJ193" s="129"/>
      <c r="IK193" s="129"/>
      <c r="IL193" s="129"/>
      <c r="IM193" s="129"/>
      <c r="IN193" s="129"/>
      <c r="IO193" s="129"/>
      <c r="IP193" s="129"/>
      <c r="IQ193" s="129"/>
      <c r="IR193" s="129"/>
      <c r="IS193" s="129"/>
      <c r="IT193" s="129"/>
      <c r="IU193" s="129"/>
      <c r="IV193" s="129"/>
      <c r="IW193" s="129"/>
      <c r="IX193" s="129"/>
      <c r="IY193" s="129"/>
      <c r="IZ193" s="129"/>
      <c r="JA193" s="129"/>
      <c r="JB193" s="129"/>
      <c r="JC193" s="129"/>
      <c r="JD193" s="129"/>
      <c r="JE193" s="129"/>
      <c r="JF193" s="129"/>
      <c r="JG193" s="129"/>
      <c r="JH193" s="129"/>
      <c r="JI193" s="129"/>
      <c r="JJ193" s="129"/>
      <c r="JK193" s="129"/>
      <c r="JL193" s="129"/>
      <c r="JM193" s="129"/>
      <c r="JN193" s="129"/>
      <c r="JO193" s="129"/>
      <c r="JP193" s="129"/>
      <c r="JQ193" s="129"/>
      <c r="JR193" s="129"/>
      <c r="JS193" s="129"/>
      <c r="JT193" s="129"/>
      <c r="JU193" s="129"/>
      <c r="JV193" s="129"/>
      <c r="JW193" s="129"/>
      <c r="JX193" s="129"/>
      <c r="JY193" s="129"/>
      <c r="JZ193" s="129"/>
      <c r="KA193" s="129"/>
      <c r="KB193" s="129"/>
      <c r="KC193" s="129"/>
      <c r="KD193" s="129"/>
      <c r="KE193" s="129"/>
      <c r="KF193" s="129"/>
      <c r="KG193" s="129"/>
      <c r="KH193" s="129"/>
      <c r="KI193" s="129"/>
      <c r="KJ193" s="129"/>
      <c r="KK193" s="129"/>
      <c r="KL193" s="129"/>
      <c r="KM193" s="129"/>
      <c r="KN193" s="129"/>
      <c r="KO193" s="129"/>
      <c r="KP193" s="129"/>
      <c r="KQ193" s="129"/>
      <c r="KR193" s="129"/>
      <c r="KS193" s="129"/>
      <c r="KT193" s="129"/>
      <c r="KU193" s="129"/>
      <c r="KV193" s="129"/>
      <c r="KW193" s="129"/>
      <c r="KX193" s="129"/>
      <c r="KY193" s="129"/>
      <c r="KZ193" s="129"/>
      <c r="LA193" s="129"/>
      <c r="LB193" s="129"/>
      <c r="LC193" s="129"/>
      <c r="LD193" s="129"/>
      <c r="LE193" s="129"/>
      <c r="LF193" s="129"/>
      <c r="LG193" s="129"/>
      <c r="LH193" s="129"/>
      <c r="LI193" s="129"/>
      <c r="LJ193" s="129"/>
      <c r="LK193" s="129"/>
      <c r="LL193" s="129"/>
      <c r="LM193" s="129"/>
      <c r="LN193" s="129"/>
      <c r="LO193" s="129"/>
      <c r="LP193" s="129"/>
      <c r="LQ193" s="129"/>
      <c r="LR193" s="129"/>
      <c r="LS193" s="129"/>
      <c r="LT193" s="129"/>
      <c r="LU193" s="129"/>
      <c r="LV193" s="129"/>
      <c r="LW193" s="129"/>
      <c r="LX193" s="129"/>
      <c r="LY193" s="129"/>
      <c r="LZ193" s="129"/>
      <c r="MA193" s="129"/>
      <c r="MB193" s="129"/>
      <c r="MC193" s="129"/>
      <c r="MD193" s="129"/>
      <c r="ME193" s="129"/>
      <c r="MF193" s="129"/>
      <c r="MG193" s="129"/>
      <c r="MH193" s="129"/>
      <c r="MI193" s="129"/>
      <c r="MJ193" s="129"/>
      <c r="MK193" s="129"/>
      <c r="ML193" s="129"/>
      <c r="MM193" s="129"/>
      <c r="MN193" s="129"/>
      <c r="MO193" s="129"/>
      <c r="MP193" s="129"/>
      <c r="MQ193" s="129"/>
      <c r="MR193" s="129"/>
      <c r="MS193" s="129"/>
      <c r="MT193" s="129"/>
      <c r="MU193" s="129"/>
      <c r="MV193" s="129"/>
      <c r="MW193" s="129"/>
      <c r="MX193" s="129"/>
      <c r="MY193" s="129"/>
      <c r="MZ193" s="129"/>
      <c r="NA193" s="129"/>
      <c r="NB193" s="129"/>
      <c r="NC193" s="129"/>
      <c r="ND193" s="129"/>
      <c r="NE193" s="129"/>
      <c r="NF193" s="129"/>
      <c r="NG193" s="129"/>
      <c r="NH193" s="129"/>
      <c r="NI193" s="129"/>
      <c r="NJ193" s="129"/>
      <c r="NK193" s="129"/>
      <c r="NL193" s="129"/>
      <c r="NM193" s="129"/>
      <c r="NN193" s="129"/>
      <c r="NO193" s="129"/>
      <c r="NP193" s="129"/>
      <c r="NQ193" s="129"/>
      <c r="NR193" s="129"/>
      <c r="NS193" s="129"/>
      <c r="NT193" s="129"/>
      <c r="NU193" s="129"/>
      <c r="NV193" s="129"/>
      <c r="NW193" s="129"/>
      <c r="NX193" s="129"/>
      <c r="NY193" s="129"/>
      <c r="NZ193" s="129"/>
      <c r="OA193" s="129"/>
      <c r="OB193" s="129"/>
      <c r="OC193" s="129"/>
      <c r="OD193" s="129"/>
      <c r="OE193" s="129"/>
      <c r="OF193" s="129"/>
      <c r="OG193" s="129"/>
      <c r="OH193" s="129"/>
      <c r="OI193" s="129"/>
      <c r="OJ193" s="129"/>
      <c r="OK193" s="129"/>
      <c r="OL193" s="129"/>
      <c r="OM193" s="129"/>
      <c r="ON193" s="129"/>
      <c r="OO193" s="129"/>
      <c r="OP193" s="129"/>
      <c r="OQ193" s="129"/>
      <c r="OR193" s="129"/>
      <c r="OS193" s="129"/>
      <c r="OT193" s="129"/>
      <c r="OU193" s="129"/>
      <c r="OV193" s="129"/>
      <c r="OW193" s="129"/>
      <c r="OX193" s="129"/>
      <c r="OY193" s="129"/>
      <c r="OZ193" s="129"/>
      <c r="PA193" s="129"/>
      <c r="PB193" s="129"/>
      <c r="PC193" s="129"/>
      <c r="PD193" s="129"/>
      <c r="PE193" s="129"/>
      <c r="PF193" s="129"/>
      <c r="PG193" s="129"/>
      <c r="PH193" s="129"/>
      <c r="PI193" s="129"/>
      <c r="PJ193" s="129"/>
      <c r="PK193" s="129"/>
      <c r="PL193" s="129"/>
      <c r="PM193" s="129"/>
      <c r="PN193" s="129"/>
      <c r="PO193" s="129"/>
      <c r="PP193" s="129"/>
      <c r="PQ193" s="129"/>
      <c r="PR193" s="129"/>
      <c r="PS193" s="129"/>
      <c r="PT193" s="129"/>
      <c r="PU193" s="129"/>
      <c r="PV193" s="129"/>
      <c r="PW193" s="129"/>
      <c r="PX193" s="129"/>
      <c r="PY193" s="129"/>
      <c r="PZ193" s="129"/>
      <c r="QA193" s="129"/>
      <c r="QB193" s="129"/>
      <c r="QC193" s="129"/>
      <c r="QD193" s="129"/>
      <c r="QE193" s="129"/>
      <c r="QF193" s="129"/>
      <c r="QG193" s="129"/>
      <c r="QH193" s="129"/>
      <c r="QI193" s="129"/>
      <c r="QJ193" s="129"/>
      <c r="QK193" s="129"/>
      <c r="QL193" s="129"/>
      <c r="QM193" s="129"/>
      <c r="QN193" s="129"/>
      <c r="QO193" s="129"/>
      <c r="QP193" s="129"/>
      <c r="QQ193" s="129"/>
      <c r="QR193" s="129"/>
      <c r="QS193" s="129"/>
      <c r="QT193" s="129"/>
      <c r="QU193" s="129"/>
      <c r="QV193" s="129"/>
      <c r="QW193" s="129"/>
      <c r="QX193" s="129"/>
      <c r="QY193" s="129"/>
      <c r="QZ193" s="129"/>
      <c r="RA193" s="129"/>
      <c r="RB193" s="129"/>
      <c r="RC193" s="129"/>
      <c r="RD193" s="129"/>
      <c r="RE193" s="129"/>
      <c r="RF193" s="129"/>
      <c r="RG193" s="129"/>
      <c r="RH193" s="129"/>
      <c r="RI193" s="129"/>
      <c r="RJ193" s="129"/>
      <c r="RK193" s="129"/>
      <c r="RL193" s="129"/>
      <c r="RM193" s="129"/>
      <c r="RN193" s="129"/>
      <c r="RO193" s="129"/>
      <c r="RP193" s="129"/>
      <c r="RQ193" s="129"/>
      <c r="RR193" s="129"/>
      <c r="RS193" s="129"/>
      <c r="RT193" s="129"/>
      <c r="RU193" s="129"/>
      <c r="RV193" s="129"/>
      <c r="RW193" s="129"/>
      <c r="RX193" s="129"/>
      <c r="RY193" s="129"/>
      <c r="RZ193" s="129"/>
      <c r="SA193" s="129"/>
      <c r="SB193" s="129"/>
      <c r="SC193" s="129"/>
      <c r="SD193" s="129"/>
      <c r="SE193" s="129"/>
      <c r="SF193" s="129"/>
      <c r="SG193" s="129"/>
      <c r="SH193" s="129"/>
      <c r="SI193" s="129"/>
      <c r="SJ193" s="129"/>
      <c r="SK193" s="129"/>
      <c r="SL193" s="129"/>
      <c r="SM193" s="129"/>
      <c r="SN193" s="129"/>
      <c r="SO193" s="129"/>
      <c r="SP193" s="129"/>
      <c r="SQ193" s="129"/>
      <c r="SR193" s="129"/>
      <c r="SS193" s="129"/>
      <c r="ST193" s="129"/>
      <c r="SU193" s="129"/>
      <c r="SV193" s="129"/>
      <c r="SW193" s="129"/>
      <c r="SX193" s="129"/>
      <c r="SY193" s="129"/>
      <c r="SZ193" s="129"/>
      <c r="TA193" s="129"/>
      <c r="TB193" s="129"/>
      <c r="TC193" s="129"/>
      <c r="TD193" s="129"/>
      <c r="TE193" s="129"/>
      <c r="TF193" s="129"/>
      <c r="TG193" s="129"/>
      <c r="TH193" s="129"/>
      <c r="TI193" s="129"/>
      <c r="TJ193" s="129"/>
      <c r="TK193" s="129"/>
      <c r="TL193" s="129"/>
      <c r="TM193" s="129"/>
      <c r="TN193" s="129"/>
      <c r="TO193" s="129"/>
      <c r="TP193" s="129"/>
      <c r="TQ193" s="129"/>
      <c r="TR193" s="129"/>
      <c r="TS193" s="129"/>
      <c r="TT193" s="129"/>
      <c r="TU193" s="129"/>
      <c r="TV193" s="129"/>
      <c r="TW193" s="129"/>
      <c r="TX193" s="129"/>
      <c r="TY193" s="129"/>
      <c r="TZ193" s="129"/>
      <c r="UA193" s="129"/>
      <c r="UB193" s="129"/>
      <c r="UC193" s="129"/>
      <c r="UD193" s="129"/>
      <c r="UE193" s="129"/>
      <c r="UF193" s="129"/>
      <c r="UG193" s="129"/>
      <c r="UH193" s="129"/>
      <c r="UI193" s="129"/>
      <c r="UJ193" s="129"/>
      <c r="UK193" s="129"/>
      <c r="UL193" s="129"/>
      <c r="UM193" s="129"/>
      <c r="UN193" s="129"/>
      <c r="UO193" s="129"/>
      <c r="UP193" s="129"/>
      <c r="UQ193" s="129"/>
      <c r="UR193" s="129"/>
      <c r="US193" s="129"/>
      <c r="UT193" s="129"/>
      <c r="UU193" s="129"/>
      <c r="UV193" s="129"/>
      <c r="UW193" s="129"/>
      <c r="UX193" s="129"/>
      <c r="UY193" s="129"/>
      <c r="UZ193" s="129"/>
      <c r="VA193" s="129"/>
      <c r="VB193" s="129"/>
      <c r="VC193" s="129"/>
      <c r="VD193" s="129"/>
      <c r="VE193" s="129"/>
      <c r="VF193" s="129"/>
      <c r="VG193" s="129"/>
      <c r="VH193" s="129"/>
      <c r="VI193" s="129"/>
      <c r="VJ193" s="129"/>
      <c r="VK193" s="129"/>
      <c r="VL193" s="129"/>
      <c r="VM193" s="129"/>
      <c r="VN193" s="129"/>
      <c r="VO193" s="129"/>
      <c r="VP193" s="129"/>
      <c r="VQ193" s="129"/>
      <c r="VR193" s="129"/>
      <c r="VS193" s="129"/>
      <c r="VT193" s="129"/>
      <c r="VU193" s="129"/>
      <c r="VV193" s="129"/>
      <c r="VW193" s="129"/>
      <c r="VX193" s="129"/>
      <c r="VY193" s="129"/>
      <c r="VZ193" s="129"/>
      <c r="WA193" s="129"/>
      <c r="WB193" s="129"/>
      <c r="WC193" s="129"/>
      <c r="WD193" s="129"/>
      <c r="WE193" s="129"/>
      <c r="WF193" s="129"/>
      <c r="WG193" s="129"/>
      <c r="WH193" s="129"/>
      <c r="WI193" s="129"/>
      <c r="WJ193" s="129"/>
      <c r="WK193" s="129"/>
      <c r="WL193" s="129"/>
      <c r="WM193" s="129"/>
      <c r="WN193" s="129"/>
      <c r="WO193" s="129"/>
      <c r="WP193" s="129"/>
      <c r="WQ193" s="129"/>
      <c r="WR193" s="129"/>
      <c r="WS193" s="129"/>
      <c r="WT193" s="129"/>
      <c r="WU193" s="129"/>
      <c r="WV193" s="129"/>
      <c r="WW193" s="129"/>
      <c r="WX193" s="129"/>
      <c r="WY193" s="129"/>
      <c r="WZ193" s="129"/>
      <c r="XA193" s="129"/>
      <c r="XB193" s="129"/>
      <c r="XC193" s="129"/>
      <c r="XD193" s="129"/>
      <c r="XE193" s="129"/>
      <c r="XF193" s="129"/>
      <c r="XG193" s="129"/>
      <c r="XH193" s="129"/>
      <c r="XI193" s="129"/>
      <c r="XJ193" s="129"/>
      <c r="XK193" s="129"/>
      <c r="XL193" s="129"/>
      <c r="XM193" s="129"/>
      <c r="XN193" s="129"/>
      <c r="XO193" s="129"/>
      <c r="XP193" s="129"/>
      <c r="XQ193" s="129"/>
      <c r="XR193" s="129"/>
      <c r="XS193" s="129"/>
      <c r="XT193" s="129"/>
      <c r="XU193" s="129"/>
      <c r="XV193" s="129"/>
      <c r="XW193" s="129"/>
      <c r="XX193" s="129"/>
      <c r="XY193" s="129"/>
      <c r="XZ193" s="129"/>
      <c r="YA193" s="129"/>
      <c r="YB193" s="129"/>
      <c r="YC193" s="129"/>
      <c r="YD193" s="129"/>
      <c r="YE193" s="129"/>
      <c r="YF193" s="129"/>
      <c r="YG193" s="129"/>
      <c r="YH193" s="129"/>
      <c r="YI193" s="129"/>
      <c r="YJ193" s="129"/>
      <c r="YK193" s="129"/>
      <c r="YL193" s="129"/>
      <c r="YM193" s="129"/>
      <c r="YN193" s="129"/>
      <c r="YO193" s="129"/>
      <c r="YP193" s="129"/>
      <c r="YQ193" s="129"/>
      <c r="YR193" s="129"/>
      <c r="YS193" s="129"/>
      <c r="YT193" s="129"/>
      <c r="YU193" s="129"/>
      <c r="YV193" s="129"/>
      <c r="YW193" s="129"/>
      <c r="YX193" s="129"/>
      <c r="YY193" s="129"/>
      <c r="YZ193" s="129"/>
      <c r="ZA193" s="129"/>
      <c r="ZB193" s="129"/>
      <c r="ZC193" s="129"/>
      <c r="ZD193" s="129"/>
      <c r="ZE193" s="129"/>
      <c r="ZF193" s="129"/>
      <c r="ZG193" s="129"/>
      <c r="ZH193" s="129"/>
      <c r="ZI193" s="129"/>
      <c r="ZJ193" s="129"/>
      <c r="ZK193" s="129"/>
      <c r="ZL193" s="129"/>
      <c r="ZM193" s="129"/>
      <c r="ZN193" s="129"/>
      <c r="ZO193" s="129"/>
      <c r="ZP193" s="129"/>
      <c r="ZQ193" s="129"/>
      <c r="ZR193" s="129"/>
      <c r="ZS193" s="129"/>
      <c r="ZT193" s="129"/>
      <c r="ZU193" s="129"/>
      <c r="ZV193" s="129"/>
      <c r="ZW193" s="129"/>
      <c r="ZX193" s="129"/>
      <c r="ZY193" s="129"/>
      <c r="ZZ193" s="129"/>
      <c r="AAA193" s="129"/>
      <c r="AAB193" s="129"/>
      <c r="AAC193" s="129"/>
      <c r="AAD193" s="129"/>
      <c r="AAE193" s="129"/>
      <c r="AAF193" s="129"/>
      <c r="AAG193" s="129"/>
      <c r="AAH193" s="129"/>
      <c r="AAI193" s="129"/>
      <c r="AAJ193" s="129"/>
      <c r="AAK193" s="129"/>
      <c r="AAL193" s="129"/>
      <c r="AAM193" s="129"/>
      <c r="AAN193" s="129"/>
      <c r="AAO193" s="129"/>
      <c r="AAP193" s="129"/>
      <c r="AAQ193" s="129"/>
      <c r="AAR193" s="129"/>
      <c r="AAS193" s="129"/>
      <c r="AAT193" s="129"/>
      <c r="AAU193" s="129"/>
      <c r="AAV193" s="129"/>
      <c r="AAW193" s="129"/>
      <c r="AAX193" s="129"/>
      <c r="AAY193" s="129"/>
      <c r="AAZ193" s="129"/>
      <c r="ABA193" s="129"/>
      <c r="ABB193" s="129"/>
      <c r="ABC193" s="129"/>
      <c r="ABD193" s="129"/>
      <c r="ABE193" s="129"/>
      <c r="ABF193" s="129"/>
      <c r="ABG193" s="129"/>
      <c r="ABH193" s="129"/>
      <c r="ABI193" s="129"/>
      <c r="ABJ193" s="129"/>
      <c r="ABK193" s="129"/>
      <c r="ABL193" s="129"/>
      <c r="ABM193" s="129"/>
      <c r="ABN193" s="129"/>
      <c r="ABO193" s="129"/>
      <c r="ABP193" s="129"/>
      <c r="ABQ193" s="129"/>
      <c r="ABR193" s="129"/>
      <c r="ABS193" s="129"/>
      <c r="ABT193" s="129"/>
      <c r="ABU193" s="129"/>
      <c r="ABV193" s="129"/>
      <c r="ABW193" s="129"/>
      <c r="ABX193" s="129"/>
      <c r="ABY193" s="129"/>
      <c r="ABZ193" s="129"/>
      <c r="ACA193" s="129"/>
      <c r="ACB193" s="129"/>
      <c r="ACC193" s="129"/>
      <c r="ACD193" s="129"/>
      <c r="ACE193" s="129"/>
      <c r="ACF193" s="129"/>
      <c r="ACG193" s="129"/>
      <c r="ACH193" s="129"/>
      <c r="ACI193" s="129"/>
      <c r="ACJ193" s="129"/>
      <c r="ACK193" s="129"/>
      <c r="ACL193" s="129"/>
      <c r="ACM193" s="129"/>
      <c r="ACN193" s="129"/>
      <c r="ACO193" s="129"/>
      <c r="ACP193" s="129"/>
      <c r="ACQ193" s="129"/>
      <c r="ACR193" s="129"/>
      <c r="ACS193" s="129"/>
      <c r="ACT193" s="129"/>
      <c r="ACU193" s="129"/>
      <c r="ACV193" s="129"/>
      <c r="ACW193" s="129"/>
      <c r="ACX193" s="129"/>
      <c r="ACY193" s="129"/>
      <c r="ACZ193" s="129"/>
      <c r="ADA193" s="129"/>
      <c r="ADB193" s="129"/>
      <c r="ADC193" s="129"/>
      <c r="ADD193" s="129"/>
      <c r="ADE193" s="129"/>
      <c r="ADF193" s="129"/>
      <c r="ADG193" s="129"/>
      <c r="ADH193" s="129"/>
      <c r="ADI193" s="129"/>
      <c r="ADJ193" s="129"/>
      <c r="ADK193" s="129"/>
      <c r="ADL193" s="129"/>
      <c r="ADM193" s="129"/>
      <c r="ADN193" s="129"/>
      <c r="ADO193" s="129"/>
      <c r="ADP193" s="129"/>
      <c r="ADQ193" s="129"/>
      <c r="ADR193" s="129"/>
      <c r="ADS193" s="129"/>
      <c r="ADT193" s="129"/>
      <c r="ADU193" s="129"/>
      <c r="ADV193" s="129"/>
      <c r="ADW193" s="129"/>
      <c r="ADX193" s="129"/>
      <c r="ADY193" s="129"/>
      <c r="ADZ193" s="129"/>
      <c r="AEA193" s="129"/>
      <c r="AEB193" s="129"/>
      <c r="AEC193" s="129"/>
      <c r="AED193" s="129"/>
      <c r="AEE193" s="129"/>
      <c r="AEF193" s="129"/>
      <c r="AEG193" s="129"/>
      <c r="AEH193" s="129"/>
      <c r="AEI193" s="129"/>
      <c r="AEJ193" s="129"/>
      <c r="AEK193" s="129"/>
      <c r="AEL193" s="129"/>
      <c r="AEM193" s="129"/>
      <c r="AEN193" s="129"/>
      <c r="AEO193" s="129"/>
      <c r="AEP193" s="129"/>
      <c r="AEQ193" s="129"/>
      <c r="AER193" s="129"/>
      <c r="AES193" s="129"/>
      <c r="AET193" s="129"/>
      <c r="AEU193" s="129"/>
      <c r="AEV193" s="129"/>
      <c r="AEW193" s="129"/>
      <c r="AEX193" s="129"/>
      <c r="AEY193" s="129"/>
      <c r="AEZ193" s="129"/>
      <c r="AFA193" s="129"/>
      <c r="AFB193" s="129"/>
      <c r="AFC193" s="129"/>
      <c r="AFD193" s="129"/>
      <c r="AFE193" s="129"/>
      <c r="AFF193" s="129"/>
      <c r="AFG193" s="129"/>
      <c r="AFH193" s="129"/>
      <c r="AFI193" s="129"/>
      <c r="AFJ193" s="129"/>
      <c r="AFK193" s="129"/>
      <c r="AFL193" s="129"/>
      <c r="AFM193" s="129"/>
      <c r="AFN193" s="129"/>
      <c r="AFO193" s="129"/>
      <c r="AFP193" s="129"/>
      <c r="AFQ193" s="129"/>
      <c r="AFR193" s="129"/>
      <c r="AFS193" s="129"/>
      <c r="AFT193" s="129"/>
      <c r="AFU193" s="129"/>
      <c r="AFV193" s="129"/>
      <c r="AFW193" s="129"/>
      <c r="AFX193" s="129"/>
      <c r="AFY193" s="129"/>
      <c r="AFZ193" s="129"/>
      <c r="AGA193" s="129"/>
      <c r="AGB193" s="129"/>
      <c r="AGC193" s="129"/>
      <c r="AGD193" s="129"/>
      <c r="AGE193" s="129"/>
      <c r="AGF193" s="129"/>
      <c r="AGG193" s="129"/>
      <c r="AGH193" s="129"/>
      <c r="AGI193" s="129"/>
      <c r="AGJ193" s="129"/>
      <c r="AGK193" s="129"/>
      <c r="AGL193" s="129"/>
      <c r="AGM193" s="129"/>
      <c r="AGN193" s="129"/>
      <c r="AGO193" s="129"/>
      <c r="AGP193" s="129"/>
      <c r="AGQ193" s="129"/>
      <c r="AGR193" s="129"/>
      <c r="AGS193" s="129"/>
      <c r="AGT193" s="129"/>
      <c r="AGU193" s="129"/>
      <c r="AGV193" s="129"/>
      <c r="AGW193" s="129"/>
      <c r="AGX193" s="129"/>
      <c r="AGY193" s="129"/>
      <c r="AGZ193" s="129"/>
      <c r="AHA193" s="129"/>
      <c r="AHB193" s="129"/>
      <c r="AHC193" s="129"/>
      <c r="AHD193" s="129"/>
      <c r="AHE193" s="129"/>
      <c r="AHF193" s="129"/>
      <c r="AHG193" s="129"/>
      <c r="AHH193" s="129"/>
      <c r="AHI193" s="129"/>
      <c r="AHJ193" s="129"/>
      <c r="AHK193" s="129"/>
      <c r="AHL193" s="129"/>
      <c r="AHM193" s="129"/>
      <c r="AHN193" s="129"/>
      <c r="AHO193" s="129"/>
      <c r="AHP193" s="129"/>
      <c r="AHQ193" s="129"/>
      <c r="AHR193" s="129"/>
      <c r="AHS193" s="129"/>
      <c r="AHT193" s="129"/>
      <c r="AHU193" s="129"/>
      <c r="AHV193" s="129"/>
      <c r="AHW193" s="129"/>
      <c r="AHX193" s="129"/>
      <c r="AHY193" s="129"/>
      <c r="AHZ193" s="129"/>
      <c r="AIA193" s="129"/>
      <c r="AIB193" s="129"/>
      <c r="AIC193" s="129"/>
      <c r="AID193" s="129"/>
      <c r="AIE193" s="129"/>
      <c r="AIF193" s="129"/>
      <c r="AIG193" s="129"/>
      <c r="AIH193" s="129"/>
      <c r="AII193" s="129"/>
      <c r="AIJ193" s="129"/>
      <c r="AIK193" s="129"/>
      <c r="AIL193" s="129"/>
      <c r="AIM193" s="129"/>
      <c r="AIN193" s="129"/>
      <c r="AIO193" s="129"/>
      <c r="AIP193" s="129"/>
      <c r="AIQ193" s="129"/>
      <c r="AIR193" s="129"/>
      <c r="AIS193" s="129"/>
      <c r="AIT193" s="129"/>
      <c r="AIU193" s="129"/>
      <c r="AIV193" s="129"/>
      <c r="AIW193" s="129"/>
      <c r="AIX193" s="129"/>
      <c r="AIY193" s="129"/>
      <c r="AIZ193" s="129"/>
      <c r="AJA193" s="129"/>
      <c r="AJB193" s="129"/>
      <c r="AJC193" s="129"/>
      <c r="AJD193" s="129"/>
      <c r="AJE193" s="129"/>
      <c r="AJF193" s="129"/>
      <c r="AJG193" s="129"/>
      <c r="AJH193" s="129"/>
      <c r="AJI193" s="129"/>
      <c r="AJJ193" s="129"/>
      <c r="AJK193" s="129"/>
      <c r="AJL193" s="129"/>
      <c r="AJM193" s="129"/>
      <c r="AJN193" s="129"/>
      <c r="AJO193" s="129"/>
      <c r="AJP193" s="129"/>
      <c r="AJQ193" s="129"/>
      <c r="AJR193" s="129"/>
      <c r="AJS193" s="129"/>
      <c r="AJT193" s="129"/>
      <c r="AJU193" s="129"/>
      <c r="AJV193" s="129"/>
      <c r="AJW193" s="129"/>
      <c r="AJX193" s="129"/>
      <c r="AJY193" s="129"/>
      <c r="AJZ193" s="129"/>
      <c r="AKA193" s="129"/>
      <c r="AKB193" s="129"/>
      <c r="AKC193" s="129"/>
      <c r="AKD193" s="129"/>
      <c r="AKE193" s="129"/>
      <c r="AKF193" s="129"/>
      <c r="AKG193" s="129"/>
      <c r="AKH193" s="129"/>
      <c r="AKI193" s="129"/>
      <c r="AKJ193" s="129"/>
      <c r="AKK193" s="129"/>
      <c r="AKL193" s="129"/>
      <c r="AKM193" s="129"/>
      <c r="AKN193" s="129"/>
      <c r="AKO193" s="129"/>
      <c r="AKP193" s="129"/>
      <c r="AKQ193" s="129"/>
      <c r="AKR193" s="129"/>
      <c r="AKS193" s="129"/>
      <c r="AKT193" s="129"/>
      <c r="AKU193" s="129"/>
      <c r="AKV193" s="129"/>
      <c r="AKW193" s="129"/>
      <c r="AKX193" s="129"/>
      <c r="AKY193" s="129"/>
      <c r="AKZ193" s="129"/>
      <c r="ALA193" s="129"/>
      <c r="ALB193" s="129"/>
      <c r="ALC193" s="129"/>
      <c r="ALD193" s="129"/>
      <c r="ALE193" s="129"/>
      <c r="ALF193" s="129"/>
      <c r="ALG193" s="129"/>
      <c r="ALH193" s="129"/>
      <c r="ALI193" s="129"/>
      <c r="ALJ193" s="129"/>
      <c r="ALK193" s="129"/>
      <c r="ALL193" s="129"/>
      <c r="ALM193" s="129"/>
      <c r="ALN193" s="129"/>
      <c r="ALO193" s="129"/>
      <c r="ALP193" s="129"/>
      <c r="ALQ193" s="129"/>
      <c r="ALR193" s="129"/>
      <c r="ALS193" s="129"/>
      <c r="ALT193" s="129"/>
      <c r="ALU193" s="129"/>
      <c r="ALV193" s="129"/>
      <c r="ALW193" s="129"/>
      <c r="ALX193" s="129"/>
      <c r="ALY193" s="129"/>
      <c r="ALZ193" s="129"/>
      <c r="AMA193" s="129"/>
      <c r="AMB193" s="129"/>
      <c r="AMC193" s="129"/>
      <c r="AMD193" s="129"/>
      <c r="AME193" s="129"/>
      <c r="AMF193" s="129"/>
      <c r="AMG193" s="129"/>
      <c r="AMH193" s="129"/>
      <c r="AMI193" s="129"/>
      <c r="AMJ193" s="129"/>
      <c r="AMK193" s="129"/>
      <c r="AML193" s="129"/>
      <c r="AMM193" s="129"/>
      <c r="AMN193" s="129"/>
      <c r="AMO193" s="129"/>
      <c r="AMP193" s="129"/>
      <c r="AMQ193" s="129"/>
      <c r="AMR193" s="129"/>
      <c r="AMS193" s="129"/>
      <c r="AMT193" s="129"/>
      <c r="AMU193" s="129"/>
      <c r="AMV193" s="129"/>
      <c r="AMW193" s="129"/>
      <c r="AMX193" s="129"/>
      <c r="AMY193" s="129"/>
      <c r="AMZ193" s="129"/>
      <c r="ANA193" s="129"/>
      <c r="ANB193" s="129"/>
    </row>
    <row r="194" spans="1:1042" ht="15" customHeight="1" x14ac:dyDescent="0.2">
      <c r="B194" s="91">
        <v>169</v>
      </c>
      <c r="C194" s="91" t="s">
        <v>92</v>
      </c>
      <c r="D194" s="283">
        <f t="shared" si="337"/>
        <v>43957</v>
      </c>
      <c r="E194" s="90" t="str">
        <f t="shared" si="422"/>
        <v>MF18ACM02</v>
      </c>
      <c r="F194" s="90">
        <f t="shared" si="423"/>
        <v>30.42</v>
      </c>
      <c r="G194" s="90">
        <f t="shared" si="424"/>
        <v>28</v>
      </c>
      <c r="H194" s="90">
        <f t="shared" si="328"/>
        <v>8.5175999999999998</v>
      </c>
      <c r="I194" s="121" t="str">
        <f t="shared" si="425"/>
        <v>CT19ACM01</v>
      </c>
      <c r="J194" s="90">
        <f t="shared" si="426"/>
        <v>62.400000000000006</v>
      </c>
      <c r="K194" s="90">
        <f t="shared" si="427"/>
        <v>20</v>
      </c>
      <c r="L194" s="90">
        <f t="shared" si="329"/>
        <v>12.48</v>
      </c>
      <c r="M194" s="121">
        <f t="shared" si="428"/>
        <v>0</v>
      </c>
      <c r="N194" s="90">
        <f t="shared" si="429"/>
        <v>0</v>
      </c>
      <c r="O194" s="90">
        <f t="shared" si="430"/>
        <v>0</v>
      </c>
      <c r="P194" s="90">
        <f t="shared" si="330"/>
        <v>0</v>
      </c>
      <c r="Q194" s="121" t="str">
        <f t="shared" si="431"/>
        <v>ME19ACM01</v>
      </c>
      <c r="R194" s="90">
        <f t="shared" si="432"/>
        <v>30.42</v>
      </c>
      <c r="S194" s="90">
        <f t="shared" si="433"/>
        <v>18</v>
      </c>
      <c r="T194" s="90">
        <f t="shared" si="331"/>
        <v>5.4756000000000009</v>
      </c>
      <c r="U194" s="121" t="str">
        <f t="shared" si="434"/>
        <v>EU19TAM01</v>
      </c>
      <c r="V194" s="90">
        <f t="shared" si="435"/>
        <v>39.72</v>
      </c>
      <c r="W194" s="90">
        <f t="shared" si="436"/>
        <v>11</v>
      </c>
      <c r="X194" s="90">
        <f t="shared" si="332"/>
        <v>4.3691999999999993</v>
      </c>
      <c r="Y194" s="121">
        <f t="shared" si="437"/>
        <v>0</v>
      </c>
      <c r="Z194" s="90">
        <f t="shared" si="438"/>
        <v>0</v>
      </c>
      <c r="AA194" s="90">
        <f t="shared" si="439"/>
        <v>0</v>
      </c>
      <c r="AB194" s="90">
        <f t="shared" si="333"/>
        <v>0</v>
      </c>
      <c r="AC194" s="121">
        <f t="shared" si="440"/>
        <v>0</v>
      </c>
      <c r="AD194" s="90">
        <f t="shared" si="441"/>
        <v>0</v>
      </c>
      <c r="AE194" s="90">
        <f t="shared" si="442"/>
        <v>0</v>
      </c>
      <c r="AF194" s="90">
        <f t="shared" si="334"/>
        <v>0</v>
      </c>
      <c r="AG194" s="121" t="str">
        <f t="shared" si="443"/>
        <v>CT19ACG01</v>
      </c>
      <c r="AH194" s="90">
        <f t="shared" si="444"/>
        <v>30.72</v>
      </c>
      <c r="AI194" s="90">
        <f t="shared" si="445"/>
        <v>25</v>
      </c>
      <c r="AJ194" s="90">
        <f t="shared" si="335"/>
        <v>7.68</v>
      </c>
      <c r="AK194" s="121" t="str">
        <f t="shared" si="446"/>
        <v>AC18BR01</v>
      </c>
      <c r="AL194" s="90">
        <f t="shared" si="447"/>
        <v>87</v>
      </c>
      <c r="AM194" s="90">
        <f t="shared" si="448"/>
        <v>23</v>
      </c>
      <c r="AN194" s="90">
        <f t="shared" si="336"/>
        <v>20.010000000000002</v>
      </c>
      <c r="AO194" s="121">
        <f t="shared" si="449"/>
        <v>0</v>
      </c>
      <c r="AP194" s="118">
        <f t="shared" si="338"/>
        <v>0</v>
      </c>
      <c r="AQ194" s="89">
        <f t="shared" si="450"/>
        <v>0</v>
      </c>
      <c r="AR194" s="279">
        <f t="shared" si="339"/>
        <v>0</v>
      </c>
      <c r="AS194" s="121">
        <f t="shared" si="451"/>
        <v>0</v>
      </c>
      <c r="AT194" s="118">
        <f t="shared" si="340"/>
        <v>0</v>
      </c>
      <c r="AU194" s="279">
        <f t="shared" si="452"/>
        <v>0</v>
      </c>
      <c r="AV194" s="279">
        <f t="shared" si="341"/>
        <v>0</v>
      </c>
      <c r="AW194" s="123">
        <f t="shared" si="453"/>
        <v>0</v>
      </c>
      <c r="AX194" s="118">
        <f t="shared" si="342"/>
        <v>0</v>
      </c>
      <c r="AY194" s="287">
        <f t="shared" si="454"/>
        <v>280.68</v>
      </c>
      <c r="AZ194" s="78">
        <f t="shared" si="455"/>
        <v>58.532399999999996</v>
      </c>
      <c r="BA194" s="279"/>
      <c r="BC194" s="325">
        <f t="shared" si="456"/>
        <v>169</v>
      </c>
      <c r="BD194" s="330"/>
      <c r="BE194" s="331" t="b">
        <f t="shared" si="457"/>
        <v>0</v>
      </c>
      <c r="BF194" s="330"/>
      <c r="BG194" s="331" t="b">
        <f t="shared" si="458"/>
        <v>0</v>
      </c>
    </row>
    <row r="195" spans="1:1042" ht="15" customHeight="1" x14ac:dyDescent="0.2">
      <c r="A195"/>
      <c r="B195" s="91">
        <v>170</v>
      </c>
      <c r="C195" s="91" t="s">
        <v>92</v>
      </c>
      <c r="D195" s="283">
        <f t="shared" si="337"/>
        <v>43957</v>
      </c>
      <c r="E195" s="90">
        <f t="shared" si="422"/>
        <v>0</v>
      </c>
      <c r="F195" s="90">
        <f t="shared" si="423"/>
        <v>0</v>
      </c>
      <c r="G195" s="90">
        <f t="shared" si="424"/>
        <v>0</v>
      </c>
      <c r="H195" s="90">
        <f t="shared" si="328"/>
        <v>0</v>
      </c>
      <c r="I195" s="121" t="str">
        <f t="shared" si="425"/>
        <v>CT19ACM01</v>
      </c>
      <c r="J195" s="90">
        <f t="shared" si="426"/>
        <v>62.400000000000006</v>
      </c>
      <c r="K195" s="90">
        <f t="shared" si="427"/>
        <v>20</v>
      </c>
      <c r="L195" s="90">
        <f t="shared" si="329"/>
        <v>12.48</v>
      </c>
      <c r="M195" s="121">
        <f t="shared" si="428"/>
        <v>0</v>
      </c>
      <c r="N195" s="90">
        <f t="shared" si="429"/>
        <v>0</v>
      </c>
      <c r="O195" s="90">
        <f t="shared" si="430"/>
        <v>0</v>
      </c>
      <c r="P195" s="90">
        <f t="shared" si="330"/>
        <v>0</v>
      </c>
      <c r="Q195" s="121">
        <f t="shared" si="431"/>
        <v>0</v>
      </c>
      <c r="R195" s="90">
        <f t="shared" si="432"/>
        <v>0</v>
      </c>
      <c r="S195" s="90">
        <f t="shared" si="433"/>
        <v>0</v>
      </c>
      <c r="T195" s="90">
        <f t="shared" si="331"/>
        <v>0</v>
      </c>
      <c r="U195" s="121" t="str">
        <f t="shared" si="434"/>
        <v>EU19TAM01</v>
      </c>
      <c r="V195" s="90">
        <f t="shared" si="435"/>
        <v>39.72</v>
      </c>
      <c r="W195" s="90">
        <f t="shared" si="436"/>
        <v>11</v>
      </c>
      <c r="X195" s="90">
        <f t="shared" si="332"/>
        <v>4.3691999999999993</v>
      </c>
      <c r="Y195" s="121">
        <f t="shared" si="437"/>
        <v>0</v>
      </c>
      <c r="Z195" s="90">
        <f t="shared" si="438"/>
        <v>0</v>
      </c>
      <c r="AA195" s="90">
        <f t="shared" si="439"/>
        <v>0</v>
      </c>
      <c r="AB195" s="90">
        <f t="shared" si="333"/>
        <v>0</v>
      </c>
      <c r="AC195" s="121" t="str">
        <f t="shared" si="440"/>
        <v>MF19DAG</v>
      </c>
      <c r="AD195" s="90">
        <f t="shared" si="441"/>
        <v>30.42</v>
      </c>
      <c r="AE195" s="90">
        <f t="shared" si="442"/>
        <v>33</v>
      </c>
      <c r="AF195" s="90">
        <f t="shared" si="334"/>
        <v>10.038600000000001</v>
      </c>
      <c r="AG195" s="121" t="str">
        <f t="shared" si="443"/>
        <v>CT19ACG01</v>
      </c>
      <c r="AH195" s="90">
        <f t="shared" si="444"/>
        <v>30.72</v>
      </c>
      <c r="AI195" s="90">
        <f t="shared" si="445"/>
        <v>25</v>
      </c>
      <c r="AJ195" s="90">
        <f t="shared" si="335"/>
        <v>7.68</v>
      </c>
      <c r="AK195" s="121" t="str">
        <f t="shared" si="446"/>
        <v>AC18BR01</v>
      </c>
      <c r="AL195" s="90">
        <f t="shared" si="447"/>
        <v>43.5</v>
      </c>
      <c r="AM195" s="90">
        <f t="shared" si="448"/>
        <v>23</v>
      </c>
      <c r="AN195" s="90">
        <f t="shared" si="336"/>
        <v>10.005000000000001</v>
      </c>
      <c r="AO195" s="121">
        <f t="shared" si="449"/>
        <v>0</v>
      </c>
      <c r="AP195" s="118">
        <f t="shared" si="338"/>
        <v>0</v>
      </c>
      <c r="AQ195" s="89">
        <f t="shared" si="450"/>
        <v>0</v>
      </c>
      <c r="AR195" s="279">
        <f t="shared" si="339"/>
        <v>0</v>
      </c>
      <c r="AS195" s="121">
        <f t="shared" si="451"/>
        <v>0</v>
      </c>
      <c r="AT195" s="118">
        <f t="shared" si="340"/>
        <v>0</v>
      </c>
      <c r="AU195" s="279">
        <f t="shared" si="452"/>
        <v>0</v>
      </c>
      <c r="AV195" s="279">
        <f t="shared" si="341"/>
        <v>0</v>
      </c>
      <c r="AW195" s="123">
        <f t="shared" si="453"/>
        <v>0</v>
      </c>
      <c r="AX195" s="118">
        <f t="shared" si="342"/>
        <v>0</v>
      </c>
      <c r="AY195" s="287">
        <f t="shared" si="454"/>
        <v>206.76000000000002</v>
      </c>
      <c r="AZ195" s="78">
        <f t="shared" si="455"/>
        <v>44.572800000000001</v>
      </c>
      <c r="BA195" s="279"/>
      <c r="BC195" s="325">
        <f t="shared" si="456"/>
        <v>170</v>
      </c>
      <c r="BD195" s="330"/>
      <c r="BE195" s="331" t="b">
        <f t="shared" si="457"/>
        <v>0</v>
      </c>
      <c r="BF195" s="330"/>
      <c r="BG195" s="331" t="b">
        <f t="shared" si="458"/>
        <v>0</v>
      </c>
    </row>
    <row r="196" spans="1:1042" ht="15" customHeight="1" x14ac:dyDescent="0.2">
      <c r="A196"/>
      <c r="B196" s="91">
        <v>171</v>
      </c>
      <c r="C196" s="91"/>
      <c r="D196" s="283">
        <f t="shared" si="337"/>
        <v>43959</v>
      </c>
      <c r="E196" s="90">
        <f t="shared" si="422"/>
        <v>0</v>
      </c>
      <c r="F196" s="90">
        <f t="shared" si="423"/>
        <v>0</v>
      </c>
      <c r="G196" s="90">
        <f t="shared" si="424"/>
        <v>0</v>
      </c>
      <c r="H196" s="90">
        <f t="shared" si="328"/>
        <v>0</v>
      </c>
      <c r="I196" s="121">
        <f t="shared" si="425"/>
        <v>0</v>
      </c>
      <c r="J196" s="90">
        <f t="shared" si="426"/>
        <v>0</v>
      </c>
      <c r="K196" s="90">
        <f t="shared" si="427"/>
        <v>0</v>
      </c>
      <c r="L196" s="90">
        <f t="shared" si="329"/>
        <v>0</v>
      </c>
      <c r="M196" s="121">
        <f t="shared" si="428"/>
        <v>0</v>
      </c>
      <c r="N196" s="90">
        <f t="shared" si="429"/>
        <v>0</v>
      </c>
      <c r="O196" s="90">
        <f t="shared" si="430"/>
        <v>0</v>
      </c>
      <c r="P196" s="90">
        <f t="shared" si="330"/>
        <v>0</v>
      </c>
      <c r="Q196" s="121">
        <f t="shared" si="431"/>
        <v>0</v>
      </c>
      <c r="R196" s="90">
        <f t="shared" si="432"/>
        <v>0</v>
      </c>
      <c r="S196" s="90">
        <f t="shared" si="433"/>
        <v>0</v>
      </c>
      <c r="T196" s="90">
        <f t="shared" si="331"/>
        <v>0</v>
      </c>
      <c r="U196" s="121">
        <f t="shared" si="434"/>
        <v>0</v>
      </c>
      <c r="V196" s="90">
        <f t="shared" si="435"/>
        <v>0</v>
      </c>
      <c r="W196" s="90">
        <f t="shared" si="436"/>
        <v>0</v>
      </c>
      <c r="X196" s="90">
        <f t="shared" si="332"/>
        <v>0</v>
      </c>
      <c r="Y196" s="121">
        <f t="shared" si="437"/>
        <v>0</v>
      </c>
      <c r="Z196" s="90">
        <f t="shared" si="438"/>
        <v>0</v>
      </c>
      <c r="AA196" s="90">
        <f t="shared" si="439"/>
        <v>0</v>
      </c>
      <c r="AB196" s="90">
        <f t="shared" si="333"/>
        <v>0</v>
      </c>
      <c r="AC196" s="121">
        <f t="shared" si="440"/>
        <v>0</v>
      </c>
      <c r="AD196" s="90">
        <f t="shared" si="441"/>
        <v>0</v>
      </c>
      <c r="AE196" s="90">
        <f t="shared" si="442"/>
        <v>0</v>
      </c>
      <c r="AF196" s="90">
        <f t="shared" si="334"/>
        <v>0</v>
      </c>
      <c r="AG196" s="121">
        <f t="shared" si="443"/>
        <v>0</v>
      </c>
      <c r="AH196" s="90">
        <f t="shared" si="444"/>
        <v>0</v>
      </c>
      <c r="AI196" s="90">
        <f t="shared" si="445"/>
        <v>0</v>
      </c>
      <c r="AJ196" s="90">
        <f t="shared" si="335"/>
        <v>0</v>
      </c>
      <c r="AK196" s="121">
        <f t="shared" si="446"/>
        <v>0</v>
      </c>
      <c r="AL196" s="90">
        <f t="shared" si="447"/>
        <v>0</v>
      </c>
      <c r="AM196" s="90">
        <f t="shared" si="448"/>
        <v>0</v>
      </c>
      <c r="AN196" s="90">
        <f t="shared" si="336"/>
        <v>0</v>
      </c>
      <c r="AO196" s="121">
        <f t="shared" si="449"/>
        <v>0</v>
      </c>
      <c r="AP196" s="118">
        <f t="shared" si="338"/>
        <v>0</v>
      </c>
      <c r="AQ196" s="89">
        <f t="shared" si="450"/>
        <v>81</v>
      </c>
      <c r="AR196" s="279">
        <f t="shared" si="339"/>
        <v>20.25</v>
      </c>
      <c r="AS196" s="121">
        <f t="shared" si="451"/>
        <v>54</v>
      </c>
      <c r="AT196" s="118">
        <f t="shared" si="340"/>
        <v>10.8</v>
      </c>
      <c r="AU196" s="279">
        <f t="shared" si="452"/>
        <v>0</v>
      </c>
      <c r="AV196" s="279">
        <f t="shared" si="341"/>
        <v>0</v>
      </c>
      <c r="AW196" s="123">
        <f t="shared" si="453"/>
        <v>0</v>
      </c>
      <c r="AX196" s="118">
        <f t="shared" si="342"/>
        <v>0</v>
      </c>
      <c r="AY196" s="287">
        <f t="shared" si="454"/>
        <v>135</v>
      </c>
      <c r="AZ196" s="78">
        <f t="shared" si="455"/>
        <v>31.05</v>
      </c>
      <c r="BA196" s="279"/>
      <c r="BC196" s="325">
        <f t="shared" si="456"/>
        <v>171</v>
      </c>
      <c r="BD196" s="330"/>
      <c r="BE196" s="331" t="b">
        <f t="shared" si="457"/>
        <v>0</v>
      </c>
      <c r="BF196" s="330"/>
      <c r="BG196" s="331" t="b">
        <f t="shared" si="458"/>
        <v>0</v>
      </c>
    </row>
    <row r="197" spans="1:1042" ht="15" customHeight="1" x14ac:dyDescent="0.2">
      <c r="A197"/>
      <c r="B197" s="91">
        <v>172</v>
      </c>
      <c r="C197" s="91"/>
      <c r="D197" s="283">
        <f t="shared" si="337"/>
        <v>43963</v>
      </c>
      <c r="E197" s="90">
        <f t="shared" si="422"/>
        <v>0</v>
      </c>
      <c r="F197" s="90">
        <f t="shared" si="423"/>
        <v>0</v>
      </c>
      <c r="G197" s="90">
        <f t="shared" si="424"/>
        <v>0</v>
      </c>
      <c r="H197" s="90">
        <f t="shared" si="328"/>
        <v>0</v>
      </c>
      <c r="I197" s="121">
        <f t="shared" si="425"/>
        <v>0</v>
      </c>
      <c r="J197" s="90">
        <f t="shared" si="426"/>
        <v>0</v>
      </c>
      <c r="K197" s="90">
        <f t="shared" si="427"/>
        <v>0</v>
      </c>
      <c r="L197" s="90">
        <f t="shared" si="329"/>
        <v>0</v>
      </c>
      <c r="M197" s="121">
        <f t="shared" si="428"/>
        <v>0</v>
      </c>
      <c r="N197" s="90">
        <f t="shared" si="429"/>
        <v>0</v>
      </c>
      <c r="O197" s="90">
        <f t="shared" si="430"/>
        <v>0</v>
      </c>
      <c r="P197" s="90">
        <f t="shared" si="330"/>
        <v>0</v>
      </c>
      <c r="Q197" s="121">
        <f t="shared" si="431"/>
        <v>0</v>
      </c>
      <c r="R197" s="90">
        <f t="shared" si="432"/>
        <v>0</v>
      </c>
      <c r="S197" s="90">
        <f t="shared" si="433"/>
        <v>0</v>
      </c>
      <c r="T197" s="90">
        <f t="shared" si="331"/>
        <v>0</v>
      </c>
      <c r="U197" s="121">
        <f t="shared" si="434"/>
        <v>0</v>
      </c>
      <c r="V197" s="90">
        <f t="shared" si="435"/>
        <v>0</v>
      </c>
      <c r="W197" s="90">
        <f t="shared" si="436"/>
        <v>0</v>
      </c>
      <c r="X197" s="90">
        <f t="shared" si="332"/>
        <v>0</v>
      </c>
      <c r="Y197" s="121">
        <f t="shared" si="437"/>
        <v>0</v>
      </c>
      <c r="Z197" s="90">
        <f t="shared" si="438"/>
        <v>0</v>
      </c>
      <c r="AA197" s="90">
        <f t="shared" si="439"/>
        <v>0</v>
      </c>
      <c r="AB197" s="90">
        <f t="shared" si="333"/>
        <v>0</v>
      </c>
      <c r="AC197" s="121">
        <f t="shared" si="440"/>
        <v>0</v>
      </c>
      <c r="AD197" s="90">
        <f t="shared" si="441"/>
        <v>0</v>
      </c>
      <c r="AE197" s="90">
        <f t="shared" si="442"/>
        <v>0</v>
      </c>
      <c r="AF197" s="90">
        <f t="shared" si="334"/>
        <v>0</v>
      </c>
      <c r="AG197" s="121">
        <f t="shared" si="443"/>
        <v>0</v>
      </c>
      <c r="AH197" s="90">
        <f t="shared" si="444"/>
        <v>0</v>
      </c>
      <c r="AI197" s="90">
        <f t="shared" si="445"/>
        <v>0</v>
      </c>
      <c r="AJ197" s="90">
        <f t="shared" si="335"/>
        <v>0</v>
      </c>
      <c r="AK197" s="121">
        <f t="shared" si="446"/>
        <v>0</v>
      </c>
      <c r="AL197" s="90">
        <f t="shared" si="447"/>
        <v>0</v>
      </c>
      <c r="AM197" s="90">
        <f t="shared" si="448"/>
        <v>0</v>
      </c>
      <c r="AN197" s="90">
        <f t="shared" si="336"/>
        <v>0</v>
      </c>
      <c r="AO197" s="121">
        <f t="shared" si="449"/>
        <v>0</v>
      </c>
      <c r="AP197" s="118">
        <f t="shared" si="338"/>
        <v>0</v>
      </c>
      <c r="AQ197" s="89">
        <f t="shared" si="450"/>
        <v>71.73</v>
      </c>
      <c r="AR197" s="279">
        <f t="shared" si="339"/>
        <v>17.932500000000001</v>
      </c>
      <c r="AS197" s="121">
        <f t="shared" si="451"/>
        <v>46.56</v>
      </c>
      <c r="AT197" s="118">
        <f t="shared" si="340"/>
        <v>9.3120000000000012</v>
      </c>
      <c r="AU197" s="279">
        <f t="shared" si="452"/>
        <v>0</v>
      </c>
      <c r="AV197" s="279">
        <f t="shared" si="341"/>
        <v>0</v>
      </c>
      <c r="AW197" s="123">
        <f t="shared" si="453"/>
        <v>0</v>
      </c>
      <c r="AX197" s="118">
        <f t="shared" si="342"/>
        <v>0</v>
      </c>
      <c r="AY197" s="287">
        <f t="shared" si="454"/>
        <v>118.29</v>
      </c>
      <c r="AZ197" s="78">
        <f t="shared" si="455"/>
        <v>15.415500000000002</v>
      </c>
      <c r="BA197" s="279"/>
      <c r="BC197" s="325">
        <f t="shared" si="456"/>
        <v>172</v>
      </c>
      <c r="BD197" s="330"/>
      <c r="BE197" s="331" t="b">
        <f t="shared" si="457"/>
        <v>0</v>
      </c>
      <c r="BF197" s="330" t="s">
        <v>547</v>
      </c>
      <c r="BG197" s="331">
        <f t="shared" si="458"/>
        <v>11.829000000000001</v>
      </c>
    </row>
    <row r="198" spans="1:1042" ht="15" customHeight="1" x14ac:dyDescent="0.2">
      <c r="A198"/>
      <c r="B198" s="91">
        <v>173</v>
      </c>
      <c r="C198" s="91" t="s">
        <v>92</v>
      </c>
      <c r="D198" s="283">
        <f t="shared" si="337"/>
        <v>43963</v>
      </c>
      <c r="E198" s="90" t="str">
        <f t="shared" si="422"/>
        <v>MF18ACM02</v>
      </c>
      <c r="F198" s="90">
        <f t="shared" si="423"/>
        <v>30.42</v>
      </c>
      <c r="G198" s="90">
        <f t="shared" si="424"/>
        <v>28</v>
      </c>
      <c r="H198" s="90">
        <f t="shared" si="328"/>
        <v>8.5175999999999998</v>
      </c>
      <c r="I198" s="121" t="str">
        <f t="shared" si="425"/>
        <v>CT19ACM01</v>
      </c>
      <c r="J198" s="90">
        <f t="shared" si="426"/>
        <v>31.200000000000003</v>
      </c>
      <c r="K198" s="90">
        <f t="shared" si="427"/>
        <v>20</v>
      </c>
      <c r="L198" s="90">
        <f t="shared" si="329"/>
        <v>6.24</v>
      </c>
      <c r="M198" s="121">
        <f t="shared" si="428"/>
        <v>0</v>
      </c>
      <c r="N198" s="90">
        <f t="shared" si="429"/>
        <v>0</v>
      </c>
      <c r="O198" s="90">
        <f t="shared" si="430"/>
        <v>0</v>
      </c>
      <c r="P198" s="90">
        <f t="shared" si="330"/>
        <v>0</v>
      </c>
      <c r="Q198" s="121" t="str">
        <f t="shared" si="431"/>
        <v>ME19ACM01</v>
      </c>
      <c r="R198" s="90">
        <f t="shared" si="432"/>
        <v>30.42</v>
      </c>
      <c r="S198" s="90">
        <f t="shared" si="433"/>
        <v>18</v>
      </c>
      <c r="T198" s="90">
        <f t="shared" si="331"/>
        <v>5.4756000000000009</v>
      </c>
      <c r="U198" s="121">
        <f t="shared" si="434"/>
        <v>0</v>
      </c>
      <c r="V198" s="90">
        <f t="shared" si="435"/>
        <v>0</v>
      </c>
      <c r="W198" s="90">
        <f t="shared" si="436"/>
        <v>0</v>
      </c>
      <c r="X198" s="90">
        <f t="shared" si="332"/>
        <v>0</v>
      </c>
      <c r="Y198" s="121">
        <f t="shared" si="437"/>
        <v>0</v>
      </c>
      <c r="Z198" s="90">
        <f t="shared" si="438"/>
        <v>0</v>
      </c>
      <c r="AA198" s="90">
        <f t="shared" si="439"/>
        <v>0</v>
      </c>
      <c r="AB198" s="90">
        <f t="shared" si="333"/>
        <v>0</v>
      </c>
      <c r="AC198" s="121" t="str">
        <f t="shared" si="440"/>
        <v>MF19DAG</v>
      </c>
      <c r="AD198" s="90">
        <f t="shared" si="441"/>
        <v>30.42</v>
      </c>
      <c r="AE198" s="90">
        <f t="shared" si="442"/>
        <v>33</v>
      </c>
      <c r="AF198" s="90">
        <f t="shared" si="334"/>
        <v>10.038600000000001</v>
      </c>
      <c r="AG198" s="121" t="str">
        <f t="shared" si="443"/>
        <v>CT19ACG01</v>
      </c>
      <c r="AH198" s="90">
        <f t="shared" si="444"/>
        <v>30.72</v>
      </c>
      <c r="AI198" s="90">
        <f t="shared" si="445"/>
        <v>25</v>
      </c>
      <c r="AJ198" s="90">
        <f t="shared" si="335"/>
        <v>7.68</v>
      </c>
      <c r="AK198" s="121" t="str">
        <f t="shared" si="446"/>
        <v>AC18BR01</v>
      </c>
      <c r="AL198" s="90">
        <f t="shared" si="447"/>
        <v>87</v>
      </c>
      <c r="AM198" s="90">
        <f t="shared" si="448"/>
        <v>23</v>
      </c>
      <c r="AN198" s="90">
        <f t="shared" si="336"/>
        <v>20.010000000000002</v>
      </c>
      <c r="AO198" s="121">
        <f t="shared" si="449"/>
        <v>0</v>
      </c>
      <c r="AP198" s="118">
        <f t="shared" si="338"/>
        <v>0</v>
      </c>
      <c r="AQ198" s="89">
        <f t="shared" si="450"/>
        <v>0</v>
      </c>
      <c r="AR198" s="279">
        <f t="shared" si="339"/>
        <v>0</v>
      </c>
      <c r="AS198" s="121">
        <f t="shared" si="451"/>
        <v>0</v>
      </c>
      <c r="AT198" s="118">
        <f t="shared" si="340"/>
        <v>0</v>
      </c>
      <c r="AU198" s="279">
        <f t="shared" si="452"/>
        <v>0</v>
      </c>
      <c r="AV198" s="279">
        <f t="shared" si="341"/>
        <v>0</v>
      </c>
      <c r="AW198" s="123">
        <f t="shared" si="453"/>
        <v>0</v>
      </c>
      <c r="AX198" s="118">
        <f t="shared" si="342"/>
        <v>0</v>
      </c>
      <c r="AY198" s="287">
        <f t="shared" si="454"/>
        <v>240.18</v>
      </c>
      <c r="AZ198" s="78">
        <f t="shared" si="455"/>
        <v>57.961799999999997</v>
      </c>
      <c r="BA198" s="279"/>
      <c r="BC198" s="325">
        <f t="shared" si="456"/>
        <v>173</v>
      </c>
      <c r="BD198" s="330"/>
      <c r="BE198" s="331" t="b">
        <f t="shared" si="457"/>
        <v>0</v>
      </c>
      <c r="BF198" s="330"/>
      <c r="BG198" s="331" t="b">
        <f t="shared" si="458"/>
        <v>0</v>
      </c>
    </row>
    <row r="199" spans="1:1042" ht="15" customHeight="1" x14ac:dyDescent="0.2">
      <c r="A199"/>
      <c r="B199" s="91">
        <v>174</v>
      </c>
      <c r="C199" s="91" t="s">
        <v>92</v>
      </c>
      <c r="D199" s="283">
        <f t="shared" si="337"/>
        <v>43963</v>
      </c>
      <c r="E199" s="90" t="str">
        <f t="shared" si="422"/>
        <v>MF18ACM02</v>
      </c>
      <c r="F199" s="90">
        <f t="shared" si="423"/>
        <v>30.42</v>
      </c>
      <c r="G199" s="90">
        <f t="shared" si="424"/>
        <v>28</v>
      </c>
      <c r="H199" s="90">
        <f t="shared" si="328"/>
        <v>8.5175999999999998</v>
      </c>
      <c r="I199" s="121">
        <f t="shared" si="425"/>
        <v>0</v>
      </c>
      <c r="J199" s="90">
        <f t="shared" si="426"/>
        <v>0</v>
      </c>
      <c r="K199" s="90">
        <f t="shared" si="427"/>
        <v>0</v>
      </c>
      <c r="L199" s="90">
        <f t="shared" si="329"/>
        <v>0</v>
      </c>
      <c r="M199" s="121">
        <f t="shared" si="428"/>
        <v>0</v>
      </c>
      <c r="N199" s="90">
        <f t="shared" si="429"/>
        <v>0</v>
      </c>
      <c r="O199" s="90">
        <f t="shared" si="430"/>
        <v>0</v>
      </c>
      <c r="P199" s="90">
        <f t="shared" si="330"/>
        <v>0</v>
      </c>
      <c r="Q199" s="121" t="str">
        <f t="shared" si="431"/>
        <v>ME19ACM01</v>
      </c>
      <c r="R199" s="90">
        <f t="shared" si="432"/>
        <v>30.42</v>
      </c>
      <c r="S199" s="90">
        <f t="shared" si="433"/>
        <v>18</v>
      </c>
      <c r="T199" s="90">
        <f t="shared" si="331"/>
        <v>5.4756000000000009</v>
      </c>
      <c r="U199" s="121" t="str">
        <f t="shared" si="434"/>
        <v>EU19TAM01</v>
      </c>
      <c r="V199" s="90">
        <f t="shared" si="435"/>
        <v>39.72</v>
      </c>
      <c r="W199" s="90">
        <f t="shared" si="436"/>
        <v>11</v>
      </c>
      <c r="X199" s="90">
        <f t="shared" si="332"/>
        <v>4.3691999999999993</v>
      </c>
      <c r="Y199" s="121">
        <f t="shared" si="437"/>
        <v>0</v>
      </c>
      <c r="Z199" s="90">
        <f t="shared" si="438"/>
        <v>0</v>
      </c>
      <c r="AA199" s="90">
        <f t="shared" si="439"/>
        <v>0</v>
      </c>
      <c r="AB199" s="90">
        <f t="shared" si="333"/>
        <v>0</v>
      </c>
      <c r="AC199" s="121">
        <f t="shared" si="440"/>
        <v>0</v>
      </c>
      <c r="AD199" s="90">
        <f t="shared" si="441"/>
        <v>0</v>
      </c>
      <c r="AE199" s="90">
        <f t="shared" si="442"/>
        <v>0</v>
      </c>
      <c r="AF199" s="90">
        <f t="shared" si="334"/>
        <v>0</v>
      </c>
      <c r="AG199" s="121" t="str">
        <f t="shared" si="443"/>
        <v>CT19ACG01</v>
      </c>
      <c r="AH199" s="90">
        <f t="shared" si="444"/>
        <v>30.72</v>
      </c>
      <c r="AI199" s="90">
        <f t="shared" si="445"/>
        <v>25</v>
      </c>
      <c r="AJ199" s="90">
        <f t="shared" si="335"/>
        <v>7.68</v>
      </c>
      <c r="AK199" s="121" t="str">
        <f t="shared" si="446"/>
        <v>AC18BR01</v>
      </c>
      <c r="AL199" s="90">
        <f t="shared" si="447"/>
        <v>87</v>
      </c>
      <c r="AM199" s="90">
        <f t="shared" si="448"/>
        <v>23</v>
      </c>
      <c r="AN199" s="90">
        <f t="shared" si="336"/>
        <v>20.010000000000002</v>
      </c>
      <c r="AO199" s="121">
        <f t="shared" si="449"/>
        <v>0</v>
      </c>
      <c r="AP199" s="118">
        <f t="shared" si="338"/>
        <v>0</v>
      </c>
      <c r="AQ199" s="89">
        <f t="shared" si="450"/>
        <v>0</v>
      </c>
      <c r="AR199" s="279">
        <f t="shared" si="339"/>
        <v>0</v>
      </c>
      <c r="AS199" s="121">
        <f t="shared" si="451"/>
        <v>0</v>
      </c>
      <c r="AT199" s="118">
        <f t="shared" si="340"/>
        <v>0</v>
      </c>
      <c r="AU199" s="279">
        <f t="shared" si="452"/>
        <v>0</v>
      </c>
      <c r="AV199" s="279">
        <f t="shared" si="341"/>
        <v>0</v>
      </c>
      <c r="AW199" s="123">
        <f t="shared" si="453"/>
        <v>0</v>
      </c>
      <c r="AX199" s="118">
        <f t="shared" si="342"/>
        <v>0</v>
      </c>
      <c r="AY199" s="287">
        <f t="shared" si="454"/>
        <v>218.28</v>
      </c>
      <c r="AZ199" s="78">
        <f t="shared" si="455"/>
        <v>46.052400000000006</v>
      </c>
      <c r="BA199" s="279"/>
      <c r="BC199" s="325">
        <f t="shared" si="456"/>
        <v>174</v>
      </c>
      <c r="BD199" s="330"/>
      <c r="BE199" s="331" t="b">
        <f t="shared" si="457"/>
        <v>0</v>
      </c>
      <c r="BF199" s="330"/>
      <c r="BG199" s="331" t="b">
        <f t="shared" si="458"/>
        <v>0</v>
      </c>
    </row>
    <row r="200" spans="1:1042" ht="15" customHeight="1" x14ac:dyDescent="0.2">
      <c r="A200"/>
      <c r="B200" s="91">
        <v>175</v>
      </c>
      <c r="C200" s="91" t="s">
        <v>92</v>
      </c>
      <c r="D200" s="283">
        <f t="shared" si="337"/>
        <v>43963</v>
      </c>
      <c r="E200" s="90">
        <f t="shared" si="422"/>
        <v>0</v>
      </c>
      <c r="F200" s="90">
        <f t="shared" si="423"/>
        <v>0</v>
      </c>
      <c r="G200" s="90">
        <f t="shared" si="424"/>
        <v>0</v>
      </c>
      <c r="H200" s="90">
        <f t="shared" si="328"/>
        <v>0</v>
      </c>
      <c r="I200" s="121">
        <f t="shared" si="425"/>
        <v>0</v>
      </c>
      <c r="J200" s="90">
        <f t="shared" si="426"/>
        <v>0</v>
      </c>
      <c r="K200" s="90">
        <f t="shared" si="427"/>
        <v>0</v>
      </c>
      <c r="L200" s="90">
        <f t="shared" si="329"/>
        <v>0</v>
      </c>
      <c r="M200" s="121">
        <f t="shared" si="428"/>
        <v>0</v>
      </c>
      <c r="N200" s="90">
        <f t="shared" si="429"/>
        <v>0</v>
      </c>
      <c r="O200" s="90">
        <f t="shared" si="430"/>
        <v>0</v>
      </c>
      <c r="P200" s="90">
        <f t="shared" si="330"/>
        <v>0</v>
      </c>
      <c r="Q200" s="121" t="str">
        <f t="shared" si="431"/>
        <v>ME19ACM01</v>
      </c>
      <c r="R200" s="90">
        <f t="shared" si="432"/>
        <v>60.84</v>
      </c>
      <c r="S200" s="90">
        <f t="shared" si="433"/>
        <v>18</v>
      </c>
      <c r="T200" s="90">
        <f t="shared" si="331"/>
        <v>10.951200000000002</v>
      </c>
      <c r="U200" s="121" t="str">
        <f t="shared" si="434"/>
        <v>EU19TAM01</v>
      </c>
      <c r="V200" s="90">
        <f t="shared" si="435"/>
        <v>39.72</v>
      </c>
      <c r="W200" s="90">
        <f t="shared" si="436"/>
        <v>11</v>
      </c>
      <c r="X200" s="90">
        <f t="shared" si="332"/>
        <v>4.3691999999999993</v>
      </c>
      <c r="Y200" s="121">
        <f t="shared" si="437"/>
        <v>0</v>
      </c>
      <c r="Z200" s="90">
        <f t="shared" si="438"/>
        <v>0</v>
      </c>
      <c r="AA200" s="90">
        <f t="shared" si="439"/>
        <v>0</v>
      </c>
      <c r="AB200" s="90">
        <f t="shared" si="333"/>
        <v>0</v>
      </c>
      <c r="AC200" s="121">
        <f t="shared" si="440"/>
        <v>0</v>
      </c>
      <c r="AD200" s="90">
        <f t="shared" si="441"/>
        <v>0</v>
      </c>
      <c r="AE200" s="90">
        <f t="shared" si="442"/>
        <v>0</v>
      </c>
      <c r="AF200" s="90">
        <f t="shared" si="334"/>
        <v>0</v>
      </c>
      <c r="AG200" s="121" t="str">
        <f t="shared" si="443"/>
        <v>CT19ACG01</v>
      </c>
      <c r="AH200" s="90">
        <f t="shared" si="444"/>
        <v>30.72</v>
      </c>
      <c r="AI200" s="90">
        <f t="shared" si="445"/>
        <v>25</v>
      </c>
      <c r="AJ200" s="90">
        <f t="shared" si="335"/>
        <v>7.68</v>
      </c>
      <c r="AK200" s="121" t="str">
        <f t="shared" si="446"/>
        <v>AC18BR01</v>
      </c>
      <c r="AL200" s="90">
        <f t="shared" si="447"/>
        <v>87</v>
      </c>
      <c r="AM200" s="90">
        <f t="shared" si="448"/>
        <v>23</v>
      </c>
      <c r="AN200" s="90">
        <f t="shared" si="336"/>
        <v>20.010000000000002</v>
      </c>
      <c r="AO200" s="121">
        <f t="shared" si="449"/>
        <v>0</v>
      </c>
      <c r="AP200" s="118">
        <f t="shared" si="338"/>
        <v>0</v>
      </c>
      <c r="AQ200" s="89">
        <f t="shared" si="450"/>
        <v>0</v>
      </c>
      <c r="AR200" s="279">
        <f t="shared" si="339"/>
        <v>0</v>
      </c>
      <c r="AS200" s="121">
        <f t="shared" si="451"/>
        <v>0</v>
      </c>
      <c r="AT200" s="118">
        <f t="shared" si="340"/>
        <v>0</v>
      </c>
      <c r="AU200" s="279">
        <f t="shared" si="452"/>
        <v>0</v>
      </c>
      <c r="AV200" s="279">
        <f t="shared" si="341"/>
        <v>0</v>
      </c>
      <c r="AW200" s="123">
        <f t="shared" si="453"/>
        <v>0</v>
      </c>
      <c r="AX200" s="118">
        <f t="shared" si="342"/>
        <v>0</v>
      </c>
      <c r="AY200" s="287">
        <f t="shared" si="454"/>
        <v>218.28</v>
      </c>
      <c r="AZ200" s="78">
        <f t="shared" si="455"/>
        <v>43.010400000000004</v>
      </c>
      <c r="BA200" s="279"/>
      <c r="BC200" s="325">
        <f t="shared" si="456"/>
        <v>175</v>
      </c>
      <c r="BD200" s="330"/>
      <c r="BE200" s="331" t="b">
        <f t="shared" si="457"/>
        <v>0</v>
      </c>
      <c r="BF200" s="330"/>
      <c r="BG200" s="331" t="b">
        <f t="shared" si="458"/>
        <v>0</v>
      </c>
    </row>
    <row r="201" spans="1:1042" ht="15" customHeight="1" x14ac:dyDescent="0.2">
      <c r="A201"/>
      <c r="B201" s="91">
        <v>176</v>
      </c>
      <c r="C201" s="91" t="s">
        <v>92</v>
      </c>
      <c r="D201" s="283">
        <f t="shared" si="337"/>
        <v>43963</v>
      </c>
      <c r="E201" s="90" t="str">
        <f t="shared" si="422"/>
        <v>MF18ACM02</v>
      </c>
      <c r="F201" s="90">
        <f t="shared" si="423"/>
        <v>30.42</v>
      </c>
      <c r="G201" s="90">
        <f t="shared" si="424"/>
        <v>28</v>
      </c>
      <c r="H201" s="90">
        <f t="shared" si="328"/>
        <v>8.5175999999999998</v>
      </c>
      <c r="I201" s="121" t="str">
        <f t="shared" si="425"/>
        <v>CT19ACM01</v>
      </c>
      <c r="J201" s="90">
        <f t="shared" si="426"/>
        <v>31.200000000000003</v>
      </c>
      <c r="K201" s="90">
        <f t="shared" si="427"/>
        <v>20</v>
      </c>
      <c r="L201" s="90">
        <f t="shared" si="329"/>
        <v>6.24</v>
      </c>
      <c r="M201" s="121">
        <f t="shared" si="428"/>
        <v>0</v>
      </c>
      <c r="N201" s="90">
        <f t="shared" si="429"/>
        <v>0</v>
      </c>
      <c r="O201" s="90">
        <f t="shared" si="430"/>
        <v>0</v>
      </c>
      <c r="P201" s="90">
        <f t="shared" si="330"/>
        <v>0</v>
      </c>
      <c r="Q201" s="121" t="str">
        <f t="shared" si="431"/>
        <v>ME19ACM01</v>
      </c>
      <c r="R201" s="90">
        <f t="shared" si="432"/>
        <v>30.42</v>
      </c>
      <c r="S201" s="90">
        <f t="shared" si="433"/>
        <v>18</v>
      </c>
      <c r="T201" s="90">
        <f t="shared" si="331"/>
        <v>5.4756000000000009</v>
      </c>
      <c r="U201" s="121" t="str">
        <f t="shared" si="434"/>
        <v>EU19TAM01</v>
      </c>
      <c r="V201" s="90">
        <f t="shared" si="435"/>
        <v>79.44</v>
      </c>
      <c r="W201" s="90">
        <f t="shared" si="436"/>
        <v>11</v>
      </c>
      <c r="X201" s="90">
        <f t="shared" si="332"/>
        <v>8.7383999999999986</v>
      </c>
      <c r="Y201" s="121">
        <f t="shared" si="437"/>
        <v>0</v>
      </c>
      <c r="Z201" s="90">
        <f t="shared" si="438"/>
        <v>0</v>
      </c>
      <c r="AA201" s="90">
        <f t="shared" si="439"/>
        <v>0</v>
      </c>
      <c r="AB201" s="90">
        <f t="shared" si="333"/>
        <v>0</v>
      </c>
      <c r="AC201" s="121">
        <f t="shared" si="440"/>
        <v>0</v>
      </c>
      <c r="AD201" s="90">
        <f t="shared" si="441"/>
        <v>0</v>
      </c>
      <c r="AE201" s="90">
        <f t="shared" si="442"/>
        <v>0</v>
      </c>
      <c r="AF201" s="90">
        <f t="shared" si="334"/>
        <v>0</v>
      </c>
      <c r="AG201" s="121" t="str">
        <f t="shared" si="443"/>
        <v>CT19ACG01</v>
      </c>
      <c r="AH201" s="90">
        <f t="shared" si="444"/>
        <v>61.44</v>
      </c>
      <c r="AI201" s="90">
        <f t="shared" si="445"/>
        <v>25</v>
      </c>
      <c r="AJ201" s="90">
        <f t="shared" si="335"/>
        <v>15.36</v>
      </c>
      <c r="AK201" s="121" t="str">
        <f t="shared" si="446"/>
        <v>AC18BR01</v>
      </c>
      <c r="AL201" s="90">
        <f t="shared" si="447"/>
        <v>87</v>
      </c>
      <c r="AM201" s="90">
        <f t="shared" si="448"/>
        <v>23</v>
      </c>
      <c r="AN201" s="90">
        <f t="shared" si="336"/>
        <v>20.010000000000002</v>
      </c>
      <c r="AO201" s="121">
        <f t="shared" si="449"/>
        <v>0</v>
      </c>
      <c r="AP201" s="118">
        <f t="shared" si="338"/>
        <v>0</v>
      </c>
      <c r="AQ201" s="89">
        <f t="shared" si="450"/>
        <v>0</v>
      </c>
      <c r="AR201" s="279">
        <f t="shared" si="339"/>
        <v>0</v>
      </c>
      <c r="AS201" s="121">
        <f t="shared" si="451"/>
        <v>0</v>
      </c>
      <c r="AT201" s="118">
        <f t="shared" si="340"/>
        <v>0</v>
      </c>
      <c r="AU201" s="279">
        <f t="shared" si="452"/>
        <v>0</v>
      </c>
      <c r="AV201" s="279">
        <f t="shared" si="341"/>
        <v>0</v>
      </c>
      <c r="AW201" s="123">
        <f t="shared" si="453"/>
        <v>0</v>
      </c>
      <c r="AX201" s="118">
        <f t="shared" si="342"/>
        <v>0</v>
      </c>
      <c r="AY201" s="287">
        <f t="shared" si="454"/>
        <v>319.92</v>
      </c>
      <c r="AZ201" s="78">
        <f t="shared" si="455"/>
        <v>64.3416</v>
      </c>
      <c r="BA201" s="279"/>
      <c r="BC201" s="325">
        <f t="shared" si="456"/>
        <v>176</v>
      </c>
      <c r="BD201" s="330"/>
      <c r="BE201" s="331" t="b">
        <f t="shared" si="457"/>
        <v>0</v>
      </c>
      <c r="BF201" s="330"/>
      <c r="BG201" s="331" t="b">
        <f t="shared" si="458"/>
        <v>0</v>
      </c>
    </row>
    <row r="202" spans="1:1042" ht="15" customHeight="1" x14ac:dyDescent="0.2">
      <c r="A202"/>
      <c r="B202" s="91">
        <v>177</v>
      </c>
      <c r="C202" s="91" t="s">
        <v>92</v>
      </c>
      <c r="D202" s="283">
        <f t="shared" si="337"/>
        <v>43963</v>
      </c>
      <c r="E202" s="90" t="str">
        <f t="shared" si="422"/>
        <v>MF18ACM02</v>
      </c>
      <c r="F202" s="90">
        <f t="shared" si="423"/>
        <v>182.52</v>
      </c>
      <c r="G202" s="90">
        <f t="shared" si="424"/>
        <v>28</v>
      </c>
      <c r="H202" s="90">
        <f t="shared" si="328"/>
        <v>51.105600000000003</v>
      </c>
      <c r="I202" s="121" t="str">
        <f t="shared" si="425"/>
        <v>CT19ACM01</v>
      </c>
      <c r="J202" s="90">
        <f t="shared" si="426"/>
        <v>93.600000000000009</v>
      </c>
      <c r="K202" s="90">
        <f t="shared" si="427"/>
        <v>20</v>
      </c>
      <c r="L202" s="90">
        <f t="shared" si="329"/>
        <v>18.720000000000002</v>
      </c>
      <c r="M202" s="121">
        <f t="shared" si="428"/>
        <v>0</v>
      </c>
      <c r="N202" s="90">
        <f t="shared" si="429"/>
        <v>0</v>
      </c>
      <c r="O202" s="90">
        <f t="shared" si="430"/>
        <v>0</v>
      </c>
      <c r="P202" s="90">
        <f t="shared" si="330"/>
        <v>0</v>
      </c>
      <c r="Q202" s="121" t="str">
        <f t="shared" si="431"/>
        <v>ME19ACM01</v>
      </c>
      <c r="R202" s="90">
        <f t="shared" si="432"/>
        <v>91.26</v>
      </c>
      <c r="S202" s="90">
        <f t="shared" si="433"/>
        <v>18</v>
      </c>
      <c r="T202" s="90">
        <f t="shared" si="331"/>
        <v>16.4268</v>
      </c>
      <c r="U202" s="121" t="str">
        <f t="shared" si="434"/>
        <v>EU19TAM01</v>
      </c>
      <c r="V202" s="90">
        <f t="shared" si="435"/>
        <v>158.88</v>
      </c>
      <c r="W202" s="90">
        <f t="shared" si="436"/>
        <v>11</v>
      </c>
      <c r="X202" s="90">
        <f t="shared" si="332"/>
        <v>17.476799999999997</v>
      </c>
      <c r="Y202" s="121">
        <f t="shared" si="437"/>
        <v>0</v>
      </c>
      <c r="Z202" s="90">
        <f t="shared" si="438"/>
        <v>0</v>
      </c>
      <c r="AA202" s="90">
        <f t="shared" si="439"/>
        <v>0</v>
      </c>
      <c r="AB202" s="90">
        <f t="shared" si="333"/>
        <v>0</v>
      </c>
      <c r="AC202" s="121" t="str">
        <f t="shared" si="440"/>
        <v>MF19DAG</v>
      </c>
      <c r="AD202" s="90">
        <f t="shared" si="441"/>
        <v>30.42</v>
      </c>
      <c r="AE202" s="90">
        <f t="shared" si="442"/>
        <v>33</v>
      </c>
      <c r="AF202" s="90">
        <f t="shared" si="334"/>
        <v>10.038600000000001</v>
      </c>
      <c r="AG202" s="121" t="str">
        <f t="shared" si="443"/>
        <v>CT19ACG01</v>
      </c>
      <c r="AH202" s="90">
        <f t="shared" si="444"/>
        <v>61.44</v>
      </c>
      <c r="AI202" s="90">
        <f t="shared" si="445"/>
        <v>25</v>
      </c>
      <c r="AJ202" s="90">
        <f t="shared" si="335"/>
        <v>15.36</v>
      </c>
      <c r="AK202" s="121" t="str">
        <f t="shared" si="446"/>
        <v>AC18BR01</v>
      </c>
      <c r="AL202" s="90">
        <f t="shared" si="447"/>
        <v>261</v>
      </c>
      <c r="AM202" s="90">
        <f t="shared" si="448"/>
        <v>23</v>
      </c>
      <c r="AN202" s="90">
        <f t="shared" si="336"/>
        <v>60.03</v>
      </c>
      <c r="AO202" s="121">
        <f t="shared" si="449"/>
        <v>0</v>
      </c>
      <c r="AP202" s="118">
        <f t="shared" si="338"/>
        <v>0</v>
      </c>
      <c r="AQ202" s="89">
        <f t="shared" si="450"/>
        <v>0</v>
      </c>
      <c r="AR202" s="279">
        <f t="shared" si="339"/>
        <v>0</v>
      </c>
      <c r="AS202" s="121">
        <f t="shared" si="451"/>
        <v>0</v>
      </c>
      <c r="AT202" s="118">
        <f t="shared" si="340"/>
        <v>0</v>
      </c>
      <c r="AU202" s="279">
        <f t="shared" si="452"/>
        <v>0</v>
      </c>
      <c r="AV202" s="279">
        <f t="shared" si="341"/>
        <v>0</v>
      </c>
      <c r="AW202" s="123">
        <f t="shared" si="453"/>
        <v>0</v>
      </c>
      <c r="AX202" s="118">
        <f t="shared" si="342"/>
        <v>0</v>
      </c>
      <c r="AY202" s="287">
        <f t="shared" si="454"/>
        <v>879.11999999999989</v>
      </c>
      <c r="AZ202" s="78">
        <f t="shared" si="455"/>
        <v>189.15780000000001</v>
      </c>
      <c r="BA202" s="279"/>
      <c r="BC202" s="325">
        <f t="shared" si="456"/>
        <v>177</v>
      </c>
      <c r="BD202" s="330"/>
      <c r="BE202" s="331" t="b">
        <f t="shared" si="457"/>
        <v>0</v>
      </c>
      <c r="BF202" s="330"/>
      <c r="BG202" s="331" t="b">
        <f t="shared" si="458"/>
        <v>0</v>
      </c>
    </row>
    <row r="203" spans="1:1042" ht="15" customHeight="1" x14ac:dyDescent="0.2">
      <c r="A203"/>
      <c r="B203" s="91">
        <v>178</v>
      </c>
      <c r="C203" s="91" t="s">
        <v>92</v>
      </c>
      <c r="D203" s="283">
        <f t="shared" si="337"/>
        <v>43963</v>
      </c>
      <c r="E203" s="90" t="str">
        <f t="shared" si="422"/>
        <v>MF18ACM02</v>
      </c>
      <c r="F203" s="90">
        <f t="shared" si="423"/>
        <v>152.10000000000002</v>
      </c>
      <c r="G203" s="90">
        <f t="shared" si="424"/>
        <v>28</v>
      </c>
      <c r="H203" s="90">
        <f t="shared" si="328"/>
        <v>42.588000000000008</v>
      </c>
      <c r="I203" s="121" t="str">
        <f t="shared" si="425"/>
        <v>CT19ACM01</v>
      </c>
      <c r="J203" s="90">
        <f t="shared" si="426"/>
        <v>124.80000000000001</v>
      </c>
      <c r="K203" s="90">
        <f t="shared" si="427"/>
        <v>20</v>
      </c>
      <c r="L203" s="90">
        <f t="shared" si="329"/>
        <v>24.96</v>
      </c>
      <c r="M203" s="121">
        <f t="shared" si="428"/>
        <v>0</v>
      </c>
      <c r="N203" s="90">
        <f t="shared" si="429"/>
        <v>0</v>
      </c>
      <c r="O203" s="90">
        <f t="shared" si="430"/>
        <v>0</v>
      </c>
      <c r="P203" s="90">
        <f t="shared" si="330"/>
        <v>0</v>
      </c>
      <c r="Q203" s="121" t="str">
        <f t="shared" si="431"/>
        <v>ME19ACM01</v>
      </c>
      <c r="R203" s="90">
        <f t="shared" si="432"/>
        <v>91.26</v>
      </c>
      <c r="S203" s="90">
        <f t="shared" si="433"/>
        <v>18</v>
      </c>
      <c r="T203" s="90">
        <f t="shared" si="331"/>
        <v>16.4268</v>
      </c>
      <c r="U203" s="121" t="str">
        <f t="shared" si="434"/>
        <v>EU19TAM01</v>
      </c>
      <c r="V203" s="90">
        <f t="shared" si="435"/>
        <v>158.88</v>
      </c>
      <c r="W203" s="90">
        <f t="shared" si="436"/>
        <v>11</v>
      </c>
      <c r="X203" s="90">
        <f t="shared" si="332"/>
        <v>17.476799999999997</v>
      </c>
      <c r="Y203" s="121">
        <f t="shared" si="437"/>
        <v>0</v>
      </c>
      <c r="Z203" s="90">
        <f t="shared" si="438"/>
        <v>0</v>
      </c>
      <c r="AA203" s="90">
        <f t="shared" si="439"/>
        <v>0</v>
      </c>
      <c r="AB203" s="90">
        <f t="shared" si="333"/>
        <v>0</v>
      </c>
      <c r="AC203" s="121" t="str">
        <f t="shared" si="440"/>
        <v>MF19DAG</v>
      </c>
      <c r="AD203" s="90">
        <f t="shared" si="441"/>
        <v>91.26</v>
      </c>
      <c r="AE203" s="90">
        <f t="shared" si="442"/>
        <v>33</v>
      </c>
      <c r="AF203" s="90">
        <f t="shared" si="334"/>
        <v>30.115800000000004</v>
      </c>
      <c r="AG203" s="121" t="str">
        <f t="shared" si="443"/>
        <v>CT19ACG01</v>
      </c>
      <c r="AH203" s="90">
        <f t="shared" si="444"/>
        <v>153.6</v>
      </c>
      <c r="AI203" s="90">
        <f t="shared" si="445"/>
        <v>25</v>
      </c>
      <c r="AJ203" s="90">
        <f t="shared" si="335"/>
        <v>38.4</v>
      </c>
      <c r="AK203" s="121" t="str">
        <f t="shared" si="446"/>
        <v>AC18BR01</v>
      </c>
      <c r="AL203" s="90">
        <f t="shared" si="447"/>
        <v>174</v>
      </c>
      <c r="AM203" s="90">
        <f t="shared" si="448"/>
        <v>23</v>
      </c>
      <c r="AN203" s="90">
        <f t="shared" si="336"/>
        <v>40.020000000000003</v>
      </c>
      <c r="AO203" s="121">
        <f t="shared" si="449"/>
        <v>0</v>
      </c>
      <c r="AP203" s="118">
        <f t="shared" si="338"/>
        <v>0</v>
      </c>
      <c r="AQ203" s="89">
        <f t="shared" si="450"/>
        <v>0</v>
      </c>
      <c r="AR203" s="279">
        <f t="shared" si="339"/>
        <v>0</v>
      </c>
      <c r="AS203" s="121">
        <f t="shared" si="451"/>
        <v>0</v>
      </c>
      <c r="AT203" s="118">
        <f t="shared" si="340"/>
        <v>0</v>
      </c>
      <c r="AU203" s="279">
        <f t="shared" si="452"/>
        <v>0</v>
      </c>
      <c r="AV203" s="279">
        <f t="shared" si="341"/>
        <v>0</v>
      </c>
      <c r="AW203" s="123">
        <f t="shared" si="453"/>
        <v>0</v>
      </c>
      <c r="AX203" s="118">
        <f t="shared" si="342"/>
        <v>0</v>
      </c>
      <c r="AY203" s="287">
        <f t="shared" si="454"/>
        <v>945.9</v>
      </c>
      <c r="AZ203" s="78">
        <f t="shared" si="455"/>
        <v>209.98740000000001</v>
      </c>
      <c r="BA203" s="279"/>
      <c r="BC203" s="325">
        <f t="shared" si="456"/>
        <v>178</v>
      </c>
      <c r="BD203" s="330"/>
      <c r="BE203" s="331" t="b">
        <f t="shared" si="457"/>
        <v>0</v>
      </c>
      <c r="BF203" s="330"/>
      <c r="BG203" s="331" t="b">
        <f t="shared" si="458"/>
        <v>0</v>
      </c>
    </row>
    <row r="204" spans="1:1042" ht="15" customHeight="1" x14ac:dyDescent="0.2">
      <c r="A204"/>
      <c r="B204" s="91">
        <v>179</v>
      </c>
      <c r="C204" s="91" t="s">
        <v>92</v>
      </c>
      <c r="D204" s="283">
        <f t="shared" si="337"/>
        <v>43970</v>
      </c>
      <c r="E204" s="90" t="str">
        <f t="shared" si="422"/>
        <v>MF18ACM02</v>
      </c>
      <c r="F204" s="90">
        <f t="shared" si="423"/>
        <v>30.42</v>
      </c>
      <c r="G204" s="90">
        <f t="shared" si="424"/>
        <v>28</v>
      </c>
      <c r="H204" s="90">
        <f t="shared" si="328"/>
        <v>8.5175999999999998</v>
      </c>
      <c r="I204" s="121" t="str">
        <f t="shared" si="425"/>
        <v>CT19ACM01</v>
      </c>
      <c r="J204" s="90">
        <f t="shared" si="426"/>
        <v>31.200000000000003</v>
      </c>
      <c r="K204" s="90">
        <f t="shared" si="427"/>
        <v>20</v>
      </c>
      <c r="L204" s="90">
        <f t="shared" si="329"/>
        <v>6.24</v>
      </c>
      <c r="M204" s="121">
        <f t="shared" si="428"/>
        <v>0</v>
      </c>
      <c r="N204" s="90">
        <f t="shared" si="429"/>
        <v>0</v>
      </c>
      <c r="O204" s="90">
        <f t="shared" si="430"/>
        <v>0</v>
      </c>
      <c r="P204" s="90">
        <f t="shared" si="330"/>
        <v>0</v>
      </c>
      <c r="Q204" s="121" t="str">
        <f t="shared" si="431"/>
        <v>ME19ACM01</v>
      </c>
      <c r="R204" s="90">
        <f t="shared" si="432"/>
        <v>30.42</v>
      </c>
      <c r="S204" s="90">
        <f t="shared" si="433"/>
        <v>18</v>
      </c>
      <c r="T204" s="90">
        <f t="shared" si="331"/>
        <v>5.4756000000000009</v>
      </c>
      <c r="U204" s="121" t="str">
        <f t="shared" si="434"/>
        <v>EU19TAM01</v>
      </c>
      <c r="V204" s="90">
        <f t="shared" si="435"/>
        <v>39.72</v>
      </c>
      <c r="W204" s="90">
        <f t="shared" si="436"/>
        <v>11</v>
      </c>
      <c r="X204" s="90">
        <f t="shared" si="332"/>
        <v>4.3691999999999993</v>
      </c>
      <c r="Y204" s="121">
        <f t="shared" si="437"/>
        <v>0</v>
      </c>
      <c r="Z204" s="90">
        <f t="shared" si="438"/>
        <v>0</v>
      </c>
      <c r="AA204" s="90">
        <f t="shared" si="439"/>
        <v>0</v>
      </c>
      <c r="AB204" s="90">
        <f t="shared" si="333"/>
        <v>0</v>
      </c>
      <c r="AC204" s="121">
        <f t="shared" si="440"/>
        <v>0</v>
      </c>
      <c r="AD204" s="90">
        <f t="shared" si="441"/>
        <v>0</v>
      </c>
      <c r="AE204" s="90">
        <f t="shared" si="442"/>
        <v>0</v>
      </c>
      <c r="AF204" s="90">
        <f t="shared" si="334"/>
        <v>0</v>
      </c>
      <c r="AG204" s="121" t="str">
        <f t="shared" si="443"/>
        <v>CT19ACG01</v>
      </c>
      <c r="AH204" s="90">
        <f t="shared" si="444"/>
        <v>30.72</v>
      </c>
      <c r="AI204" s="90">
        <f t="shared" si="445"/>
        <v>25</v>
      </c>
      <c r="AJ204" s="90">
        <f t="shared" si="335"/>
        <v>7.68</v>
      </c>
      <c r="AK204" s="121" t="str">
        <f t="shared" si="446"/>
        <v>AC18BR01</v>
      </c>
      <c r="AL204" s="90">
        <f t="shared" si="447"/>
        <v>43.5</v>
      </c>
      <c r="AM204" s="90">
        <f t="shared" si="448"/>
        <v>23</v>
      </c>
      <c r="AN204" s="90">
        <f t="shared" si="336"/>
        <v>10.005000000000001</v>
      </c>
      <c r="AO204" s="121">
        <f t="shared" si="449"/>
        <v>0</v>
      </c>
      <c r="AP204" s="118">
        <f t="shared" si="338"/>
        <v>0</v>
      </c>
      <c r="AQ204" s="89">
        <f t="shared" si="450"/>
        <v>0</v>
      </c>
      <c r="AR204" s="279">
        <f t="shared" si="339"/>
        <v>0</v>
      </c>
      <c r="AS204" s="121">
        <f t="shared" si="451"/>
        <v>0</v>
      </c>
      <c r="AT204" s="118">
        <f t="shared" si="340"/>
        <v>0</v>
      </c>
      <c r="AU204" s="279">
        <f t="shared" si="452"/>
        <v>0</v>
      </c>
      <c r="AV204" s="279">
        <f t="shared" si="341"/>
        <v>0</v>
      </c>
      <c r="AW204" s="123">
        <f t="shared" si="453"/>
        <v>0</v>
      </c>
      <c r="AX204" s="118">
        <f t="shared" si="342"/>
        <v>0</v>
      </c>
      <c r="AY204" s="287">
        <f t="shared" si="454"/>
        <v>205.98</v>
      </c>
      <c r="AZ204" s="78">
        <f t="shared" si="455"/>
        <v>42.287399999999998</v>
      </c>
      <c r="BA204" s="279"/>
      <c r="BC204" s="325">
        <f t="shared" si="456"/>
        <v>179</v>
      </c>
      <c r="BD204" s="330"/>
      <c r="BE204" s="331" t="b">
        <f t="shared" si="457"/>
        <v>0</v>
      </c>
      <c r="BF204" s="330"/>
      <c r="BG204" s="331" t="b">
        <f t="shared" si="458"/>
        <v>0</v>
      </c>
    </row>
    <row r="205" spans="1:1042" ht="15" customHeight="1" x14ac:dyDescent="0.2">
      <c r="A205"/>
      <c r="B205" s="91" t="s">
        <v>801</v>
      </c>
      <c r="C205" s="91" t="s">
        <v>92</v>
      </c>
      <c r="D205" s="283">
        <f t="shared" si="337"/>
        <v>43970</v>
      </c>
      <c r="E205" s="90" t="str">
        <f t="shared" si="422"/>
        <v>MF18ACM02</v>
      </c>
      <c r="F205" s="90">
        <f t="shared" si="423"/>
        <v>15.21</v>
      </c>
      <c r="G205" s="90">
        <f t="shared" si="424"/>
        <v>28</v>
      </c>
      <c r="H205" s="90">
        <f t="shared" si="328"/>
        <v>4.2587999999999999</v>
      </c>
      <c r="I205" s="121" t="str">
        <f t="shared" si="425"/>
        <v>CT19ACM01</v>
      </c>
      <c r="J205" s="90">
        <f t="shared" si="426"/>
        <v>62.400000000000006</v>
      </c>
      <c r="K205" s="90">
        <f t="shared" si="427"/>
        <v>20</v>
      </c>
      <c r="L205" s="90">
        <f t="shared" si="329"/>
        <v>12.48</v>
      </c>
      <c r="M205" s="121">
        <f t="shared" si="428"/>
        <v>0</v>
      </c>
      <c r="N205" s="90">
        <f t="shared" si="429"/>
        <v>0</v>
      </c>
      <c r="O205" s="90">
        <f t="shared" si="430"/>
        <v>0</v>
      </c>
      <c r="P205" s="90">
        <f t="shared" si="330"/>
        <v>0</v>
      </c>
      <c r="Q205" s="121" t="str">
        <f t="shared" si="431"/>
        <v>ME19ACM01</v>
      </c>
      <c r="R205" s="90">
        <f t="shared" si="432"/>
        <v>91.26</v>
      </c>
      <c r="S205" s="90">
        <f t="shared" si="433"/>
        <v>18</v>
      </c>
      <c r="T205" s="90">
        <f t="shared" si="331"/>
        <v>16.4268</v>
      </c>
      <c r="U205" s="121" t="str">
        <f t="shared" si="434"/>
        <v>EU19TAM01</v>
      </c>
      <c r="V205" s="90">
        <f t="shared" si="435"/>
        <v>79.44</v>
      </c>
      <c r="W205" s="90">
        <f t="shared" si="436"/>
        <v>11</v>
      </c>
      <c r="X205" s="90">
        <f t="shared" si="332"/>
        <v>8.7383999999999986</v>
      </c>
      <c r="Y205" s="121">
        <f t="shared" si="437"/>
        <v>0</v>
      </c>
      <c r="Z205" s="90">
        <f t="shared" si="438"/>
        <v>0</v>
      </c>
      <c r="AA205" s="90">
        <f t="shared" si="439"/>
        <v>0</v>
      </c>
      <c r="AB205" s="90">
        <f t="shared" si="333"/>
        <v>0</v>
      </c>
      <c r="AC205" s="121" t="str">
        <f t="shared" si="440"/>
        <v>MF19DAG</v>
      </c>
      <c r="AD205" s="90">
        <f t="shared" si="441"/>
        <v>60.84</v>
      </c>
      <c r="AE205" s="90">
        <f t="shared" si="442"/>
        <v>33</v>
      </c>
      <c r="AF205" s="90">
        <f t="shared" si="334"/>
        <v>20.077200000000001</v>
      </c>
      <c r="AG205" s="121" t="str">
        <f t="shared" si="443"/>
        <v>CT19ACG01</v>
      </c>
      <c r="AH205" s="90">
        <f t="shared" si="444"/>
        <v>61.44</v>
      </c>
      <c r="AI205" s="90">
        <f t="shared" si="445"/>
        <v>25</v>
      </c>
      <c r="AJ205" s="90">
        <f t="shared" si="335"/>
        <v>15.36</v>
      </c>
      <c r="AK205" s="121" t="str">
        <f t="shared" si="446"/>
        <v>AC18BR01</v>
      </c>
      <c r="AL205" s="90">
        <f t="shared" si="447"/>
        <v>174</v>
      </c>
      <c r="AM205" s="90">
        <f t="shared" si="448"/>
        <v>23</v>
      </c>
      <c r="AN205" s="90">
        <f t="shared" si="336"/>
        <v>40.020000000000003</v>
      </c>
      <c r="AO205" s="121">
        <f t="shared" si="449"/>
        <v>0</v>
      </c>
      <c r="AP205" s="118">
        <f t="shared" si="338"/>
        <v>0</v>
      </c>
      <c r="AQ205" s="89">
        <f t="shared" si="450"/>
        <v>0</v>
      </c>
      <c r="AR205" s="279">
        <f t="shared" si="339"/>
        <v>0</v>
      </c>
      <c r="AS205" s="121">
        <f t="shared" si="451"/>
        <v>0</v>
      </c>
      <c r="AT205" s="118">
        <f t="shared" si="340"/>
        <v>0</v>
      </c>
      <c r="AU205" s="279">
        <f t="shared" si="452"/>
        <v>0</v>
      </c>
      <c r="AV205" s="279">
        <f t="shared" si="341"/>
        <v>0</v>
      </c>
      <c r="AW205" s="123">
        <f t="shared" si="453"/>
        <v>0</v>
      </c>
      <c r="AX205" s="118">
        <f t="shared" si="342"/>
        <v>0</v>
      </c>
      <c r="AY205" s="287">
        <f t="shared" si="454"/>
        <v>544.58999999999992</v>
      </c>
      <c r="AZ205" s="78">
        <f t="shared" si="455"/>
        <v>117.3612</v>
      </c>
      <c r="BA205" s="279"/>
      <c r="BC205" s="325" t="str">
        <f t="shared" si="456"/>
        <v>180A</v>
      </c>
      <c r="BD205" s="330"/>
      <c r="BE205" s="331" t="b">
        <f t="shared" si="457"/>
        <v>0</v>
      </c>
      <c r="BF205" s="330"/>
      <c r="BG205" s="331" t="b">
        <f t="shared" si="458"/>
        <v>0</v>
      </c>
    </row>
    <row r="206" spans="1:1042" ht="15" customHeight="1" x14ac:dyDescent="0.2">
      <c r="A206"/>
      <c r="B206" s="91" t="s">
        <v>802</v>
      </c>
      <c r="C206" s="91" t="s">
        <v>92</v>
      </c>
      <c r="D206" s="283">
        <f t="shared" si="337"/>
        <v>43970</v>
      </c>
      <c r="E206" s="90" t="str">
        <f t="shared" si="422"/>
        <v>MF19ABM</v>
      </c>
      <c r="F206" s="90">
        <f t="shared" si="423"/>
        <v>76.050000000000011</v>
      </c>
      <c r="G206" s="90">
        <f t="shared" si="424"/>
        <v>25</v>
      </c>
      <c r="H206" s="90">
        <f t="shared" ref="H206" si="459">F206*G206/100</f>
        <v>19.012500000000003</v>
      </c>
      <c r="I206" s="121">
        <f t="shared" si="425"/>
        <v>0</v>
      </c>
      <c r="J206" s="90">
        <f t="shared" si="426"/>
        <v>0</v>
      </c>
      <c r="K206" s="90">
        <f t="shared" si="427"/>
        <v>0</v>
      </c>
      <c r="L206" s="90">
        <f t="shared" ref="L206" si="460">J206*K206/100</f>
        <v>0</v>
      </c>
      <c r="M206" s="121">
        <f t="shared" si="428"/>
        <v>0</v>
      </c>
      <c r="N206" s="90">
        <f t="shared" si="429"/>
        <v>0</v>
      </c>
      <c r="O206" s="90">
        <f t="shared" si="430"/>
        <v>0</v>
      </c>
      <c r="P206" s="90">
        <f t="shared" ref="P206" si="461">N206*O206/100</f>
        <v>0</v>
      </c>
      <c r="Q206" s="121">
        <f t="shared" si="431"/>
        <v>0</v>
      </c>
      <c r="R206" s="90">
        <f t="shared" si="432"/>
        <v>0</v>
      </c>
      <c r="S206" s="90">
        <f t="shared" si="433"/>
        <v>0</v>
      </c>
      <c r="T206" s="90">
        <f t="shared" ref="T206" si="462">R206*S206/100</f>
        <v>0</v>
      </c>
      <c r="U206" s="121">
        <f t="shared" si="434"/>
        <v>0</v>
      </c>
      <c r="V206" s="90">
        <f t="shared" si="435"/>
        <v>0</v>
      </c>
      <c r="W206" s="90">
        <f t="shared" si="436"/>
        <v>0</v>
      </c>
      <c r="X206" s="90">
        <f t="shared" ref="X206" si="463">V206*W206/100</f>
        <v>0</v>
      </c>
      <c r="Y206" s="121">
        <f t="shared" si="437"/>
        <v>0</v>
      </c>
      <c r="Z206" s="90">
        <f t="shared" si="438"/>
        <v>0</v>
      </c>
      <c r="AA206" s="90">
        <f t="shared" si="439"/>
        <v>0</v>
      </c>
      <c r="AB206" s="90">
        <f t="shared" ref="AB206" si="464">Z206*AA206/100</f>
        <v>0</v>
      </c>
      <c r="AC206" s="121">
        <f t="shared" si="440"/>
        <v>0</v>
      </c>
      <c r="AD206" s="90">
        <f t="shared" si="441"/>
        <v>0</v>
      </c>
      <c r="AE206" s="90">
        <f t="shared" si="442"/>
        <v>0</v>
      </c>
      <c r="AF206" s="90">
        <f t="shared" ref="AF206" si="465">AD206*AE206/100</f>
        <v>0</v>
      </c>
      <c r="AG206" s="121">
        <f t="shared" si="443"/>
        <v>0</v>
      </c>
      <c r="AH206" s="90">
        <f t="shared" si="444"/>
        <v>0</v>
      </c>
      <c r="AI206" s="90">
        <f t="shared" si="445"/>
        <v>0</v>
      </c>
      <c r="AJ206" s="90">
        <f t="shared" ref="AJ206" si="466">AH206*AI206/100</f>
        <v>0</v>
      </c>
      <c r="AK206" s="121">
        <f t="shared" si="446"/>
        <v>0</v>
      </c>
      <c r="AL206" s="90">
        <f t="shared" si="447"/>
        <v>0</v>
      </c>
      <c r="AM206" s="90">
        <f t="shared" si="448"/>
        <v>0</v>
      </c>
      <c r="AN206" s="90">
        <f t="shared" ref="AN206" si="467">AL206*AM206/100</f>
        <v>0</v>
      </c>
      <c r="AO206" s="121">
        <f t="shared" si="449"/>
        <v>0</v>
      </c>
      <c r="AP206" s="118">
        <f t="shared" ref="AP206" si="468">IFERROR(IF(AO206&gt;0,AO206*AP$6/100,0),0)</f>
        <v>0</v>
      </c>
      <c r="AQ206" s="89">
        <f t="shared" si="450"/>
        <v>0</v>
      </c>
      <c r="AR206" s="279">
        <f t="shared" ref="AR206" si="469">IFERROR(IF(AQ206&gt;0,AQ206*AR$6/100,0),0)</f>
        <v>0</v>
      </c>
      <c r="AS206" s="121">
        <f t="shared" si="451"/>
        <v>0</v>
      </c>
      <c r="AT206" s="118">
        <f t="shared" ref="AT206" si="470">IFERROR(IF(AS206&gt;0,AS206*AT$6/100,0),0)</f>
        <v>0</v>
      </c>
      <c r="AU206" s="279">
        <f t="shared" si="452"/>
        <v>0</v>
      </c>
      <c r="AV206" s="279">
        <f t="shared" ref="AV206" si="471">IFERROR(IF(AU206&gt;0,AU206*AV$6/100,0),0)</f>
        <v>0</v>
      </c>
      <c r="AW206" s="123">
        <f t="shared" si="453"/>
        <v>0</v>
      </c>
      <c r="AX206" s="118">
        <f t="shared" ref="AX206" si="472">IFERROR(IF(AW206&gt;0,AW206*AX$6/100,0),0)</f>
        <v>0</v>
      </c>
      <c r="AY206" s="287">
        <f t="shared" ref="AY206" si="473">IF($C206="GD",F206+J206+N206+R206+V206+Z206+AD206+AH206+AL206+AO206,AQ206+AS206+AU206+AW206)</f>
        <v>76.050000000000011</v>
      </c>
      <c r="AZ206" s="78">
        <f t="shared" ref="AZ206" si="474">IF($C206="GD",H206+L206+P206+T206+X206+AB206+AF206+AJ206+AN206+AP206-BE206-BG206,AR206+AT206+AX206+AV206-BE206-BG206)</f>
        <v>19.012500000000003</v>
      </c>
      <c r="BA206" s="279"/>
      <c r="BC206" s="325" t="str">
        <f t="shared" ref="BC206" si="475">B206</f>
        <v>180B</v>
      </c>
      <c r="BD206" s="330"/>
      <c r="BE206" s="331" t="b">
        <f t="shared" ref="BE206" si="476">IF(BD206="OK",$AY206*$BE$6/100)</f>
        <v>0</v>
      </c>
      <c r="BF206" s="330"/>
      <c r="BG206" s="331" t="b">
        <f t="shared" ref="BG206" si="477">IF(BF206="OK",$AY206*$BG$6/100)</f>
        <v>0</v>
      </c>
    </row>
    <row r="207" spans="1:1042" ht="15" customHeight="1" x14ac:dyDescent="0.2">
      <c r="A207"/>
      <c r="B207" s="91">
        <v>181</v>
      </c>
      <c r="C207" s="91" t="s">
        <v>92</v>
      </c>
      <c r="D207" s="283">
        <f t="shared" si="337"/>
        <v>43970</v>
      </c>
      <c r="E207" s="90">
        <f t="shared" si="422"/>
        <v>0</v>
      </c>
      <c r="F207" s="90">
        <f t="shared" si="423"/>
        <v>0</v>
      </c>
      <c r="G207" s="90">
        <f t="shared" si="424"/>
        <v>0</v>
      </c>
      <c r="H207" s="90">
        <f t="shared" si="328"/>
        <v>0</v>
      </c>
      <c r="I207" s="121" t="str">
        <f t="shared" si="425"/>
        <v>CT19ACM01</v>
      </c>
      <c r="J207" s="90">
        <f t="shared" si="426"/>
        <v>62.400000000000006</v>
      </c>
      <c r="K207" s="90">
        <f t="shared" si="427"/>
        <v>20</v>
      </c>
      <c r="L207" s="90">
        <f t="shared" si="329"/>
        <v>12.48</v>
      </c>
      <c r="M207" s="121">
        <f t="shared" si="428"/>
        <v>0</v>
      </c>
      <c r="N207" s="90">
        <f t="shared" si="429"/>
        <v>0</v>
      </c>
      <c r="O207" s="90">
        <f t="shared" si="430"/>
        <v>0</v>
      </c>
      <c r="P207" s="90">
        <f t="shared" si="330"/>
        <v>0</v>
      </c>
      <c r="Q207" s="121">
        <f t="shared" si="431"/>
        <v>0</v>
      </c>
      <c r="R207" s="90">
        <f t="shared" si="432"/>
        <v>0</v>
      </c>
      <c r="S207" s="90">
        <f t="shared" si="433"/>
        <v>0</v>
      </c>
      <c r="T207" s="90">
        <f t="shared" si="331"/>
        <v>0</v>
      </c>
      <c r="U207" s="121" t="str">
        <f t="shared" si="434"/>
        <v>EU19TAM01</v>
      </c>
      <c r="V207" s="90">
        <f t="shared" si="435"/>
        <v>39.72</v>
      </c>
      <c r="W207" s="90">
        <f t="shared" si="436"/>
        <v>11</v>
      </c>
      <c r="X207" s="90">
        <f t="shared" si="332"/>
        <v>4.3691999999999993</v>
      </c>
      <c r="Y207" s="121">
        <f t="shared" si="437"/>
        <v>0</v>
      </c>
      <c r="Z207" s="90">
        <f t="shared" si="438"/>
        <v>0</v>
      </c>
      <c r="AA207" s="90">
        <f t="shared" si="439"/>
        <v>0</v>
      </c>
      <c r="AB207" s="90">
        <f t="shared" si="333"/>
        <v>0</v>
      </c>
      <c r="AC207" s="121" t="str">
        <f t="shared" si="440"/>
        <v>MF19DAG</v>
      </c>
      <c r="AD207" s="90">
        <f t="shared" si="441"/>
        <v>60.84</v>
      </c>
      <c r="AE207" s="90">
        <f t="shared" si="442"/>
        <v>33</v>
      </c>
      <c r="AF207" s="90">
        <f t="shared" si="334"/>
        <v>20.077200000000001</v>
      </c>
      <c r="AG207" s="121" t="str">
        <f t="shared" si="443"/>
        <v>CT19ACG01</v>
      </c>
      <c r="AH207" s="90">
        <f t="shared" si="444"/>
        <v>30.72</v>
      </c>
      <c r="AI207" s="90">
        <f t="shared" si="445"/>
        <v>25</v>
      </c>
      <c r="AJ207" s="90">
        <f t="shared" si="335"/>
        <v>7.68</v>
      </c>
      <c r="AK207" s="121">
        <f t="shared" si="446"/>
        <v>0</v>
      </c>
      <c r="AL207" s="90">
        <f t="shared" si="447"/>
        <v>0</v>
      </c>
      <c r="AM207" s="90">
        <f t="shared" si="448"/>
        <v>0</v>
      </c>
      <c r="AN207" s="90">
        <f t="shared" si="336"/>
        <v>0</v>
      </c>
      <c r="AO207" s="121">
        <f t="shared" si="449"/>
        <v>0</v>
      </c>
      <c r="AP207" s="118">
        <f t="shared" si="338"/>
        <v>0</v>
      </c>
      <c r="AQ207" s="89">
        <f t="shared" si="450"/>
        <v>0</v>
      </c>
      <c r="AR207" s="279">
        <f t="shared" si="339"/>
        <v>0</v>
      </c>
      <c r="AS207" s="121">
        <f t="shared" si="451"/>
        <v>0</v>
      </c>
      <c r="AT207" s="118">
        <f t="shared" si="340"/>
        <v>0</v>
      </c>
      <c r="AU207" s="279">
        <f t="shared" si="452"/>
        <v>0</v>
      </c>
      <c r="AV207" s="279">
        <f t="shared" si="341"/>
        <v>0</v>
      </c>
      <c r="AW207" s="123">
        <f t="shared" si="453"/>
        <v>0</v>
      </c>
      <c r="AX207" s="118">
        <f t="shared" si="342"/>
        <v>0</v>
      </c>
      <c r="AY207" s="287">
        <f t="shared" si="454"/>
        <v>193.68</v>
      </c>
      <c r="AZ207" s="78">
        <f t="shared" si="455"/>
        <v>44.606400000000001</v>
      </c>
      <c r="BA207" s="279"/>
      <c r="BC207" s="325">
        <f t="shared" si="456"/>
        <v>181</v>
      </c>
      <c r="BD207" s="330"/>
      <c r="BE207" s="331" t="b">
        <f t="shared" si="457"/>
        <v>0</v>
      </c>
      <c r="BF207" s="330"/>
      <c r="BG207" s="331" t="b">
        <f t="shared" si="458"/>
        <v>0</v>
      </c>
    </row>
    <row r="208" spans="1:1042" ht="15" customHeight="1" x14ac:dyDescent="0.2">
      <c r="A208"/>
      <c r="B208" s="91">
        <v>182</v>
      </c>
      <c r="C208" s="91" t="s">
        <v>92</v>
      </c>
      <c r="D208" s="283">
        <f t="shared" si="337"/>
        <v>43970</v>
      </c>
      <c r="E208" s="90">
        <f t="shared" si="422"/>
        <v>0</v>
      </c>
      <c r="F208" s="90">
        <f t="shared" si="423"/>
        <v>0</v>
      </c>
      <c r="G208" s="90">
        <f t="shared" si="424"/>
        <v>0</v>
      </c>
      <c r="H208" s="90">
        <f t="shared" si="328"/>
        <v>0</v>
      </c>
      <c r="I208" s="121" t="str">
        <f t="shared" si="425"/>
        <v>CT19ACM01</v>
      </c>
      <c r="J208" s="90">
        <f t="shared" si="426"/>
        <v>31.200000000000003</v>
      </c>
      <c r="K208" s="90">
        <f t="shared" si="427"/>
        <v>20</v>
      </c>
      <c r="L208" s="90">
        <f t="shared" si="329"/>
        <v>6.24</v>
      </c>
      <c r="M208" s="121">
        <f t="shared" si="428"/>
        <v>0</v>
      </c>
      <c r="N208" s="90">
        <f t="shared" si="429"/>
        <v>0</v>
      </c>
      <c r="O208" s="90">
        <f t="shared" si="430"/>
        <v>0</v>
      </c>
      <c r="P208" s="90">
        <f t="shared" si="330"/>
        <v>0</v>
      </c>
      <c r="Q208" s="121">
        <f t="shared" si="431"/>
        <v>0</v>
      </c>
      <c r="R208" s="90">
        <f t="shared" si="432"/>
        <v>0</v>
      </c>
      <c r="S208" s="90">
        <f t="shared" si="433"/>
        <v>0</v>
      </c>
      <c r="T208" s="90">
        <f t="shared" si="331"/>
        <v>0</v>
      </c>
      <c r="U208" s="121" t="str">
        <f t="shared" si="434"/>
        <v>EU19TAM01</v>
      </c>
      <c r="V208" s="90">
        <f t="shared" si="435"/>
        <v>79.44</v>
      </c>
      <c r="W208" s="90">
        <f t="shared" si="436"/>
        <v>11</v>
      </c>
      <c r="X208" s="90">
        <f t="shared" si="332"/>
        <v>8.7383999999999986</v>
      </c>
      <c r="Y208" s="121">
        <f t="shared" si="437"/>
        <v>0</v>
      </c>
      <c r="Z208" s="90">
        <f t="shared" si="438"/>
        <v>0</v>
      </c>
      <c r="AA208" s="90">
        <f t="shared" si="439"/>
        <v>0</v>
      </c>
      <c r="AB208" s="90">
        <f t="shared" si="333"/>
        <v>0</v>
      </c>
      <c r="AC208" s="121">
        <f t="shared" si="440"/>
        <v>0</v>
      </c>
      <c r="AD208" s="90">
        <f t="shared" si="441"/>
        <v>0</v>
      </c>
      <c r="AE208" s="90">
        <f t="shared" si="442"/>
        <v>0</v>
      </c>
      <c r="AF208" s="90">
        <f t="shared" si="334"/>
        <v>0</v>
      </c>
      <c r="AG208" s="121" t="str">
        <f t="shared" si="443"/>
        <v>CT19ACG01</v>
      </c>
      <c r="AH208" s="90">
        <f t="shared" si="444"/>
        <v>30.72</v>
      </c>
      <c r="AI208" s="90">
        <f t="shared" si="445"/>
        <v>25</v>
      </c>
      <c r="AJ208" s="90">
        <f t="shared" si="335"/>
        <v>7.68</v>
      </c>
      <c r="AK208" s="121" t="str">
        <f t="shared" si="446"/>
        <v>AC18BR01</v>
      </c>
      <c r="AL208" s="90">
        <f t="shared" si="447"/>
        <v>87</v>
      </c>
      <c r="AM208" s="90">
        <f t="shared" si="448"/>
        <v>23</v>
      </c>
      <c r="AN208" s="90">
        <f t="shared" si="336"/>
        <v>20.010000000000002</v>
      </c>
      <c r="AO208" s="121">
        <f t="shared" si="449"/>
        <v>0</v>
      </c>
      <c r="AP208" s="118">
        <f t="shared" si="338"/>
        <v>0</v>
      </c>
      <c r="AQ208" s="89">
        <f t="shared" si="450"/>
        <v>0</v>
      </c>
      <c r="AR208" s="279">
        <f t="shared" si="339"/>
        <v>0</v>
      </c>
      <c r="AS208" s="121">
        <f t="shared" si="451"/>
        <v>0</v>
      </c>
      <c r="AT208" s="118">
        <f t="shared" si="340"/>
        <v>0</v>
      </c>
      <c r="AU208" s="279">
        <f t="shared" si="452"/>
        <v>0</v>
      </c>
      <c r="AV208" s="279">
        <f t="shared" si="341"/>
        <v>0</v>
      </c>
      <c r="AW208" s="123">
        <f t="shared" si="453"/>
        <v>0</v>
      </c>
      <c r="AX208" s="118">
        <f t="shared" si="342"/>
        <v>0</v>
      </c>
      <c r="AY208" s="287">
        <f t="shared" si="454"/>
        <v>228.36</v>
      </c>
      <c r="AZ208" s="78">
        <f t="shared" si="455"/>
        <v>42.668400000000005</v>
      </c>
      <c r="BA208" s="279"/>
      <c r="BC208" s="325">
        <f t="shared" si="456"/>
        <v>182</v>
      </c>
      <c r="BD208" s="330"/>
      <c r="BE208" s="331" t="b">
        <f t="shared" si="457"/>
        <v>0</v>
      </c>
      <c r="BF208" s="330"/>
      <c r="BG208" s="331" t="b">
        <f t="shared" si="458"/>
        <v>0</v>
      </c>
    </row>
    <row r="209" spans="1:1042" ht="15" customHeight="1" x14ac:dyDescent="0.2">
      <c r="A209"/>
      <c r="B209" s="91">
        <v>183</v>
      </c>
      <c r="C209" s="91" t="s">
        <v>92</v>
      </c>
      <c r="D209" s="283">
        <f t="shared" si="337"/>
        <v>43970</v>
      </c>
      <c r="E209" s="90" t="str">
        <f t="shared" si="422"/>
        <v>MF19ABM</v>
      </c>
      <c r="F209" s="90">
        <f t="shared" si="423"/>
        <v>60.84</v>
      </c>
      <c r="G209" s="90">
        <f t="shared" si="424"/>
        <v>25</v>
      </c>
      <c r="H209" s="90">
        <f t="shared" si="328"/>
        <v>15.21</v>
      </c>
      <c r="I209" s="121" t="str">
        <f t="shared" si="425"/>
        <v>CT19ACM01</v>
      </c>
      <c r="J209" s="90">
        <f t="shared" si="426"/>
        <v>31.200000000000003</v>
      </c>
      <c r="K209" s="90">
        <f t="shared" si="427"/>
        <v>20</v>
      </c>
      <c r="L209" s="90">
        <f t="shared" si="329"/>
        <v>6.24</v>
      </c>
      <c r="M209" s="121">
        <f t="shared" si="428"/>
        <v>0</v>
      </c>
      <c r="N209" s="90">
        <f t="shared" si="429"/>
        <v>0</v>
      </c>
      <c r="O209" s="90">
        <f t="shared" si="430"/>
        <v>0</v>
      </c>
      <c r="P209" s="90">
        <f t="shared" si="330"/>
        <v>0</v>
      </c>
      <c r="Q209" s="121">
        <f t="shared" si="431"/>
        <v>0</v>
      </c>
      <c r="R209" s="90">
        <f t="shared" si="432"/>
        <v>0</v>
      </c>
      <c r="S209" s="90">
        <f t="shared" si="433"/>
        <v>0</v>
      </c>
      <c r="T209" s="90">
        <f t="shared" si="331"/>
        <v>0</v>
      </c>
      <c r="U209" s="121" t="str">
        <f t="shared" si="434"/>
        <v>EU19TAM01</v>
      </c>
      <c r="V209" s="90">
        <f t="shared" si="435"/>
        <v>79.44</v>
      </c>
      <c r="W209" s="90">
        <f t="shared" si="436"/>
        <v>11</v>
      </c>
      <c r="X209" s="90">
        <f t="shared" si="332"/>
        <v>8.7383999999999986</v>
      </c>
      <c r="Y209" s="121">
        <f t="shared" si="437"/>
        <v>0</v>
      </c>
      <c r="Z209" s="90">
        <f t="shared" si="438"/>
        <v>0</v>
      </c>
      <c r="AA209" s="90">
        <f t="shared" si="439"/>
        <v>0</v>
      </c>
      <c r="AB209" s="90">
        <f t="shared" si="333"/>
        <v>0</v>
      </c>
      <c r="AC209" s="121" t="str">
        <f t="shared" si="440"/>
        <v>MF19DAG</v>
      </c>
      <c r="AD209" s="90">
        <f t="shared" si="441"/>
        <v>30.42</v>
      </c>
      <c r="AE209" s="90">
        <f t="shared" si="442"/>
        <v>33</v>
      </c>
      <c r="AF209" s="90">
        <f t="shared" si="334"/>
        <v>10.038600000000001</v>
      </c>
      <c r="AG209" s="121" t="str">
        <f t="shared" si="443"/>
        <v>CT19ACG01</v>
      </c>
      <c r="AH209" s="90">
        <f t="shared" si="444"/>
        <v>30.72</v>
      </c>
      <c r="AI209" s="90">
        <f t="shared" si="445"/>
        <v>25</v>
      </c>
      <c r="AJ209" s="90">
        <f t="shared" si="335"/>
        <v>7.68</v>
      </c>
      <c r="AK209" s="121" t="str">
        <f t="shared" si="446"/>
        <v>AC18BR01</v>
      </c>
      <c r="AL209" s="90">
        <f t="shared" si="447"/>
        <v>43.5</v>
      </c>
      <c r="AM209" s="90">
        <f t="shared" si="448"/>
        <v>23</v>
      </c>
      <c r="AN209" s="90">
        <f t="shared" si="336"/>
        <v>10.005000000000001</v>
      </c>
      <c r="AO209" s="121">
        <f t="shared" si="449"/>
        <v>0</v>
      </c>
      <c r="AP209" s="118">
        <f t="shared" si="338"/>
        <v>0</v>
      </c>
      <c r="AQ209" s="89">
        <f t="shared" si="450"/>
        <v>0</v>
      </c>
      <c r="AR209" s="279">
        <f t="shared" si="339"/>
        <v>0</v>
      </c>
      <c r="AS209" s="121">
        <f t="shared" si="451"/>
        <v>0</v>
      </c>
      <c r="AT209" s="118">
        <f t="shared" si="340"/>
        <v>0</v>
      </c>
      <c r="AU209" s="279">
        <f t="shared" si="452"/>
        <v>0</v>
      </c>
      <c r="AV209" s="279">
        <f t="shared" si="341"/>
        <v>0</v>
      </c>
      <c r="AW209" s="123">
        <f t="shared" si="453"/>
        <v>0</v>
      </c>
      <c r="AX209" s="118">
        <f t="shared" si="342"/>
        <v>0</v>
      </c>
      <c r="AY209" s="287">
        <f t="shared" si="454"/>
        <v>276.12</v>
      </c>
      <c r="AZ209" s="78">
        <f t="shared" si="455"/>
        <v>57.912000000000006</v>
      </c>
      <c r="BA209" s="279"/>
      <c r="BC209" s="325">
        <f t="shared" si="456"/>
        <v>183</v>
      </c>
      <c r="BD209" s="330"/>
      <c r="BE209" s="331" t="b">
        <f t="shared" si="457"/>
        <v>0</v>
      </c>
      <c r="BF209" s="330"/>
      <c r="BG209" s="331" t="b">
        <f t="shared" si="458"/>
        <v>0</v>
      </c>
    </row>
    <row r="210" spans="1:1042" ht="15" customHeight="1" x14ac:dyDescent="0.2">
      <c r="A210"/>
      <c r="B210" s="91">
        <v>184</v>
      </c>
      <c r="C210" s="91" t="s">
        <v>92</v>
      </c>
      <c r="D210" s="283">
        <f t="shared" si="337"/>
        <v>43970</v>
      </c>
      <c r="E210" s="90">
        <f t="shared" si="422"/>
        <v>0</v>
      </c>
      <c r="F210" s="90">
        <f t="shared" si="423"/>
        <v>0</v>
      </c>
      <c r="G210" s="90">
        <f t="shared" si="424"/>
        <v>0</v>
      </c>
      <c r="H210" s="90">
        <f t="shared" si="328"/>
        <v>0</v>
      </c>
      <c r="I210" s="121">
        <f t="shared" si="425"/>
        <v>0</v>
      </c>
      <c r="J210" s="90">
        <f t="shared" si="426"/>
        <v>0</v>
      </c>
      <c r="K210" s="90">
        <f t="shared" si="427"/>
        <v>0</v>
      </c>
      <c r="L210" s="90">
        <f t="shared" si="329"/>
        <v>0</v>
      </c>
      <c r="M210" s="121">
        <f t="shared" si="428"/>
        <v>0</v>
      </c>
      <c r="N210" s="90">
        <f t="shared" si="429"/>
        <v>0</v>
      </c>
      <c r="O210" s="90">
        <f t="shared" si="430"/>
        <v>0</v>
      </c>
      <c r="P210" s="90">
        <f t="shared" si="330"/>
        <v>0</v>
      </c>
      <c r="Q210" s="121" t="str">
        <f t="shared" si="431"/>
        <v>ME19ACM01</v>
      </c>
      <c r="R210" s="90">
        <f t="shared" si="432"/>
        <v>30.42</v>
      </c>
      <c r="S210" s="90">
        <f t="shared" si="433"/>
        <v>18</v>
      </c>
      <c r="T210" s="90">
        <f t="shared" si="331"/>
        <v>5.4756000000000009</v>
      </c>
      <c r="U210" s="121" t="str">
        <f t="shared" si="434"/>
        <v>EU19TAM01</v>
      </c>
      <c r="V210" s="90">
        <f t="shared" si="435"/>
        <v>39.72</v>
      </c>
      <c r="W210" s="90">
        <f t="shared" si="436"/>
        <v>11</v>
      </c>
      <c r="X210" s="90">
        <f t="shared" si="332"/>
        <v>4.3691999999999993</v>
      </c>
      <c r="Y210" s="121">
        <f t="shared" si="437"/>
        <v>0</v>
      </c>
      <c r="Z210" s="90">
        <f t="shared" si="438"/>
        <v>0</v>
      </c>
      <c r="AA210" s="90">
        <f t="shared" si="439"/>
        <v>0</v>
      </c>
      <c r="AB210" s="90">
        <f t="shared" si="333"/>
        <v>0</v>
      </c>
      <c r="AC210" s="121" t="str">
        <f t="shared" si="440"/>
        <v>MF19DAG</v>
      </c>
      <c r="AD210" s="90">
        <f t="shared" si="441"/>
        <v>30.42</v>
      </c>
      <c r="AE210" s="90">
        <f t="shared" si="442"/>
        <v>33</v>
      </c>
      <c r="AF210" s="90">
        <f t="shared" si="334"/>
        <v>10.038600000000001</v>
      </c>
      <c r="AG210" s="121" t="str">
        <f t="shared" si="443"/>
        <v>CT19ACG01</v>
      </c>
      <c r="AH210" s="90">
        <f t="shared" si="444"/>
        <v>30.72</v>
      </c>
      <c r="AI210" s="90">
        <f t="shared" si="445"/>
        <v>25</v>
      </c>
      <c r="AJ210" s="90">
        <f t="shared" si="335"/>
        <v>7.68</v>
      </c>
      <c r="AK210" s="121" t="str">
        <f t="shared" si="446"/>
        <v>AC18BR01</v>
      </c>
      <c r="AL210" s="90">
        <f t="shared" si="447"/>
        <v>87</v>
      </c>
      <c r="AM210" s="90">
        <f t="shared" si="448"/>
        <v>23</v>
      </c>
      <c r="AN210" s="90">
        <f t="shared" si="336"/>
        <v>20.010000000000002</v>
      </c>
      <c r="AO210" s="121">
        <f t="shared" si="449"/>
        <v>0</v>
      </c>
      <c r="AP210" s="118">
        <f t="shared" si="338"/>
        <v>0</v>
      </c>
      <c r="AQ210" s="89">
        <f t="shared" si="450"/>
        <v>0</v>
      </c>
      <c r="AR210" s="279">
        <f t="shared" si="339"/>
        <v>0</v>
      </c>
      <c r="AS210" s="121">
        <f t="shared" si="451"/>
        <v>0</v>
      </c>
      <c r="AT210" s="118">
        <f t="shared" si="340"/>
        <v>0</v>
      </c>
      <c r="AU210" s="279">
        <f t="shared" si="452"/>
        <v>0</v>
      </c>
      <c r="AV210" s="279">
        <f t="shared" si="341"/>
        <v>0</v>
      </c>
      <c r="AW210" s="123">
        <f t="shared" si="453"/>
        <v>0</v>
      </c>
      <c r="AX210" s="118">
        <f t="shared" si="342"/>
        <v>0</v>
      </c>
      <c r="AY210" s="287">
        <f t="shared" si="454"/>
        <v>218.28</v>
      </c>
      <c r="AZ210" s="78">
        <f t="shared" si="455"/>
        <v>47.573400000000007</v>
      </c>
      <c r="BA210" s="279"/>
      <c r="BC210" s="325">
        <f t="shared" si="456"/>
        <v>184</v>
      </c>
      <c r="BD210" s="330"/>
      <c r="BE210" s="331" t="b">
        <f t="shared" si="457"/>
        <v>0</v>
      </c>
      <c r="BF210" s="330"/>
      <c r="BG210" s="331" t="b">
        <f t="shared" si="458"/>
        <v>0</v>
      </c>
    </row>
    <row r="211" spans="1:1042" ht="15" customHeight="1" x14ac:dyDescent="0.2">
      <c r="A211"/>
      <c r="B211" s="91">
        <v>185</v>
      </c>
      <c r="C211" s="91" t="s">
        <v>92</v>
      </c>
      <c r="D211" s="283">
        <f t="shared" si="337"/>
        <v>43970</v>
      </c>
      <c r="E211" s="90" t="str">
        <f t="shared" si="422"/>
        <v>MF19ABM</v>
      </c>
      <c r="F211" s="90">
        <f t="shared" si="423"/>
        <v>30.42</v>
      </c>
      <c r="G211" s="90">
        <f t="shared" si="424"/>
        <v>25</v>
      </c>
      <c r="H211" s="90">
        <f t="shared" si="328"/>
        <v>7.6050000000000004</v>
      </c>
      <c r="I211" s="121" t="str">
        <f t="shared" si="425"/>
        <v>CT19ACM01</v>
      </c>
      <c r="J211" s="90">
        <f t="shared" si="426"/>
        <v>31.200000000000003</v>
      </c>
      <c r="K211" s="90">
        <f t="shared" si="427"/>
        <v>20</v>
      </c>
      <c r="L211" s="90">
        <f t="shared" si="329"/>
        <v>6.24</v>
      </c>
      <c r="M211" s="121">
        <f t="shared" si="428"/>
        <v>0</v>
      </c>
      <c r="N211" s="90">
        <f t="shared" si="429"/>
        <v>0</v>
      </c>
      <c r="O211" s="90">
        <f t="shared" si="430"/>
        <v>0</v>
      </c>
      <c r="P211" s="90">
        <f t="shared" si="330"/>
        <v>0</v>
      </c>
      <c r="Q211" s="121" t="str">
        <f t="shared" si="431"/>
        <v>ME19ACM01</v>
      </c>
      <c r="R211" s="90">
        <f t="shared" si="432"/>
        <v>30.42</v>
      </c>
      <c r="S211" s="90">
        <f t="shared" si="433"/>
        <v>18</v>
      </c>
      <c r="T211" s="90">
        <f t="shared" si="331"/>
        <v>5.4756000000000009</v>
      </c>
      <c r="U211" s="121">
        <f t="shared" si="434"/>
        <v>0</v>
      </c>
      <c r="V211" s="90">
        <f t="shared" si="435"/>
        <v>0</v>
      </c>
      <c r="W211" s="90">
        <f t="shared" si="436"/>
        <v>0</v>
      </c>
      <c r="X211" s="90">
        <f t="shared" si="332"/>
        <v>0</v>
      </c>
      <c r="Y211" s="121">
        <f t="shared" si="437"/>
        <v>0</v>
      </c>
      <c r="Z211" s="90">
        <f t="shared" si="438"/>
        <v>0</v>
      </c>
      <c r="AA211" s="90">
        <f t="shared" si="439"/>
        <v>0</v>
      </c>
      <c r="AB211" s="90">
        <f t="shared" si="333"/>
        <v>0</v>
      </c>
      <c r="AC211" s="121" t="str">
        <f t="shared" si="440"/>
        <v>MF19DAG</v>
      </c>
      <c r="AD211" s="90">
        <f t="shared" si="441"/>
        <v>30.42</v>
      </c>
      <c r="AE211" s="90">
        <f t="shared" si="442"/>
        <v>33</v>
      </c>
      <c r="AF211" s="90">
        <f t="shared" si="334"/>
        <v>10.038600000000001</v>
      </c>
      <c r="AG211" s="121">
        <f t="shared" si="443"/>
        <v>0</v>
      </c>
      <c r="AH211" s="90">
        <f t="shared" si="444"/>
        <v>0</v>
      </c>
      <c r="AI211" s="90">
        <f t="shared" si="445"/>
        <v>0</v>
      </c>
      <c r="AJ211" s="90">
        <f t="shared" si="335"/>
        <v>0</v>
      </c>
      <c r="AK211" s="121" t="str">
        <f t="shared" si="446"/>
        <v>AC18BR01</v>
      </c>
      <c r="AL211" s="90">
        <f t="shared" si="447"/>
        <v>87</v>
      </c>
      <c r="AM211" s="90">
        <f t="shared" si="448"/>
        <v>23</v>
      </c>
      <c r="AN211" s="90">
        <f t="shared" si="336"/>
        <v>20.010000000000002</v>
      </c>
      <c r="AO211" s="121">
        <f t="shared" si="449"/>
        <v>0</v>
      </c>
      <c r="AP211" s="118">
        <f t="shared" si="338"/>
        <v>0</v>
      </c>
      <c r="AQ211" s="89">
        <f t="shared" si="450"/>
        <v>0</v>
      </c>
      <c r="AR211" s="279">
        <f t="shared" si="339"/>
        <v>0</v>
      </c>
      <c r="AS211" s="121">
        <f t="shared" si="451"/>
        <v>0</v>
      </c>
      <c r="AT211" s="118">
        <f t="shared" si="340"/>
        <v>0</v>
      </c>
      <c r="AU211" s="279">
        <f t="shared" si="452"/>
        <v>0</v>
      </c>
      <c r="AV211" s="279">
        <f t="shared" si="341"/>
        <v>0</v>
      </c>
      <c r="AW211" s="123">
        <f t="shared" si="453"/>
        <v>0</v>
      </c>
      <c r="AX211" s="118">
        <f t="shared" si="342"/>
        <v>0</v>
      </c>
      <c r="AY211" s="287">
        <f t="shared" si="454"/>
        <v>209.46</v>
      </c>
      <c r="AZ211" s="78">
        <f t="shared" si="455"/>
        <v>49.369200000000006</v>
      </c>
      <c r="BA211" s="279"/>
      <c r="BC211" s="325">
        <f t="shared" si="456"/>
        <v>185</v>
      </c>
      <c r="BD211" s="330"/>
      <c r="BE211" s="331" t="b">
        <f t="shared" si="457"/>
        <v>0</v>
      </c>
      <c r="BF211" s="330"/>
      <c r="BG211" s="331" t="b">
        <f t="shared" si="458"/>
        <v>0</v>
      </c>
    </row>
    <row r="212" spans="1:1042" ht="15" customHeight="1" x14ac:dyDescent="0.2">
      <c r="A212"/>
      <c r="B212" s="91">
        <v>186</v>
      </c>
      <c r="C212" s="91" t="s">
        <v>92</v>
      </c>
      <c r="D212" s="283">
        <f t="shared" si="337"/>
        <v>43970</v>
      </c>
      <c r="E212" s="90" t="str">
        <f t="shared" si="422"/>
        <v>MF19ABM</v>
      </c>
      <c r="F212" s="90">
        <f t="shared" si="423"/>
        <v>60.84</v>
      </c>
      <c r="G212" s="90">
        <f t="shared" si="424"/>
        <v>25</v>
      </c>
      <c r="H212" s="90">
        <f t="shared" si="328"/>
        <v>15.21</v>
      </c>
      <c r="I212" s="121" t="str">
        <f t="shared" si="425"/>
        <v>CT19ACM01</v>
      </c>
      <c r="J212" s="90">
        <f t="shared" si="426"/>
        <v>93.600000000000009</v>
      </c>
      <c r="K212" s="90">
        <f t="shared" si="427"/>
        <v>20</v>
      </c>
      <c r="L212" s="90">
        <f t="shared" si="329"/>
        <v>18.720000000000002</v>
      </c>
      <c r="M212" s="121">
        <f t="shared" si="428"/>
        <v>0</v>
      </c>
      <c r="N212" s="90">
        <f t="shared" si="429"/>
        <v>0</v>
      </c>
      <c r="O212" s="90">
        <f t="shared" si="430"/>
        <v>0</v>
      </c>
      <c r="P212" s="90">
        <f t="shared" si="330"/>
        <v>0</v>
      </c>
      <c r="Q212" s="121" t="str">
        <f t="shared" si="431"/>
        <v>ME19ACM01</v>
      </c>
      <c r="R212" s="90">
        <f t="shared" si="432"/>
        <v>60.84</v>
      </c>
      <c r="S212" s="90">
        <f t="shared" si="433"/>
        <v>18</v>
      </c>
      <c r="T212" s="90">
        <f t="shared" si="331"/>
        <v>10.951200000000002</v>
      </c>
      <c r="U212" s="121">
        <f t="shared" si="434"/>
        <v>0</v>
      </c>
      <c r="V212" s="90">
        <f t="shared" si="435"/>
        <v>0</v>
      </c>
      <c r="W212" s="90">
        <f t="shared" si="436"/>
        <v>0</v>
      </c>
      <c r="X212" s="90">
        <f t="shared" si="332"/>
        <v>0</v>
      </c>
      <c r="Y212" s="121">
        <f t="shared" si="437"/>
        <v>0</v>
      </c>
      <c r="Z212" s="90">
        <f t="shared" si="438"/>
        <v>0</v>
      </c>
      <c r="AA212" s="90">
        <f t="shared" si="439"/>
        <v>0</v>
      </c>
      <c r="AB212" s="90">
        <f t="shared" si="333"/>
        <v>0</v>
      </c>
      <c r="AC212" s="121">
        <f t="shared" si="440"/>
        <v>0</v>
      </c>
      <c r="AD212" s="90">
        <f t="shared" si="441"/>
        <v>0</v>
      </c>
      <c r="AE212" s="90">
        <f t="shared" si="442"/>
        <v>0</v>
      </c>
      <c r="AF212" s="90">
        <f t="shared" si="334"/>
        <v>0</v>
      </c>
      <c r="AG212" s="121">
        <f t="shared" si="443"/>
        <v>0</v>
      </c>
      <c r="AH212" s="90">
        <f t="shared" si="444"/>
        <v>0</v>
      </c>
      <c r="AI212" s="90">
        <f t="shared" si="445"/>
        <v>0</v>
      </c>
      <c r="AJ212" s="90">
        <f t="shared" si="335"/>
        <v>0</v>
      </c>
      <c r="AK212" s="121" t="str">
        <f t="shared" si="446"/>
        <v>AC18BR01</v>
      </c>
      <c r="AL212" s="90">
        <f t="shared" si="447"/>
        <v>130.5</v>
      </c>
      <c r="AM212" s="90">
        <f t="shared" si="448"/>
        <v>23</v>
      </c>
      <c r="AN212" s="90">
        <f t="shared" si="336"/>
        <v>30.015000000000001</v>
      </c>
      <c r="AO212" s="121">
        <f t="shared" si="449"/>
        <v>0</v>
      </c>
      <c r="AP212" s="118">
        <f t="shared" si="338"/>
        <v>0</v>
      </c>
      <c r="AQ212" s="89">
        <f t="shared" si="450"/>
        <v>0</v>
      </c>
      <c r="AR212" s="279">
        <f t="shared" si="339"/>
        <v>0</v>
      </c>
      <c r="AS212" s="121">
        <f t="shared" si="451"/>
        <v>0</v>
      </c>
      <c r="AT212" s="118">
        <f t="shared" si="340"/>
        <v>0</v>
      </c>
      <c r="AU212" s="279">
        <f t="shared" si="452"/>
        <v>0</v>
      </c>
      <c r="AV212" s="279">
        <f t="shared" si="341"/>
        <v>0</v>
      </c>
      <c r="AW212" s="123">
        <f t="shared" si="453"/>
        <v>0</v>
      </c>
      <c r="AX212" s="118">
        <f t="shared" si="342"/>
        <v>0</v>
      </c>
      <c r="AY212" s="287">
        <f t="shared" si="454"/>
        <v>345.78</v>
      </c>
      <c r="AZ212" s="78">
        <f t="shared" si="455"/>
        <v>74.896200000000007</v>
      </c>
      <c r="BA212" s="279"/>
      <c r="BC212" s="325">
        <f t="shared" si="456"/>
        <v>186</v>
      </c>
      <c r="BD212" s="330"/>
      <c r="BE212" s="331" t="b">
        <f t="shared" si="457"/>
        <v>0</v>
      </c>
      <c r="BF212" s="330"/>
      <c r="BG212" s="331" t="b">
        <f t="shared" si="458"/>
        <v>0</v>
      </c>
    </row>
    <row r="213" spans="1:1042" ht="15" customHeight="1" x14ac:dyDescent="0.2">
      <c r="A213"/>
      <c r="B213" s="91">
        <v>187</v>
      </c>
      <c r="C213" s="91" t="s">
        <v>92</v>
      </c>
      <c r="D213" s="283">
        <f t="shared" si="337"/>
        <v>43970</v>
      </c>
      <c r="E213" s="90" t="str">
        <f t="shared" si="422"/>
        <v>MF19ABM</v>
      </c>
      <c r="F213" s="90">
        <f t="shared" si="423"/>
        <v>30.42</v>
      </c>
      <c r="G213" s="90">
        <f t="shared" si="424"/>
        <v>25</v>
      </c>
      <c r="H213" s="90">
        <f t="shared" si="328"/>
        <v>7.6050000000000004</v>
      </c>
      <c r="I213" s="121" t="str">
        <f t="shared" si="425"/>
        <v>CT19ACM01</v>
      </c>
      <c r="J213" s="90">
        <f t="shared" si="426"/>
        <v>31.200000000000003</v>
      </c>
      <c r="K213" s="90">
        <f t="shared" si="427"/>
        <v>20</v>
      </c>
      <c r="L213" s="90">
        <f t="shared" si="329"/>
        <v>6.24</v>
      </c>
      <c r="M213" s="121">
        <f t="shared" si="428"/>
        <v>0</v>
      </c>
      <c r="N213" s="90">
        <f t="shared" si="429"/>
        <v>0</v>
      </c>
      <c r="O213" s="90">
        <f t="shared" si="430"/>
        <v>0</v>
      </c>
      <c r="P213" s="90">
        <f t="shared" si="330"/>
        <v>0</v>
      </c>
      <c r="Q213" s="121" t="str">
        <f t="shared" si="431"/>
        <v>ME19ACM01</v>
      </c>
      <c r="R213" s="90">
        <f t="shared" si="432"/>
        <v>30.42</v>
      </c>
      <c r="S213" s="90">
        <f t="shared" si="433"/>
        <v>18</v>
      </c>
      <c r="T213" s="90">
        <f t="shared" si="331"/>
        <v>5.4756000000000009</v>
      </c>
      <c r="U213" s="121" t="str">
        <f t="shared" si="434"/>
        <v>EU19TAM01</v>
      </c>
      <c r="V213" s="90">
        <f t="shared" si="435"/>
        <v>39.72</v>
      </c>
      <c r="W213" s="90">
        <f t="shared" si="436"/>
        <v>11</v>
      </c>
      <c r="X213" s="90">
        <f t="shared" si="332"/>
        <v>4.3691999999999993</v>
      </c>
      <c r="Y213" s="121">
        <f t="shared" si="437"/>
        <v>0</v>
      </c>
      <c r="Z213" s="90">
        <f t="shared" si="438"/>
        <v>0</v>
      </c>
      <c r="AA213" s="90">
        <f t="shared" si="439"/>
        <v>0</v>
      </c>
      <c r="AB213" s="90">
        <f t="shared" si="333"/>
        <v>0</v>
      </c>
      <c r="AC213" s="121" t="str">
        <f t="shared" si="440"/>
        <v>MF19DAG01</v>
      </c>
      <c r="AD213" s="90">
        <f t="shared" si="441"/>
        <v>30.42</v>
      </c>
      <c r="AE213" s="90">
        <f t="shared" si="442"/>
        <v>33</v>
      </c>
      <c r="AF213" s="90">
        <f t="shared" si="334"/>
        <v>10.038600000000001</v>
      </c>
      <c r="AG213" s="121" t="str">
        <f t="shared" si="443"/>
        <v>CT19ACG01</v>
      </c>
      <c r="AH213" s="90">
        <f t="shared" si="444"/>
        <v>30.72</v>
      </c>
      <c r="AI213" s="90">
        <f t="shared" si="445"/>
        <v>25</v>
      </c>
      <c r="AJ213" s="90">
        <f t="shared" si="335"/>
        <v>7.68</v>
      </c>
      <c r="AK213" s="121" t="str">
        <f t="shared" si="446"/>
        <v>AC18BR01</v>
      </c>
      <c r="AL213" s="90">
        <f t="shared" si="447"/>
        <v>43.5</v>
      </c>
      <c r="AM213" s="90">
        <f t="shared" si="448"/>
        <v>23</v>
      </c>
      <c r="AN213" s="90">
        <f t="shared" si="336"/>
        <v>10.005000000000001</v>
      </c>
      <c r="AO213" s="121">
        <f t="shared" si="449"/>
        <v>0</v>
      </c>
      <c r="AP213" s="118">
        <f t="shared" si="338"/>
        <v>0</v>
      </c>
      <c r="AQ213" s="89">
        <f t="shared" si="450"/>
        <v>0</v>
      </c>
      <c r="AR213" s="279">
        <f t="shared" si="339"/>
        <v>0</v>
      </c>
      <c r="AS213" s="121">
        <f t="shared" si="451"/>
        <v>0</v>
      </c>
      <c r="AT213" s="118">
        <f t="shared" si="340"/>
        <v>0</v>
      </c>
      <c r="AU213" s="279">
        <f t="shared" si="452"/>
        <v>0</v>
      </c>
      <c r="AV213" s="279">
        <f t="shared" si="341"/>
        <v>0</v>
      </c>
      <c r="AW213" s="123">
        <f t="shared" si="453"/>
        <v>0</v>
      </c>
      <c r="AX213" s="118">
        <f t="shared" si="342"/>
        <v>0</v>
      </c>
      <c r="AY213" s="287">
        <f t="shared" si="454"/>
        <v>236.4</v>
      </c>
      <c r="AZ213" s="78">
        <f t="shared" si="455"/>
        <v>51.413400000000003</v>
      </c>
      <c r="BA213" s="279"/>
      <c r="BC213" s="325">
        <f t="shared" si="456"/>
        <v>187</v>
      </c>
      <c r="BD213" s="330"/>
      <c r="BE213" s="331" t="b">
        <f t="shared" si="457"/>
        <v>0</v>
      </c>
      <c r="BF213" s="330"/>
      <c r="BG213" s="331" t="b">
        <f t="shared" si="458"/>
        <v>0</v>
      </c>
    </row>
    <row r="214" spans="1:1042" ht="15" customHeight="1" x14ac:dyDescent="0.2">
      <c r="A214"/>
      <c r="B214" s="91" t="s">
        <v>803</v>
      </c>
      <c r="C214" s="91" t="s">
        <v>92</v>
      </c>
      <c r="D214" s="283">
        <f t="shared" si="337"/>
        <v>43970</v>
      </c>
      <c r="E214" s="90">
        <f t="shared" si="422"/>
        <v>0</v>
      </c>
      <c r="F214" s="90">
        <f t="shared" si="423"/>
        <v>0</v>
      </c>
      <c r="G214" s="90">
        <f t="shared" si="424"/>
        <v>0</v>
      </c>
      <c r="H214" s="90">
        <f t="shared" si="328"/>
        <v>0</v>
      </c>
      <c r="I214" s="121" t="str">
        <f t="shared" si="425"/>
        <v>CT19ACM01</v>
      </c>
      <c r="J214" s="90">
        <f t="shared" si="426"/>
        <v>31.200000000000003</v>
      </c>
      <c r="K214" s="90">
        <f t="shared" si="427"/>
        <v>20</v>
      </c>
      <c r="L214" s="90">
        <f t="shared" si="329"/>
        <v>6.24</v>
      </c>
      <c r="M214" s="121">
        <f t="shared" si="428"/>
        <v>0</v>
      </c>
      <c r="N214" s="90">
        <f t="shared" si="429"/>
        <v>0</v>
      </c>
      <c r="O214" s="90">
        <f t="shared" si="430"/>
        <v>0</v>
      </c>
      <c r="P214" s="90">
        <f t="shared" si="330"/>
        <v>0</v>
      </c>
      <c r="Q214" s="121">
        <f t="shared" si="431"/>
        <v>0</v>
      </c>
      <c r="R214" s="90">
        <f t="shared" si="432"/>
        <v>0</v>
      </c>
      <c r="S214" s="90">
        <f t="shared" si="433"/>
        <v>0</v>
      </c>
      <c r="T214" s="90">
        <f t="shared" si="331"/>
        <v>0</v>
      </c>
      <c r="U214" s="121">
        <f t="shared" si="434"/>
        <v>0</v>
      </c>
      <c r="V214" s="90">
        <f t="shared" si="435"/>
        <v>0</v>
      </c>
      <c r="W214" s="90">
        <f t="shared" si="436"/>
        <v>0</v>
      </c>
      <c r="X214" s="90">
        <f t="shared" si="332"/>
        <v>0</v>
      </c>
      <c r="Y214" s="121">
        <f t="shared" si="437"/>
        <v>0</v>
      </c>
      <c r="Z214" s="90">
        <f t="shared" si="438"/>
        <v>0</v>
      </c>
      <c r="AA214" s="90">
        <f t="shared" si="439"/>
        <v>0</v>
      </c>
      <c r="AB214" s="90">
        <f t="shared" si="333"/>
        <v>0</v>
      </c>
      <c r="AC214" s="121">
        <f t="shared" si="440"/>
        <v>0</v>
      </c>
      <c r="AD214" s="90">
        <f t="shared" si="441"/>
        <v>0</v>
      </c>
      <c r="AE214" s="90">
        <f t="shared" si="442"/>
        <v>0</v>
      </c>
      <c r="AF214" s="90">
        <f t="shared" si="334"/>
        <v>0</v>
      </c>
      <c r="AG214" s="121">
        <f t="shared" si="443"/>
        <v>0</v>
      </c>
      <c r="AH214" s="90">
        <f t="shared" si="444"/>
        <v>0</v>
      </c>
      <c r="AI214" s="90">
        <f t="shared" si="445"/>
        <v>0</v>
      </c>
      <c r="AJ214" s="90">
        <f t="shared" si="335"/>
        <v>0</v>
      </c>
      <c r="AK214" s="121">
        <f t="shared" si="446"/>
        <v>0</v>
      </c>
      <c r="AL214" s="90">
        <f t="shared" si="447"/>
        <v>0</v>
      </c>
      <c r="AM214" s="90">
        <f t="shared" si="448"/>
        <v>0</v>
      </c>
      <c r="AN214" s="90">
        <f t="shared" si="336"/>
        <v>0</v>
      </c>
      <c r="AO214" s="121">
        <f t="shared" si="449"/>
        <v>0</v>
      </c>
      <c r="AP214" s="118">
        <f t="shared" si="338"/>
        <v>0</v>
      </c>
      <c r="AQ214" s="89">
        <f t="shared" si="450"/>
        <v>0</v>
      </c>
      <c r="AR214" s="279">
        <f t="shared" si="339"/>
        <v>0</v>
      </c>
      <c r="AS214" s="121">
        <f t="shared" si="451"/>
        <v>0</v>
      </c>
      <c r="AT214" s="118">
        <f t="shared" si="340"/>
        <v>0</v>
      </c>
      <c r="AU214" s="279">
        <f t="shared" si="452"/>
        <v>0</v>
      </c>
      <c r="AV214" s="279">
        <f t="shared" si="341"/>
        <v>0</v>
      </c>
      <c r="AW214" s="123">
        <f t="shared" si="453"/>
        <v>0</v>
      </c>
      <c r="AX214" s="118">
        <f t="shared" si="342"/>
        <v>0</v>
      </c>
      <c r="AY214" s="287">
        <f t="shared" si="454"/>
        <v>31.200000000000003</v>
      </c>
      <c r="AZ214" s="78">
        <f t="shared" si="455"/>
        <v>6.24</v>
      </c>
      <c r="BA214" s="279"/>
      <c r="BC214" s="325" t="str">
        <f t="shared" si="456"/>
        <v>188A</v>
      </c>
      <c r="BD214" s="330"/>
      <c r="BE214" s="331" t="b">
        <f t="shared" si="457"/>
        <v>0</v>
      </c>
      <c r="BF214" s="330"/>
      <c r="BG214" s="331" t="b">
        <f t="shared" si="458"/>
        <v>0</v>
      </c>
    </row>
    <row r="215" spans="1:1042" ht="15" customHeight="1" x14ac:dyDescent="0.2">
      <c r="A215"/>
      <c r="B215" s="91" t="s">
        <v>804</v>
      </c>
      <c r="C215" s="91" t="s">
        <v>92</v>
      </c>
      <c r="D215" s="283">
        <f t="shared" si="337"/>
        <v>43970</v>
      </c>
      <c r="E215" s="90" t="str">
        <f t="shared" si="422"/>
        <v>MF19ABM</v>
      </c>
      <c r="F215" s="90">
        <f t="shared" si="423"/>
        <v>60.84</v>
      </c>
      <c r="G215" s="90">
        <f t="shared" si="424"/>
        <v>25</v>
      </c>
      <c r="H215" s="90">
        <f t="shared" ref="H215" si="478">F215*G215/100</f>
        <v>15.21</v>
      </c>
      <c r="I215" s="121" t="str">
        <f t="shared" si="425"/>
        <v>CT19ACM02</v>
      </c>
      <c r="J215" s="90">
        <f t="shared" si="426"/>
        <v>62.400000000000006</v>
      </c>
      <c r="K215" s="90">
        <f t="shared" si="427"/>
        <v>20</v>
      </c>
      <c r="L215" s="90">
        <f t="shared" ref="L215" si="479">J215*K215/100</f>
        <v>12.48</v>
      </c>
      <c r="M215" s="121">
        <f t="shared" si="428"/>
        <v>0</v>
      </c>
      <c r="N215" s="90">
        <f t="shared" si="429"/>
        <v>0</v>
      </c>
      <c r="O215" s="90">
        <f t="shared" si="430"/>
        <v>0</v>
      </c>
      <c r="P215" s="90">
        <f t="shared" ref="P215" si="480">N215*O215/100</f>
        <v>0</v>
      </c>
      <c r="Q215" s="121" t="str">
        <f t="shared" si="431"/>
        <v>ME19ACM01</v>
      </c>
      <c r="R215" s="90">
        <f t="shared" si="432"/>
        <v>60.84</v>
      </c>
      <c r="S215" s="90">
        <f t="shared" si="433"/>
        <v>18</v>
      </c>
      <c r="T215" s="90">
        <f t="shared" ref="T215" si="481">R215*S215/100</f>
        <v>10.951200000000002</v>
      </c>
      <c r="U215" s="121" t="str">
        <f t="shared" si="434"/>
        <v>EU19TAM01</v>
      </c>
      <c r="V215" s="90">
        <f t="shared" si="435"/>
        <v>79.44</v>
      </c>
      <c r="W215" s="90">
        <f t="shared" si="436"/>
        <v>11</v>
      </c>
      <c r="X215" s="90">
        <f t="shared" ref="X215" si="482">V215*W215/100</f>
        <v>8.7383999999999986</v>
      </c>
      <c r="Y215" s="121">
        <f t="shared" si="437"/>
        <v>0</v>
      </c>
      <c r="Z215" s="90">
        <f t="shared" si="438"/>
        <v>0</v>
      </c>
      <c r="AA215" s="90">
        <f t="shared" si="439"/>
        <v>0</v>
      </c>
      <c r="AB215" s="90">
        <f t="shared" ref="AB215" si="483">Z215*AA215/100</f>
        <v>0</v>
      </c>
      <c r="AC215" s="121">
        <f t="shared" si="440"/>
        <v>0</v>
      </c>
      <c r="AD215" s="90">
        <f t="shared" si="441"/>
        <v>0</v>
      </c>
      <c r="AE215" s="90">
        <f t="shared" si="442"/>
        <v>0</v>
      </c>
      <c r="AF215" s="90">
        <f t="shared" ref="AF215" si="484">AD215*AE215/100</f>
        <v>0</v>
      </c>
      <c r="AG215" s="121" t="str">
        <f t="shared" si="443"/>
        <v>CT19ACG01</v>
      </c>
      <c r="AH215" s="90">
        <f t="shared" si="444"/>
        <v>61.44</v>
      </c>
      <c r="AI215" s="90">
        <f t="shared" si="445"/>
        <v>25</v>
      </c>
      <c r="AJ215" s="90">
        <f t="shared" ref="AJ215" si="485">AH215*AI215/100</f>
        <v>15.36</v>
      </c>
      <c r="AK215" s="121" t="str">
        <f t="shared" si="446"/>
        <v>AC18BR01</v>
      </c>
      <c r="AL215" s="90">
        <f t="shared" si="447"/>
        <v>130.5</v>
      </c>
      <c r="AM215" s="90">
        <f t="shared" si="448"/>
        <v>23</v>
      </c>
      <c r="AN215" s="90">
        <f t="shared" ref="AN215" si="486">AL215*AM215/100</f>
        <v>30.015000000000001</v>
      </c>
      <c r="AO215" s="121">
        <f t="shared" si="449"/>
        <v>0</v>
      </c>
      <c r="AP215" s="118">
        <f t="shared" ref="AP215" si="487">IFERROR(IF(AO215&gt;0,AO215*AP$6/100,0),0)</f>
        <v>0</v>
      </c>
      <c r="AQ215" s="89">
        <f t="shared" si="450"/>
        <v>0</v>
      </c>
      <c r="AR215" s="279">
        <f t="shared" ref="AR215" si="488">IFERROR(IF(AQ215&gt;0,AQ215*AR$6/100,0),0)</f>
        <v>0</v>
      </c>
      <c r="AS215" s="121">
        <f t="shared" si="451"/>
        <v>0</v>
      </c>
      <c r="AT215" s="118">
        <f t="shared" ref="AT215" si="489">IFERROR(IF(AS215&gt;0,AS215*AT$6/100,0),0)</f>
        <v>0</v>
      </c>
      <c r="AU215" s="279">
        <f t="shared" si="452"/>
        <v>0</v>
      </c>
      <c r="AV215" s="279">
        <f t="shared" ref="AV215" si="490">IFERROR(IF(AU215&gt;0,AU215*AV$6/100,0),0)</f>
        <v>0</v>
      </c>
      <c r="AW215" s="123">
        <f t="shared" si="453"/>
        <v>0</v>
      </c>
      <c r="AX215" s="118">
        <f t="shared" ref="AX215" si="491">IFERROR(IF(AW215&gt;0,AW215*AX$6/100,0),0)</f>
        <v>0</v>
      </c>
      <c r="AY215" s="287">
        <f t="shared" ref="AY215" si="492">IF($C215="GD",F215+J215+N215+R215+V215+Z215+AD215+AH215+AL215+AO215,AQ215+AS215+AU215+AW215)</f>
        <v>455.46</v>
      </c>
      <c r="AZ215" s="78">
        <f t="shared" ref="AZ215" si="493">IF($C215="GD",H215+L215+P215+T215+X215+AB215+AF215+AJ215+AN215+AP215-BE215-BG215,AR215+AT215+AX215+AV215-BE215-BG215)</f>
        <v>92.754600000000011</v>
      </c>
      <c r="BA215" s="279"/>
      <c r="BC215" s="325" t="str">
        <f t="shared" ref="BC215" si="494">B215</f>
        <v>188B</v>
      </c>
      <c r="BD215" s="330"/>
      <c r="BE215" s="331" t="b">
        <f t="shared" ref="BE215" si="495">IF(BD215="OK",$AY215*$BE$6/100)</f>
        <v>0</v>
      </c>
      <c r="BF215" s="330"/>
      <c r="BG215" s="331" t="b">
        <f t="shared" ref="BG215" si="496">IF(BF215="OK",$AY215*$BG$6/100)</f>
        <v>0</v>
      </c>
    </row>
    <row r="216" spans="1:1042" ht="15" customHeight="1" x14ac:dyDescent="0.2">
      <c r="A216"/>
      <c r="B216" s="91">
        <v>189</v>
      </c>
      <c r="C216" s="91"/>
      <c r="D216" s="283">
        <f t="shared" si="337"/>
        <v>43971</v>
      </c>
      <c r="E216" s="90">
        <f t="shared" si="422"/>
        <v>0</v>
      </c>
      <c r="F216" s="90">
        <f t="shared" si="423"/>
        <v>0</v>
      </c>
      <c r="G216" s="90">
        <f t="shared" si="424"/>
        <v>0</v>
      </c>
      <c r="H216" s="90">
        <f t="shared" si="328"/>
        <v>0</v>
      </c>
      <c r="I216" s="121">
        <f t="shared" si="425"/>
        <v>0</v>
      </c>
      <c r="J216" s="90">
        <f t="shared" si="426"/>
        <v>0</v>
      </c>
      <c r="K216" s="90">
        <f t="shared" si="427"/>
        <v>0</v>
      </c>
      <c r="L216" s="90">
        <f t="shared" si="329"/>
        <v>0</v>
      </c>
      <c r="M216" s="121">
        <f t="shared" si="428"/>
        <v>0</v>
      </c>
      <c r="N216" s="90">
        <f t="shared" si="429"/>
        <v>0</v>
      </c>
      <c r="O216" s="90">
        <f t="shared" si="430"/>
        <v>0</v>
      </c>
      <c r="P216" s="90">
        <f t="shared" si="330"/>
        <v>0</v>
      </c>
      <c r="Q216" s="121">
        <f t="shared" si="431"/>
        <v>0</v>
      </c>
      <c r="R216" s="90">
        <f t="shared" si="432"/>
        <v>0</v>
      </c>
      <c r="S216" s="90">
        <f t="shared" si="433"/>
        <v>0</v>
      </c>
      <c r="T216" s="90">
        <f t="shared" si="331"/>
        <v>0</v>
      </c>
      <c r="U216" s="121">
        <f t="shared" si="434"/>
        <v>0</v>
      </c>
      <c r="V216" s="90">
        <f t="shared" si="435"/>
        <v>0</v>
      </c>
      <c r="W216" s="90">
        <f t="shared" si="436"/>
        <v>0</v>
      </c>
      <c r="X216" s="90">
        <f t="shared" si="332"/>
        <v>0</v>
      </c>
      <c r="Y216" s="121">
        <f t="shared" si="437"/>
        <v>0</v>
      </c>
      <c r="Z216" s="90">
        <f t="shared" si="438"/>
        <v>0</v>
      </c>
      <c r="AA216" s="90">
        <f t="shared" si="439"/>
        <v>0</v>
      </c>
      <c r="AB216" s="90">
        <f t="shared" si="333"/>
        <v>0</v>
      </c>
      <c r="AC216" s="121">
        <f t="shared" si="440"/>
        <v>0</v>
      </c>
      <c r="AD216" s="90">
        <f t="shared" si="441"/>
        <v>0</v>
      </c>
      <c r="AE216" s="90">
        <f t="shared" si="442"/>
        <v>0</v>
      </c>
      <c r="AF216" s="90">
        <f t="shared" si="334"/>
        <v>0</v>
      </c>
      <c r="AG216" s="121">
        <f t="shared" si="443"/>
        <v>0</v>
      </c>
      <c r="AH216" s="90">
        <f t="shared" si="444"/>
        <v>0</v>
      </c>
      <c r="AI216" s="90">
        <f t="shared" si="445"/>
        <v>0</v>
      </c>
      <c r="AJ216" s="90">
        <f t="shared" si="335"/>
        <v>0</v>
      </c>
      <c r="AK216" s="121">
        <f t="shared" si="446"/>
        <v>0</v>
      </c>
      <c r="AL216" s="90">
        <f t="shared" si="447"/>
        <v>0</v>
      </c>
      <c r="AM216" s="90">
        <f t="shared" si="448"/>
        <v>0</v>
      </c>
      <c r="AN216" s="90">
        <f t="shared" si="336"/>
        <v>0</v>
      </c>
      <c r="AO216" s="121">
        <f t="shared" si="449"/>
        <v>0</v>
      </c>
      <c r="AP216" s="118">
        <f t="shared" si="338"/>
        <v>0</v>
      </c>
      <c r="AQ216" s="89">
        <f t="shared" si="450"/>
        <v>69.3</v>
      </c>
      <c r="AR216" s="279">
        <f t="shared" si="339"/>
        <v>17.324999999999999</v>
      </c>
      <c r="AS216" s="121">
        <f t="shared" si="451"/>
        <v>0</v>
      </c>
      <c r="AT216" s="118">
        <f t="shared" si="340"/>
        <v>0</v>
      </c>
      <c r="AU216" s="279">
        <f t="shared" si="452"/>
        <v>0</v>
      </c>
      <c r="AV216" s="279">
        <f t="shared" si="341"/>
        <v>0</v>
      </c>
      <c r="AW216" s="123">
        <f t="shared" si="453"/>
        <v>0</v>
      </c>
      <c r="AX216" s="118">
        <f t="shared" si="342"/>
        <v>0</v>
      </c>
      <c r="AY216" s="287">
        <f t="shared" si="454"/>
        <v>69.3</v>
      </c>
      <c r="AZ216" s="78">
        <f t="shared" si="455"/>
        <v>17.324999999999999</v>
      </c>
      <c r="BA216" s="279"/>
      <c r="BC216" s="325">
        <f t="shared" si="456"/>
        <v>189</v>
      </c>
      <c r="BD216" s="330"/>
      <c r="BE216" s="331" t="b">
        <f t="shared" si="457"/>
        <v>0</v>
      </c>
      <c r="BF216" s="330"/>
      <c r="BG216" s="331" t="b">
        <f t="shared" si="458"/>
        <v>0</v>
      </c>
    </row>
    <row r="217" spans="1:1042" ht="15" customHeight="1" x14ac:dyDescent="0.2">
      <c r="A217"/>
      <c r="B217" s="91">
        <v>190</v>
      </c>
      <c r="C217" s="91"/>
      <c r="D217" s="283">
        <f t="shared" si="337"/>
        <v>43976</v>
      </c>
      <c r="E217" s="90">
        <f t="shared" si="422"/>
        <v>0</v>
      </c>
      <c r="F217" s="90">
        <f t="shared" si="423"/>
        <v>0</v>
      </c>
      <c r="G217" s="90">
        <f t="shared" si="424"/>
        <v>0</v>
      </c>
      <c r="H217" s="90">
        <f t="shared" si="328"/>
        <v>0</v>
      </c>
      <c r="I217" s="121">
        <f t="shared" si="425"/>
        <v>0</v>
      </c>
      <c r="J217" s="90">
        <f t="shared" si="426"/>
        <v>0</v>
      </c>
      <c r="K217" s="90">
        <f t="shared" si="427"/>
        <v>0</v>
      </c>
      <c r="L217" s="90">
        <f t="shared" si="329"/>
        <v>0</v>
      </c>
      <c r="M217" s="121">
        <f t="shared" si="428"/>
        <v>0</v>
      </c>
      <c r="N217" s="90">
        <f t="shared" si="429"/>
        <v>0</v>
      </c>
      <c r="O217" s="90">
        <f t="shared" si="430"/>
        <v>0</v>
      </c>
      <c r="P217" s="90">
        <f t="shared" si="330"/>
        <v>0</v>
      </c>
      <c r="Q217" s="121">
        <f t="shared" si="431"/>
        <v>0</v>
      </c>
      <c r="R217" s="90">
        <f t="shared" si="432"/>
        <v>0</v>
      </c>
      <c r="S217" s="90">
        <f t="shared" si="433"/>
        <v>0</v>
      </c>
      <c r="T217" s="90">
        <f t="shared" si="331"/>
        <v>0</v>
      </c>
      <c r="U217" s="121">
        <f t="shared" si="434"/>
        <v>0</v>
      </c>
      <c r="V217" s="90">
        <f t="shared" si="435"/>
        <v>0</v>
      </c>
      <c r="W217" s="90">
        <f t="shared" si="436"/>
        <v>0</v>
      </c>
      <c r="X217" s="90">
        <f t="shared" si="332"/>
        <v>0</v>
      </c>
      <c r="Y217" s="121">
        <f t="shared" si="437"/>
        <v>0</v>
      </c>
      <c r="Z217" s="90">
        <f t="shared" si="438"/>
        <v>0</v>
      </c>
      <c r="AA217" s="90">
        <f t="shared" si="439"/>
        <v>0</v>
      </c>
      <c r="AB217" s="90">
        <f t="shared" si="333"/>
        <v>0</v>
      </c>
      <c r="AC217" s="121">
        <f t="shared" si="440"/>
        <v>0</v>
      </c>
      <c r="AD217" s="90">
        <f t="shared" si="441"/>
        <v>0</v>
      </c>
      <c r="AE217" s="90">
        <f t="shared" si="442"/>
        <v>0</v>
      </c>
      <c r="AF217" s="90">
        <f t="shared" si="334"/>
        <v>0</v>
      </c>
      <c r="AG217" s="121">
        <f t="shared" si="443"/>
        <v>0</v>
      </c>
      <c r="AH217" s="90">
        <f t="shared" si="444"/>
        <v>0</v>
      </c>
      <c r="AI217" s="90">
        <f t="shared" si="445"/>
        <v>0</v>
      </c>
      <c r="AJ217" s="90">
        <f t="shared" si="335"/>
        <v>0</v>
      </c>
      <c r="AK217" s="121">
        <f t="shared" si="446"/>
        <v>0</v>
      </c>
      <c r="AL217" s="90">
        <f t="shared" si="447"/>
        <v>0</v>
      </c>
      <c r="AM217" s="90">
        <f t="shared" si="448"/>
        <v>0</v>
      </c>
      <c r="AN217" s="90">
        <f t="shared" si="336"/>
        <v>0</v>
      </c>
      <c r="AO217" s="121">
        <f t="shared" si="449"/>
        <v>0</v>
      </c>
      <c r="AP217" s="118">
        <f t="shared" si="338"/>
        <v>0</v>
      </c>
      <c r="AQ217" s="89">
        <f t="shared" si="450"/>
        <v>120</v>
      </c>
      <c r="AR217" s="279">
        <f t="shared" si="339"/>
        <v>30</v>
      </c>
      <c r="AS217" s="121">
        <f t="shared" si="451"/>
        <v>0</v>
      </c>
      <c r="AT217" s="118">
        <f t="shared" si="340"/>
        <v>0</v>
      </c>
      <c r="AU217" s="279">
        <f t="shared" si="452"/>
        <v>0</v>
      </c>
      <c r="AV217" s="279">
        <f t="shared" si="341"/>
        <v>0</v>
      </c>
      <c r="AW217" s="123">
        <f t="shared" si="453"/>
        <v>0</v>
      </c>
      <c r="AX217" s="118">
        <f t="shared" si="342"/>
        <v>0</v>
      </c>
      <c r="AY217" s="287">
        <f t="shared" si="454"/>
        <v>120</v>
      </c>
      <c r="AZ217" s="78">
        <f t="shared" si="455"/>
        <v>30</v>
      </c>
      <c r="BA217" s="279"/>
      <c r="BC217" s="325">
        <f t="shared" si="456"/>
        <v>190</v>
      </c>
      <c r="BD217" s="330"/>
      <c r="BE217" s="331" t="b">
        <f t="shared" si="457"/>
        <v>0</v>
      </c>
      <c r="BF217" s="330"/>
      <c r="BG217" s="331" t="b">
        <f t="shared" si="458"/>
        <v>0</v>
      </c>
    </row>
    <row r="218" spans="1:1042" ht="15" customHeight="1" x14ac:dyDescent="0.2">
      <c r="A218"/>
      <c r="B218" s="91">
        <v>191</v>
      </c>
      <c r="C218" s="91"/>
      <c r="D218" s="283">
        <f t="shared" si="337"/>
        <v>43976</v>
      </c>
      <c r="E218" s="90">
        <f t="shared" si="422"/>
        <v>0</v>
      </c>
      <c r="F218" s="90">
        <f t="shared" si="423"/>
        <v>0</v>
      </c>
      <c r="G218" s="90">
        <f t="shared" si="424"/>
        <v>0</v>
      </c>
      <c r="H218" s="90">
        <f t="shared" si="328"/>
        <v>0</v>
      </c>
      <c r="I218" s="121">
        <f t="shared" si="425"/>
        <v>0</v>
      </c>
      <c r="J218" s="90">
        <f t="shared" si="426"/>
        <v>0</v>
      </c>
      <c r="K218" s="90">
        <f t="shared" si="427"/>
        <v>0</v>
      </c>
      <c r="L218" s="90">
        <f t="shared" si="329"/>
        <v>0</v>
      </c>
      <c r="M218" s="121">
        <f t="shared" si="428"/>
        <v>0</v>
      </c>
      <c r="N218" s="90">
        <f t="shared" si="429"/>
        <v>0</v>
      </c>
      <c r="O218" s="90">
        <f t="shared" si="430"/>
        <v>0</v>
      </c>
      <c r="P218" s="90">
        <f t="shared" si="330"/>
        <v>0</v>
      </c>
      <c r="Q218" s="121">
        <f t="shared" si="431"/>
        <v>0</v>
      </c>
      <c r="R218" s="90">
        <f t="shared" si="432"/>
        <v>0</v>
      </c>
      <c r="S218" s="90">
        <f t="shared" si="433"/>
        <v>0</v>
      </c>
      <c r="T218" s="90">
        <f t="shared" si="331"/>
        <v>0</v>
      </c>
      <c r="U218" s="121">
        <f t="shared" si="434"/>
        <v>0</v>
      </c>
      <c r="V218" s="90">
        <f t="shared" si="435"/>
        <v>0</v>
      </c>
      <c r="W218" s="90">
        <f t="shared" si="436"/>
        <v>0</v>
      </c>
      <c r="X218" s="90">
        <f t="shared" si="332"/>
        <v>0</v>
      </c>
      <c r="Y218" s="121">
        <f t="shared" si="437"/>
        <v>0</v>
      </c>
      <c r="Z218" s="90">
        <f t="shared" si="438"/>
        <v>0</v>
      </c>
      <c r="AA218" s="90">
        <f t="shared" si="439"/>
        <v>0</v>
      </c>
      <c r="AB218" s="90">
        <f t="shared" si="333"/>
        <v>0</v>
      </c>
      <c r="AC218" s="121">
        <f t="shared" si="440"/>
        <v>0</v>
      </c>
      <c r="AD218" s="90">
        <f t="shared" si="441"/>
        <v>0</v>
      </c>
      <c r="AE218" s="90">
        <f t="shared" si="442"/>
        <v>0</v>
      </c>
      <c r="AF218" s="90">
        <f t="shared" si="334"/>
        <v>0</v>
      </c>
      <c r="AG218" s="121">
        <f t="shared" si="443"/>
        <v>0</v>
      </c>
      <c r="AH218" s="90">
        <f t="shared" si="444"/>
        <v>0</v>
      </c>
      <c r="AI218" s="90">
        <f t="shared" si="445"/>
        <v>0</v>
      </c>
      <c r="AJ218" s="90">
        <f t="shared" si="335"/>
        <v>0</v>
      </c>
      <c r="AK218" s="121">
        <f t="shared" si="446"/>
        <v>0</v>
      </c>
      <c r="AL218" s="90">
        <f t="shared" si="447"/>
        <v>0</v>
      </c>
      <c r="AM218" s="90">
        <f t="shared" si="448"/>
        <v>0</v>
      </c>
      <c r="AN218" s="90">
        <f t="shared" si="336"/>
        <v>0</v>
      </c>
      <c r="AO218" s="121">
        <f t="shared" si="449"/>
        <v>0</v>
      </c>
      <c r="AP218" s="118">
        <f t="shared" si="338"/>
        <v>0</v>
      </c>
      <c r="AQ218" s="89">
        <f t="shared" si="450"/>
        <v>98.94</v>
      </c>
      <c r="AR218" s="279">
        <f t="shared" si="339"/>
        <v>24.734999999999999</v>
      </c>
      <c r="AS218" s="121">
        <f t="shared" si="451"/>
        <v>93.12</v>
      </c>
      <c r="AT218" s="118">
        <f t="shared" si="340"/>
        <v>18.624000000000002</v>
      </c>
      <c r="AU218" s="279">
        <f t="shared" si="452"/>
        <v>0</v>
      </c>
      <c r="AV218" s="279">
        <f t="shared" si="341"/>
        <v>0</v>
      </c>
      <c r="AW218" s="123">
        <f t="shared" si="453"/>
        <v>0</v>
      </c>
      <c r="AX218" s="118">
        <f t="shared" si="342"/>
        <v>0</v>
      </c>
      <c r="AY218" s="287">
        <f t="shared" si="454"/>
        <v>192.06</v>
      </c>
      <c r="AZ218" s="78">
        <f t="shared" si="455"/>
        <v>24.153000000000002</v>
      </c>
      <c r="BA218" s="279"/>
      <c r="BC218" s="325">
        <f t="shared" si="456"/>
        <v>191</v>
      </c>
      <c r="BD218" s="330"/>
      <c r="BE218" s="331" t="b">
        <f t="shared" si="457"/>
        <v>0</v>
      </c>
      <c r="BF218" s="330" t="s">
        <v>547</v>
      </c>
      <c r="BG218" s="331">
        <f t="shared" si="458"/>
        <v>19.206</v>
      </c>
    </row>
    <row r="219" spans="1:1042" ht="15" customHeight="1" x14ac:dyDescent="0.2">
      <c r="A219"/>
      <c r="B219" s="91">
        <v>192</v>
      </c>
      <c r="C219" s="91" t="s">
        <v>92</v>
      </c>
      <c r="D219" s="283">
        <f t="shared" si="337"/>
        <v>43978</v>
      </c>
      <c r="E219" s="90" t="str">
        <f t="shared" si="422"/>
        <v>MF19ABM</v>
      </c>
      <c r="F219" s="90">
        <f t="shared" si="423"/>
        <v>30.42</v>
      </c>
      <c r="G219" s="90">
        <f t="shared" si="424"/>
        <v>25</v>
      </c>
      <c r="H219" s="90">
        <f t="shared" si="328"/>
        <v>7.6050000000000004</v>
      </c>
      <c r="I219" s="121">
        <f t="shared" si="425"/>
        <v>0</v>
      </c>
      <c r="J219" s="90">
        <f t="shared" si="426"/>
        <v>0</v>
      </c>
      <c r="K219" s="90">
        <f t="shared" si="427"/>
        <v>0</v>
      </c>
      <c r="L219" s="90">
        <f t="shared" si="329"/>
        <v>0</v>
      </c>
      <c r="M219" s="121">
        <f t="shared" si="428"/>
        <v>0</v>
      </c>
      <c r="N219" s="90">
        <f t="shared" si="429"/>
        <v>0</v>
      </c>
      <c r="O219" s="90">
        <f t="shared" si="430"/>
        <v>0</v>
      </c>
      <c r="P219" s="90">
        <f t="shared" si="330"/>
        <v>0</v>
      </c>
      <c r="Q219" s="121" t="str">
        <f t="shared" si="431"/>
        <v>ME19ACM01</v>
      </c>
      <c r="R219" s="90">
        <f t="shared" si="432"/>
        <v>60.84</v>
      </c>
      <c r="S219" s="90">
        <f t="shared" si="433"/>
        <v>18</v>
      </c>
      <c r="T219" s="90">
        <f t="shared" si="331"/>
        <v>10.951200000000002</v>
      </c>
      <c r="U219" s="121" t="str">
        <f t="shared" si="434"/>
        <v>EU19TAM01</v>
      </c>
      <c r="V219" s="90">
        <f t="shared" si="435"/>
        <v>39.72</v>
      </c>
      <c r="W219" s="90">
        <f t="shared" si="436"/>
        <v>11</v>
      </c>
      <c r="X219" s="90">
        <f t="shared" si="332"/>
        <v>4.3691999999999993</v>
      </c>
      <c r="Y219" s="121">
        <f t="shared" si="437"/>
        <v>0</v>
      </c>
      <c r="Z219" s="90">
        <f t="shared" si="438"/>
        <v>0</v>
      </c>
      <c r="AA219" s="90">
        <f t="shared" si="439"/>
        <v>0</v>
      </c>
      <c r="AB219" s="90">
        <f t="shared" si="333"/>
        <v>0</v>
      </c>
      <c r="AC219" s="121">
        <f t="shared" si="440"/>
        <v>0</v>
      </c>
      <c r="AD219" s="90">
        <f t="shared" si="441"/>
        <v>0</v>
      </c>
      <c r="AE219" s="90">
        <f t="shared" si="442"/>
        <v>0</v>
      </c>
      <c r="AF219" s="90">
        <f t="shared" si="334"/>
        <v>0</v>
      </c>
      <c r="AG219" s="121" t="str">
        <f t="shared" si="443"/>
        <v>CT19ACG01</v>
      </c>
      <c r="AH219" s="90">
        <f t="shared" si="444"/>
        <v>30.72</v>
      </c>
      <c r="AI219" s="90">
        <f t="shared" si="445"/>
        <v>25</v>
      </c>
      <c r="AJ219" s="90">
        <f t="shared" si="335"/>
        <v>7.68</v>
      </c>
      <c r="AK219" s="121" t="str">
        <f t="shared" si="446"/>
        <v>AC18BR01</v>
      </c>
      <c r="AL219" s="90">
        <f t="shared" si="447"/>
        <v>130.5</v>
      </c>
      <c r="AM219" s="90">
        <f t="shared" si="448"/>
        <v>23</v>
      </c>
      <c r="AN219" s="90">
        <f t="shared" si="336"/>
        <v>30.015000000000001</v>
      </c>
      <c r="AO219" s="121">
        <f t="shared" si="449"/>
        <v>0</v>
      </c>
      <c r="AP219" s="118">
        <f t="shared" si="338"/>
        <v>0</v>
      </c>
      <c r="AQ219" s="89">
        <f t="shared" si="450"/>
        <v>0</v>
      </c>
      <c r="AR219" s="279">
        <f t="shared" si="339"/>
        <v>0</v>
      </c>
      <c r="AS219" s="121">
        <f t="shared" si="451"/>
        <v>0</v>
      </c>
      <c r="AT219" s="118">
        <f t="shared" si="340"/>
        <v>0</v>
      </c>
      <c r="AU219" s="279">
        <f t="shared" si="452"/>
        <v>0</v>
      </c>
      <c r="AV219" s="279">
        <f t="shared" si="341"/>
        <v>0</v>
      </c>
      <c r="AW219" s="123">
        <f t="shared" si="453"/>
        <v>0</v>
      </c>
      <c r="AX219" s="118">
        <f t="shared" si="342"/>
        <v>0</v>
      </c>
      <c r="AY219" s="287">
        <f t="shared" si="454"/>
        <v>292.20000000000005</v>
      </c>
      <c r="AZ219" s="78">
        <f t="shared" si="455"/>
        <v>60.620400000000004</v>
      </c>
      <c r="BA219" s="279"/>
      <c r="BC219" s="325">
        <f t="shared" si="456"/>
        <v>192</v>
      </c>
      <c r="BD219" s="330"/>
      <c r="BE219" s="331" t="b">
        <f t="shared" si="457"/>
        <v>0</v>
      </c>
      <c r="BF219" s="330"/>
      <c r="BG219" s="331" t="b">
        <f t="shared" si="458"/>
        <v>0</v>
      </c>
    </row>
    <row r="220" spans="1:1042" ht="15" customHeight="1" x14ac:dyDescent="0.2">
      <c r="A220"/>
      <c r="B220" s="91">
        <v>193</v>
      </c>
      <c r="C220" s="91" t="s">
        <v>92</v>
      </c>
      <c r="D220" s="283">
        <f t="shared" si="337"/>
        <v>43978</v>
      </c>
      <c r="E220" s="90">
        <f t="shared" si="422"/>
        <v>0</v>
      </c>
      <c r="F220" s="90">
        <f t="shared" si="423"/>
        <v>0</v>
      </c>
      <c r="G220" s="90">
        <f t="shared" si="424"/>
        <v>0</v>
      </c>
      <c r="H220" s="90">
        <f t="shared" si="328"/>
        <v>0</v>
      </c>
      <c r="I220" s="121" t="str">
        <f t="shared" si="425"/>
        <v>CT19ACM02</v>
      </c>
      <c r="J220" s="90">
        <f t="shared" si="426"/>
        <v>62.400000000000006</v>
      </c>
      <c r="K220" s="90">
        <f t="shared" si="427"/>
        <v>20</v>
      </c>
      <c r="L220" s="90">
        <f t="shared" si="329"/>
        <v>12.48</v>
      </c>
      <c r="M220" s="121">
        <f t="shared" si="428"/>
        <v>0</v>
      </c>
      <c r="N220" s="90">
        <f t="shared" si="429"/>
        <v>0</v>
      </c>
      <c r="O220" s="90">
        <f t="shared" si="430"/>
        <v>0</v>
      </c>
      <c r="P220" s="90">
        <f t="shared" si="330"/>
        <v>0</v>
      </c>
      <c r="Q220" s="121" t="str">
        <f t="shared" si="431"/>
        <v>ME19ACM01</v>
      </c>
      <c r="R220" s="90">
        <f t="shared" si="432"/>
        <v>30.42</v>
      </c>
      <c r="S220" s="90">
        <f t="shared" si="433"/>
        <v>18</v>
      </c>
      <c r="T220" s="90">
        <f t="shared" si="331"/>
        <v>5.4756000000000009</v>
      </c>
      <c r="U220" s="121" t="str">
        <f t="shared" si="434"/>
        <v>EU19TAM01</v>
      </c>
      <c r="V220" s="90">
        <f t="shared" si="435"/>
        <v>39.72</v>
      </c>
      <c r="W220" s="90">
        <f t="shared" si="436"/>
        <v>11</v>
      </c>
      <c r="X220" s="90">
        <f t="shared" si="332"/>
        <v>4.3691999999999993</v>
      </c>
      <c r="Y220" s="121">
        <f t="shared" si="437"/>
        <v>0</v>
      </c>
      <c r="Z220" s="90">
        <f t="shared" si="438"/>
        <v>0</v>
      </c>
      <c r="AA220" s="90">
        <f t="shared" si="439"/>
        <v>0</v>
      </c>
      <c r="AB220" s="90">
        <f t="shared" si="333"/>
        <v>0</v>
      </c>
      <c r="AC220" s="121" t="str">
        <f t="shared" si="440"/>
        <v>MF19DAG01</v>
      </c>
      <c r="AD220" s="90">
        <f t="shared" si="441"/>
        <v>30.42</v>
      </c>
      <c r="AE220" s="90">
        <f t="shared" si="442"/>
        <v>33</v>
      </c>
      <c r="AF220" s="90">
        <f t="shared" si="334"/>
        <v>10.038600000000001</v>
      </c>
      <c r="AG220" s="121" t="str">
        <f t="shared" si="443"/>
        <v>CT19ACG01</v>
      </c>
      <c r="AH220" s="90">
        <f t="shared" si="444"/>
        <v>30.72</v>
      </c>
      <c r="AI220" s="90">
        <f t="shared" si="445"/>
        <v>25</v>
      </c>
      <c r="AJ220" s="90">
        <f t="shared" si="335"/>
        <v>7.68</v>
      </c>
      <c r="AK220" s="121" t="str">
        <f t="shared" si="446"/>
        <v>AC18BR01</v>
      </c>
      <c r="AL220" s="90">
        <f t="shared" si="447"/>
        <v>87</v>
      </c>
      <c r="AM220" s="90">
        <f t="shared" si="448"/>
        <v>23</v>
      </c>
      <c r="AN220" s="90">
        <f t="shared" si="336"/>
        <v>20.010000000000002</v>
      </c>
      <c r="AO220" s="121">
        <f t="shared" si="449"/>
        <v>0</v>
      </c>
      <c r="AP220" s="118">
        <f t="shared" si="338"/>
        <v>0</v>
      </c>
      <c r="AQ220" s="89">
        <f t="shared" si="450"/>
        <v>0</v>
      </c>
      <c r="AR220" s="279">
        <f t="shared" si="339"/>
        <v>0</v>
      </c>
      <c r="AS220" s="121">
        <f t="shared" si="451"/>
        <v>0</v>
      </c>
      <c r="AT220" s="118">
        <f t="shared" si="340"/>
        <v>0</v>
      </c>
      <c r="AU220" s="279">
        <f t="shared" si="452"/>
        <v>0</v>
      </c>
      <c r="AV220" s="279">
        <f t="shared" si="341"/>
        <v>0</v>
      </c>
      <c r="AW220" s="123">
        <f t="shared" si="453"/>
        <v>0</v>
      </c>
      <c r="AX220" s="118">
        <f t="shared" si="342"/>
        <v>0</v>
      </c>
      <c r="AY220" s="287">
        <f t="shared" si="454"/>
        <v>280.68000000000006</v>
      </c>
      <c r="AZ220" s="78">
        <f t="shared" si="455"/>
        <v>60.053399999999996</v>
      </c>
      <c r="BA220" s="279"/>
      <c r="BC220" s="325">
        <f t="shared" si="456"/>
        <v>193</v>
      </c>
      <c r="BD220" s="330"/>
      <c r="BE220" s="331" t="b">
        <f t="shared" si="457"/>
        <v>0</v>
      </c>
      <c r="BF220" s="330"/>
      <c r="BG220" s="331" t="b">
        <f t="shared" si="458"/>
        <v>0</v>
      </c>
    </row>
    <row r="221" spans="1:1042" ht="15" customHeight="1" x14ac:dyDescent="0.2">
      <c r="A221"/>
      <c r="B221" s="91">
        <v>194</v>
      </c>
      <c r="C221" s="91" t="s">
        <v>92</v>
      </c>
      <c r="D221" s="283">
        <f t="shared" si="337"/>
        <v>43978</v>
      </c>
      <c r="E221" s="90" t="str">
        <f t="shared" si="422"/>
        <v>MF19ABM</v>
      </c>
      <c r="F221" s="90">
        <f t="shared" si="423"/>
        <v>30.42</v>
      </c>
      <c r="G221" s="90">
        <f t="shared" si="424"/>
        <v>25</v>
      </c>
      <c r="H221" s="90">
        <f t="shared" si="328"/>
        <v>7.6050000000000004</v>
      </c>
      <c r="I221" s="121" t="str">
        <f t="shared" si="425"/>
        <v>CT19ACM02</v>
      </c>
      <c r="J221" s="90">
        <f t="shared" si="426"/>
        <v>31.200000000000003</v>
      </c>
      <c r="K221" s="90">
        <f t="shared" si="427"/>
        <v>20</v>
      </c>
      <c r="L221" s="90">
        <f t="shared" si="329"/>
        <v>6.24</v>
      </c>
      <c r="M221" s="121">
        <f t="shared" si="428"/>
        <v>0</v>
      </c>
      <c r="N221" s="90">
        <f t="shared" si="429"/>
        <v>0</v>
      </c>
      <c r="O221" s="90">
        <f t="shared" si="430"/>
        <v>0</v>
      </c>
      <c r="P221" s="90">
        <f t="shared" si="330"/>
        <v>0</v>
      </c>
      <c r="Q221" s="121">
        <f t="shared" si="431"/>
        <v>0</v>
      </c>
      <c r="R221" s="90">
        <f t="shared" si="432"/>
        <v>0</v>
      </c>
      <c r="S221" s="90">
        <f t="shared" si="433"/>
        <v>0</v>
      </c>
      <c r="T221" s="90">
        <f t="shared" si="331"/>
        <v>0</v>
      </c>
      <c r="U221" s="121" t="str">
        <f t="shared" si="434"/>
        <v>EU19TAM01</v>
      </c>
      <c r="V221" s="90">
        <f t="shared" si="435"/>
        <v>39.72</v>
      </c>
      <c r="W221" s="90">
        <f t="shared" si="436"/>
        <v>11</v>
      </c>
      <c r="X221" s="90">
        <f t="shared" si="332"/>
        <v>4.3691999999999993</v>
      </c>
      <c r="Y221" s="121">
        <f t="shared" si="437"/>
        <v>0</v>
      </c>
      <c r="Z221" s="90">
        <f t="shared" si="438"/>
        <v>0</v>
      </c>
      <c r="AA221" s="90">
        <f t="shared" si="439"/>
        <v>0</v>
      </c>
      <c r="AB221" s="90">
        <f t="shared" si="333"/>
        <v>0</v>
      </c>
      <c r="AC221" s="121" t="str">
        <f t="shared" si="440"/>
        <v>MF19DAG01</v>
      </c>
      <c r="AD221" s="90">
        <f t="shared" si="441"/>
        <v>30.42</v>
      </c>
      <c r="AE221" s="90">
        <f t="shared" si="442"/>
        <v>33</v>
      </c>
      <c r="AF221" s="90">
        <f t="shared" si="334"/>
        <v>10.038600000000001</v>
      </c>
      <c r="AG221" s="121">
        <f t="shared" si="443"/>
        <v>0</v>
      </c>
      <c r="AH221" s="90">
        <f t="shared" si="444"/>
        <v>0</v>
      </c>
      <c r="AI221" s="90">
        <f t="shared" si="445"/>
        <v>0</v>
      </c>
      <c r="AJ221" s="90">
        <f t="shared" si="335"/>
        <v>0</v>
      </c>
      <c r="AK221" s="121" t="str">
        <f t="shared" si="446"/>
        <v>AC18BR01</v>
      </c>
      <c r="AL221" s="90">
        <f t="shared" si="447"/>
        <v>87</v>
      </c>
      <c r="AM221" s="90">
        <f t="shared" si="448"/>
        <v>23</v>
      </c>
      <c r="AN221" s="90">
        <f t="shared" si="336"/>
        <v>20.010000000000002</v>
      </c>
      <c r="AO221" s="121">
        <f t="shared" si="449"/>
        <v>0</v>
      </c>
      <c r="AP221" s="118">
        <f t="shared" si="338"/>
        <v>0</v>
      </c>
      <c r="AQ221" s="89">
        <f t="shared" si="450"/>
        <v>0</v>
      </c>
      <c r="AR221" s="279">
        <f t="shared" si="339"/>
        <v>0</v>
      </c>
      <c r="AS221" s="121">
        <f t="shared" si="451"/>
        <v>0</v>
      </c>
      <c r="AT221" s="118">
        <f t="shared" si="340"/>
        <v>0</v>
      </c>
      <c r="AU221" s="279">
        <f t="shared" si="452"/>
        <v>0</v>
      </c>
      <c r="AV221" s="279">
        <f t="shared" si="341"/>
        <v>0</v>
      </c>
      <c r="AW221" s="123">
        <f t="shared" si="453"/>
        <v>0</v>
      </c>
      <c r="AX221" s="118">
        <f t="shared" si="342"/>
        <v>0</v>
      </c>
      <c r="AY221" s="287">
        <f t="shared" si="454"/>
        <v>218.76</v>
      </c>
      <c r="AZ221" s="78">
        <f t="shared" si="455"/>
        <v>48.262799999999999</v>
      </c>
      <c r="BA221" s="279"/>
      <c r="BC221" s="325">
        <f t="shared" si="456"/>
        <v>194</v>
      </c>
      <c r="BD221" s="330"/>
      <c r="BE221" s="331" t="b">
        <f t="shared" si="457"/>
        <v>0</v>
      </c>
      <c r="BF221" s="330"/>
      <c r="BG221" s="331" t="b">
        <f t="shared" si="458"/>
        <v>0</v>
      </c>
    </row>
    <row r="222" spans="1:1042" ht="15" customHeight="1" x14ac:dyDescent="0.2">
      <c r="A222"/>
      <c r="B222" s="91">
        <v>195</v>
      </c>
      <c r="C222" s="91" t="s">
        <v>92</v>
      </c>
      <c r="D222" s="283">
        <f t="shared" si="337"/>
        <v>43978</v>
      </c>
      <c r="E222" s="90" t="str">
        <f t="shared" si="422"/>
        <v>MF19ABM</v>
      </c>
      <c r="F222" s="90">
        <f t="shared" si="423"/>
        <v>30.42</v>
      </c>
      <c r="G222" s="90">
        <f t="shared" si="424"/>
        <v>25</v>
      </c>
      <c r="H222" s="90">
        <f t="shared" si="328"/>
        <v>7.6050000000000004</v>
      </c>
      <c r="I222" s="121" t="str">
        <f t="shared" si="425"/>
        <v>CT19ACM02</v>
      </c>
      <c r="J222" s="90">
        <f t="shared" si="426"/>
        <v>31.200000000000003</v>
      </c>
      <c r="K222" s="90">
        <f t="shared" si="427"/>
        <v>20</v>
      </c>
      <c r="L222" s="90">
        <f t="shared" si="329"/>
        <v>6.24</v>
      </c>
      <c r="M222" s="121">
        <f t="shared" si="428"/>
        <v>0</v>
      </c>
      <c r="N222" s="90">
        <f t="shared" si="429"/>
        <v>0</v>
      </c>
      <c r="O222" s="90">
        <f t="shared" si="430"/>
        <v>0</v>
      </c>
      <c r="P222" s="90">
        <f t="shared" si="330"/>
        <v>0</v>
      </c>
      <c r="Q222" s="121" t="str">
        <f t="shared" si="431"/>
        <v>ME19ACM01</v>
      </c>
      <c r="R222" s="90">
        <f t="shared" si="432"/>
        <v>60.84</v>
      </c>
      <c r="S222" s="90">
        <f t="shared" si="433"/>
        <v>18</v>
      </c>
      <c r="T222" s="90">
        <f t="shared" si="331"/>
        <v>10.951200000000002</v>
      </c>
      <c r="U222" s="121">
        <f t="shared" si="434"/>
        <v>0</v>
      </c>
      <c r="V222" s="90">
        <f t="shared" si="435"/>
        <v>0</v>
      </c>
      <c r="W222" s="90">
        <f t="shared" si="436"/>
        <v>0</v>
      </c>
      <c r="X222" s="90">
        <f t="shared" si="332"/>
        <v>0</v>
      </c>
      <c r="Y222" s="121">
        <f t="shared" si="437"/>
        <v>0</v>
      </c>
      <c r="Z222" s="90">
        <f t="shared" si="438"/>
        <v>0</v>
      </c>
      <c r="AA222" s="90">
        <f t="shared" si="439"/>
        <v>0</v>
      </c>
      <c r="AB222" s="90">
        <f t="shared" si="333"/>
        <v>0</v>
      </c>
      <c r="AC222" s="121" t="str">
        <f t="shared" si="440"/>
        <v>MF19DAG01</v>
      </c>
      <c r="AD222" s="90">
        <f t="shared" si="441"/>
        <v>30.42</v>
      </c>
      <c r="AE222" s="90">
        <f t="shared" si="442"/>
        <v>33</v>
      </c>
      <c r="AF222" s="90">
        <f t="shared" si="334"/>
        <v>10.038600000000001</v>
      </c>
      <c r="AG222" s="121">
        <f t="shared" si="443"/>
        <v>0</v>
      </c>
      <c r="AH222" s="90">
        <f t="shared" si="444"/>
        <v>0</v>
      </c>
      <c r="AI222" s="90">
        <f t="shared" si="445"/>
        <v>0</v>
      </c>
      <c r="AJ222" s="90">
        <f t="shared" si="335"/>
        <v>0</v>
      </c>
      <c r="AK222" s="121" t="str">
        <f t="shared" si="446"/>
        <v>AC18BR01</v>
      </c>
      <c r="AL222" s="90">
        <f t="shared" si="447"/>
        <v>174</v>
      </c>
      <c r="AM222" s="90">
        <f t="shared" si="448"/>
        <v>23</v>
      </c>
      <c r="AN222" s="90">
        <f t="shared" si="336"/>
        <v>40.020000000000003</v>
      </c>
      <c r="AO222" s="121">
        <f t="shared" si="449"/>
        <v>0</v>
      </c>
      <c r="AP222" s="118">
        <f t="shared" si="338"/>
        <v>0</v>
      </c>
      <c r="AQ222" s="89">
        <f t="shared" si="450"/>
        <v>0</v>
      </c>
      <c r="AR222" s="279">
        <f t="shared" si="339"/>
        <v>0</v>
      </c>
      <c r="AS222" s="121">
        <f t="shared" si="451"/>
        <v>0</v>
      </c>
      <c r="AT222" s="118">
        <f t="shared" si="340"/>
        <v>0</v>
      </c>
      <c r="AU222" s="279">
        <f t="shared" si="452"/>
        <v>0</v>
      </c>
      <c r="AV222" s="279">
        <f t="shared" si="341"/>
        <v>0</v>
      </c>
      <c r="AW222" s="123">
        <f t="shared" si="453"/>
        <v>0</v>
      </c>
      <c r="AX222" s="118">
        <f t="shared" si="342"/>
        <v>0</v>
      </c>
      <c r="AY222" s="287">
        <f t="shared" si="454"/>
        <v>326.88</v>
      </c>
      <c r="AZ222" s="78">
        <f t="shared" si="455"/>
        <v>74.854800000000012</v>
      </c>
      <c r="BA222" s="279"/>
      <c r="BC222" s="325">
        <f t="shared" si="456"/>
        <v>195</v>
      </c>
      <c r="BD222" s="330"/>
      <c r="BE222" s="331" t="b">
        <f t="shared" si="457"/>
        <v>0</v>
      </c>
      <c r="BF222" s="330"/>
      <c r="BG222" s="331" t="b">
        <f t="shared" si="458"/>
        <v>0</v>
      </c>
    </row>
    <row r="223" spans="1:1042" s="289" customFormat="1" ht="15" customHeight="1" x14ac:dyDescent="0.2">
      <c r="B223" s="111">
        <v>196</v>
      </c>
      <c r="C223" s="111" t="s">
        <v>92</v>
      </c>
      <c r="D223" s="284">
        <f t="shared" si="337"/>
        <v>43978</v>
      </c>
      <c r="E223" s="99">
        <f t="shared" si="422"/>
        <v>0</v>
      </c>
      <c r="F223" s="99">
        <f t="shared" si="423"/>
        <v>0</v>
      </c>
      <c r="G223" s="99">
        <f t="shared" si="424"/>
        <v>0</v>
      </c>
      <c r="H223" s="99">
        <f t="shared" si="328"/>
        <v>0</v>
      </c>
      <c r="I223" s="122" t="str">
        <f t="shared" si="425"/>
        <v>CT19ACM02</v>
      </c>
      <c r="J223" s="99">
        <f t="shared" si="426"/>
        <v>62.400000000000006</v>
      </c>
      <c r="K223" s="99">
        <f t="shared" si="427"/>
        <v>20</v>
      </c>
      <c r="L223" s="99">
        <f t="shared" si="329"/>
        <v>12.48</v>
      </c>
      <c r="M223" s="122">
        <f t="shared" si="428"/>
        <v>0</v>
      </c>
      <c r="N223" s="99">
        <f t="shared" si="429"/>
        <v>0</v>
      </c>
      <c r="O223" s="99">
        <f t="shared" si="430"/>
        <v>0</v>
      </c>
      <c r="P223" s="99">
        <f t="shared" si="330"/>
        <v>0</v>
      </c>
      <c r="Q223" s="122" t="str">
        <f t="shared" si="431"/>
        <v>ME19ACM01</v>
      </c>
      <c r="R223" s="99">
        <f t="shared" si="432"/>
        <v>30.42</v>
      </c>
      <c r="S223" s="99">
        <f t="shared" si="433"/>
        <v>18</v>
      </c>
      <c r="T223" s="99">
        <f t="shared" si="331"/>
        <v>5.4756000000000009</v>
      </c>
      <c r="U223" s="122">
        <f t="shared" si="434"/>
        <v>0</v>
      </c>
      <c r="V223" s="99">
        <f t="shared" si="435"/>
        <v>0</v>
      </c>
      <c r="W223" s="99">
        <f t="shared" si="436"/>
        <v>0</v>
      </c>
      <c r="X223" s="99">
        <f t="shared" si="332"/>
        <v>0</v>
      </c>
      <c r="Y223" s="122">
        <f t="shared" si="437"/>
        <v>0</v>
      </c>
      <c r="Z223" s="99">
        <f t="shared" si="438"/>
        <v>0</v>
      </c>
      <c r="AA223" s="99">
        <f t="shared" si="439"/>
        <v>0</v>
      </c>
      <c r="AB223" s="99">
        <f t="shared" si="333"/>
        <v>0</v>
      </c>
      <c r="AC223" s="122">
        <f t="shared" si="440"/>
        <v>0</v>
      </c>
      <c r="AD223" s="99">
        <f t="shared" si="441"/>
        <v>0</v>
      </c>
      <c r="AE223" s="99">
        <f t="shared" si="442"/>
        <v>0</v>
      </c>
      <c r="AF223" s="99">
        <f t="shared" si="334"/>
        <v>0</v>
      </c>
      <c r="AG223" s="122">
        <f t="shared" si="443"/>
        <v>0</v>
      </c>
      <c r="AH223" s="99">
        <f t="shared" si="444"/>
        <v>0</v>
      </c>
      <c r="AI223" s="99">
        <f t="shared" si="445"/>
        <v>0</v>
      </c>
      <c r="AJ223" s="99">
        <f t="shared" si="335"/>
        <v>0</v>
      </c>
      <c r="AK223" s="122" t="str">
        <f t="shared" si="446"/>
        <v>AC18BR01</v>
      </c>
      <c r="AL223" s="99">
        <f t="shared" si="447"/>
        <v>130.5</v>
      </c>
      <c r="AM223" s="99">
        <f t="shared" si="448"/>
        <v>23</v>
      </c>
      <c r="AN223" s="99">
        <f t="shared" si="336"/>
        <v>30.015000000000001</v>
      </c>
      <c r="AO223" s="122">
        <f t="shared" si="449"/>
        <v>0</v>
      </c>
      <c r="AP223" s="119">
        <f t="shared" si="338"/>
        <v>0</v>
      </c>
      <c r="AQ223" s="285">
        <f t="shared" si="450"/>
        <v>0</v>
      </c>
      <c r="AR223" s="99">
        <f t="shared" si="339"/>
        <v>0</v>
      </c>
      <c r="AS223" s="122">
        <f t="shared" si="451"/>
        <v>0</v>
      </c>
      <c r="AT223" s="119">
        <f t="shared" si="340"/>
        <v>0</v>
      </c>
      <c r="AU223" s="99">
        <f t="shared" si="452"/>
        <v>0</v>
      </c>
      <c r="AV223" s="99">
        <f t="shared" si="341"/>
        <v>0</v>
      </c>
      <c r="AW223" s="124">
        <f t="shared" si="453"/>
        <v>0</v>
      </c>
      <c r="AX223" s="119">
        <f t="shared" si="342"/>
        <v>0</v>
      </c>
      <c r="AY223" s="288">
        <f t="shared" si="454"/>
        <v>223.32</v>
      </c>
      <c r="AZ223" s="286">
        <f t="shared" si="455"/>
        <v>47.970600000000005</v>
      </c>
      <c r="BA223" s="99"/>
      <c r="BB223" s="291"/>
      <c r="BC223" s="324">
        <f t="shared" si="456"/>
        <v>196</v>
      </c>
      <c r="BD223" s="332"/>
      <c r="BE223" s="333" t="b">
        <f t="shared" si="457"/>
        <v>0</v>
      </c>
      <c r="BF223" s="332"/>
      <c r="BG223" s="333" t="b">
        <f t="shared" si="458"/>
        <v>0</v>
      </c>
      <c r="BH223" s="290"/>
      <c r="BI223" s="290"/>
      <c r="BJ223" s="290"/>
      <c r="BK223" s="290"/>
      <c r="BL223" s="290"/>
      <c r="BM223" s="290"/>
      <c r="BN223" s="290"/>
      <c r="BO223" s="290"/>
      <c r="BP223" s="290"/>
      <c r="BQ223" s="290"/>
      <c r="BR223" s="290"/>
      <c r="BS223" s="290"/>
      <c r="BT223" s="290"/>
      <c r="BU223" s="290"/>
      <c r="BV223" s="290"/>
      <c r="BW223" s="290"/>
      <c r="BX223" s="290"/>
      <c r="BY223" s="290"/>
      <c r="BZ223" s="290"/>
      <c r="CA223" s="290"/>
      <c r="CB223" s="290"/>
      <c r="CC223" s="290"/>
      <c r="CD223" s="290"/>
      <c r="CE223" s="290"/>
      <c r="CF223" s="290"/>
      <c r="CG223" s="290"/>
      <c r="CH223" s="290"/>
      <c r="CI223" s="290"/>
      <c r="CJ223" s="290"/>
      <c r="CK223" s="290"/>
      <c r="CL223" s="290"/>
      <c r="CM223" s="290"/>
      <c r="CN223" s="290"/>
      <c r="CO223" s="290"/>
      <c r="CP223" s="290"/>
      <c r="CQ223" s="290"/>
      <c r="CR223" s="290"/>
      <c r="CS223" s="290"/>
      <c r="CT223" s="290"/>
      <c r="CU223" s="290"/>
      <c r="CV223" s="290"/>
      <c r="CW223" s="290"/>
      <c r="CX223" s="290"/>
      <c r="CY223" s="290"/>
      <c r="CZ223" s="290"/>
      <c r="DA223" s="290"/>
      <c r="DB223" s="290"/>
      <c r="DC223" s="290"/>
      <c r="DD223" s="290"/>
      <c r="DE223" s="290"/>
      <c r="DF223" s="290"/>
      <c r="DG223" s="290"/>
      <c r="DH223" s="290"/>
      <c r="DI223" s="290"/>
      <c r="DJ223" s="290"/>
      <c r="DK223" s="290"/>
      <c r="DL223" s="290"/>
      <c r="DM223" s="290"/>
      <c r="DN223" s="290"/>
      <c r="DO223" s="290"/>
      <c r="DP223" s="290"/>
      <c r="DQ223" s="290"/>
      <c r="DR223" s="290"/>
      <c r="DS223" s="290"/>
      <c r="DT223" s="290"/>
      <c r="DU223" s="290"/>
      <c r="DV223" s="290"/>
      <c r="DW223" s="290"/>
      <c r="DX223" s="290"/>
      <c r="DY223" s="290"/>
      <c r="DZ223" s="290"/>
      <c r="EA223" s="290"/>
      <c r="EB223" s="290"/>
      <c r="EC223" s="290"/>
      <c r="ED223" s="290"/>
      <c r="EE223" s="290"/>
      <c r="EF223" s="290"/>
      <c r="EG223" s="290"/>
      <c r="EH223" s="290"/>
      <c r="EI223" s="290"/>
      <c r="EJ223" s="290"/>
      <c r="EK223" s="290"/>
      <c r="EL223" s="290"/>
      <c r="EM223" s="290"/>
      <c r="EN223" s="290"/>
      <c r="EO223" s="290"/>
      <c r="EP223" s="290"/>
      <c r="EQ223" s="290"/>
      <c r="ER223" s="290"/>
      <c r="ES223" s="290"/>
      <c r="ET223" s="290"/>
      <c r="EU223" s="290"/>
      <c r="EV223" s="290"/>
      <c r="EW223" s="290"/>
      <c r="EX223" s="290"/>
      <c r="EY223" s="290"/>
      <c r="EZ223" s="290"/>
      <c r="FA223" s="290"/>
      <c r="FB223" s="290"/>
      <c r="FC223" s="290"/>
      <c r="FD223" s="290"/>
      <c r="FE223" s="290"/>
      <c r="FF223" s="290"/>
      <c r="FG223" s="290"/>
      <c r="FH223" s="290"/>
      <c r="FI223" s="290"/>
      <c r="FJ223" s="290"/>
      <c r="FK223" s="290"/>
      <c r="FL223" s="290"/>
      <c r="FM223" s="290"/>
      <c r="FN223" s="290"/>
      <c r="FO223" s="290"/>
      <c r="FP223" s="290"/>
      <c r="FQ223" s="290"/>
      <c r="FR223" s="290"/>
      <c r="FS223" s="290"/>
      <c r="FT223" s="290"/>
      <c r="FU223" s="290"/>
      <c r="FV223" s="290"/>
      <c r="FW223" s="290"/>
      <c r="FX223" s="290"/>
      <c r="FY223" s="290"/>
      <c r="FZ223" s="290"/>
      <c r="GA223" s="290"/>
      <c r="GB223" s="290"/>
      <c r="GC223" s="290"/>
      <c r="GD223" s="290"/>
      <c r="GE223" s="290"/>
      <c r="GF223" s="290"/>
      <c r="GG223" s="290"/>
      <c r="GH223" s="290"/>
      <c r="GI223" s="290"/>
      <c r="GJ223" s="290"/>
      <c r="GK223" s="290"/>
      <c r="GL223" s="290"/>
      <c r="GM223" s="290"/>
      <c r="GN223" s="290"/>
      <c r="GO223" s="290"/>
      <c r="GP223" s="290"/>
      <c r="GQ223" s="290"/>
      <c r="GR223" s="290"/>
      <c r="GS223" s="290"/>
      <c r="GT223" s="290"/>
      <c r="GU223" s="290"/>
      <c r="GV223" s="290"/>
      <c r="GW223" s="290"/>
      <c r="GX223" s="290"/>
      <c r="GY223" s="290"/>
      <c r="GZ223" s="290"/>
      <c r="HA223" s="290"/>
      <c r="HB223" s="290"/>
      <c r="HC223" s="290"/>
      <c r="HD223" s="290"/>
      <c r="HE223" s="290"/>
      <c r="HF223" s="290"/>
      <c r="HG223" s="290"/>
      <c r="HH223" s="290"/>
      <c r="HI223" s="290"/>
      <c r="HJ223" s="290"/>
      <c r="HK223" s="290"/>
      <c r="HL223" s="290"/>
      <c r="HM223" s="290"/>
      <c r="HN223" s="290"/>
      <c r="HO223" s="290"/>
      <c r="HP223" s="290"/>
      <c r="HQ223" s="290"/>
      <c r="HR223" s="290"/>
      <c r="HS223" s="290"/>
      <c r="HT223" s="290"/>
      <c r="HU223" s="290"/>
      <c r="HV223" s="290"/>
      <c r="HW223" s="290"/>
      <c r="HX223" s="290"/>
      <c r="HY223" s="290"/>
      <c r="HZ223" s="290"/>
      <c r="IA223" s="290"/>
      <c r="IB223" s="290"/>
      <c r="IC223" s="290"/>
      <c r="ID223" s="290"/>
      <c r="IE223" s="290"/>
      <c r="IF223" s="290"/>
      <c r="IG223" s="290"/>
      <c r="IH223" s="290"/>
      <c r="II223" s="290"/>
      <c r="IJ223" s="290"/>
      <c r="IK223" s="290"/>
      <c r="IL223" s="290"/>
      <c r="IM223" s="290"/>
      <c r="IN223" s="290"/>
      <c r="IO223" s="290"/>
      <c r="IP223" s="290"/>
      <c r="IQ223" s="290"/>
      <c r="IR223" s="290"/>
      <c r="IS223" s="290"/>
      <c r="IT223" s="290"/>
      <c r="IU223" s="290"/>
      <c r="IV223" s="290"/>
      <c r="IW223" s="290"/>
      <c r="IX223" s="290"/>
      <c r="IY223" s="290"/>
      <c r="IZ223" s="290"/>
      <c r="JA223" s="290"/>
      <c r="JB223" s="290"/>
      <c r="JC223" s="290"/>
      <c r="JD223" s="290"/>
      <c r="JE223" s="290"/>
      <c r="JF223" s="290"/>
      <c r="JG223" s="290"/>
      <c r="JH223" s="290"/>
      <c r="JI223" s="290"/>
      <c r="JJ223" s="290"/>
      <c r="JK223" s="290"/>
      <c r="JL223" s="290"/>
      <c r="JM223" s="290"/>
      <c r="JN223" s="290"/>
      <c r="JO223" s="290"/>
      <c r="JP223" s="290"/>
      <c r="JQ223" s="290"/>
      <c r="JR223" s="290"/>
      <c r="JS223" s="290"/>
      <c r="JT223" s="290"/>
      <c r="JU223" s="290"/>
      <c r="JV223" s="290"/>
      <c r="JW223" s="290"/>
      <c r="JX223" s="290"/>
      <c r="JY223" s="290"/>
      <c r="JZ223" s="290"/>
      <c r="KA223" s="290"/>
      <c r="KB223" s="290"/>
      <c r="KC223" s="290"/>
      <c r="KD223" s="290"/>
      <c r="KE223" s="290"/>
      <c r="KF223" s="290"/>
      <c r="KG223" s="290"/>
      <c r="KH223" s="290"/>
      <c r="KI223" s="290"/>
      <c r="KJ223" s="290"/>
      <c r="KK223" s="290"/>
      <c r="KL223" s="290"/>
      <c r="KM223" s="290"/>
      <c r="KN223" s="290"/>
      <c r="KO223" s="290"/>
      <c r="KP223" s="290"/>
      <c r="KQ223" s="290"/>
      <c r="KR223" s="290"/>
      <c r="KS223" s="290"/>
      <c r="KT223" s="290"/>
      <c r="KU223" s="290"/>
      <c r="KV223" s="290"/>
      <c r="KW223" s="290"/>
      <c r="KX223" s="290"/>
      <c r="KY223" s="290"/>
      <c r="KZ223" s="290"/>
      <c r="LA223" s="290"/>
      <c r="LB223" s="290"/>
      <c r="LC223" s="290"/>
      <c r="LD223" s="290"/>
      <c r="LE223" s="290"/>
      <c r="LF223" s="290"/>
      <c r="LG223" s="290"/>
      <c r="LH223" s="290"/>
      <c r="LI223" s="290"/>
      <c r="LJ223" s="290"/>
      <c r="LK223" s="290"/>
      <c r="LL223" s="290"/>
      <c r="LM223" s="290"/>
      <c r="LN223" s="290"/>
      <c r="LO223" s="290"/>
      <c r="LP223" s="290"/>
      <c r="LQ223" s="290"/>
      <c r="LR223" s="290"/>
      <c r="LS223" s="290"/>
      <c r="LT223" s="290"/>
      <c r="LU223" s="290"/>
      <c r="LV223" s="290"/>
      <c r="LW223" s="290"/>
      <c r="LX223" s="290"/>
      <c r="LY223" s="290"/>
      <c r="LZ223" s="290"/>
      <c r="MA223" s="290"/>
      <c r="MB223" s="290"/>
      <c r="MC223" s="290"/>
      <c r="MD223" s="290"/>
      <c r="ME223" s="290"/>
      <c r="MF223" s="290"/>
      <c r="MG223" s="290"/>
      <c r="MH223" s="290"/>
      <c r="MI223" s="290"/>
      <c r="MJ223" s="290"/>
      <c r="MK223" s="290"/>
      <c r="ML223" s="290"/>
      <c r="MM223" s="290"/>
      <c r="MN223" s="290"/>
      <c r="MO223" s="290"/>
      <c r="MP223" s="290"/>
      <c r="MQ223" s="290"/>
      <c r="MR223" s="290"/>
      <c r="MS223" s="290"/>
      <c r="MT223" s="290"/>
      <c r="MU223" s="290"/>
      <c r="MV223" s="290"/>
      <c r="MW223" s="290"/>
      <c r="MX223" s="290"/>
      <c r="MY223" s="290"/>
      <c r="MZ223" s="290"/>
      <c r="NA223" s="290"/>
      <c r="NB223" s="290"/>
      <c r="NC223" s="290"/>
      <c r="ND223" s="290"/>
      <c r="NE223" s="290"/>
      <c r="NF223" s="290"/>
      <c r="NG223" s="290"/>
      <c r="NH223" s="290"/>
      <c r="NI223" s="290"/>
      <c r="NJ223" s="290"/>
      <c r="NK223" s="290"/>
      <c r="NL223" s="290"/>
      <c r="NM223" s="290"/>
      <c r="NN223" s="290"/>
      <c r="NO223" s="290"/>
      <c r="NP223" s="290"/>
      <c r="NQ223" s="290"/>
      <c r="NR223" s="290"/>
      <c r="NS223" s="290"/>
      <c r="NT223" s="290"/>
      <c r="NU223" s="290"/>
      <c r="NV223" s="290"/>
      <c r="NW223" s="290"/>
      <c r="NX223" s="290"/>
      <c r="NY223" s="290"/>
      <c r="NZ223" s="290"/>
      <c r="OA223" s="290"/>
      <c r="OB223" s="290"/>
      <c r="OC223" s="290"/>
      <c r="OD223" s="290"/>
      <c r="OE223" s="290"/>
      <c r="OF223" s="290"/>
      <c r="OG223" s="290"/>
      <c r="OH223" s="290"/>
      <c r="OI223" s="290"/>
      <c r="OJ223" s="290"/>
      <c r="OK223" s="290"/>
      <c r="OL223" s="290"/>
      <c r="OM223" s="290"/>
      <c r="ON223" s="290"/>
      <c r="OO223" s="290"/>
      <c r="OP223" s="290"/>
      <c r="OQ223" s="290"/>
      <c r="OR223" s="290"/>
      <c r="OS223" s="290"/>
      <c r="OT223" s="290"/>
      <c r="OU223" s="290"/>
      <c r="OV223" s="290"/>
      <c r="OW223" s="290"/>
      <c r="OX223" s="290"/>
      <c r="OY223" s="290"/>
      <c r="OZ223" s="290"/>
      <c r="PA223" s="290"/>
      <c r="PB223" s="290"/>
      <c r="PC223" s="290"/>
      <c r="PD223" s="290"/>
      <c r="PE223" s="290"/>
      <c r="PF223" s="290"/>
      <c r="PG223" s="290"/>
      <c r="PH223" s="290"/>
      <c r="PI223" s="290"/>
      <c r="PJ223" s="290"/>
      <c r="PK223" s="290"/>
      <c r="PL223" s="290"/>
      <c r="PM223" s="290"/>
      <c r="PN223" s="290"/>
      <c r="PO223" s="290"/>
      <c r="PP223" s="290"/>
      <c r="PQ223" s="290"/>
      <c r="PR223" s="290"/>
      <c r="PS223" s="290"/>
      <c r="PT223" s="290"/>
      <c r="PU223" s="290"/>
      <c r="PV223" s="290"/>
      <c r="PW223" s="290"/>
      <c r="PX223" s="290"/>
      <c r="PY223" s="290"/>
      <c r="PZ223" s="290"/>
      <c r="QA223" s="290"/>
      <c r="QB223" s="290"/>
      <c r="QC223" s="290"/>
      <c r="QD223" s="290"/>
      <c r="QE223" s="290"/>
      <c r="QF223" s="290"/>
      <c r="QG223" s="290"/>
      <c r="QH223" s="290"/>
      <c r="QI223" s="290"/>
      <c r="QJ223" s="290"/>
      <c r="QK223" s="290"/>
      <c r="QL223" s="290"/>
      <c r="QM223" s="290"/>
      <c r="QN223" s="290"/>
      <c r="QO223" s="290"/>
      <c r="QP223" s="290"/>
      <c r="QQ223" s="290"/>
      <c r="QR223" s="290"/>
      <c r="QS223" s="290"/>
      <c r="QT223" s="290"/>
      <c r="QU223" s="290"/>
      <c r="QV223" s="290"/>
      <c r="QW223" s="290"/>
      <c r="QX223" s="290"/>
      <c r="QY223" s="290"/>
      <c r="QZ223" s="290"/>
      <c r="RA223" s="290"/>
      <c r="RB223" s="290"/>
      <c r="RC223" s="290"/>
      <c r="RD223" s="290"/>
      <c r="RE223" s="290"/>
      <c r="RF223" s="290"/>
      <c r="RG223" s="290"/>
      <c r="RH223" s="290"/>
      <c r="RI223" s="290"/>
      <c r="RJ223" s="290"/>
      <c r="RK223" s="290"/>
      <c r="RL223" s="290"/>
      <c r="RM223" s="290"/>
      <c r="RN223" s="290"/>
      <c r="RO223" s="290"/>
      <c r="RP223" s="290"/>
      <c r="RQ223" s="290"/>
      <c r="RR223" s="290"/>
      <c r="RS223" s="290"/>
      <c r="RT223" s="290"/>
      <c r="RU223" s="290"/>
      <c r="RV223" s="290"/>
      <c r="RW223" s="290"/>
      <c r="RX223" s="290"/>
      <c r="RY223" s="290"/>
      <c r="RZ223" s="290"/>
      <c r="SA223" s="290"/>
      <c r="SB223" s="290"/>
      <c r="SC223" s="290"/>
      <c r="SD223" s="290"/>
      <c r="SE223" s="290"/>
      <c r="SF223" s="290"/>
      <c r="SG223" s="290"/>
      <c r="SH223" s="290"/>
      <c r="SI223" s="290"/>
      <c r="SJ223" s="290"/>
      <c r="SK223" s="290"/>
      <c r="SL223" s="290"/>
      <c r="SM223" s="290"/>
      <c r="SN223" s="290"/>
      <c r="SO223" s="290"/>
      <c r="SP223" s="290"/>
      <c r="SQ223" s="290"/>
      <c r="SR223" s="290"/>
      <c r="SS223" s="290"/>
      <c r="ST223" s="290"/>
      <c r="SU223" s="290"/>
      <c r="SV223" s="290"/>
      <c r="SW223" s="290"/>
      <c r="SX223" s="290"/>
      <c r="SY223" s="290"/>
      <c r="SZ223" s="290"/>
      <c r="TA223" s="290"/>
      <c r="TB223" s="290"/>
      <c r="TC223" s="290"/>
      <c r="TD223" s="290"/>
      <c r="TE223" s="290"/>
      <c r="TF223" s="290"/>
      <c r="TG223" s="290"/>
      <c r="TH223" s="290"/>
      <c r="TI223" s="290"/>
      <c r="TJ223" s="290"/>
      <c r="TK223" s="290"/>
      <c r="TL223" s="290"/>
      <c r="TM223" s="290"/>
      <c r="TN223" s="290"/>
      <c r="TO223" s="290"/>
      <c r="TP223" s="290"/>
      <c r="TQ223" s="290"/>
      <c r="TR223" s="290"/>
      <c r="TS223" s="290"/>
      <c r="TT223" s="290"/>
      <c r="TU223" s="290"/>
      <c r="TV223" s="290"/>
      <c r="TW223" s="290"/>
      <c r="TX223" s="290"/>
      <c r="TY223" s="290"/>
      <c r="TZ223" s="290"/>
      <c r="UA223" s="290"/>
      <c r="UB223" s="290"/>
      <c r="UC223" s="290"/>
      <c r="UD223" s="290"/>
      <c r="UE223" s="290"/>
      <c r="UF223" s="290"/>
      <c r="UG223" s="290"/>
      <c r="UH223" s="290"/>
      <c r="UI223" s="290"/>
      <c r="UJ223" s="290"/>
      <c r="UK223" s="290"/>
      <c r="UL223" s="290"/>
      <c r="UM223" s="290"/>
      <c r="UN223" s="290"/>
      <c r="UO223" s="290"/>
      <c r="UP223" s="290"/>
      <c r="UQ223" s="290"/>
      <c r="UR223" s="290"/>
      <c r="US223" s="290"/>
      <c r="UT223" s="290"/>
      <c r="UU223" s="290"/>
      <c r="UV223" s="290"/>
      <c r="UW223" s="290"/>
      <c r="UX223" s="290"/>
      <c r="UY223" s="290"/>
      <c r="UZ223" s="290"/>
      <c r="VA223" s="290"/>
      <c r="VB223" s="290"/>
      <c r="VC223" s="290"/>
      <c r="VD223" s="290"/>
      <c r="VE223" s="290"/>
      <c r="VF223" s="290"/>
      <c r="VG223" s="290"/>
      <c r="VH223" s="290"/>
      <c r="VI223" s="290"/>
      <c r="VJ223" s="290"/>
      <c r="VK223" s="290"/>
      <c r="VL223" s="290"/>
      <c r="VM223" s="290"/>
      <c r="VN223" s="290"/>
      <c r="VO223" s="290"/>
      <c r="VP223" s="290"/>
      <c r="VQ223" s="290"/>
      <c r="VR223" s="290"/>
      <c r="VS223" s="290"/>
      <c r="VT223" s="290"/>
      <c r="VU223" s="290"/>
      <c r="VV223" s="290"/>
      <c r="VW223" s="290"/>
      <c r="VX223" s="290"/>
      <c r="VY223" s="290"/>
      <c r="VZ223" s="290"/>
      <c r="WA223" s="290"/>
      <c r="WB223" s="290"/>
      <c r="WC223" s="290"/>
      <c r="WD223" s="290"/>
      <c r="WE223" s="290"/>
      <c r="WF223" s="290"/>
      <c r="WG223" s="290"/>
      <c r="WH223" s="290"/>
      <c r="WI223" s="290"/>
      <c r="WJ223" s="290"/>
      <c r="WK223" s="290"/>
      <c r="WL223" s="290"/>
      <c r="WM223" s="290"/>
      <c r="WN223" s="290"/>
      <c r="WO223" s="290"/>
      <c r="WP223" s="290"/>
      <c r="WQ223" s="290"/>
      <c r="WR223" s="290"/>
      <c r="WS223" s="290"/>
      <c r="WT223" s="290"/>
      <c r="WU223" s="290"/>
      <c r="WV223" s="290"/>
      <c r="WW223" s="290"/>
      <c r="WX223" s="290"/>
      <c r="WY223" s="290"/>
      <c r="WZ223" s="290"/>
      <c r="XA223" s="290"/>
      <c r="XB223" s="290"/>
      <c r="XC223" s="290"/>
      <c r="XD223" s="290"/>
      <c r="XE223" s="290"/>
      <c r="XF223" s="290"/>
      <c r="XG223" s="290"/>
      <c r="XH223" s="290"/>
      <c r="XI223" s="290"/>
      <c r="XJ223" s="290"/>
      <c r="XK223" s="290"/>
      <c r="XL223" s="290"/>
      <c r="XM223" s="290"/>
      <c r="XN223" s="290"/>
      <c r="XO223" s="290"/>
      <c r="XP223" s="290"/>
      <c r="XQ223" s="290"/>
      <c r="XR223" s="290"/>
      <c r="XS223" s="290"/>
      <c r="XT223" s="290"/>
      <c r="XU223" s="290"/>
      <c r="XV223" s="290"/>
      <c r="XW223" s="290"/>
      <c r="XX223" s="290"/>
      <c r="XY223" s="290"/>
      <c r="XZ223" s="290"/>
      <c r="YA223" s="290"/>
      <c r="YB223" s="290"/>
      <c r="YC223" s="290"/>
      <c r="YD223" s="290"/>
      <c r="YE223" s="290"/>
      <c r="YF223" s="290"/>
      <c r="YG223" s="290"/>
      <c r="YH223" s="290"/>
      <c r="YI223" s="290"/>
      <c r="YJ223" s="290"/>
      <c r="YK223" s="290"/>
      <c r="YL223" s="290"/>
      <c r="YM223" s="290"/>
      <c r="YN223" s="290"/>
      <c r="YO223" s="290"/>
      <c r="YP223" s="290"/>
      <c r="YQ223" s="290"/>
      <c r="YR223" s="290"/>
      <c r="YS223" s="290"/>
      <c r="YT223" s="290"/>
      <c r="YU223" s="290"/>
      <c r="YV223" s="290"/>
      <c r="YW223" s="290"/>
      <c r="YX223" s="290"/>
      <c r="YY223" s="290"/>
      <c r="YZ223" s="290"/>
      <c r="ZA223" s="290"/>
      <c r="ZB223" s="290"/>
      <c r="ZC223" s="290"/>
      <c r="ZD223" s="290"/>
      <c r="ZE223" s="290"/>
      <c r="ZF223" s="290"/>
      <c r="ZG223" s="290"/>
      <c r="ZH223" s="290"/>
      <c r="ZI223" s="290"/>
      <c r="ZJ223" s="290"/>
      <c r="ZK223" s="290"/>
      <c r="ZL223" s="290"/>
      <c r="ZM223" s="290"/>
      <c r="ZN223" s="290"/>
      <c r="ZO223" s="290"/>
      <c r="ZP223" s="290"/>
      <c r="ZQ223" s="290"/>
      <c r="ZR223" s="290"/>
      <c r="ZS223" s="290"/>
      <c r="ZT223" s="290"/>
      <c r="ZU223" s="290"/>
      <c r="ZV223" s="290"/>
      <c r="ZW223" s="290"/>
      <c r="ZX223" s="290"/>
      <c r="ZY223" s="290"/>
      <c r="ZZ223" s="290"/>
      <c r="AAA223" s="290"/>
      <c r="AAB223" s="290"/>
      <c r="AAC223" s="290"/>
      <c r="AAD223" s="290"/>
      <c r="AAE223" s="290"/>
      <c r="AAF223" s="290"/>
      <c r="AAG223" s="290"/>
      <c r="AAH223" s="290"/>
      <c r="AAI223" s="290"/>
      <c r="AAJ223" s="290"/>
      <c r="AAK223" s="290"/>
      <c r="AAL223" s="290"/>
      <c r="AAM223" s="290"/>
      <c r="AAN223" s="290"/>
      <c r="AAO223" s="290"/>
      <c r="AAP223" s="290"/>
      <c r="AAQ223" s="290"/>
      <c r="AAR223" s="290"/>
      <c r="AAS223" s="290"/>
      <c r="AAT223" s="290"/>
      <c r="AAU223" s="290"/>
      <c r="AAV223" s="290"/>
      <c r="AAW223" s="290"/>
      <c r="AAX223" s="290"/>
      <c r="AAY223" s="290"/>
      <c r="AAZ223" s="290"/>
      <c r="ABA223" s="290"/>
      <c r="ABB223" s="290"/>
      <c r="ABC223" s="290"/>
      <c r="ABD223" s="290"/>
      <c r="ABE223" s="290"/>
      <c r="ABF223" s="290"/>
      <c r="ABG223" s="290"/>
      <c r="ABH223" s="290"/>
      <c r="ABI223" s="290"/>
      <c r="ABJ223" s="290"/>
      <c r="ABK223" s="290"/>
      <c r="ABL223" s="290"/>
      <c r="ABM223" s="290"/>
      <c r="ABN223" s="290"/>
      <c r="ABO223" s="290"/>
      <c r="ABP223" s="290"/>
      <c r="ABQ223" s="290"/>
      <c r="ABR223" s="290"/>
      <c r="ABS223" s="290"/>
      <c r="ABT223" s="290"/>
      <c r="ABU223" s="290"/>
      <c r="ABV223" s="290"/>
      <c r="ABW223" s="290"/>
      <c r="ABX223" s="290"/>
      <c r="ABY223" s="290"/>
      <c r="ABZ223" s="290"/>
      <c r="ACA223" s="290"/>
      <c r="ACB223" s="290"/>
      <c r="ACC223" s="290"/>
      <c r="ACD223" s="290"/>
      <c r="ACE223" s="290"/>
      <c r="ACF223" s="290"/>
      <c r="ACG223" s="290"/>
      <c r="ACH223" s="290"/>
      <c r="ACI223" s="290"/>
      <c r="ACJ223" s="290"/>
      <c r="ACK223" s="290"/>
      <c r="ACL223" s="290"/>
      <c r="ACM223" s="290"/>
      <c r="ACN223" s="290"/>
      <c r="ACO223" s="290"/>
      <c r="ACP223" s="290"/>
      <c r="ACQ223" s="290"/>
      <c r="ACR223" s="290"/>
      <c r="ACS223" s="290"/>
      <c r="ACT223" s="290"/>
      <c r="ACU223" s="290"/>
      <c r="ACV223" s="290"/>
      <c r="ACW223" s="290"/>
      <c r="ACX223" s="290"/>
      <c r="ACY223" s="290"/>
      <c r="ACZ223" s="290"/>
      <c r="ADA223" s="290"/>
      <c r="ADB223" s="290"/>
      <c r="ADC223" s="290"/>
      <c r="ADD223" s="290"/>
      <c r="ADE223" s="290"/>
      <c r="ADF223" s="290"/>
      <c r="ADG223" s="290"/>
      <c r="ADH223" s="290"/>
      <c r="ADI223" s="290"/>
      <c r="ADJ223" s="290"/>
      <c r="ADK223" s="290"/>
      <c r="ADL223" s="290"/>
      <c r="ADM223" s="290"/>
      <c r="ADN223" s="290"/>
      <c r="ADO223" s="290"/>
      <c r="ADP223" s="290"/>
      <c r="ADQ223" s="290"/>
      <c r="ADR223" s="290"/>
      <c r="ADS223" s="290"/>
      <c r="ADT223" s="290"/>
      <c r="ADU223" s="290"/>
      <c r="ADV223" s="290"/>
      <c r="ADW223" s="290"/>
      <c r="ADX223" s="290"/>
      <c r="ADY223" s="290"/>
      <c r="ADZ223" s="290"/>
      <c r="AEA223" s="290"/>
      <c r="AEB223" s="290"/>
      <c r="AEC223" s="290"/>
      <c r="AED223" s="290"/>
      <c r="AEE223" s="290"/>
      <c r="AEF223" s="290"/>
      <c r="AEG223" s="290"/>
      <c r="AEH223" s="290"/>
      <c r="AEI223" s="290"/>
      <c r="AEJ223" s="290"/>
      <c r="AEK223" s="290"/>
      <c r="AEL223" s="290"/>
      <c r="AEM223" s="290"/>
      <c r="AEN223" s="290"/>
      <c r="AEO223" s="290"/>
      <c r="AEP223" s="290"/>
      <c r="AEQ223" s="290"/>
      <c r="AER223" s="290"/>
      <c r="AES223" s="290"/>
      <c r="AET223" s="290"/>
      <c r="AEU223" s="290"/>
      <c r="AEV223" s="290"/>
      <c r="AEW223" s="290"/>
      <c r="AEX223" s="290"/>
      <c r="AEY223" s="290"/>
      <c r="AEZ223" s="290"/>
      <c r="AFA223" s="290"/>
      <c r="AFB223" s="290"/>
      <c r="AFC223" s="290"/>
      <c r="AFD223" s="290"/>
      <c r="AFE223" s="290"/>
      <c r="AFF223" s="290"/>
      <c r="AFG223" s="290"/>
      <c r="AFH223" s="290"/>
      <c r="AFI223" s="290"/>
      <c r="AFJ223" s="290"/>
      <c r="AFK223" s="290"/>
      <c r="AFL223" s="290"/>
      <c r="AFM223" s="290"/>
      <c r="AFN223" s="290"/>
      <c r="AFO223" s="290"/>
      <c r="AFP223" s="290"/>
      <c r="AFQ223" s="290"/>
      <c r="AFR223" s="290"/>
      <c r="AFS223" s="290"/>
      <c r="AFT223" s="290"/>
      <c r="AFU223" s="290"/>
      <c r="AFV223" s="290"/>
      <c r="AFW223" s="290"/>
      <c r="AFX223" s="290"/>
      <c r="AFY223" s="290"/>
      <c r="AFZ223" s="290"/>
      <c r="AGA223" s="290"/>
      <c r="AGB223" s="290"/>
      <c r="AGC223" s="290"/>
      <c r="AGD223" s="290"/>
      <c r="AGE223" s="290"/>
      <c r="AGF223" s="290"/>
      <c r="AGG223" s="290"/>
      <c r="AGH223" s="290"/>
      <c r="AGI223" s="290"/>
      <c r="AGJ223" s="290"/>
      <c r="AGK223" s="290"/>
      <c r="AGL223" s="290"/>
      <c r="AGM223" s="290"/>
      <c r="AGN223" s="290"/>
      <c r="AGO223" s="290"/>
      <c r="AGP223" s="290"/>
      <c r="AGQ223" s="290"/>
      <c r="AGR223" s="290"/>
      <c r="AGS223" s="290"/>
      <c r="AGT223" s="290"/>
      <c r="AGU223" s="290"/>
      <c r="AGV223" s="290"/>
      <c r="AGW223" s="290"/>
      <c r="AGX223" s="290"/>
      <c r="AGY223" s="290"/>
      <c r="AGZ223" s="290"/>
      <c r="AHA223" s="290"/>
      <c r="AHB223" s="290"/>
      <c r="AHC223" s="290"/>
      <c r="AHD223" s="290"/>
      <c r="AHE223" s="290"/>
      <c r="AHF223" s="290"/>
      <c r="AHG223" s="290"/>
      <c r="AHH223" s="290"/>
      <c r="AHI223" s="290"/>
      <c r="AHJ223" s="290"/>
      <c r="AHK223" s="290"/>
      <c r="AHL223" s="290"/>
      <c r="AHM223" s="290"/>
      <c r="AHN223" s="290"/>
      <c r="AHO223" s="290"/>
      <c r="AHP223" s="290"/>
      <c r="AHQ223" s="290"/>
      <c r="AHR223" s="290"/>
      <c r="AHS223" s="290"/>
      <c r="AHT223" s="290"/>
      <c r="AHU223" s="290"/>
      <c r="AHV223" s="290"/>
      <c r="AHW223" s="290"/>
      <c r="AHX223" s="290"/>
      <c r="AHY223" s="290"/>
      <c r="AHZ223" s="290"/>
      <c r="AIA223" s="290"/>
      <c r="AIB223" s="290"/>
      <c r="AIC223" s="290"/>
      <c r="AID223" s="290"/>
      <c r="AIE223" s="290"/>
      <c r="AIF223" s="290"/>
      <c r="AIG223" s="290"/>
      <c r="AIH223" s="290"/>
      <c r="AII223" s="290"/>
      <c r="AIJ223" s="290"/>
      <c r="AIK223" s="290"/>
      <c r="AIL223" s="290"/>
      <c r="AIM223" s="290"/>
      <c r="AIN223" s="290"/>
      <c r="AIO223" s="290"/>
      <c r="AIP223" s="290"/>
      <c r="AIQ223" s="290"/>
      <c r="AIR223" s="290"/>
      <c r="AIS223" s="290"/>
      <c r="AIT223" s="290"/>
      <c r="AIU223" s="290"/>
      <c r="AIV223" s="290"/>
      <c r="AIW223" s="290"/>
      <c r="AIX223" s="290"/>
      <c r="AIY223" s="290"/>
      <c r="AIZ223" s="290"/>
      <c r="AJA223" s="290"/>
      <c r="AJB223" s="290"/>
      <c r="AJC223" s="290"/>
      <c r="AJD223" s="290"/>
      <c r="AJE223" s="290"/>
      <c r="AJF223" s="290"/>
      <c r="AJG223" s="290"/>
      <c r="AJH223" s="290"/>
      <c r="AJI223" s="290"/>
      <c r="AJJ223" s="290"/>
      <c r="AJK223" s="290"/>
      <c r="AJL223" s="290"/>
      <c r="AJM223" s="290"/>
      <c r="AJN223" s="290"/>
      <c r="AJO223" s="290"/>
      <c r="AJP223" s="290"/>
      <c r="AJQ223" s="290"/>
      <c r="AJR223" s="290"/>
      <c r="AJS223" s="290"/>
      <c r="AJT223" s="290"/>
      <c r="AJU223" s="290"/>
      <c r="AJV223" s="290"/>
      <c r="AJW223" s="290"/>
      <c r="AJX223" s="290"/>
      <c r="AJY223" s="290"/>
      <c r="AJZ223" s="290"/>
      <c r="AKA223" s="290"/>
      <c r="AKB223" s="290"/>
      <c r="AKC223" s="290"/>
      <c r="AKD223" s="290"/>
      <c r="AKE223" s="290"/>
      <c r="AKF223" s="290"/>
      <c r="AKG223" s="290"/>
      <c r="AKH223" s="290"/>
      <c r="AKI223" s="290"/>
      <c r="AKJ223" s="290"/>
      <c r="AKK223" s="290"/>
      <c r="AKL223" s="290"/>
      <c r="AKM223" s="290"/>
      <c r="AKN223" s="290"/>
      <c r="AKO223" s="290"/>
      <c r="AKP223" s="290"/>
      <c r="AKQ223" s="290"/>
      <c r="AKR223" s="290"/>
      <c r="AKS223" s="290"/>
      <c r="AKT223" s="290"/>
      <c r="AKU223" s="290"/>
      <c r="AKV223" s="290"/>
      <c r="AKW223" s="290"/>
      <c r="AKX223" s="290"/>
      <c r="AKY223" s="290"/>
      <c r="AKZ223" s="290"/>
      <c r="ALA223" s="290"/>
      <c r="ALB223" s="290"/>
      <c r="ALC223" s="290"/>
      <c r="ALD223" s="290"/>
      <c r="ALE223" s="290"/>
      <c r="ALF223" s="290"/>
      <c r="ALG223" s="290"/>
      <c r="ALH223" s="290"/>
      <c r="ALI223" s="290"/>
      <c r="ALJ223" s="290"/>
      <c r="ALK223" s="290"/>
      <c r="ALL223" s="290"/>
      <c r="ALM223" s="290"/>
      <c r="ALN223" s="290"/>
      <c r="ALO223" s="290"/>
      <c r="ALP223" s="290"/>
      <c r="ALQ223" s="290"/>
      <c r="ALR223" s="290"/>
      <c r="ALS223" s="290"/>
      <c r="ALT223" s="290"/>
      <c r="ALU223" s="290"/>
      <c r="ALV223" s="290"/>
      <c r="ALW223" s="290"/>
      <c r="ALX223" s="290"/>
      <c r="ALY223" s="290"/>
      <c r="ALZ223" s="290"/>
      <c r="AMA223" s="290"/>
      <c r="AMB223" s="290"/>
      <c r="AMC223" s="290"/>
      <c r="AMD223" s="290"/>
      <c r="AME223" s="290"/>
      <c r="AMF223" s="290"/>
      <c r="AMG223" s="290"/>
      <c r="AMH223" s="290"/>
      <c r="AMI223" s="290"/>
      <c r="AMJ223" s="290"/>
      <c r="AMK223" s="290"/>
      <c r="AML223" s="290"/>
      <c r="AMM223" s="290"/>
      <c r="AMN223" s="290"/>
      <c r="AMO223" s="290"/>
      <c r="AMP223" s="290"/>
      <c r="AMQ223" s="290"/>
      <c r="AMR223" s="290"/>
      <c r="AMS223" s="290"/>
      <c r="AMT223" s="290"/>
      <c r="AMU223" s="290"/>
      <c r="AMV223" s="290"/>
      <c r="AMW223" s="290"/>
      <c r="AMX223" s="290"/>
      <c r="AMY223" s="290"/>
      <c r="AMZ223" s="290"/>
      <c r="ANA223" s="290"/>
      <c r="ANB223" s="290"/>
    </row>
    <row r="224" spans="1:1042" ht="15" customHeight="1" x14ac:dyDescent="0.2">
      <c r="A224"/>
      <c r="B224" s="91"/>
      <c r="C224" s="91"/>
      <c r="D224" s="283"/>
      <c r="E224" s="90"/>
      <c r="F224" s="90"/>
      <c r="G224" s="90"/>
      <c r="H224" s="90"/>
      <c r="I224" s="121"/>
      <c r="J224" s="90"/>
      <c r="K224" s="90"/>
      <c r="L224" s="90"/>
      <c r="M224" s="121"/>
      <c r="N224" s="90"/>
      <c r="O224" s="90"/>
      <c r="P224" s="90"/>
      <c r="Q224" s="121"/>
      <c r="R224" s="90"/>
      <c r="S224" s="90"/>
      <c r="T224" s="90"/>
      <c r="U224" s="121"/>
      <c r="V224" s="90"/>
      <c r="W224" s="90"/>
      <c r="X224" s="90"/>
      <c r="Y224" s="121"/>
      <c r="Z224" s="90"/>
      <c r="AA224" s="90"/>
      <c r="AB224" s="90"/>
      <c r="AC224" s="121"/>
      <c r="AD224" s="90"/>
      <c r="AE224" s="90"/>
      <c r="AF224" s="90"/>
      <c r="AG224" s="121"/>
      <c r="AH224" s="90"/>
      <c r="AI224" s="90"/>
      <c r="AJ224" s="90"/>
      <c r="AK224" s="121"/>
      <c r="AL224" s="90"/>
      <c r="AM224" s="90"/>
      <c r="AN224" s="90"/>
      <c r="AO224" s="121"/>
      <c r="AP224" s="118"/>
      <c r="AQ224" s="89"/>
      <c r="AR224" s="279"/>
      <c r="AS224" s="121"/>
      <c r="AT224" s="118"/>
      <c r="AU224" s="279"/>
      <c r="AV224" s="279"/>
      <c r="AW224" s="123"/>
      <c r="AX224" s="320" t="s">
        <v>558</v>
      </c>
      <c r="AY224" s="319">
        <f>SUM(AY189:AY223)</f>
        <v>9722.0099999999984</v>
      </c>
      <c r="AZ224" s="319">
        <f>SUM(AZ189:AZ223)</f>
        <v>2080.9488000000001</v>
      </c>
      <c r="BA224" s="829"/>
      <c r="BC224" s="438" t="str">
        <f>AX224</f>
        <v>MAGGIO</v>
      </c>
      <c r="BD224" s="439"/>
      <c r="BE224" s="439">
        <f>SUM(BE189:BE223)</f>
        <v>0</v>
      </c>
      <c r="BF224" s="331"/>
      <c r="BG224" s="439">
        <f>SUM(BG189:BG223)</f>
        <v>31.035</v>
      </c>
      <c r="BH224" s="346"/>
    </row>
    <row r="225" spans="1:1042" s="289" customFormat="1" ht="15" customHeight="1" x14ac:dyDescent="0.2">
      <c r="B225" s="844" t="s">
        <v>603</v>
      </c>
      <c r="C225" s="111"/>
      <c r="D225" s="284"/>
      <c r="E225" s="99"/>
      <c r="F225" s="99"/>
      <c r="G225" s="99"/>
      <c r="H225" s="99"/>
      <c r="I225" s="122"/>
      <c r="J225" s="99"/>
      <c r="K225" s="99"/>
      <c r="L225" s="99"/>
      <c r="M225" s="122"/>
      <c r="N225" s="99"/>
      <c r="O225" s="99"/>
      <c r="P225" s="99"/>
      <c r="Q225" s="122"/>
      <c r="R225" s="99"/>
      <c r="S225" s="99"/>
      <c r="T225" s="99"/>
      <c r="U225" s="122"/>
      <c r="V225" s="99"/>
      <c r="W225" s="99"/>
      <c r="X225" s="99"/>
      <c r="Y225" s="122"/>
      <c r="Z225" s="99"/>
      <c r="AA225" s="99"/>
      <c r="AB225" s="99"/>
      <c r="AC225" s="122"/>
      <c r="AD225" s="99"/>
      <c r="AE225" s="99"/>
      <c r="AF225" s="99"/>
      <c r="AG225" s="122"/>
      <c r="AH225" s="99"/>
      <c r="AI225" s="99"/>
      <c r="AJ225" s="99"/>
      <c r="AK225" s="122"/>
      <c r="AL225" s="99"/>
      <c r="AM225" s="99"/>
      <c r="AN225" s="99"/>
      <c r="AO225" s="122"/>
      <c r="AP225" s="119"/>
      <c r="AQ225" s="285"/>
      <c r="AR225" s="99"/>
      <c r="AS225" s="122"/>
      <c r="AT225" s="119"/>
      <c r="AU225" s="99"/>
      <c r="AV225" s="99"/>
      <c r="AW225" s="124"/>
      <c r="AX225" s="119"/>
      <c r="AY225" s="288"/>
      <c r="AZ225" s="286"/>
      <c r="BA225" s="99"/>
      <c r="BB225" s="291"/>
      <c r="BC225" s="324"/>
      <c r="BD225" s="428"/>
      <c r="BE225" s="428"/>
      <c r="BF225" s="428"/>
      <c r="BG225" s="333"/>
      <c r="BH225" s="290"/>
      <c r="BI225" s="290"/>
      <c r="BJ225" s="290"/>
      <c r="BK225" s="290"/>
      <c r="BL225" s="290"/>
      <c r="BM225" s="290"/>
      <c r="BN225" s="290"/>
      <c r="BO225" s="290"/>
      <c r="BP225" s="290"/>
      <c r="BQ225" s="290"/>
      <c r="BR225" s="290"/>
      <c r="BS225" s="290"/>
      <c r="BT225" s="290"/>
      <c r="BU225" s="290"/>
      <c r="BV225" s="290"/>
      <c r="BW225" s="290"/>
      <c r="BX225" s="290"/>
      <c r="BY225" s="290"/>
      <c r="BZ225" s="290"/>
      <c r="CA225" s="290"/>
      <c r="CB225" s="290"/>
      <c r="CC225" s="290"/>
      <c r="CD225" s="290"/>
      <c r="CE225" s="290"/>
      <c r="CF225" s="290"/>
      <c r="CG225" s="290"/>
      <c r="CH225" s="290"/>
      <c r="CI225" s="290"/>
      <c r="CJ225" s="290"/>
      <c r="CK225" s="290"/>
      <c r="CL225" s="290"/>
      <c r="CM225" s="290"/>
      <c r="CN225" s="290"/>
      <c r="CO225" s="290"/>
      <c r="CP225" s="290"/>
      <c r="CQ225" s="290"/>
      <c r="CR225" s="290"/>
      <c r="CS225" s="290"/>
      <c r="CT225" s="290"/>
      <c r="CU225" s="290"/>
      <c r="CV225" s="290"/>
      <c r="CW225" s="290"/>
      <c r="CX225" s="290"/>
      <c r="CY225" s="290"/>
      <c r="CZ225" s="290"/>
      <c r="DA225" s="290"/>
      <c r="DB225" s="290"/>
      <c r="DC225" s="290"/>
      <c r="DD225" s="290"/>
      <c r="DE225" s="290"/>
      <c r="DF225" s="290"/>
      <c r="DG225" s="290"/>
      <c r="DH225" s="290"/>
      <c r="DI225" s="290"/>
      <c r="DJ225" s="290"/>
      <c r="DK225" s="290"/>
      <c r="DL225" s="290"/>
      <c r="DM225" s="290"/>
      <c r="DN225" s="290"/>
      <c r="DO225" s="290"/>
      <c r="DP225" s="290"/>
      <c r="DQ225" s="290"/>
      <c r="DR225" s="290"/>
      <c r="DS225" s="290"/>
      <c r="DT225" s="290"/>
      <c r="DU225" s="290"/>
      <c r="DV225" s="290"/>
      <c r="DW225" s="290"/>
      <c r="DX225" s="290"/>
      <c r="DY225" s="290"/>
      <c r="DZ225" s="290"/>
      <c r="EA225" s="290"/>
      <c r="EB225" s="290"/>
      <c r="EC225" s="290"/>
      <c r="ED225" s="290"/>
      <c r="EE225" s="290"/>
      <c r="EF225" s="290"/>
      <c r="EG225" s="290"/>
      <c r="EH225" s="290"/>
      <c r="EI225" s="290"/>
      <c r="EJ225" s="290"/>
      <c r="EK225" s="290"/>
      <c r="EL225" s="290"/>
      <c r="EM225" s="290"/>
      <c r="EN225" s="290"/>
      <c r="EO225" s="290"/>
      <c r="EP225" s="290"/>
      <c r="EQ225" s="290"/>
      <c r="ER225" s="290"/>
      <c r="ES225" s="290"/>
      <c r="ET225" s="290"/>
      <c r="EU225" s="290"/>
      <c r="EV225" s="290"/>
      <c r="EW225" s="290"/>
      <c r="EX225" s="290"/>
      <c r="EY225" s="290"/>
      <c r="EZ225" s="290"/>
      <c r="FA225" s="290"/>
      <c r="FB225" s="290"/>
      <c r="FC225" s="290"/>
      <c r="FD225" s="290"/>
      <c r="FE225" s="290"/>
      <c r="FF225" s="290"/>
      <c r="FG225" s="290"/>
      <c r="FH225" s="290"/>
      <c r="FI225" s="290"/>
      <c r="FJ225" s="290"/>
      <c r="FK225" s="290"/>
      <c r="FL225" s="290"/>
      <c r="FM225" s="290"/>
      <c r="FN225" s="290"/>
      <c r="FO225" s="290"/>
      <c r="FP225" s="290"/>
      <c r="FQ225" s="290"/>
      <c r="FR225" s="290"/>
      <c r="FS225" s="290"/>
      <c r="FT225" s="290"/>
      <c r="FU225" s="290"/>
      <c r="FV225" s="290"/>
      <c r="FW225" s="290"/>
      <c r="FX225" s="290"/>
      <c r="FY225" s="290"/>
      <c r="FZ225" s="290"/>
      <c r="GA225" s="290"/>
      <c r="GB225" s="290"/>
      <c r="GC225" s="290"/>
      <c r="GD225" s="290"/>
      <c r="GE225" s="290"/>
      <c r="GF225" s="290"/>
      <c r="GG225" s="290"/>
      <c r="GH225" s="290"/>
      <c r="GI225" s="290"/>
      <c r="GJ225" s="290"/>
      <c r="GK225" s="290"/>
      <c r="GL225" s="290"/>
      <c r="GM225" s="290"/>
      <c r="GN225" s="290"/>
      <c r="GO225" s="290"/>
      <c r="GP225" s="290"/>
      <c r="GQ225" s="290"/>
      <c r="GR225" s="290"/>
      <c r="GS225" s="290"/>
      <c r="GT225" s="290"/>
      <c r="GU225" s="290"/>
      <c r="GV225" s="290"/>
      <c r="GW225" s="290"/>
      <c r="GX225" s="290"/>
      <c r="GY225" s="290"/>
      <c r="GZ225" s="290"/>
      <c r="HA225" s="290"/>
      <c r="HB225" s="290"/>
      <c r="HC225" s="290"/>
      <c r="HD225" s="290"/>
      <c r="HE225" s="290"/>
      <c r="HF225" s="290"/>
      <c r="HG225" s="290"/>
      <c r="HH225" s="290"/>
      <c r="HI225" s="290"/>
      <c r="HJ225" s="290"/>
      <c r="HK225" s="290"/>
      <c r="HL225" s="290"/>
      <c r="HM225" s="290"/>
      <c r="HN225" s="290"/>
      <c r="HO225" s="290"/>
      <c r="HP225" s="290"/>
      <c r="HQ225" s="290"/>
      <c r="HR225" s="290"/>
      <c r="HS225" s="290"/>
      <c r="HT225" s="290"/>
      <c r="HU225" s="290"/>
      <c r="HV225" s="290"/>
      <c r="HW225" s="290"/>
      <c r="HX225" s="290"/>
      <c r="HY225" s="290"/>
      <c r="HZ225" s="290"/>
      <c r="IA225" s="290"/>
      <c r="IB225" s="290"/>
      <c r="IC225" s="290"/>
      <c r="ID225" s="290"/>
      <c r="IE225" s="290"/>
      <c r="IF225" s="290"/>
      <c r="IG225" s="290"/>
      <c r="IH225" s="290"/>
      <c r="II225" s="290"/>
      <c r="IJ225" s="290"/>
      <c r="IK225" s="290"/>
      <c r="IL225" s="290"/>
      <c r="IM225" s="290"/>
      <c r="IN225" s="290"/>
      <c r="IO225" s="290"/>
      <c r="IP225" s="290"/>
      <c r="IQ225" s="290"/>
      <c r="IR225" s="290"/>
      <c r="IS225" s="290"/>
      <c r="IT225" s="290"/>
      <c r="IU225" s="290"/>
      <c r="IV225" s="290"/>
      <c r="IW225" s="290"/>
      <c r="IX225" s="290"/>
      <c r="IY225" s="290"/>
      <c r="IZ225" s="290"/>
      <c r="JA225" s="290"/>
      <c r="JB225" s="290"/>
      <c r="JC225" s="290"/>
      <c r="JD225" s="290"/>
      <c r="JE225" s="290"/>
      <c r="JF225" s="290"/>
      <c r="JG225" s="290"/>
      <c r="JH225" s="290"/>
      <c r="JI225" s="290"/>
      <c r="JJ225" s="290"/>
      <c r="JK225" s="290"/>
      <c r="JL225" s="290"/>
      <c r="JM225" s="290"/>
      <c r="JN225" s="290"/>
      <c r="JO225" s="290"/>
      <c r="JP225" s="290"/>
      <c r="JQ225" s="290"/>
      <c r="JR225" s="290"/>
      <c r="JS225" s="290"/>
      <c r="JT225" s="290"/>
      <c r="JU225" s="290"/>
      <c r="JV225" s="290"/>
      <c r="JW225" s="290"/>
      <c r="JX225" s="290"/>
      <c r="JY225" s="290"/>
      <c r="JZ225" s="290"/>
      <c r="KA225" s="290"/>
      <c r="KB225" s="290"/>
      <c r="KC225" s="290"/>
      <c r="KD225" s="290"/>
      <c r="KE225" s="290"/>
      <c r="KF225" s="290"/>
      <c r="KG225" s="290"/>
      <c r="KH225" s="290"/>
      <c r="KI225" s="290"/>
      <c r="KJ225" s="290"/>
      <c r="KK225" s="290"/>
      <c r="KL225" s="290"/>
      <c r="KM225" s="290"/>
      <c r="KN225" s="290"/>
      <c r="KO225" s="290"/>
      <c r="KP225" s="290"/>
      <c r="KQ225" s="290"/>
      <c r="KR225" s="290"/>
      <c r="KS225" s="290"/>
      <c r="KT225" s="290"/>
      <c r="KU225" s="290"/>
      <c r="KV225" s="290"/>
      <c r="KW225" s="290"/>
      <c r="KX225" s="290"/>
      <c r="KY225" s="290"/>
      <c r="KZ225" s="290"/>
      <c r="LA225" s="290"/>
      <c r="LB225" s="290"/>
      <c r="LC225" s="290"/>
      <c r="LD225" s="290"/>
      <c r="LE225" s="290"/>
      <c r="LF225" s="290"/>
      <c r="LG225" s="290"/>
      <c r="LH225" s="290"/>
      <c r="LI225" s="290"/>
      <c r="LJ225" s="290"/>
      <c r="LK225" s="290"/>
      <c r="LL225" s="290"/>
      <c r="LM225" s="290"/>
      <c r="LN225" s="290"/>
      <c r="LO225" s="290"/>
      <c r="LP225" s="290"/>
      <c r="LQ225" s="290"/>
      <c r="LR225" s="290"/>
      <c r="LS225" s="290"/>
      <c r="LT225" s="290"/>
      <c r="LU225" s="290"/>
      <c r="LV225" s="290"/>
      <c r="LW225" s="290"/>
      <c r="LX225" s="290"/>
      <c r="LY225" s="290"/>
      <c r="LZ225" s="290"/>
      <c r="MA225" s="290"/>
      <c r="MB225" s="290"/>
      <c r="MC225" s="290"/>
      <c r="MD225" s="290"/>
      <c r="ME225" s="290"/>
      <c r="MF225" s="290"/>
      <c r="MG225" s="290"/>
      <c r="MH225" s="290"/>
      <c r="MI225" s="290"/>
      <c r="MJ225" s="290"/>
      <c r="MK225" s="290"/>
      <c r="ML225" s="290"/>
      <c r="MM225" s="290"/>
      <c r="MN225" s="290"/>
      <c r="MO225" s="290"/>
      <c r="MP225" s="290"/>
      <c r="MQ225" s="290"/>
      <c r="MR225" s="290"/>
      <c r="MS225" s="290"/>
      <c r="MT225" s="290"/>
      <c r="MU225" s="290"/>
      <c r="MV225" s="290"/>
      <c r="MW225" s="290"/>
      <c r="MX225" s="290"/>
      <c r="MY225" s="290"/>
      <c r="MZ225" s="290"/>
      <c r="NA225" s="290"/>
      <c r="NB225" s="290"/>
      <c r="NC225" s="290"/>
      <c r="ND225" s="290"/>
      <c r="NE225" s="290"/>
      <c r="NF225" s="290"/>
      <c r="NG225" s="290"/>
      <c r="NH225" s="290"/>
      <c r="NI225" s="290"/>
      <c r="NJ225" s="290"/>
      <c r="NK225" s="290"/>
      <c r="NL225" s="290"/>
      <c r="NM225" s="290"/>
      <c r="NN225" s="290"/>
      <c r="NO225" s="290"/>
      <c r="NP225" s="290"/>
      <c r="NQ225" s="290"/>
      <c r="NR225" s="290"/>
      <c r="NS225" s="290"/>
      <c r="NT225" s="290"/>
      <c r="NU225" s="290"/>
      <c r="NV225" s="290"/>
      <c r="NW225" s="290"/>
      <c r="NX225" s="290"/>
      <c r="NY225" s="290"/>
      <c r="NZ225" s="290"/>
      <c r="OA225" s="290"/>
      <c r="OB225" s="290"/>
      <c r="OC225" s="290"/>
      <c r="OD225" s="290"/>
      <c r="OE225" s="290"/>
      <c r="OF225" s="290"/>
      <c r="OG225" s="290"/>
      <c r="OH225" s="290"/>
      <c r="OI225" s="290"/>
      <c r="OJ225" s="290"/>
      <c r="OK225" s="290"/>
      <c r="OL225" s="290"/>
      <c r="OM225" s="290"/>
      <c r="ON225" s="290"/>
      <c r="OO225" s="290"/>
      <c r="OP225" s="290"/>
      <c r="OQ225" s="290"/>
      <c r="OR225" s="290"/>
      <c r="OS225" s="290"/>
      <c r="OT225" s="290"/>
      <c r="OU225" s="290"/>
      <c r="OV225" s="290"/>
      <c r="OW225" s="290"/>
      <c r="OX225" s="290"/>
      <c r="OY225" s="290"/>
      <c r="OZ225" s="290"/>
      <c r="PA225" s="290"/>
      <c r="PB225" s="290"/>
      <c r="PC225" s="290"/>
      <c r="PD225" s="290"/>
      <c r="PE225" s="290"/>
      <c r="PF225" s="290"/>
      <c r="PG225" s="290"/>
      <c r="PH225" s="290"/>
      <c r="PI225" s="290"/>
      <c r="PJ225" s="290"/>
      <c r="PK225" s="290"/>
      <c r="PL225" s="290"/>
      <c r="PM225" s="290"/>
      <c r="PN225" s="290"/>
      <c r="PO225" s="290"/>
      <c r="PP225" s="290"/>
      <c r="PQ225" s="290"/>
      <c r="PR225" s="290"/>
      <c r="PS225" s="290"/>
      <c r="PT225" s="290"/>
      <c r="PU225" s="290"/>
      <c r="PV225" s="290"/>
      <c r="PW225" s="290"/>
      <c r="PX225" s="290"/>
      <c r="PY225" s="290"/>
      <c r="PZ225" s="290"/>
      <c r="QA225" s="290"/>
      <c r="QB225" s="290"/>
      <c r="QC225" s="290"/>
      <c r="QD225" s="290"/>
      <c r="QE225" s="290"/>
      <c r="QF225" s="290"/>
      <c r="QG225" s="290"/>
      <c r="QH225" s="290"/>
      <c r="QI225" s="290"/>
      <c r="QJ225" s="290"/>
      <c r="QK225" s="290"/>
      <c r="QL225" s="290"/>
      <c r="QM225" s="290"/>
      <c r="QN225" s="290"/>
      <c r="QO225" s="290"/>
      <c r="QP225" s="290"/>
      <c r="QQ225" s="290"/>
      <c r="QR225" s="290"/>
      <c r="QS225" s="290"/>
      <c r="QT225" s="290"/>
      <c r="QU225" s="290"/>
      <c r="QV225" s="290"/>
      <c r="QW225" s="290"/>
      <c r="QX225" s="290"/>
      <c r="QY225" s="290"/>
      <c r="QZ225" s="290"/>
      <c r="RA225" s="290"/>
      <c r="RB225" s="290"/>
      <c r="RC225" s="290"/>
      <c r="RD225" s="290"/>
      <c r="RE225" s="290"/>
      <c r="RF225" s="290"/>
      <c r="RG225" s="290"/>
      <c r="RH225" s="290"/>
      <c r="RI225" s="290"/>
      <c r="RJ225" s="290"/>
      <c r="RK225" s="290"/>
      <c r="RL225" s="290"/>
      <c r="RM225" s="290"/>
      <c r="RN225" s="290"/>
      <c r="RO225" s="290"/>
      <c r="RP225" s="290"/>
      <c r="RQ225" s="290"/>
      <c r="RR225" s="290"/>
      <c r="RS225" s="290"/>
      <c r="RT225" s="290"/>
      <c r="RU225" s="290"/>
      <c r="RV225" s="290"/>
      <c r="RW225" s="290"/>
      <c r="RX225" s="290"/>
      <c r="RY225" s="290"/>
      <c r="RZ225" s="290"/>
      <c r="SA225" s="290"/>
      <c r="SB225" s="290"/>
      <c r="SC225" s="290"/>
      <c r="SD225" s="290"/>
      <c r="SE225" s="290"/>
      <c r="SF225" s="290"/>
      <c r="SG225" s="290"/>
      <c r="SH225" s="290"/>
      <c r="SI225" s="290"/>
      <c r="SJ225" s="290"/>
      <c r="SK225" s="290"/>
      <c r="SL225" s="290"/>
      <c r="SM225" s="290"/>
      <c r="SN225" s="290"/>
      <c r="SO225" s="290"/>
      <c r="SP225" s="290"/>
      <c r="SQ225" s="290"/>
      <c r="SR225" s="290"/>
      <c r="SS225" s="290"/>
      <c r="ST225" s="290"/>
      <c r="SU225" s="290"/>
      <c r="SV225" s="290"/>
      <c r="SW225" s="290"/>
      <c r="SX225" s="290"/>
      <c r="SY225" s="290"/>
      <c r="SZ225" s="290"/>
      <c r="TA225" s="290"/>
      <c r="TB225" s="290"/>
      <c r="TC225" s="290"/>
      <c r="TD225" s="290"/>
      <c r="TE225" s="290"/>
      <c r="TF225" s="290"/>
      <c r="TG225" s="290"/>
      <c r="TH225" s="290"/>
      <c r="TI225" s="290"/>
      <c r="TJ225" s="290"/>
      <c r="TK225" s="290"/>
      <c r="TL225" s="290"/>
      <c r="TM225" s="290"/>
      <c r="TN225" s="290"/>
      <c r="TO225" s="290"/>
      <c r="TP225" s="290"/>
      <c r="TQ225" s="290"/>
      <c r="TR225" s="290"/>
      <c r="TS225" s="290"/>
      <c r="TT225" s="290"/>
      <c r="TU225" s="290"/>
      <c r="TV225" s="290"/>
      <c r="TW225" s="290"/>
      <c r="TX225" s="290"/>
      <c r="TY225" s="290"/>
      <c r="TZ225" s="290"/>
      <c r="UA225" s="290"/>
      <c r="UB225" s="290"/>
      <c r="UC225" s="290"/>
      <c r="UD225" s="290"/>
      <c r="UE225" s="290"/>
      <c r="UF225" s="290"/>
      <c r="UG225" s="290"/>
      <c r="UH225" s="290"/>
      <c r="UI225" s="290"/>
      <c r="UJ225" s="290"/>
      <c r="UK225" s="290"/>
      <c r="UL225" s="290"/>
      <c r="UM225" s="290"/>
      <c r="UN225" s="290"/>
      <c r="UO225" s="290"/>
      <c r="UP225" s="290"/>
      <c r="UQ225" s="290"/>
      <c r="UR225" s="290"/>
      <c r="US225" s="290"/>
      <c r="UT225" s="290"/>
      <c r="UU225" s="290"/>
      <c r="UV225" s="290"/>
      <c r="UW225" s="290"/>
      <c r="UX225" s="290"/>
      <c r="UY225" s="290"/>
      <c r="UZ225" s="290"/>
      <c r="VA225" s="290"/>
      <c r="VB225" s="290"/>
      <c r="VC225" s="290"/>
      <c r="VD225" s="290"/>
      <c r="VE225" s="290"/>
      <c r="VF225" s="290"/>
      <c r="VG225" s="290"/>
      <c r="VH225" s="290"/>
      <c r="VI225" s="290"/>
      <c r="VJ225" s="290"/>
      <c r="VK225" s="290"/>
      <c r="VL225" s="290"/>
      <c r="VM225" s="290"/>
      <c r="VN225" s="290"/>
      <c r="VO225" s="290"/>
      <c r="VP225" s="290"/>
      <c r="VQ225" s="290"/>
      <c r="VR225" s="290"/>
      <c r="VS225" s="290"/>
      <c r="VT225" s="290"/>
      <c r="VU225" s="290"/>
      <c r="VV225" s="290"/>
      <c r="VW225" s="290"/>
      <c r="VX225" s="290"/>
      <c r="VY225" s="290"/>
      <c r="VZ225" s="290"/>
      <c r="WA225" s="290"/>
      <c r="WB225" s="290"/>
      <c r="WC225" s="290"/>
      <c r="WD225" s="290"/>
      <c r="WE225" s="290"/>
      <c r="WF225" s="290"/>
      <c r="WG225" s="290"/>
      <c r="WH225" s="290"/>
      <c r="WI225" s="290"/>
      <c r="WJ225" s="290"/>
      <c r="WK225" s="290"/>
      <c r="WL225" s="290"/>
      <c r="WM225" s="290"/>
      <c r="WN225" s="290"/>
      <c r="WO225" s="290"/>
      <c r="WP225" s="290"/>
      <c r="WQ225" s="290"/>
      <c r="WR225" s="290"/>
      <c r="WS225" s="290"/>
      <c r="WT225" s="290"/>
      <c r="WU225" s="290"/>
      <c r="WV225" s="290"/>
      <c r="WW225" s="290"/>
      <c r="WX225" s="290"/>
      <c r="WY225" s="290"/>
      <c r="WZ225" s="290"/>
      <c r="XA225" s="290"/>
      <c r="XB225" s="290"/>
      <c r="XC225" s="290"/>
      <c r="XD225" s="290"/>
      <c r="XE225" s="290"/>
      <c r="XF225" s="290"/>
      <c r="XG225" s="290"/>
      <c r="XH225" s="290"/>
      <c r="XI225" s="290"/>
      <c r="XJ225" s="290"/>
      <c r="XK225" s="290"/>
      <c r="XL225" s="290"/>
      <c r="XM225" s="290"/>
      <c r="XN225" s="290"/>
      <c r="XO225" s="290"/>
      <c r="XP225" s="290"/>
      <c r="XQ225" s="290"/>
      <c r="XR225" s="290"/>
      <c r="XS225" s="290"/>
      <c r="XT225" s="290"/>
      <c r="XU225" s="290"/>
      <c r="XV225" s="290"/>
      <c r="XW225" s="290"/>
      <c r="XX225" s="290"/>
      <c r="XY225" s="290"/>
      <c r="XZ225" s="290"/>
      <c r="YA225" s="290"/>
      <c r="YB225" s="290"/>
      <c r="YC225" s="290"/>
      <c r="YD225" s="290"/>
      <c r="YE225" s="290"/>
      <c r="YF225" s="290"/>
      <c r="YG225" s="290"/>
      <c r="YH225" s="290"/>
      <c r="YI225" s="290"/>
      <c r="YJ225" s="290"/>
      <c r="YK225" s="290"/>
      <c r="YL225" s="290"/>
      <c r="YM225" s="290"/>
      <c r="YN225" s="290"/>
      <c r="YO225" s="290"/>
      <c r="YP225" s="290"/>
      <c r="YQ225" s="290"/>
      <c r="YR225" s="290"/>
      <c r="YS225" s="290"/>
      <c r="YT225" s="290"/>
      <c r="YU225" s="290"/>
      <c r="YV225" s="290"/>
      <c r="YW225" s="290"/>
      <c r="YX225" s="290"/>
      <c r="YY225" s="290"/>
      <c r="YZ225" s="290"/>
      <c r="ZA225" s="290"/>
      <c r="ZB225" s="290"/>
      <c r="ZC225" s="290"/>
      <c r="ZD225" s="290"/>
      <c r="ZE225" s="290"/>
      <c r="ZF225" s="290"/>
      <c r="ZG225" s="290"/>
      <c r="ZH225" s="290"/>
      <c r="ZI225" s="290"/>
      <c r="ZJ225" s="290"/>
      <c r="ZK225" s="290"/>
      <c r="ZL225" s="290"/>
      <c r="ZM225" s="290"/>
      <c r="ZN225" s="290"/>
      <c r="ZO225" s="290"/>
      <c r="ZP225" s="290"/>
      <c r="ZQ225" s="290"/>
      <c r="ZR225" s="290"/>
      <c r="ZS225" s="290"/>
      <c r="ZT225" s="290"/>
      <c r="ZU225" s="290"/>
      <c r="ZV225" s="290"/>
      <c r="ZW225" s="290"/>
      <c r="ZX225" s="290"/>
      <c r="ZY225" s="290"/>
      <c r="ZZ225" s="290"/>
      <c r="AAA225" s="290"/>
      <c r="AAB225" s="290"/>
      <c r="AAC225" s="290"/>
      <c r="AAD225" s="290"/>
      <c r="AAE225" s="290"/>
      <c r="AAF225" s="290"/>
      <c r="AAG225" s="290"/>
      <c r="AAH225" s="290"/>
      <c r="AAI225" s="290"/>
      <c r="AAJ225" s="290"/>
      <c r="AAK225" s="290"/>
      <c r="AAL225" s="290"/>
      <c r="AAM225" s="290"/>
      <c r="AAN225" s="290"/>
      <c r="AAO225" s="290"/>
      <c r="AAP225" s="290"/>
      <c r="AAQ225" s="290"/>
      <c r="AAR225" s="290"/>
      <c r="AAS225" s="290"/>
      <c r="AAT225" s="290"/>
      <c r="AAU225" s="290"/>
      <c r="AAV225" s="290"/>
      <c r="AAW225" s="290"/>
      <c r="AAX225" s="290"/>
      <c r="AAY225" s="290"/>
      <c r="AAZ225" s="290"/>
      <c r="ABA225" s="290"/>
      <c r="ABB225" s="290"/>
      <c r="ABC225" s="290"/>
      <c r="ABD225" s="290"/>
      <c r="ABE225" s="290"/>
      <c r="ABF225" s="290"/>
      <c r="ABG225" s="290"/>
      <c r="ABH225" s="290"/>
      <c r="ABI225" s="290"/>
      <c r="ABJ225" s="290"/>
      <c r="ABK225" s="290"/>
      <c r="ABL225" s="290"/>
      <c r="ABM225" s="290"/>
      <c r="ABN225" s="290"/>
      <c r="ABO225" s="290"/>
      <c r="ABP225" s="290"/>
      <c r="ABQ225" s="290"/>
      <c r="ABR225" s="290"/>
      <c r="ABS225" s="290"/>
      <c r="ABT225" s="290"/>
      <c r="ABU225" s="290"/>
      <c r="ABV225" s="290"/>
      <c r="ABW225" s="290"/>
      <c r="ABX225" s="290"/>
      <c r="ABY225" s="290"/>
      <c r="ABZ225" s="290"/>
      <c r="ACA225" s="290"/>
      <c r="ACB225" s="290"/>
      <c r="ACC225" s="290"/>
      <c r="ACD225" s="290"/>
      <c r="ACE225" s="290"/>
      <c r="ACF225" s="290"/>
      <c r="ACG225" s="290"/>
      <c r="ACH225" s="290"/>
      <c r="ACI225" s="290"/>
      <c r="ACJ225" s="290"/>
      <c r="ACK225" s="290"/>
      <c r="ACL225" s="290"/>
      <c r="ACM225" s="290"/>
      <c r="ACN225" s="290"/>
      <c r="ACO225" s="290"/>
      <c r="ACP225" s="290"/>
      <c r="ACQ225" s="290"/>
      <c r="ACR225" s="290"/>
      <c r="ACS225" s="290"/>
      <c r="ACT225" s="290"/>
      <c r="ACU225" s="290"/>
      <c r="ACV225" s="290"/>
      <c r="ACW225" s="290"/>
      <c r="ACX225" s="290"/>
      <c r="ACY225" s="290"/>
      <c r="ACZ225" s="290"/>
      <c r="ADA225" s="290"/>
      <c r="ADB225" s="290"/>
      <c r="ADC225" s="290"/>
      <c r="ADD225" s="290"/>
      <c r="ADE225" s="290"/>
      <c r="ADF225" s="290"/>
      <c r="ADG225" s="290"/>
      <c r="ADH225" s="290"/>
      <c r="ADI225" s="290"/>
      <c r="ADJ225" s="290"/>
      <c r="ADK225" s="290"/>
      <c r="ADL225" s="290"/>
      <c r="ADM225" s="290"/>
      <c r="ADN225" s="290"/>
      <c r="ADO225" s="290"/>
      <c r="ADP225" s="290"/>
      <c r="ADQ225" s="290"/>
      <c r="ADR225" s="290"/>
      <c r="ADS225" s="290"/>
      <c r="ADT225" s="290"/>
      <c r="ADU225" s="290"/>
      <c r="ADV225" s="290"/>
      <c r="ADW225" s="290"/>
      <c r="ADX225" s="290"/>
      <c r="ADY225" s="290"/>
      <c r="ADZ225" s="290"/>
      <c r="AEA225" s="290"/>
      <c r="AEB225" s="290"/>
      <c r="AEC225" s="290"/>
      <c r="AED225" s="290"/>
      <c r="AEE225" s="290"/>
      <c r="AEF225" s="290"/>
      <c r="AEG225" s="290"/>
      <c r="AEH225" s="290"/>
      <c r="AEI225" s="290"/>
      <c r="AEJ225" s="290"/>
      <c r="AEK225" s="290"/>
      <c r="AEL225" s="290"/>
      <c r="AEM225" s="290"/>
      <c r="AEN225" s="290"/>
      <c r="AEO225" s="290"/>
      <c r="AEP225" s="290"/>
      <c r="AEQ225" s="290"/>
      <c r="AER225" s="290"/>
      <c r="AES225" s="290"/>
      <c r="AET225" s="290"/>
      <c r="AEU225" s="290"/>
      <c r="AEV225" s="290"/>
      <c r="AEW225" s="290"/>
      <c r="AEX225" s="290"/>
      <c r="AEY225" s="290"/>
      <c r="AEZ225" s="290"/>
      <c r="AFA225" s="290"/>
      <c r="AFB225" s="290"/>
      <c r="AFC225" s="290"/>
      <c r="AFD225" s="290"/>
      <c r="AFE225" s="290"/>
      <c r="AFF225" s="290"/>
      <c r="AFG225" s="290"/>
      <c r="AFH225" s="290"/>
      <c r="AFI225" s="290"/>
      <c r="AFJ225" s="290"/>
      <c r="AFK225" s="290"/>
      <c r="AFL225" s="290"/>
      <c r="AFM225" s="290"/>
      <c r="AFN225" s="290"/>
      <c r="AFO225" s="290"/>
      <c r="AFP225" s="290"/>
      <c r="AFQ225" s="290"/>
      <c r="AFR225" s="290"/>
      <c r="AFS225" s="290"/>
      <c r="AFT225" s="290"/>
      <c r="AFU225" s="290"/>
      <c r="AFV225" s="290"/>
      <c r="AFW225" s="290"/>
      <c r="AFX225" s="290"/>
      <c r="AFY225" s="290"/>
      <c r="AFZ225" s="290"/>
      <c r="AGA225" s="290"/>
      <c r="AGB225" s="290"/>
      <c r="AGC225" s="290"/>
      <c r="AGD225" s="290"/>
      <c r="AGE225" s="290"/>
      <c r="AGF225" s="290"/>
      <c r="AGG225" s="290"/>
      <c r="AGH225" s="290"/>
      <c r="AGI225" s="290"/>
      <c r="AGJ225" s="290"/>
      <c r="AGK225" s="290"/>
      <c r="AGL225" s="290"/>
      <c r="AGM225" s="290"/>
      <c r="AGN225" s="290"/>
      <c r="AGO225" s="290"/>
      <c r="AGP225" s="290"/>
      <c r="AGQ225" s="290"/>
      <c r="AGR225" s="290"/>
      <c r="AGS225" s="290"/>
      <c r="AGT225" s="290"/>
      <c r="AGU225" s="290"/>
      <c r="AGV225" s="290"/>
      <c r="AGW225" s="290"/>
      <c r="AGX225" s="290"/>
      <c r="AGY225" s="290"/>
      <c r="AGZ225" s="290"/>
      <c r="AHA225" s="290"/>
      <c r="AHB225" s="290"/>
      <c r="AHC225" s="290"/>
      <c r="AHD225" s="290"/>
      <c r="AHE225" s="290"/>
      <c r="AHF225" s="290"/>
      <c r="AHG225" s="290"/>
      <c r="AHH225" s="290"/>
      <c r="AHI225" s="290"/>
      <c r="AHJ225" s="290"/>
      <c r="AHK225" s="290"/>
      <c r="AHL225" s="290"/>
      <c r="AHM225" s="290"/>
      <c r="AHN225" s="290"/>
      <c r="AHO225" s="290"/>
      <c r="AHP225" s="290"/>
      <c r="AHQ225" s="290"/>
      <c r="AHR225" s="290"/>
      <c r="AHS225" s="290"/>
      <c r="AHT225" s="290"/>
      <c r="AHU225" s="290"/>
      <c r="AHV225" s="290"/>
      <c r="AHW225" s="290"/>
      <c r="AHX225" s="290"/>
      <c r="AHY225" s="290"/>
      <c r="AHZ225" s="290"/>
      <c r="AIA225" s="290"/>
      <c r="AIB225" s="290"/>
      <c r="AIC225" s="290"/>
      <c r="AID225" s="290"/>
      <c r="AIE225" s="290"/>
      <c r="AIF225" s="290"/>
      <c r="AIG225" s="290"/>
      <c r="AIH225" s="290"/>
      <c r="AII225" s="290"/>
      <c r="AIJ225" s="290"/>
      <c r="AIK225" s="290"/>
      <c r="AIL225" s="290"/>
      <c r="AIM225" s="290"/>
      <c r="AIN225" s="290"/>
      <c r="AIO225" s="290"/>
      <c r="AIP225" s="290"/>
      <c r="AIQ225" s="290"/>
      <c r="AIR225" s="290"/>
      <c r="AIS225" s="290"/>
      <c r="AIT225" s="290"/>
      <c r="AIU225" s="290"/>
      <c r="AIV225" s="290"/>
      <c r="AIW225" s="290"/>
      <c r="AIX225" s="290"/>
      <c r="AIY225" s="290"/>
      <c r="AIZ225" s="290"/>
      <c r="AJA225" s="290"/>
      <c r="AJB225" s="290"/>
      <c r="AJC225" s="290"/>
      <c r="AJD225" s="290"/>
      <c r="AJE225" s="290"/>
      <c r="AJF225" s="290"/>
      <c r="AJG225" s="290"/>
      <c r="AJH225" s="290"/>
      <c r="AJI225" s="290"/>
      <c r="AJJ225" s="290"/>
      <c r="AJK225" s="290"/>
      <c r="AJL225" s="290"/>
      <c r="AJM225" s="290"/>
      <c r="AJN225" s="290"/>
      <c r="AJO225" s="290"/>
      <c r="AJP225" s="290"/>
      <c r="AJQ225" s="290"/>
      <c r="AJR225" s="290"/>
      <c r="AJS225" s="290"/>
      <c r="AJT225" s="290"/>
      <c r="AJU225" s="290"/>
      <c r="AJV225" s="290"/>
      <c r="AJW225" s="290"/>
      <c r="AJX225" s="290"/>
      <c r="AJY225" s="290"/>
      <c r="AJZ225" s="290"/>
      <c r="AKA225" s="290"/>
      <c r="AKB225" s="290"/>
      <c r="AKC225" s="290"/>
      <c r="AKD225" s="290"/>
      <c r="AKE225" s="290"/>
      <c r="AKF225" s="290"/>
      <c r="AKG225" s="290"/>
      <c r="AKH225" s="290"/>
      <c r="AKI225" s="290"/>
      <c r="AKJ225" s="290"/>
      <c r="AKK225" s="290"/>
      <c r="AKL225" s="290"/>
      <c r="AKM225" s="290"/>
      <c r="AKN225" s="290"/>
      <c r="AKO225" s="290"/>
      <c r="AKP225" s="290"/>
      <c r="AKQ225" s="290"/>
      <c r="AKR225" s="290"/>
      <c r="AKS225" s="290"/>
      <c r="AKT225" s="290"/>
      <c r="AKU225" s="290"/>
      <c r="AKV225" s="290"/>
      <c r="AKW225" s="290"/>
      <c r="AKX225" s="290"/>
      <c r="AKY225" s="290"/>
      <c r="AKZ225" s="290"/>
      <c r="ALA225" s="290"/>
      <c r="ALB225" s="290"/>
      <c r="ALC225" s="290"/>
      <c r="ALD225" s="290"/>
      <c r="ALE225" s="290"/>
      <c r="ALF225" s="290"/>
      <c r="ALG225" s="290"/>
      <c r="ALH225" s="290"/>
      <c r="ALI225" s="290"/>
      <c r="ALJ225" s="290"/>
      <c r="ALK225" s="290"/>
      <c r="ALL225" s="290"/>
      <c r="ALM225" s="290"/>
      <c r="ALN225" s="290"/>
      <c r="ALO225" s="290"/>
      <c r="ALP225" s="290"/>
      <c r="ALQ225" s="290"/>
      <c r="ALR225" s="290"/>
      <c r="ALS225" s="290"/>
      <c r="ALT225" s="290"/>
      <c r="ALU225" s="290"/>
      <c r="ALV225" s="290"/>
      <c r="ALW225" s="290"/>
      <c r="ALX225" s="290"/>
      <c r="ALY225" s="290"/>
      <c r="ALZ225" s="290"/>
      <c r="AMA225" s="290"/>
      <c r="AMB225" s="290"/>
      <c r="AMC225" s="290"/>
      <c r="AMD225" s="290"/>
      <c r="AME225" s="290"/>
      <c r="AMF225" s="290"/>
      <c r="AMG225" s="290"/>
      <c r="AMH225" s="290"/>
      <c r="AMI225" s="290"/>
      <c r="AMJ225" s="290"/>
      <c r="AMK225" s="290"/>
      <c r="AML225" s="290"/>
      <c r="AMM225" s="290"/>
      <c r="AMN225" s="290"/>
      <c r="AMO225" s="290"/>
      <c r="AMP225" s="290"/>
      <c r="AMQ225" s="290"/>
      <c r="AMR225" s="290"/>
      <c r="AMS225" s="290"/>
      <c r="AMT225" s="290"/>
      <c r="AMU225" s="290"/>
      <c r="AMV225" s="290"/>
      <c r="AMW225" s="290"/>
      <c r="AMX225" s="290"/>
      <c r="AMY225" s="290"/>
      <c r="AMZ225" s="290"/>
      <c r="ANA225" s="290"/>
      <c r="ANB225" s="290"/>
    </row>
    <row r="226" spans="1:1042" ht="15" customHeight="1" x14ac:dyDescent="0.2">
      <c r="A226"/>
      <c r="B226" s="91">
        <v>197</v>
      </c>
      <c r="C226" s="91" t="s">
        <v>92</v>
      </c>
      <c r="D226" s="283">
        <f t="shared" si="337"/>
        <v>43987</v>
      </c>
      <c r="E226" s="90" t="str">
        <f t="shared" si="422"/>
        <v>MF19ABM01</v>
      </c>
      <c r="F226" s="90">
        <f t="shared" si="423"/>
        <v>63.6</v>
      </c>
      <c r="G226" s="90">
        <f t="shared" si="424"/>
        <v>25</v>
      </c>
      <c r="H226" s="90">
        <f t="shared" si="328"/>
        <v>15.9</v>
      </c>
      <c r="I226" s="121" t="str">
        <f t="shared" si="425"/>
        <v>CT19ACM02</v>
      </c>
      <c r="J226" s="90">
        <f t="shared" si="426"/>
        <v>67.2</v>
      </c>
      <c r="K226" s="90">
        <f t="shared" si="427"/>
        <v>20</v>
      </c>
      <c r="L226" s="90">
        <f t="shared" si="329"/>
        <v>13.44</v>
      </c>
      <c r="M226" s="121">
        <f t="shared" si="428"/>
        <v>0</v>
      </c>
      <c r="N226" s="90">
        <f t="shared" si="429"/>
        <v>0</v>
      </c>
      <c r="O226" s="90">
        <f t="shared" si="430"/>
        <v>0</v>
      </c>
      <c r="P226" s="90">
        <f t="shared" si="330"/>
        <v>0</v>
      </c>
      <c r="Q226" s="121" t="str">
        <f t="shared" si="431"/>
        <v>ME19ACM01</v>
      </c>
      <c r="R226" s="90">
        <f t="shared" si="432"/>
        <v>31.8</v>
      </c>
      <c r="S226" s="90">
        <f t="shared" si="433"/>
        <v>18</v>
      </c>
      <c r="T226" s="90">
        <f t="shared" si="331"/>
        <v>5.7240000000000002</v>
      </c>
      <c r="U226" s="121">
        <f t="shared" si="434"/>
        <v>0</v>
      </c>
      <c r="V226" s="90">
        <f t="shared" si="435"/>
        <v>0</v>
      </c>
      <c r="W226" s="90">
        <f t="shared" si="436"/>
        <v>0</v>
      </c>
      <c r="X226" s="90">
        <f t="shared" si="332"/>
        <v>0</v>
      </c>
      <c r="Y226" s="121">
        <f t="shared" si="437"/>
        <v>0</v>
      </c>
      <c r="Z226" s="90">
        <f t="shared" si="438"/>
        <v>0</v>
      </c>
      <c r="AA226" s="90">
        <f t="shared" si="439"/>
        <v>0</v>
      </c>
      <c r="AB226" s="90">
        <f t="shared" si="333"/>
        <v>0</v>
      </c>
      <c r="AC226" s="121">
        <f t="shared" si="440"/>
        <v>0</v>
      </c>
      <c r="AD226" s="90">
        <f t="shared" si="441"/>
        <v>0</v>
      </c>
      <c r="AE226" s="90">
        <f t="shared" si="442"/>
        <v>0</v>
      </c>
      <c r="AF226" s="90">
        <f t="shared" si="334"/>
        <v>0</v>
      </c>
      <c r="AG226" s="121">
        <f t="shared" si="443"/>
        <v>0</v>
      </c>
      <c r="AH226" s="90">
        <f t="shared" si="444"/>
        <v>0</v>
      </c>
      <c r="AI226" s="90">
        <f t="shared" si="445"/>
        <v>0</v>
      </c>
      <c r="AJ226" s="90">
        <f t="shared" si="335"/>
        <v>0</v>
      </c>
      <c r="AK226" s="121">
        <f t="shared" si="446"/>
        <v>0</v>
      </c>
      <c r="AL226" s="90">
        <f t="shared" si="447"/>
        <v>0</v>
      </c>
      <c r="AM226" s="90">
        <f t="shared" si="448"/>
        <v>0</v>
      </c>
      <c r="AN226" s="90">
        <f t="shared" si="336"/>
        <v>0</v>
      </c>
      <c r="AO226" s="121">
        <f t="shared" si="449"/>
        <v>0</v>
      </c>
      <c r="AP226" s="118">
        <f t="shared" si="338"/>
        <v>0</v>
      </c>
      <c r="AQ226" s="89">
        <f t="shared" si="450"/>
        <v>0</v>
      </c>
      <c r="AR226" s="279">
        <f t="shared" si="339"/>
        <v>0</v>
      </c>
      <c r="AS226" s="121">
        <f t="shared" si="451"/>
        <v>0</v>
      </c>
      <c r="AT226" s="118">
        <f t="shared" si="340"/>
        <v>0</v>
      </c>
      <c r="AU226" s="279">
        <f t="shared" si="452"/>
        <v>0</v>
      </c>
      <c r="AV226" s="279">
        <f t="shared" si="341"/>
        <v>0</v>
      </c>
      <c r="AW226" s="123">
        <f t="shared" si="453"/>
        <v>0</v>
      </c>
      <c r="AX226" s="118">
        <f t="shared" si="342"/>
        <v>0</v>
      </c>
      <c r="AY226" s="287">
        <f t="shared" si="454"/>
        <v>162.60000000000002</v>
      </c>
      <c r="AZ226" s="78">
        <f>IF($C226="GD",H226+L226+P226+T226+X226+AB226+AF226+AJ226+AN226+AP226-BE226-BG226,AR226+AT226+AX226+AV226-BE226-BG226)</f>
        <v>23.681999999999995</v>
      </c>
      <c r="BA226" s="279"/>
      <c r="BC226" s="325">
        <f t="shared" ref="BC226:BC259" si="497">B226</f>
        <v>197</v>
      </c>
      <c r="BD226" s="330" t="s">
        <v>547</v>
      </c>
      <c r="BE226" s="331">
        <f t="shared" ref="BE226:BE259" si="498">IF(BD226="OK",$AY226*$BE$6/100)</f>
        <v>11.382000000000003</v>
      </c>
      <c r="BF226" s="330"/>
      <c r="BG226" s="331" t="b">
        <f t="shared" ref="BG226:BG259" si="499">IF(BF226="OK",$AY226*$BG$6/100)</f>
        <v>0</v>
      </c>
    </row>
    <row r="227" spans="1:1042" s="112" customFormat="1" ht="15" customHeight="1" x14ac:dyDescent="0.3">
      <c r="B227" s="435">
        <v>198</v>
      </c>
      <c r="C227" s="91"/>
      <c r="D227" s="283">
        <f t="shared" si="337"/>
        <v>43987</v>
      </c>
      <c r="E227" s="90">
        <f t="shared" si="422"/>
        <v>0</v>
      </c>
      <c r="F227" s="90">
        <f t="shared" si="423"/>
        <v>0</v>
      </c>
      <c r="G227" s="90">
        <f t="shared" si="424"/>
        <v>0</v>
      </c>
      <c r="H227" s="90">
        <f t="shared" si="328"/>
        <v>0</v>
      </c>
      <c r="I227" s="121">
        <f t="shared" si="425"/>
        <v>0</v>
      </c>
      <c r="J227" s="90">
        <f t="shared" si="426"/>
        <v>0</v>
      </c>
      <c r="K227" s="90">
        <f t="shared" si="427"/>
        <v>0</v>
      </c>
      <c r="L227" s="90">
        <f t="shared" si="329"/>
        <v>0</v>
      </c>
      <c r="M227" s="121">
        <f t="shared" si="428"/>
        <v>0</v>
      </c>
      <c r="N227" s="90">
        <f t="shared" si="429"/>
        <v>0</v>
      </c>
      <c r="O227" s="90">
        <f t="shared" si="430"/>
        <v>0</v>
      </c>
      <c r="P227" s="90">
        <f t="shared" si="330"/>
        <v>0</v>
      </c>
      <c r="Q227" s="121">
        <f t="shared" si="431"/>
        <v>0</v>
      </c>
      <c r="R227" s="90">
        <f t="shared" si="432"/>
        <v>0</v>
      </c>
      <c r="S227" s="90">
        <f t="shared" si="433"/>
        <v>0</v>
      </c>
      <c r="T227" s="90">
        <f t="shared" si="331"/>
        <v>0</v>
      </c>
      <c r="U227" s="121">
        <f t="shared" si="434"/>
        <v>0</v>
      </c>
      <c r="V227" s="90">
        <f t="shared" si="435"/>
        <v>0</v>
      </c>
      <c r="W227" s="90">
        <f t="shared" si="436"/>
        <v>0</v>
      </c>
      <c r="X227" s="90">
        <f t="shared" si="332"/>
        <v>0</v>
      </c>
      <c r="Y227" s="121">
        <f t="shared" si="437"/>
        <v>0</v>
      </c>
      <c r="Z227" s="90">
        <f t="shared" si="438"/>
        <v>0</v>
      </c>
      <c r="AA227" s="90">
        <f t="shared" si="439"/>
        <v>0</v>
      </c>
      <c r="AB227" s="90">
        <f t="shared" si="333"/>
        <v>0</v>
      </c>
      <c r="AC227" s="121">
        <f t="shared" si="440"/>
        <v>0</v>
      </c>
      <c r="AD227" s="90">
        <f t="shared" si="441"/>
        <v>0</v>
      </c>
      <c r="AE227" s="90">
        <f t="shared" si="442"/>
        <v>0</v>
      </c>
      <c r="AF227" s="90">
        <f t="shared" si="334"/>
        <v>0</v>
      </c>
      <c r="AG227" s="121">
        <f t="shared" si="443"/>
        <v>0</v>
      </c>
      <c r="AH227" s="90">
        <f t="shared" si="444"/>
        <v>0</v>
      </c>
      <c r="AI227" s="90">
        <f t="shared" si="445"/>
        <v>0</v>
      </c>
      <c r="AJ227" s="90">
        <f t="shared" si="335"/>
        <v>0</v>
      </c>
      <c r="AK227" s="121">
        <f t="shared" si="446"/>
        <v>0</v>
      </c>
      <c r="AL227" s="90">
        <f t="shared" si="447"/>
        <v>0</v>
      </c>
      <c r="AM227" s="90">
        <f t="shared" si="448"/>
        <v>0</v>
      </c>
      <c r="AN227" s="90">
        <f t="shared" si="336"/>
        <v>0</v>
      </c>
      <c r="AO227" s="121">
        <f t="shared" si="449"/>
        <v>0</v>
      </c>
      <c r="AP227" s="118">
        <f t="shared" si="338"/>
        <v>0</v>
      </c>
      <c r="AQ227" s="89">
        <f t="shared" si="450"/>
        <v>123.6</v>
      </c>
      <c r="AR227" s="279">
        <f t="shared" si="339"/>
        <v>30.9</v>
      </c>
      <c r="AS227" s="121">
        <f t="shared" si="451"/>
        <v>0</v>
      </c>
      <c r="AT227" s="118">
        <f t="shared" si="340"/>
        <v>0</v>
      </c>
      <c r="AU227" s="279">
        <f t="shared" si="452"/>
        <v>0</v>
      </c>
      <c r="AV227" s="279">
        <f t="shared" si="341"/>
        <v>0</v>
      </c>
      <c r="AW227" s="123">
        <f t="shared" si="453"/>
        <v>0</v>
      </c>
      <c r="AX227" s="118">
        <f t="shared" si="342"/>
        <v>0</v>
      </c>
      <c r="AY227" s="287">
        <f t="shared" ref="AY227:AY234" si="500">IF($C227="GD",F227+J227+N227+R227+V227+Z227+AD227+AH227+AL227+AO227,AQ227+AS227+AU227+AW227)</f>
        <v>123.6</v>
      </c>
      <c r="AZ227" s="78">
        <f t="shared" ref="AZ227:AZ234" si="501">IF($C227="GD",H227+L227+P227+T227+X227+AB227+AF227+AJ227+AN227+AP227-BE227-BG227,AR227+AT227+AX227+AV227-BE227-BG227)</f>
        <v>30.9</v>
      </c>
      <c r="BA227" s="830"/>
      <c r="BB227" s="127"/>
      <c r="BC227" s="325">
        <f t="shared" si="497"/>
        <v>198</v>
      </c>
      <c r="BD227" s="330"/>
      <c r="BE227" s="331" t="b">
        <f t="shared" si="498"/>
        <v>0</v>
      </c>
      <c r="BF227" s="330"/>
      <c r="BG227" s="331" t="b">
        <f t="shared" si="499"/>
        <v>0</v>
      </c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  <c r="CI227" s="113"/>
      <c r="CJ227" s="113"/>
      <c r="CK227" s="113"/>
      <c r="CL227" s="113"/>
      <c r="CM227" s="113"/>
      <c r="CN227" s="113"/>
      <c r="CO227" s="113"/>
      <c r="CP227" s="113"/>
      <c r="CQ227" s="113"/>
      <c r="CR227" s="113"/>
      <c r="CS227" s="113"/>
      <c r="CT227" s="113"/>
      <c r="CU227" s="113"/>
      <c r="CV227" s="113"/>
      <c r="CW227" s="113"/>
      <c r="CX227" s="113"/>
      <c r="CY227" s="113"/>
      <c r="CZ227" s="113"/>
      <c r="DA227" s="113"/>
      <c r="DB227" s="113"/>
      <c r="DC227" s="113"/>
      <c r="DD227" s="113"/>
      <c r="DE227" s="113"/>
      <c r="DF227" s="113"/>
      <c r="DG227" s="113"/>
      <c r="DH227" s="113"/>
      <c r="DI227" s="113"/>
      <c r="DJ227" s="113"/>
      <c r="DK227" s="113"/>
      <c r="DL227" s="113"/>
      <c r="DM227" s="113"/>
      <c r="DN227" s="113"/>
      <c r="DO227" s="113"/>
      <c r="DP227" s="113"/>
      <c r="DQ227" s="113"/>
      <c r="DR227" s="113"/>
      <c r="DS227" s="113"/>
      <c r="DT227" s="113"/>
      <c r="DU227" s="113"/>
      <c r="DV227" s="113"/>
      <c r="DW227" s="113"/>
      <c r="DX227" s="113"/>
      <c r="DY227" s="113"/>
      <c r="DZ227" s="113"/>
      <c r="EA227" s="113"/>
      <c r="EB227" s="113"/>
      <c r="EC227" s="113"/>
      <c r="ED227" s="113"/>
      <c r="EE227" s="113"/>
      <c r="EF227" s="113"/>
      <c r="EG227" s="113"/>
      <c r="EH227" s="113"/>
      <c r="EI227" s="113"/>
      <c r="EJ227" s="113"/>
      <c r="EK227" s="113"/>
      <c r="EL227" s="113"/>
      <c r="EM227" s="113"/>
      <c r="EN227" s="113"/>
      <c r="EO227" s="113"/>
      <c r="EP227" s="113"/>
      <c r="EQ227" s="113"/>
      <c r="ER227" s="113"/>
      <c r="ES227" s="113"/>
      <c r="ET227" s="113"/>
      <c r="EU227" s="113"/>
      <c r="EV227" s="113"/>
      <c r="EW227" s="113"/>
      <c r="EX227" s="113"/>
      <c r="EY227" s="113"/>
      <c r="EZ227" s="113"/>
      <c r="FA227" s="113"/>
      <c r="FB227" s="113"/>
      <c r="FC227" s="113"/>
      <c r="FD227" s="113"/>
      <c r="FE227" s="113"/>
      <c r="FF227" s="113"/>
      <c r="FG227" s="113"/>
      <c r="FH227" s="113"/>
      <c r="FI227" s="113"/>
      <c r="FJ227" s="113"/>
      <c r="FK227" s="113"/>
      <c r="FL227" s="113"/>
      <c r="FM227" s="113"/>
      <c r="FN227" s="113"/>
      <c r="FO227" s="113"/>
      <c r="FP227" s="113"/>
      <c r="FQ227" s="113"/>
      <c r="FR227" s="113"/>
      <c r="FS227" s="113"/>
      <c r="FT227" s="113"/>
      <c r="FU227" s="113"/>
      <c r="FV227" s="113"/>
      <c r="FW227" s="113"/>
      <c r="FX227" s="113"/>
      <c r="FY227" s="113"/>
      <c r="FZ227" s="113"/>
      <c r="GA227" s="113"/>
      <c r="GB227" s="113"/>
      <c r="GC227" s="113"/>
      <c r="GD227" s="113"/>
      <c r="GE227" s="113"/>
      <c r="GF227" s="113"/>
      <c r="GG227" s="113"/>
      <c r="GH227" s="113"/>
      <c r="GI227" s="113"/>
      <c r="GJ227" s="113"/>
      <c r="GK227" s="113"/>
      <c r="GL227" s="113"/>
      <c r="GM227" s="113"/>
      <c r="GN227" s="113"/>
      <c r="GO227" s="113"/>
      <c r="GP227" s="113"/>
      <c r="GQ227" s="113"/>
      <c r="GR227" s="113"/>
      <c r="GS227" s="113"/>
      <c r="GT227" s="113"/>
      <c r="GU227" s="113"/>
      <c r="GV227" s="113"/>
      <c r="GW227" s="113"/>
      <c r="GX227" s="113"/>
      <c r="GY227" s="113"/>
      <c r="GZ227" s="113"/>
      <c r="HA227" s="113"/>
      <c r="HB227" s="113"/>
      <c r="HC227" s="113"/>
      <c r="HD227" s="113"/>
      <c r="HE227" s="113"/>
      <c r="HF227" s="113"/>
      <c r="HG227" s="113"/>
      <c r="HH227" s="113"/>
      <c r="HI227" s="113"/>
      <c r="HJ227" s="113"/>
      <c r="HK227" s="113"/>
      <c r="HL227" s="113"/>
      <c r="HM227" s="113"/>
      <c r="HN227" s="113"/>
      <c r="HO227" s="113"/>
      <c r="HP227" s="113"/>
      <c r="HQ227" s="113"/>
      <c r="HR227" s="113"/>
      <c r="HS227" s="113"/>
      <c r="HT227" s="113"/>
      <c r="HU227" s="113"/>
      <c r="HV227" s="113"/>
      <c r="HW227" s="113"/>
      <c r="HX227" s="113"/>
      <c r="HY227" s="113"/>
      <c r="HZ227" s="113"/>
      <c r="IA227" s="113"/>
      <c r="IB227" s="113"/>
      <c r="IC227" s="113"/>
      <c r="ID227" s="113"/>
      <c r="IE227" s="113"/>
      <c r="IF227" s="113"/>
      <c r="IG227" s="113"/>
      <c r="IH227" s="113"/>
      <c r="II227" s="113"/>
      <c r="IJ227" s="113"/>
      <c r="IK227" s="113"/>
      <c r="IL227" s="113"/>
      <c r="IM227" s="113"/>
      <c r="IN227" s="113"/>
      <c r="IO227" s="113"/>
      <c r="IP227" s="113"/>
      <c r="IQ227" s="113"/>
      <c r="IR227" s="113"/>
      <c r="IS227" s="113"/>
      <c r="IT227" s="113"/>
      <c r="IU227" s="113"/>
      <c r="IV227" s="113"/>
      <c r="IW227" s="113"/>
      <c r="IX227" s="113"/>
      <c r="IY227" s="113"/>
      <c r="IZ227" s="113"/>
      <c r="JA227" s="113"/>
      <c r="JB227" s="113"/>
      <c r="JC227" s="113"/>
      <c r="JD227" s="113"/>
      <c r="JE227" s="113"/>
      <c r="JF227" s="113"/>
      <c r="JG227" s="113"/>
      <c r="JH227" s="113"/>
      <c r="JI227" s="113"/>
      <c r="JJ227" s="113"/>
      <c r="JK227" s="113"/>
      <c r="JL227" s="113"/>
      <c r="JM227" s="113"/>
      <c r="JN227" s="113"/>
      <c r="JO227" s="113"/>
      <c r="JP227" s="113"/>
      <c r="JQ227" s="113"/>
      <c r="JR227" s="113"/>
      <c r="JS227" s="113"/>
      <c r="JT227" s="113"/>
      <c r="JU227" s="113"/>
      <c r="JV227" s="113"/>
      <c r="JW227" s="113"/>
      <c r="JX227" s="113"/>
      <c r="JY227" s="113"/>
      <c r="JZ227" s="113"/>
      <c r="KA227" s="113"/>
      <c r="KB227" s="113"/>
      <c r="KC227" s="113"/>
      <c r="KD227" s="113"/>
      <c r="KE227" s="113"/>
      <c r="KF227" s="113"/>
      <c r="KG227" s="113"/>
      <c r="KH227" s="113"/>
      <c r="KI227" s="113"/>
      <c r="KJ227" s="113"/>
      <c r="KK227" s="113"/>
      <c r="KL227" s="113"/>
      <c r="KM227" s="113"/>
      <c r="KN227" s="113"/>
      <c r="KO227" s="113"/>
      <c r="KP227" s="113"/>
      <c r="KQ227" s="113"/>
      <c r="KR227" s="113"/>
      <c r="KS227" s="113"/>
      <c r="KT227" s="113"/>
      <c r="KU227" s="113"/>
      <c r="KV227" s="113"/>
      <c r="KW227" s="113"/>
      <c r="KX227" s="113"/>
      <c r="KY227" s="113"/>
      <c r="KZ227" s="113"/>
      <c r="LA227" s="113"/>
      <c r="LB227" s="113"/>
      <c r="LC227" s="113"/>
      <c r="LD227" s="113"/>
      <c r="LE227" s="113"/>
      <c r="LF227" s="113"/>
      <c r="LG227" s="113"/>
      <c r="LH227" s="113"/>
      <c r="LI227" s="113"/>
      <c r="LJ227" s="113"/>
      <c r="LK227" s="113"/>
      <c r="LL227" s="113"/>
      <c r="LM227" s="113"/>
      <c r="LN227" s="113"/>
      <c r="LO227" s="113"/>
      <c r="LP227" s="113"/>
      <c r="LQ227" s="113"/>
      <c r="LR227" s="113"/>
      <c r="LS227" s="113"/>
      <c r="LT227" s="113"/>
      <c r="LU227" s="113"/>
      <c r="LV227" s="113"/>
      <c r="LW227" s="113"/>
      <c r="LX227" s="113"/>
      <c r="LY227" s="113"/>
      <c r="LZ227" s="113"/>
      <c r="MA227" s="113"/>
      <c r="MB227" s="113"/>
      <c r="MC227" s="113"/>
      <c r="MD227" s="113"/>
      <c r="ME227" s="113"/>
      <c r="MF227" s="113"/>
      <c r="MG227" s="113"/>
      <c r="MH227" s="113"/>
      <c r="MI227" s="113"/>
      <c r="MJ227" s="113"/>
      <c r="MK227" s="113"/>
      <c r="ML227" s="113"/>
      <c r="MM227" s="113"/>
      <c r="MN227" s="113"/>
      <c r="MO227" s="113"/>
      <c r="MP227" s="113"/>
      <c r="MQ227" s="113"/>
      <c r="MR227" s="113"/>
      <c r="MS227" s="113"/>
      <c r="MT227" s="113"/>
      <c r="MU227" s="113"/>
      <c r="MV227" s="113"/>
      <c r="MW227" s="113"/>
      <c r="MX227" s="113"/>
      <c r="MY227" s="113"/>
      <c r="MZ227" s="113"/>
      <c r="NA227" s="113"/>
      <c r="NB227" s="113"/>
      <c r="NC227" s="113"/>
      <c r="ND227" s="113"/>
      <c r="NE227" s="113"/>
      <c r="NF227" s="113"/>
      <c r="NG227" s="113"/>
      <c r="NH227" s="113"/>
      <c r="NI227" s="113"/>
      <c r="NJ227" s="113"/>
      <c r="NK227" s="113"/>
      <c r="NL227" s="113"/>
      <c r="NM227" s="113"/>
      <c r="NN227" s="113"/>
      <c r="NO227" s="113"/>
      <c r="NP227" s="113"/>
      <c r="NQ227" s="113"/>
      <c r="NR227" s="113"/>
      <c r="NS227" s="113"/>
      <c r="NT227" s="113"/>
      <c r="NU227" s="113"/>
      <c r="NV227" s="113"/>
      <c r="NW227" s="113"/>
      <c r="NX227" s="113"/>
      <c r="NY227" s="113"/>
      <c r="NZ227" s="113"/>
      <c r="OA227" s="113"/>
      <c r="OB227" s="113"/>
      <c r="OC227" s="113"/>
      <c r="OD227" s="113"/>
      <c r="OE227" s="113"/>
      <c r="OF227" s="113"/>
      <c r="OG227" s="113"/>
      <c r="OH227" s="113"/>
      <c r="OI227" s="113"/>
      <c r="OJ227" s="113"/>
      <c r="OK227" s="113"/>
      <c r="OL227" s="113"/>
      <c r="OM227" s="113"/>
      <c r="ON227" s="113"/>
      <c r="OO227" s="113"/>
      <c r="OP227" s="113"/>
      <c r="OQ227" s="113"/>
      <c r="OR227" s="113"/>
      <c r="OS227" s="113"/>
      <c r="OT227" s="113"/>
      <c r="OU227" s="113"/>
      <c r="OV227" s="113"/>
      <c r="OW227" s="113"/>
      <c r="OX227" s="113"/>
      <c r="OY227" s="113"/>
      <c r="OZ227" s="113"/>
      <c r="PA227" s="113"/>
      <c r="PB227" s="113"/>
      <c r="PC227" s="113"/>
      <c r="PD227" s="113"/>
      <c r="PE227" s="113"/>
      <c r="PF227" s="113"/>
      <c r="PG227" s="113"/>
      <c r="PH227" s="113"/>
      <c r="PI227" s="113"/>
      <c r="PJ227" s="113"/>
      <c r="PK227" s="113"/>
      <c r="PL227" s="113"/>
      <c r="PM227" s="113"/>
      <c r="PN227" s="113"/>
      <c r="PO227" s="113"/>
      <c r="PP227" s="113"/>
      <c r="PQ227" s="113"/>
      <c r="PR227" s="113"/>
      <c r="PS227" s="113"/>
      <c r="PT227" s="113"/>
      <c r="PU227" s="113"/>
      <c r="PV227" s="113"/>
      <c r="PW227" s="113"/>
      <c r="PX227" s="113"/>
      <c r="PY227" s="113"/>
      <c r="PZ227" s="113"/>
      <c r="QA227" s="113"/>
      <c r="QB227" s="113"/>
      <c r="QC227" s="113"/>
      <c r="QD227" s="113"/>
      <c r="QE227" s="113"/>
      <c r="QF227" s="113"/>
      <c r="QG227" s="113"/>
      <c r="QH227" s="113"/>
      <c r="QI227" s="113"/>
      <c r="QJ227" s="113"/>
      <c r="QK227" s="113"/>
      <c r="QL227" s="113"/>
      <c r="QM227" s="113"/>
      <c r="QN227" s="113"/>
      <c r="QO227" s="113"/>
      <c r="QP227" s="113"/>
      <c r="QQ227" s="113"/>
      <c r="QR227" s="113"/>
      <c r="QS227" s="113"/>
      <c r="QT227" s="113"/>
      <c r="QU227" s="113"/>
      <c r="QV227" s="113"/>
      <c r="QW227" s="113"/>
      <c r="QX227" s="113"/>
      <c r="QY227" s="113"/>
      <c r="QZ227" s="113"/>
      <c r="RA227" s="113"/>
      <c r="RB227" s="113"/>
      <c r="RC227" s="113"/>
      <c r="RD227" s="113"/>
      <c r="RE227" s="113"/>
      <c r="RF227" s="113"/>
      <c r="RG227" s="113"/>
      <c r="RH227" s="113"/>
      <c r="RI227" s="113"/>
      <c r="RJ227" s="113"/>
      <c r="RK227" s="113"/>
      <c r="RL227" s="113"/>
      <c r="RM227" s="113"/>
      <c r="RN227" s="113"/>
      <c r="RO227" s="113"/>
      <c r="RP227" s="113"/>
      <c r="RQ227" s="113"/>
      <c r="RR227" s="113"/>
      <c r="RS227" s="113"/>
      <c r="RT227" s="113"/>
      <c r="RU227" s="113"/>
      <c r="RV227" s="113"/>
      <c r="RW227" s="113"/>
      <c r="RX227" s="113"/>
      <c r="RY227" s="113"/>
      <c r="RZ227" s="113"/>
      <c r="SA227" s="113"/>
      <c r="SB227" s="113"/>
      <c r="SC227" s="113"/>
      <c r="SD227" s="113"/>
      <c r="SE227" s="113"/>
      <c r="SF227" s="113"/>
      <c r="SG227" s="113"/>
      <c r="SH227" s="113"/>
      <c r="SI227" s="113"/>
      <c r="SJ227" s="113"/>
      <c r="SK227" s="113"/>
      <c r="SL227" s="113"/>
      <c r="SM227" s="113"/>
      <c r="SN227" s="113"/>
      <c r="SO227" s="113"/>
      <c r="SP227" s="113"/>
      <c r="SQ227" s="113"/>
      <c r="SR227" s="113"/>
      <c r="SS227" s="113"/>
      <c r="ST227" s="113"/>
      <c r="SU227" s="113"/>
      <c r="SV227" s="113"/>
      <c r="SW227" s="113"/>
      <c r="SX227" s="113"/>
      <c r="SY227" s="113"/>
      <c r="SZ227" s="113"/>
      <c r="TA227" s="113"/>
      <c r="TB227" s="113"/>
      <c r="TC227" s="113"/>
      <c r="TD227" s="113"/>
      <c r="TE227" s="113"/>
      <c r="TF227" s="113"/>
      <c r="TG227" s="113"/>
      <c r="TH227" s="113"/>
      <c r="TI227" s="113"/>
      <c r="TJ227" s="113"/>
      <c r="TK227" s="113"/>
      <c r="TL227" s="113"/>
      <c r="TM227" s="113"/>
      <c r="TN227" s="113"/>
      <c r="TO227" s="113"/>
      <c r="TP227" s="113"/>
      <c r="TQ227" s="113"/>
      <c r="TR227" s="113"/>
      <c r="TS227" s="113"/>
      <c r="TT227" s="113"/>
      <c r="TU227" s="113"/>
      <c r="TV227" s="113"/>
      <c r="TW227" s="113"/>
      <c r="TX227" s="113"/>
      <c r="TY227" s="113"/>
      <c r="TZ227" s="113"/>
      <c r="UA227" s="113"/>
      <c r="UB227" s="113"/>
      <c r="UC227" s="113"/>
      <c r="UD227" s="113"/>
      <c r="UE227" s="113"/>
      <c r="UF227" s="113"/>
      <c r="UG227" s="113"/>
      <c r="UH227" s="113"/>
      <c r="UI227" s="113"/>
      <c r="UJ227" s="113"/>
      <c r="UK227" s="113"/>
      <c r="UL227" s="113"/>
      <c r="UM227" s="113"/>
      <c r="UN227" s="113"/>
      <c r="UO227" s="113"/>
      <c r="UP227" s="113"/>
      <c r="UQ227" s="113"/>
      <c r="UR227" s="113"/>
      <c r="US227" s="113"/>
      <c r="UT227" s="113"/>
      <c r="UU227" s="113"/>
      <c r="UV227" s="113"/>
      <c r="UW227" s="113"/>
      <c r="UX227" s="113"/>
      <c r="UY227" s="113"/>
      <c r="UZ227" s="113"/>
      <c r="VA227" s="113"/>
      <c r="VB227" s="113"/>
      <c r="VC227" s="113"/>
      <c r="VD227" s="113"/>
      <c r="VE227" s="113"/>
      <c r="VF227" s="113"/>
      <c r="VG227" s="113"/>
      <c r="VH227" s="113"/>
      <c r="VI227" s="113"/>
      <c r="VJ227" s="113"/>
      <c r="VK227" s="113"/>
      <c r="VL227" s="113"/>
      <c r="VM227" s="113"/>
      <c r="VN227" s="113"/>
      <c r="VO227" s="113"/>
      <c r="VP227" s="113"/>
      <c r="VQ227" s="113"/>
      <c r="VR227" s="113"/>
      <c r="VS227" s="113"/>
      <c r="VT227" s="113"/>
      <c r="VU227" s="113"/>
      <c r="VV227" s="113"/>
      <c r="VW227" s="113"/>
      <c r="VX227" s="113"/>
      <c r="VY227" s="113"/>
      <c r="VZ227" s="113"/>
      <c r="WA227" s="113"/>
      <c r="WB227" s="113"/>
      <c r="WC227" s="113"/>
      <c r="WD227" s="113"/>
      <c r="WE227" s="113"/>
      <c r="WF227" s="113"/>
      <c r="WG227" s="113"/>
      <c r="WH227" s="113"/>
      <c r="WI227" s="113"/>
      <c r="WJ227" s="113"/>
      <c r="WK227" s="113"/>
      <c r="WL227" s="113"/>
      <c r="WM227" s="113"/>
      <c r="WN227" s="113"/>
      <c r="WO227" s="113"/>
      <c r="WP227" s="113"/>
      <c r="WQ227" s="113"/>
      <c r="WR227" s="113"/>
      <c r="WS227" s="113"/>
      <c r="WT227" s="113"/>
      <c r="WU227" s="113"/>
      <c r="WV227" s="113"/>
      <c r="WW227" s="113"/>
      <c r="WX227" s="113"/>
      <c r="WY227" s="113"/>
      <c r="WZ227" s="113"/>
      <c r="XA227" s="113"/>
      <c r="XB227" s="113"/>
      <c r="XC227" s="113"/>
      <c r="XD227" s="113"/>
      <c r="XE227" s="113"/>
      <c r="XF227" s="113"/>
      <c r="XG227" s="113"/>
      <c r="XH227" s="113"/>
      <c r="XI227" s="113"/>
      <c r="XJ227" s="113"/>
      <c r="XK227" s="113"/>
      <c r="XL227" s="113"/>
      <c r="XM227" s="113"/>
      <c r="XN227" s="113"/>
      <c r="XO227" s="113"/>
      <c r="XP227" s="113"/>
      <c r="XQ227" s="113"/>
      <c r="XR227" s="113"/>
      <c r="XS227" s="113"/>
      <c r="XT227" s="113"/>
      <c r="XU227" s="113"/>
      <c r="XV227" s="113"/>
      <c r="XW227" s="113"/>
      <c r="XX227" s="113"/>
      <c r="XY227" s="113"/>
      <c r="XZ227" s="113"/>
      <c r="YA227" s="113"/>
      <c r="YB227" s="113"/>
      <c r="YC227" s="113"/>
      <c r="YD227" s="113"/>
      <c r="YE227" s="113"/>
      <c r="YF227" s="113"/>
      <c r="YG227" s="113"/>
      <c r="YH227" s="113"/>
      <c r="YI227" s="113"/>
      <c r="YJ227" s="113"/>
      <c r="YK227" s="113"/>
      <c r="YL227" s="113"/>
      <c r="YM227" s="113"/>
      <c r="YN227" s="113"/>
      <c r="YO227" s="113"/>
      <c r="YP227" s="113"/>
      <c r="YQ227" s="113"/>
      <c r="YR227" s="113"/>
      <c r="YS227" s="113"/>
      <c r="YT227" s="113"/>
      <c r="YU227" s="113"/>
      <c r="YV227" s="113"/>
      <c r="YW227" s="113"/>
      <c r="YX227" s="113"/>
      <c r="YY227" s="113"/>
      <c r="YZ227" s="113"/>
      <c r="ZA227" s="113"/>
      <c r="ZB227" s="113"/>
      <c r="ZC227" s="113"/>
      <c r="ZD227" s="113"/>
      <c r="ZE227" s="113"/>
      <c r="ZF227" s="113"/>
      <c r="ZG227" s="113"/>
      <c r="ZH227" s="113"/>
      <c r="ZI227" s="113"/>
      <c r="ZJ227" s="113"/>
      <c r="ZK227" s="113"/>
      <c r="ZL227" s="113"/>
      <c r="ZM227" s="113"/>
      <c r="ZN227" s="113"/>
      <c r="ZO227" s="113"/>
      <c r="ZP227" s="113"/>
      <c r="ZQ227" s="113"/>
      <c r="ZR227" s="113"/>
      <c r="ZS227" s="113"/>
      <c r="ZT227" s="113"/>
      <c r="ZU227" s="113"/>
      <c r="ZV227" s="113"/>
      <c r="ZW227" s="113"/>
      <c r="ZX227" s="113"/>
      <c r="ZY227" s="113"/>
      <c r="ZZ227" s="113"/>
      <c r="AAA227" s="113"/>
      <c r="AAB227" s="113"/>
      <c r="AAC227" s="113"/>
      <c r="AAD227" s="113"/>
      <c r="AAE227" s="113"/>
      <c r="AAF227" s="113"/>
      <c r="AAG227" s="113"/>
      <c r="AAH227" s="113"/>
      <c r="AAI227" s="113"/>
      <c r="AAJ227" s="113"/>
      <c r="AAK227" s="113"/>
      <c r="AAL227" s="113"/>
      <c r="AAM227" s="113"/>
      <c r="AAN227" s="113"/>
      <c r="AAO227" s="113"/>
      <c r="AAP227" s="113"/>
      <c r="AAQ227" s="113"/>
      <c r="AAR227" s="113"/>
      <c r="AAS227" s="113"/>
      <c r="AAT227" s="113"/>
      <c r="AAU227" s="113"/>
      <c r="AAV227" s="113"/>
      <c r="AAW227" s="113"/>
      <c r="AAX227" s="113"/>
      <c r="AAY227" s="113"/>
      <c r="AAZ227" s="113"/>
      <c r="ABA227" s="113"/>
      <c r="ABB227" s="113"/>
      <c r="ABC227" s="113"/>
      <c r="ABD227" s="113"/>
      <c r="ABE227" s="113"/>
      <c r="ABF227" s="113"/>
      <c r="ABG227" s="113"/>
      <c r="ABH227" s="113"/>
      <c r="ABI227" s="113"/>
      <c r="ABJ227" s="113"/>
      <c r="ABK227" s="113"/>
      <c r="ABL227" s="113"/>
      <c r="ABM227" s="113"/>
      <c r="ABN227" s="113"/>
      <c r="ABO227" s="113"/>
      <c r="ABP227" s="113"/>
      <c r="ABQ227" s="113"/>
      <c r="ABR227" s="113"/>
      <c r="ABS227" s="113"/>
      <c r="ABT227" s="113"/>
      <c r="ABU227" s="113"/>
      <c r="ABV227" s="113"/>
      <c r="ABW227" s="113"/>
      <c r="ABX227" s="113"/>
      <c r="ABY227" s="113"/>
      <c r="ABZ227" s="113"/>
      <c r="ACA227" s="113"/>
      <c r="ACB227" s="113"/>
      <c r="ACC227" s="113"/>
      <c r="ACD227" s="113"/>
      <c r="ACE227" s="113"/>
      <c r="ACF227" s="113"/>
      <c r="ACG227" s="113"/>
      <c r="ACH227" s="113"/>
      <c r="ACI227" s="113"/>
      <c r="ACJ227" s="113"/>
      <c r="ACK227" s="113"/>
      <c r="ACL227" s="113"/>
      <c r="ACM227" s="113"/>
      <c r="ACN227" s="113"/>
      <c r="ACO227" s="113"/>
      <c r="ACP227" s="113"/>
      <c r="ACQ227" s="113"/>
      <c r="ACR227" s="113"/>
      <c r="ACS227" s="113"/>
      <c r="ACT227" s="113"/>
      <c r="ACU227" s="113"/>
      <c r="ACV227" s="113"/>
      <c r="ACW227" s="113"/>
      <c r="ACX227" s="113"/>
      <c r="ACY227" s="113"/>
      <c r="ACZ227" s="113"/>
      <c r="ADA227" s="113"/>
      <c r="ADB227" s="113"/>
      <c r="ADC227" s="113"/>
      <c r="ADD227" s="113"/>
      <c r="ADE227" s="113"/>
      <c r="ADF227" s="113"/>
      <c r="ADG227" s="113"/>
      <c r="ADH227" s="113"/>
      <c r="ADI227" s="113"/>
      <c r="ADJ227" s="113"/>
      <c r="ADK227" s="113"/>
      <c r="ADL227" s="113"/>
      <c r="ADM227" s="113"/>
      <c r="ADN227" s="113"/>
      <c r="ADO227" s="113"/>
      <c r="ADP227" s="113"/>
      <c r="ADQ227" s="113"/>
      <c r="ADR227" s="113"/>
      <c r="ADS227" s="113"/>
      <c r="ADT227" s="113"/>
      <c r="ADU227" s="113"/>
      <c r="ADV227" s="113"/>
      <c r="ADW227" s="113"/>
      <c r="ADX227" s="113"/>
      <c r="ADY227" s="113"/>
      <c r="ADZ227" s="113"/>
      <c r="AEA227" s="113"/>
      <c r="AEB227" s="113"/>
      <c r="AEC227" s="113"/>
      <c r="AED227" s="113"/>
      <c r="AEE227" s="113"/>
      <c r="AEF227" s="113"/>
      <c r="AEG227" s="113"/>
      <c r="AEH227" s="113"/>
      <c r="AEI227" s="113"/>
      <c r="AEJ227" s="113"/>
      <c r="AEK227" s="113"/>
      <c r="AEL227" s="113"/>
      <c r="AEM227" s="113"/>
      <c r="AEN227" s="113"/>
      <c r="AEO227" s="113"/>
      <c r="AEP227" s="113"/>
      <c r="AEQ227" s="113"/>
      <c r="AER227" s="113"/>
      <c r="AES227" s="113"/>
      <c r="AET227" s="113"/>
      <c r="AEU227" s="113"/>
      <c r="AEV227" s="113"/>
      <c r="AEW227" s="113"/>
      <c r="AEX227" s="113"/>
      <c r="AEY227" s="113"/>
      <c r="AEZ227" s="113"/>
      <c r="AFA227" s="113"/>
      <c r="AFB227" s="113"/>
      <c r="AFC227" s="113"/>
      <c r="AFD227" s="113"/>
      <c r="AFE227" s="113"/>
      <c r="AFF227" s="113"/>
      <c r="AFG227" s="113"/>
      <c r="AFH227" s="113"/>
      <c r="AFI227" s="113"/>
      <c r="AFJ227" s="113"/>
      <c r="AFK227" s="113"/>
      <c r="AFL227" s="113"/>
      <c r="AFM227" s="113"/>
      <c r="AFN227" s="113"/>
      <c r="AFO227" s="113"/>
      <c r="AFP227" s="113"/>
      <c r="AFQ227" s="113"/>
      <c r="AFR227" s="113"/>
      <c r="AFS227" s="113"/>
      <c r="AFT227" s="113"/>
      <c r="AFU227" s="113"/>
      <c r="AFV227" s="113"/>
      <c r="AFW227" s="113"/>
      <c r="AFX227" s="113"/>
      <c r="AFY227" s="113"/>
      <c r="AFZ227" s="113"/>
      <c r="AGA227" s="113"/>
      <c r="AGB227" s="113"/>
      <c r="AGC227" s="113"/>
      <c r="AGD227" s="113"/>
      <c r="AGE227" s="113"/>
      <c r="AGF227" s="113"/>
      <c r="AGG227" s="113"/>
      <c r="AGH227" s="113"/>
      <c r="AGI227" s="113"/>
      <c r="AGJ227" s="113"/>
      <c r="AGK227" s="113"/>
      <c r="AGL227" s="113"/>
      <c r="AGM227" s="113"/>
      <c r="AGN227" s="113"/>
      <c r="AGO227" s="113"/>
      <c r="AGP227" s="113"/>
      <c r="AGQ227" s="113"/>
      <c r="AGR227" s="113"/>
      <c r="AGS227" s="113"/>
      <c r="AGT227" s="113"/>
      <c r="AGU227" s="113"/>
      <c r="AGV227" s="113"/>
      <c r="AGW227" s="113"/>
      <c r="AGX227" s="113"/>
      <c r="AGY227" s="113"/>
      <c r="AGZ227" s="113"/>
      <c r="AHA227" s="113"/>
      <c r="AHB227" s="113"/>
      <c r="AHC227" s="113"/>
      <c r="AHD227" s="113"/>
      <c r="AHE227" s="113"/>
      <c r="AHF227" s="113"/>
      <c r="AHG227" s="113"/>
      <c r="AHH227" s="113"/>
      <c r="AHI227" s="113"/>
      <c r="AHJ227" s="113"/>
      <c r="AHK227" s="113"/>
      <c r="AHL227" s="113"/>
      <c r="AHM227" s="113"/>
      <c r="AHN227" s="113"/>
      <c r="AHO227" s="113"/>
      <c r="AHP227" s="113"/>
      <c r="AHQ227" s="113"/>
      <c r="AHR227" s="113"/>
      <c r="AHS227" s="113"/>
      <c r="AHT227" s="113"/>
      <c r="AHU227" s="113"/>
      <c r="AHV227" s="113"/>
      <c r="AHW227" s="113"/>
      <c r="AHX227" s="113"/>
      <c r="AHY227" s="113"/>
      <c r="AHZ227" s="113"/>
      <c r="AIA227" s="113"/>
      <c r="AIB227" s="113"/>
      <c r="AIC227" s="113"/>
      <c r="AID227" s="113"/>
      <c r="AIE227" s="113"/>
      <c r="AIF227" s="113"/>
      <c r="AIG227" s="113"/>
      <c r="AIH227" s="113"/>
      <c r="AII227" s="113"/>
      <c r="AIJ227" s="113"/>
      <c r="AIK227" s="113"/>
      <c r="AIL227" s="113"/>
      <c r="AIM227" s="113"/>
      <c r="AIN227" s="113"/>
      <c r="AIO227" s="113"/>
      <c r="AIP227" s="113"/>
      <c r="AIQ227" s="113"/>
      <c r="AIR227" s="113"/>
      <c r="AIS227" s="113"/>
      <c r="AIT227" s="113"/>
      <c r="AIU227" s="113"/>
      <c r="AIV227" s="113"/>
      <c r="AIW227" s="113"/>
      <c r="AIX227" s="113"/>
      <c r="AIY227" s="113"/>
      <c r="AIZ227" s="113"/>
      <c r="AJA227" s="113"/>
      <c r="AJB227" s="113"/>
      <c r="AJC227" s="113"/>
      <c r="AJD227" s="113"/>
      <c r="AJE227" s="113"/>
      <c r="AJF227" s="113"/>
      <c r="AJG227" s="113"/>
      <c r="AJH227" s="113"/>
      <c r="AJI227" s="113"/>
      <c r="AJJ227" s="113"/>
      <c r="AJK227" s="113"/>
      <c r="AJL227" s="113"/>
      <c r="AJM227" s="113"/>
      <c r="AJN227" s="113"/>
      <c r="AJO227" s="113"/>
      <c r="AJP227" s="113"/>
      <c r="AJQ227" s="113"/>
      <c r="AJR227" s="113"/>
      <c r="AJS227" s="113"/>
      <c r="AJT227" s="113"/>
      <c r="AJU227" s="113"/>
      <c r="AJV227" s="113"/>
      <c r="AJW227" s="113"/>
      <c r="AJX227" s="113"/>
      <c r="AJY227" s="113"/>
      <c r="AJZ227" s="113"/>
      <c r="AKA227" s="113"/>
      <c r="AKB227" s="113"/>
      <c r="AKC227" s="113"/>
      <c r="AKD227" s="113"/>
      <c r="AKE227" s="113"/>
      <c r="AKF227" s="113"/>
      <c r="AKG227" s="113"/>
      <c r="AKH227" s="113"/>
      <c r="AKI227" s="113"/>
      <c r="AKJ227" s="113"/>
      <c r="AKK227" s="113"/>
      <c r="AKL227" s="113"/>
      <c r="AKM227" s="113"/>
      <c r="AKN227" s="113"/>
      <c r="AKO227" s="113"/>
      <c r="AKP227" s="113"/>
      <c r="AKQ227" s="113"/>
      <c r="AKR227" s="113"/>
      <c r="AKS227" s="113"/>
      <c r="AKT227" s="113"/>
      <c r="AKU227" s="113"/>
      <c r="AKV227" s="113"/>
      <c r="AKW227" s="113"/>
      <c r="AKX227" s="113"/>
      <c r="AKY227" s="113"/>
      <c r="AKZ227" s="113"/>
      <c r="ALA227" s="113"/>
      <c r="ALB227" s="113"/>
      <c r="ALC227" s="113"/>
      <c r="ALD227" s="113"/>
      <c r="ALE227" s="113"/>
      <c r="ALF227" s="113"/>
      <c r="ALG227" s="113"/>
      <c r="ALH227" s="113"/>
      <c r="ALI227" s="113"/>
      <c r="ALJ227" s="113"/>
      <c r="ALK227" s="113"/>
      <c r="ALL227" s="113"/>
      <c r="ALM227" s="113"/>
      <c r="ALN227" s="113"/>
      <c r="ALO227" s="113"/>
      <c r="ALP227" s="113"/>
      <c r="ALQ227" s="113"/>
      <c r="ALR227" s="113"/>
      <c r="ALS227" s="113"/>
      <c r="ALT227" s="113"/>
      <c r="ALU227" s="113"/>
      <c r="ALV227" s="113"/>
      <c r="ALW227" s="113"/>
      <c r="ALX227" s="113"/>
      <c r="ALY227" s="113"/>
      <c r="ALZ227" s="113"/>
      <c r="AMA227" s="113"/>
      <c r="AMB227" s="113"/>
      <c r="AMC227" s="113"/>
      <c r="AMD227" s="113"/>
      <c r="AME227" s="113"/>
      <c r="AMF227" s="113"/>
      <c r="AMG227" s="113"/>
      <c r="AMH227" s="113"/>
      <c r="AMI227" s="113"/>
      <c r="AMJ227" s="113"/>
      <c r="AMK227" s="113"/>
      <c r="AML227" s="113"/>
      <c r="AMM227" s="113"/>
      <c r="AMN227" s="113"/>
      <c r="AMO227" s="113"/>
      <c r="AMP227" s="113"/>
      <c r="AMQ227" s="113"/>
      <c r="AMR227" s="113"/>
      <c r="AMS227" s="113"/>
      <c r="AMT227" s="113"/>
      <c r="AMU227" s="113"/>
      <c r="AMV227" s="113"/>
      <c r="AMW227" s="113"/>
      <c r="AMX227" s="113"/>
      <c r="AMY227" s="113"/>
      <c r="AMZ227" s="113"/>
      <c r="ANA227" s="113"/>
      <c r="ANB227" s="113"/>
    </row>
    <row r="228" spans="1:1042" ht="15" customHeight="1" x14ac:dyDescent="0.2">
      <c r="A228"/>
      <c r="B228" s="435">
        <v>199</v>
      </c>
      <c r="C228" s="91"/>
      <c r="D228" s="283">
        <f t="shared" si="337"/>
        <v>43991</v>
      </c>
      <c r="E228" s="90">
        <f t="shared" si="422"/>
        <v>0</v>
      </c>
      <c r="F228" s="90">
        <f t="shared" si="423"/>
        <v>0</v>
      </c>
      <c r="G228" s="90">
        <f t="shared" si="424"/>
        <v>0</v>
      </c>
      <c r="H228" s="90">
        <f t="shared" si="328"/>
        <v>0</v>
      </c>
      <c r="I228" s="121">
        <f t="shared" si="425"/>
        <v>0</v>
      </c>
      <c r="J228" s="90">
        <f t="shared" si="426"/>
        <v>0</v>
      </c>
      <c r="K228" s="90">
        <f t="shared" si="427"/>
        <v>0</v>
      </c>
      <c r="L228" s="90">
        <f t="shared" si="329"/>
        <v>0</v>
      </c>
      <c r="M228" s="121">
        <f t="shared" si="428"/>
        <v>0</v>
      </c>
      <c r="N228" s="90">
        <f t="shared" si="429"/>
        <v>0</v>
      </c>
      <c r="O228" s="90">
        <f t="shared" si="430"/>
        <v>0</v>
      </c>
      <c r="P228" s="90">
        <f t="shared" si="330"/>
        <v>0</v>
      </c>
      <c r="Q228" s="121">
        <f t="shared" si="431"/>
        <v>0</v>
      </c>
      <c r="R228" s="90">
        <f t="shared" si="432"/>
        <v>0</v>
      </c>
      <c r="S228" s="90">
        <f t="shared" si="433"/>
        <v>0</v>
      </c>
      <c r="T228" s="90">
        <f t="shared" si="331"/>
        <v>0</v>
      </c>
      <c r="U228" s="121">
        <f t="shared" si="434"/>
        <v>0</v>
      </c>
      <c r="V228" s="90">
        <f t="shared" si="435"/>
        <v>0</v>
      </c>
      <c r="W228" s="90">
        <f t="shared" si="436"/>
        <v>0</v>
      </c>
      <c r="X228" s="90">
        <f t="shared" si="332"/>
        <v>0</v>
      </c>
      <c r="Y228" s="121">
        <f t="shared" si="437"/>
        <v>0</v>
      </c>
      <c r="Z228" s="90">
        <f t="shared" si="438"/>
        <v>0</v>
      </c>
      <c r="AA228" s="90">
        <f t="shared" si="439"/>
        <v>0</v>
      </c>
      <c r="AB228" s="90">
        <f t="shared" si="333"/>
        <v>0</v>
      </c>
      <c r="AC228" s="121">
        <f t="shared" si="440"/>
        <v>0</v>
      </c>
      <c r="AD228" s="90">
        <f t="shared" si="441"/>
        <v>0</v>
      </c>
      <c r="AE228" s="90">
        <f t="shared" si="442"/>
        <v>0</v>
      </c>
      <c r="AF228" s="90">
        <f t="shared" si="334"/>
        <v>0</v>
      </c>
      <c r="AG228" s="121">
        <f t="shared" si="443"/>
        <v>0</v>
      </c>
      <c r="AH228" s="90">
        <f t="shared" si="444"/>
        <v>0</v>
      </c>
      <c r="AI228" s="90">
        <f t="shared" si="445"/>
        <v>0</v>
      </c>
      <c r="AJ228" s="90">
        <f t="shared" si="335"/>
        <v>0</v>
      </c>
      <c r="AK228" s="121">
        <f t="shared" si="446"/>
        <v>0</v>
      </c>
      <c r="AL228" s="90">
        <f t="shared" si="447"/>
        <v>0</v>
      </c>
      <c r="AM228" s="90">
        <f t="shared" si="448"/>
        <v>0</v>
      </c>
      <c r="AN228" s="90">
        <f t="shared" si="336"/>
        <v>0</v>
      </c>
      <c r="AO228" s="121">
        <f t="shared" si="449"/>
        <v>0</v>
      </c>
      <c r="AP228" s="118">
        <f t="shared" si="338"/>
        <v>0</v>
      </c>
      <c r="AQ228" s="89">
        <f t="shared" si="450"/>
        <v>136.76999999999998</v>
      </c>
      <c r="AR228" s="279">
        <f t="shared" si="339"/>
        <v>34.192499999999995</v>
      </c>
      <c r="AS228" s="121">
        <f t="shared" si="451"/>
        <v>139.68</v>
      </c>
      <c r="AT228" s="118">
        <f t="shared" si="340"/>
        <v>27.936000000000003</v>
      </c>
      <c r="AU228" s="279">
        <f t="shared" si="452"/>
        <v>0</v>
      </c>
      <c r="AV228" s="279">
        <f t="shared" si="341"/>
        <v>0</v>
      </c>
      <c r="AW228" s="123">
        <f t="shared" si="453"/>
        <v>0</v>
      </c>
      <c r="AX228" s="118">
        <f t="shared" si="342"/>
        <v>0</v>
      </c>
      <c r="AY228" s="287">
        <f t="shared" si="500"/>
        <v>276.45</v>
      </c>
      <c r="AZ228" s="78">
        <f t="shared" si="501"/>
        <v>62.128500000000003</v>
      </c>
      <c r="BA228" s="830"/>
      <c r="BC228" s="325">
        <f t="shared" si="497"/>
        <v>199</v>
      </c>
      <c r="BD228" s="330"/>
      <c r="BE228" s="331" t="b">
        <f t="shared" si="498"/>
        <v>0</v>
      </c>
      <c r="BF228" s="330"/>
      <c r="BG228" s="331" t="b">
        <f t="shared" si="499"/>
        <v>0</v>
      </c>
    </row>
    <row r="229" spans="1:1042" ht="15" customHeight="1" x14ac:dyDescent="0.2">
      <c r="A229"/>
      <c r="B229" s="435">
        <v>200</v>
      </c>
      <c r="C229" s="91"/>
      <c r="D229" s="283">
        <f t="shared" si="337"/>
        <v>43991</v>
      </c>
      <c r="E229" s="90">
        <f t="shared" si="422"/>
        <v>0</v>
      </c>
      <c r="F229" s="90">
        <f t="shared" si="423"/>
        <v>0</v>
      </c>
      <c r="G229" s="90">
        <f t="shared" si="424"/>
        <v>0</v>
      </c>
      <c r="H229" s="90">
        <f t="shared" si="328"/>
        <v>0</v>
      </c>
      <c r="I229" s="121">
        <f t="shared" si="425"/>
        <v>0</v>
      </c>
      <c r="J229" s="90">
        <f t="shared" si="426"/>
        <v>0</v>
      </c>
      <c r="K229" s="90">
        <f t="shared" si="427"/>
        <v>0</v>
      </c>
      <c r="L229" s="90">
        <f t="shared" si="329"/>
        <v>0</v>
      </c>
      <c r="M229" s="121">
        <f t="shared" si="428"/>
        <v>0</v>
      </c>
      <c r="N229" s="90">
        <f t="shared" si="429"/>
        <v>0</v>
      </c>
      <c r="O229" s="90">
        <f t="shared" si="430"/>
        <v>0</v>
      </c>
      <c r="P229" s="90">
        <f t="shared" si="330"/>
        <v>0</v>
      </c>
      <c r="Q229" s="121">
        <f t="shared" si="431"/>
        <v>0</v>
      </c>
      <c r="R229" s="90">
        <f t="shared" si="432"/>
        <v>0</v>
      </c>
      <c r="S229" s="90">
        <f t="shared" si="433"/>
        <v>0</v>
      </c>
      <c r="T229" s="90">
        <f t="shared" si="331"/>
        <v>0</v>
      </c>
      <c r="U229" s="121">
        <f t="shared" si="434"/>
        <v>0</v>
      </c>
      <c r="V229" s="90">
        <f t="shared" si="435"/>
        <v>0</v>
      </c>
      <c r="W229" s="90">
        <f t="shared" si="436"/>
        <v>0</v>
      </c>
      <c r="X229" s="90">
        <f t="shared" si="332"/>
        <v>0</v>
      </c>
      <c r="Y229" s="121">
        <f t="shared" si="437"/>
        <v>0</v>
      </c>
      <c r="Z229" s="90">
        <f t="shared" si="438"/>
        <v>0</v>
      </c>
      <c r="AA229" s="90">
        <f t="shared" si="439"/>
        <v>0</v>
      </c>
      <c r="AB229" s="90">
        <f t="shared" si="333"/>
        <v>0</v>
      </c>
      <c r="AC229" s="121">
        <f t="shared" si="440"/>
        <v>0</v>
      </c>
      <c r="AD229" s="90">
        <f t="shared" si="441"/>
        <v>0</v>
      </c>
      <c r="AE229" s="90">
        <f t="shared" si="442"/>
        <v>0</v>
      </c>
      <c r="AF229" s="90">
        <f t="shared" si="334"/>
        <v>0</v>
      </c>
      <c r="AG229" s="121">
        <f t="shared" si="443"/>
        <v>0</v>
      </c>
      <c r="AH229" s="90">
        <f t="shared" si="444"/>
        <v>0</v>
      </c>
      <c r="AI229" s="90">
        <f t="shared" si="445"/>
        <v>0</v>
      </c>
      <c r="AJ229" s="90">
        <f t="shared" si="335"/>
        <v>0</v>
      </c>
      <c r="AK229" s="121">
        <f t="shared" si="446"/>
        <v>0</v>
      </c>
      <c r="AL229" s="90">
        <f t="shared" si="447"/>
        <v>0</v>
      </c>
      <c r="AM229" s="90">
        <f t="shared" si="448"/>
        <v>0</v>
      </c>
      <c r="AN229" s="90">
        <f t="shared" si="336"/>
        <v>0</v>
      </c>
      <c r="AO229" s="121">
        <f t="shared" si="449"/>
        <v>0</v>
      </c>
      <c r="AP229" s="118">
        <f t="shared" si="338"/>
        <v>0</v>
      </c>
      <c r="AQ229" s="89">
        <f t="shared" si="450"/>
        <v>61.84</v>
      </c>
      <c r="AR229" s="279">
        <f t="shared" si="339"/>
        <v>15.46</v>
      </c>
      <c r="AS229" s="121">
        <f t="shared" si="451"/>
        <v>0</v>
      </c>
      <c r="AT229" s="118">
        <f t="shared" si="340"/>
        <v>0</v>
      </c>
      <c r="AU229" s="279">
        <f t="shared" si="452"/>
        <v>0</v>
      </c>
      <c r="AV229" s="279">
        <f t="shared" si="341"/>
        <v>0</v>
      </c>
      <c r="AW229" s="123">
        <f t="shared" si="453"/>
        <v>0</v>
      </c>
      <c r="AX229" s="118">
        <f t="shared" si="342"/>
        <v>0</v>
      </c>
      <c r="AY229" s="287">
        <f t="shared" si="500"/>
        <v>61.84</v>
      </c>
      <c r="AZ229" s="78">
        <f t="shared" si="501"/>
        <v>9.2759999999999998</v>
      </c>
      <c r="BA229" s="830"/>
      <c r="BC229" s="325">
        <f t="shared" si="497"/>
        <v>200</v>
      </c>
      <c r="BD229" s="330"/>
      <c r="BE229" s="331" t="b">
        <f t="shared" si="498"/>
        <v>0</v>
      </c>
      <c r="BF229" s="330" t="s">
        <v>547</v>
      </c>
      <c r="BG229" s="331">
        <f t="shared" si="499"/>
        <v>6.1840000000000011</v>
      </c>
    </row>
    <row r="230" spans="1:1042" ht="15" customHeight="1" x14ac:dyDescent="0.2">
      <c r="A230"/>
      <c r="B230" s="435">
        <v>201</v>
      </c>
      <c r="C230" s="91" t="s">
        <v>92</v>
      </c>
      <c r="D230" s="283">
        <f t="shared" si="337"/>
        <v>43991</v>
      </c>
      <c r="E230" s="90" t="str">
        <f t="shared" si="422"/>
        <v>MF19ABM</v>
      </c>
      <c r="F230" s="90">
        <f t="shared" si="423"/>
        <v>60.84</v>
      </c>
      <c r="G230" s="90">
        <f t="shared" si="424"/>
        <v>25</v>
      </c>
      <c r="H230" s="90">
        <f t="shared" si="328"/>
        <v>15.21</v>
      </c>
      <c r="I230" s="121" t="str">
        <f t="shared" si="425"/>
        <v>CT19ACM02</v>
      </c>
      <c r="J230" s="90">
        <f t="shared" si="426"/>
        <v>62.400000000000006</v>
      </c>
      <c r="K230" s="90">
        <f t="shared" si="427"/>
        <v>20</v>
      </c>
      <c r="L230" s="90">
        <f t="shared" si="329"/>
        <v>12.48</v>
      </c>
      <c r="M230" s="121">
        <f t="shared" si="428"/>
        <v>0</v>
      </c>
      <c r="N230" s="90">
        <f t="shared" si="429"/>
        <v>0</v>
      </c>
      <c r="O230" s="90">
        <f t="shared" si="430"/>
        <v>0</v>
      </c>
      <c r="P230" s="90">
        <f t="shared" si="330"/>
        <v>0</v>
      </c>
      <c r="Q230" s="121" t="str">
        <f t="shared" si="431"/>
        <v>ME19ACM01</v>
      </c>
      <c r="R230" s="90">
        <f t="shared" si="432"/>
        <v>30.42</v>
      </c>
      <c r="S230" s="90">
        <f t="shared" si="433"/>
        <v>18</v>
      </c>
      <c r="T230" s="90">
        <f t="shared" si="331"/>
        <v>5.4756000000000009</v>
      </c>
      <c r="U230" s="121" t="str">
        <f t="shared" si="434"/>
        <v>EU19TAM01</v>
      </c>
      <c r="V230" s="90">
        <f t="shared" si="435"/>
        <v>79.44</v>
      </c>
      <c r="W230" s="90">
        <f t="shared" si="436"/>
        <v>11</v>
      </c>
      <c r="X230" s="90">
        <f t="shared" si="332"/>
        <v>8.7383999999999986</v>
      </c>
      <c r="Y230" s="121">
        <f t="shared" si="437"/>
        <v>0</v>
      </c>
      <c r="Z230" s="90">
        <f t="shared" si="438"/>
        <v>0</v>
      </c>
      <c r="AA230" s="90">
        <f t="shared" si="439"/>
        <v>0</v>
      </c>
      <c r="AB230" s="90">
        <f t="shared" si="333"/>
        <v>0</v>
      </c>
      <c r="AC230" s="121">
        <f t="shared" si="440"/>
        <v>0</v>
      </c>
      <c r="AD230" s="90">
        <f t="shared" si="441"/>
        <v>0</v>
      </c>
      <c r="AE230" s="90">
        <f t="shared" si="442"/>
        <v>0</v>
      </c>
      <c r="AF230" s="90">
        <f t="shared" si="334"/>
        <v>0</v>
      </c>
      <c r="AG230" s="121" t="str">
        <f t="shared" si="443"/>
        <v>CT19ACG01</v>
      </c>
      <c r="AH230" s="90">
        <f t="shared" si="444"/>
        <v>30.72</v>
      </c>
      <c r="AI230" s="90">
        <f t="shared" si="445"/>
        <v>25</v>
      </c>
      <c r="AJ230" s="90">
        <f t="shared" si="335"/>
        <v>7.68</v>
      </c>
      <c r="AK230" s="121" t="str">
        <f t="shared" si="446"/>
        <v>AC18BR01</v>
      </c>
      <c r="AL230" s="90">
        <f t="shared" si="447"/>
        <v>87</v>
      </c>
      <c r="AM230" s="90">
        <f t="shared" si="448"/>
        <v>23</v>
      </c>
      <c r="AN230" s="90">
        <f t="shared" si="336"/>
        <v>20.010000000000002</v>
      </c>
      <c r="AO230" s="121">
        <f t="shared" si="449"/>
        <v>0</v>
      </c>
      <c r="AP230" s="118">
        <f t="shared" si="338"/>
        <v>0</v>
      </c>
      <c r="AQ230" s="89">
        <f t="shared" si="450"/>
        <v>0</v>
      </c>
      <c r="AR230" s="279">
        <f t="shared" si="339"/>
        <v>0</v>
      </c>
      <c r="AS230" s="121">
        <f t="shared" si="451"/>
        <v>0</v>
      </c>
      <c r="AT230" s="118">
        <f t="shared" si="340"/>
        <v>0</v>
      </c>
      <c r="AU230" s="279">
        <f t="shared" si="452"/>
        <v>0</v>
      </c>
      <c r="AV230" s="279">
        <f t="shared" si="341"/>
        <v>0</v>
      </c>
      <c r="AW230" s="123">
        <f t="shared" si="453"/>
        <v>0</v>
      </c>
      <c r="AX230" s="118">
        <f t="shared" si="342"/>
        <v>0</v>
      </c>
      <c r="AY230" s="287">
        <f t="shared" si="500"/>
        <v>350.82000000000005</v>
      </c>
      <c r="AZ230" s="78">
        <f t="shared" si="501"/>
        <v>69.594000000000008</v>
      </c>
      <c r="BA230" s="830"/>
      <c r="BC230" s="325">
        <f t="shared" si="497"/>
        <v>201</v>
      </c>
      <c r="BD230" s="330"/>
      <c r="BE230" s="331" t="b">
        <f t="shared" si="498"/>
        <v>0</v>
      </c>
      <c r="BF230" s="330"/>
      <c r="BG230" s="331" t="b">
        <f t="shared" si="499"/>
        <v>0</v>
      </c>
    </row>
    <row r="231" spans="1:1042" ht="15" customHeight="1" x14ac:dyDescent="0.2">
      <c r="A231"/>
      <c r="B231" s="91">
        <v>202</v>
      </c>
      <c r="C231" s="91" t="s">
        <v>92</v>
      </c>
      <c r="D231" s="283">
        <f t="shared" si="337"/>
        <v>43991</v>
      </c>
      <c r="E231" s="90" t="str">
        <f t="shared" si="422"/>
        <v>MF19ABM</v>
      </c>
      <c r="F231" s="90">
        <f t="shared" si="423"/>
        <v>60.84</v>
      </c>
      <c r="G231" s="90">
        <f t="shared" si="424"/>
        <v>25</v>
      </c>
      <c r="H231" s="90">
        <f t="shared" si="328"/>
        <v>15.21</v>
      </c>
      <c r="I231" s="121" t="str">
        <f t="shared" si="425"/>
        <v>CT19ACM02</v>
      </c>
      <c r="J231" s="90">
        <f t="shared" si="426"/>
        <v>31.200000000000003</v>
      </c>
      <c r="K231" s="90">
        <f t="shared" si="427"/>
        <v>20</v>
      </c>
      <c r="L231" s="90">
        <f t="shared" si="329"/>
        <v>6.24</v>
      </c>
      <c r="M231" s="121">
        <f t="shared" si="428"/>
        <v>0</v>
      </c>
      <c r="N231" s="90">
        <f t="shared" si="429"/>
        <v>0</v>
      </c>
      <c r="O231" s="90">
        <f t="shared" si="430"/>
        <v>0</v>
      </c>
      <c r="P231" s="90">
        <f t="shared" si="330"/>
        <v>0</v>
      </c>
      <c r="Q231" s="121" t="str">
        <f t="shared" si="431"/>
        <v>ME19ACM01</v>
      </c>
      <c r="R231" s="90">
        <f t="shared" si="432"/>
        <v>30.42</v>
      </c>
      <c r="S231" s="90">
        <f t="shared" si="433"/>
        <v>18</v>
      </c>
      <c r="T231" s="90">
        <f t="shared" si="331"/>
        <v>5.4756000000000009</v>
      </c>
      <c r="U231" s="121">
        <f t="shared" si="434"/>
        <v>0</v>
      </c>
      <c r="V231" s="90">
        <f t="shared" si="435"/>
        <v>0</v>
      </c>
      <c r="W231" s="90">
        <f t="shared" si="436"/>
        <v>0</v>
      </c>
      <c r="X231" s="90">
        <f t="shared" si="332"/>
        <v>0</v>
      </c>
      <c r="Y231" s="121">
        <f t="shared" si="437"/>
        <v>0</v>
      </c>
      <c r="Z231" s="90">
        <f t="shared" si="438"/>
        <v>0</v>
      </c>
      <c r="AA231" s="90">
        <f t="shared" si="439"/>
        <v>0</v>
      </c>
      <c r="AB231" s="90">
        <f t="shared" si="333"/>
        <v>0</v>
      </c>
      <c r="AC231" s="121">
        <f t="shared" si="440"/>
        <v>0</v>
      </c>
      <c r="AD231" s="90">
        <f t="shared" si="441"/>
        <v>0</v>
      </c>
      <c r="AE231" s="90">
        <f t="shared" si="442"/>
        <v>0</v>
      </c>
      <c r="AF231" s="90">
        <f t="shared" si="334"/>
        <v>0</v>
      </c>
      <c r="AG231" s="121" t="str">
        <f t="shared" si="443"/>
        <v>CT19ACG01</v>
      </c>
      <c r="AH231" s="90">
        <f t="shared" si="444"/>
        <v>30.72</v>
      </c>
      <c r="AI231" s="90">
        <f t="shared" si="445"/>
        <v>25</v>
      </c>
      <c r="AJ231" s="90">
        <f t="shared" si="335"/>
        <v>7.68</v>
      </c>
      <c r="AK231" s="121" t="str">
        <f t="shared" si="446"/>
        <v>AC18BR01</v>
      </c>
      <c r="AL231" s="90">
        <f t="shared" si="447"/>
        <v>43.5</v>
      </c>
      <c r="AM231" s="90">
        <f t="shared" si="448"/>
        <v>23</v>
      </c>
      <c r="AN231" s="90">
        <f t="shared" si="336"/>
        <v>10.005000000000001</v>
      </c>
      <c r="AO231" s="121">
        <f t="shared" si="449"/>
        <v>0</v>
      </c>
      <c r="AP231" s="118">
        <f t="shared" si="338"/>
        <v>0</v>
      </c>
      <c r="AQ231" s="89">
        <f t="shared" si="450"/>
        <v>0</v>
      </c>
      <c r="AR231" s="279">
        <f t="shared" si="339"/>
        <v>0</v>
      </c>
      <c r="AS231" s="121">
        <f t="shared" si="451"/>
        <v>0</v>
      </c>
      <c r="AT231" s="118">
        <f t="shared" si="340"/>
        <v>0</v>
      </c>
      <c r="AU231" s="279">
        <f t="shared" si="452"/>
        <v>0</v>
      </c>
      <c r="AV231" s="279">
        <f t="shared" si="341"/>
        <v>0</v>
      </c>
      <c r="AW231" s="123">
        <f t="shared" si="453"/>
        <v>0</v>
      </c>
      <c r="AX231" s="118">
        <f t="shared" si="342"/>
        <v>0</v>
      </c>
      <c r="AY231" s="287">
        <f t="shared" si="500"/>
        <v>196.68</v>
      </c>
      <c r="AZ231" s="78">
        <f t="shared" si="501"/>
        <v>44.610600000000005</v>
      </c>
      <c r="BA231" s="830"/>
      <c r="BC231" s="325">
        <f t="shared" si="497"/>
        <v>202</v>
      </c>
      <c r="BD231" s="330"/>
      <c r="BE231" s="331" t="b">
        <f t="shared" si="498"/>
        <v>0</v>
      </c>
      <c r="BF231" s="330"/>
      <c r="BG231" s="331" t="b">
        <f t="shared" si="499"/>
        <v>0</v>
      </c>
    </row>
    <row r="232" spans="1:1042" ht="15" customHeight="1" x14ac:dyDescent="0.2">
      <c r="A232"/>
      <c r="B232" s="435">
        <v>203</v>
      </c>
      <c r="C232" s="91" t="s">
        <v>92</v>
      </c>
      <c r="D232" s="283">
        <f t="shared" si="337"/>
        <v>43991</v>
      </c>
      <c r="E232" s="90" t="str">
        <f t="shared" si="422"/>
        <v>MF19ABM</v>
      </c>
      <c r="F232" s="90">
        <f t="shared" si="423"/>
        <v>60.84</v>
      </c>
      <c r="G232" s="90">
        <f t="shared" si="424"/>
        <v>25</v>
      </c>
      <c r="H232" s="90">
        <f t="shared" si="328"/>
        <v>15.21</v>
      </c>
      <c r="I232" s="121" t="str">
        <f t="shared" si="425"/>
        <v>CT19ACM02</v>
      </c>
      <c r="J232" s="90">
        <f t="shared" si="426"/>
        <v>31.200000000000003</v>
      </c>
      <c r="K232" s="90">
        <f t="shared" si="427"/>
        <v>20</v>
      </c>
      <c r="L232" s="90">
        <f t="shared" si="329"/>
        <v>6.24</v>
      </c>
      <c r="M232" s="121">
        <f t="shared" si="428"/>
        <v>0</v>
      </c>
      <c r="N232" s="90">
        <f t="shared" si="429"/>
        <v>0</v>
      </c>
      <c r="O232" s="90">
        <f t="shared" si="430"/>
        <v>0</v>
      </c>
      <c r="P232" s="90">
        <f t="shared" si="330"/>
        <v>0</v>
      </c>
      <c r="Q232" s="121" t="str">
        <f t="shared" si="431"/>
        <v>ME19ACM01</v>
      </c>
      <c r="R232" s="90">
        <f t="shared" si="432"/>
        <v>60.84</v>
      </c>
      <c r="S232" s="90">
        <f t="shared" si="433"/>
        <v>18</v>
      </c>
      <c r="T232" s="90">
        <f t="shared" si="331"/>
        <v>10.951200000000002</v>
      </c>
      <c r="U232" s="121">
        <f t="shared" si="434"/>
        <v>0</v>
      </c>
      <c r="V232" s="90">
        <f t="shared" si="435"/>
        <v>0</v>
      </c>
      <c r="W232" s="90">
        <f t="shared" si="436"/>
        <v>0</v>
      </c>
      <c r="X232" s="90">
        <f t="shared" si="332"/>
        <v>0</v>
      </c>
      <c r="Y232" s="121">
        <f t="shared" si="437"/>
        <v>0</v>
      </c>
      <c r="Z232" s="90">
        <f t="shared" si="438"/>
        <v>0</v>
      </c>
      <c r="AA232" s="90">
        <f t="shared" si="439"/>
        <v>0</v>
      </c>
      <c r="AB232" s="90">
        <f t="shared" si="333"/>
        <v>0</v>
      </c>
      <c r="AC232" s="121" t="str">
        <f t="shared" si="440"/>
        <v>MF19DAG01</v>
      </c>
      <c r="AD232" s="90">
        <f t="shared" si="441"/>
        <v>60.84</v>
      </c>
      <c r="AE232" s="90">
        <f t="shared" si="442"/>
        <v>33</v>
      </c>
      <c r="AF232" s="90">
        <f t="shared" si="334"/>
        <v>20.077200000000001</v>
      </c>
      <c r="AG232" s="121" t="str">
        <f t="shared" si="443"/>
        <v>CT19ACG01</v>
      </c>
      <c r="AH232" s="90">
        <f t="shared" si="444"/>
        <v>61.44</v>
      </c>
      <c r="AI232" s="90">
        <f t="shared" si="445"/>
        <v>25</v>
      </c>
      <c r="AJ232" s="90">
        <f t="shared" si="335"/>
        <v>15.36</v>
      </c>
      <c r="AK232" s="121" t="str">
        <f t="shared" si="446"/>
        <v>AC18BR01</v>
      </c>
      <c r="AL232" s="90">
        <f t="shared" si="447"/>
        <v>261</v>
      </c>
      <c r="AM232" s="90">
        <f t="shared" si="448"/>
        <v>23</v>
      </c>
      <c r="AN232" s="90">
        <f t="shared" si="336"/>
        <v>60.03</v>
      </c>
      <c r="AO232" s="121">
        <f t="shared" si="449"/>
        <v>0</v>
      </c>
      <c r="AP232" s="118">
        <f t="shared" si="338"/>
        <v>0</v>
      </c>
      <c r="AQ232" s="89">
        <f t="shared" si="450"/>
        <v>0</v>
      </c>
      <c r="AR232" s="279">
        <f t="shared" si="339"/>
        <v>0</v>
      </c>
      <c r="AS232" s="121">
        <f t="shared" si="451"/>
        <v>0</v>
      </c>
      <c r="AT232" s="118">
        <f t="shared" si="340"/>
        <v>0</v>
      </c>
      <c r="AU232" s="279">
        <f t="shared" si="452"/>
        <v>0</v>
      </c>
      <c r="AV232" s="279">
        <f t="shared" si="341"/>
        <v>0</v>
      </c>
      <c r="AW232" s="123">
        <f t="shared" si="453"/>
        <v>0</v>
      </c>
      <c r="AX232" s="118">
        <f t="shared" si="342"/>
        <v>0</v>
      </c>
      <c r="AY232" s="287">
        <f t="shared" si="500"/>
        <v>536.16</v>
      </c>
      <c r="AZ232" s="78">
        <f t="shared" si="501"/>
        <v>127.86840000000001</v>
      </c>
      <c r="BA232" s="830"/>
      <c r="BC232" s="325">
        <f t="shared" si="497"/>
        <v>203</v>
      </c>
      <c r="BD232" s="330"/>
      <c r="BE232" s="331" t="b">
        <f t="shared" si="498"/>
        <v>0</v>
      </c>
      <c r="BF232" s="330"/>
      <c r="BG232" s="331" t="b">
        <f t="shared" si="499"/>
        <v>0</v>
      </c>
    </row>
    <row r="233" spans="1:1042" ht="15" customHeight="1" x14ac:dyDescent="0.2">
      <c r="A233"/>
      <c r="B233" s="91">
        <v>204</v>
      </c>
      <c r="C233" s="91" t="s">
        <v>92</v>
      </c>
      <c r="D233" s="283">
        <f t="shared" si="337"/>
        <v>43991</v>
      </c>
      <c r="E233" s="90">
        <f t="shared" si="422"/>
        <v>0</v>
      </c>
      <c r="F233" s="90">
        <f t="shared" si="423"/>
        <v>0</v>
      </c>
      <c r="G233" s="90">
        <f t="shared" si="424"/>
        <v>0</v>
      </c>
      <c r="H233" s="90">
        <f t="shared" si="328"/>
        <v>0</v>
      </c>
      <c r="I233" s="121" t="str">
        <f t="shared" si="425"/>
        <v>CT19ACM02</v>
      </c>
      <c r="J233" s="90">
        <f t="shared" si="426"/>
        <v>31.200000000000003</v>
      </c>
      <c r="K233" s="90">
        <f t="shared" si="427"/>
        <v>20</v>
      </c>
      <c r="L233" s="90">
        <f t="shared" si="329"/>
        <v>6.24</v>
      </c>
      <c r="M233" s="121">
        <f t="shared" si="428"/>
        <v>0</v>
      </c>
      <c r="N233" s="90">
        <f t="shared" si="429"/>
        <v>0</v>
      </c>
      <c r="O233" s="90">
        <f t="shared" si="430"/>
        <v>0</v>
      </c>
      <c r="P233" s="90">
        <f t="shared" si="330"/>
        <v>0</v>
      </c>
      <c r="Q233" s="121" t="str">
        <f t="shared" si="431"/>
        <v>ME19ACM01</v>
      </c>
      <c r="R233" s="90">
        <f t="shared" si="432"/>
        <v>91.26</v>
      </c>
      <c r="S233" s="90">
        <f t="shared" si="433"/>
        <v>18</v>
      </c>
      <c r="T233" s="90">
        <f t="shared" si="331"/>
        <v>16.4268</v>
      </c>
      <c r="U233" s="121" t="str">
        <f t="shared" si="434"/>
        <v>EU19TAM01</v>
      </c>
      <c r="V233" s="90">
        <f t="shared" si="435"/>
        <v>39.72</v>
      </c>
      <c r="W233" s="90">
        <f t="shared" si="436"/>
        <v>11</v>
      </c>
      <c r="X233" s="90">
        <f t="shared" si="332"/>
        <v>4.3691999999999993</v>
      </c>
      <c r="Y233" s="121">
        <f t="shared" si="437"/>
        <v>0</v>
      </c>
      <c r="Z233" s="90">
        <f t="shared" si="438"/>
        <v>0</v>
      </c>
      <c r="AA233" s="90">
        <f t="shared" si="439"/>
        <v>0</v>
      </c>
      <c r="AB233" s="90">
        <f t="shared" si="333"/>
        <v>0</v>
      </c>
      <c r="AC233" s="121">
        <f t="shared" si="440"/>
        <v>0</v>
      </c>
      <c r="AD233" s="90">
        <f t="shared" si="441"/>
        <v>0</v>
      </c>
      <c r="AE233" s="90">
        <f t="shared" si="442"/>
        <v>0</v>
      </c>
      <c r="AF233" s="90">
        <f t="shared" si="334"/>
        <v>0</v>
      </c>
      <c r="AG233" s="121" t="str">
        <f t="shared" si="443"/>
        <v>CT19ACG01</v>
      </c>
      <c r="AH233" s="90">
        <f t="shared" si="444"/>
        <v>30.72</v>
      </c>
      <c r="AI233" s="90">
        <f t="shared" si="445"/>
        <v>25</v>
      </c>
      <c r="AJ233" s="90">
        <f t="shared" si="335"/>
        <v>7.68</v>
      </c>
      <c r="AK233" s="121" t="str">
        <f t="shared" si="446"/>
        <v>AC18BR01</v>
      </c>
      <c r="AL233" s="90">
        <f t="shared" si="447"/>
        <v>174</v>
      </c>
      <c r="AM233" s="90">
        <f t="shared" si="448"/>
        <v>23</v>
      </c>
      <c r="AN233" s="90">
        <f t="shared" si="336"/>
        <v>40.020000000000003</v>
      </c>
      <c r="AO233" s="121">
        <f t="shared" si="449"/>
        <v>0</v>
      </c>
      <c r="AP233" s="118">
        <f t="shared" si="338"/>
        <v>0</v>
      </c>
      <c r="AQ233" s="89">
        <f t="shared" si="450"/>
        <v>0</v>
      </c>
      <c r="AR233" s="279">
        <f t="shared" si="339"/>
        <v>0</v>
      </c>
      <c r="AS233" s="121">
        <f t="shared" si="451"/>
        <v>0</v>
      </c>
      <c r="AT233" s="118">
        <f t="shared" si="340"/>
        <v>0</v>
      </c>
      <c r="AU233" s="279">
        <f t="shared" si="452"/>
        <v>0</v>
      </c>
      <c r="AV233" s="279">
        <f t="shared" si="341"/>
        <v>0</v>
      </c>
      <c r="AW233" s="123">
        <f t="shared" si="453"/>
        <v>0</v>
      </c>
      <c r="AX233" s="118">
        <f t="shared" si="342"/>
        <v>0</v>
      </c>
      <c r="AY233" s="287">
        <f t="shared" si="500"/>
        <v>366.9</v>
      </c>
      <c r="AZ233" s="78">
        <f t="shared" si="501"/>
        <v>74.736000000000004</v>
      </c>
      <c r="BA233" s="830"/>
      <c r="BC233" s="325">
        <f t="shared" si="497"/>
        <v>204</v>
      </c>
      <c r="BD233" s="330"/>
      <c r="BE233" s="331" t="b">
        <f t="shared" si="498"/>
        <v>0</v>
      </c>
      <c r="BF233" s="330"/>
      <c r="BG233" s="331" t="b">
        <f t="shared" si="499"/>
        <v>0</v>
      </c>
    </row>
    <row r="234" spans="1:1042" ht="15" customHeight="1" x14ac:dyDescent="0.2">
      <c r="A234"/>
      <c r="B234" s="435">
        <v>205</v>
      </c>
      <c r="C234" s="91" t="s">
        <v>92</v>
      </c>
      <c r="D234" s="283">
        <f t="shared" si="337"/>
        <v>43991</v>
      </c>
      <c r="E234" s="90" t="str">
        <f t="shared" si="422"/>
        <v>MF19ABM</v>
      </c>
      <c r="F234" s="90">
        <f t="shared" si="423"/>
        <v>30.42</v>
      </c>
      <c r="G234" s="90">
        <f t="shared" si="424"/>
        <v>25</v>
      </c>
      <c r="H234" s="90">
        <f t="shared" si="328"/>
        <v>7.6050000000000004</v>
      </c>
      <c r="I234" s="121" t="str">
        <f t="shared" si="425"/>
        <v>CT19ACM02</v>
      </c>
      <c r="J234" s="90">
        <f t="shared" si="426"/>
        <v>31.200000000000003</v>
      </c>
      <c r="K234" s="90">
        <f t="shared" si="427"/>
        <v>20</v>
      </c>
      <c r="L234" s="90">
        <f t="shared" si="329"/>
        <v>6.24</v>
      </c>
      <c r="M234" s="121">
        <f t="shared" si="428"/>
        <v>0</v>
      </c>
      <c r="N234" s="90">
        <f t="shared" si="429"/>
        <v>0</v>
      </c>
      <c r="O234" s="90">
        <f t="shared" si="430"/>
        <v>0</v>
      </c>
      <c r="P234" s="90">
        <f t="shared" si="330"/>
        <v>0</v>
      </c>
      <c r="Q234" s="121">
        <f t="shared" si="431"/>
        <v>0</v>
      </c>
      <c r="R234" s="90">
        <f t="shared" si="432"/>
        <v>0</v>
      </c>
      <c r="S234" s="90">
        <f t="shared" si="433"/>
        <v>0</v>
      </c>
      <c r="T234" s="90">
        <f t="shared" si="331"/>
        <v>0</v>
      </c>
      <c r="U234" s="121" t="str">
        <f t="shared" si="434"/>
        <v>EU19TAM01</v>
      </c>
      <c r="V234" s="90">
        <f t="shared" si="435"/>
        <v>39.72</v>
      </c>
      <c r="W234" s="90">
        <f t="shared" si="436"/>
        <v>11</v>
      </c>
      <c r="X234" s="90">
        <f t="shared" si="332"/>
        <v>4.3691999999999993</v>
      </c>
      <c r="Y234" s="121">
        <f t="shared" si="437"/>
        <v>0</v>
      </c>
      <c r="Z234" s="90">
        <f t="shared" si="438"/>
        <v>0</v>
      </c>
      <c r="AA234" s="90">
        <f t="shared" si="439"/>
        <v>0</v>
      </c>
      <c r="AB234" s="90">
        <f t="shared" si="333"/>
        <v>0</v>
      </c>
      <c r="AC234" s="121" t="str">
        <f t="shared" si="440"/>
        <v>MF19DAG01</v>
      </c>
      <c r="AD234" s="90">
        <f t="shared" si="441"/>
        <v>60.84</v>
      </c>
      <c r="AE234" s="90">
        <f t="shared" si="442"/>
        <v>33</v>
      </c>
      <c r="AF234" s="90">
        <f t="shared" si="334"/>
        <v>20.077200000000001</v>
      </c>
      <c r="AG234" s="121" t="str">
        <f t="shared" si="443"/>
        <v>CT19ACG01</v>
      </c>
      <c r="AH234" s="90">
        <f t="shared" si="444"/>
        <v>61.44</v>
      </c>
      <c r="AI234" s="90">
        <f t="shared" si="445"/>
        <v>25</v>
      </c>
      <c r="AJ234" s="90">
        <f t="shared" si="335"/>
        <v>15.36</v>
      </c>
      <c r="AK234" s="121" t="str">
        <f t="shared" si="446"/>
        <v>AC18BR02</v>
      </c>
      <c r="AL234" s="90">
        <f t="shared" si="447"/>
        <v>87</v>
      </c>
      <c r="AM234" s="90">
        <f t="shared" si="448"/>
        <v>23</v>
      </c>
      <c r="AN234" s="90">
        <f t="shared" si="336"/>
        <v>20.010000000000002</v>
      </c>
      <c r="AO234" s="121">
        <f t="shared" si="449"/>
        <v>0</v>
      </c>
      <c r="AP234" s="118">
        <f t="shared" si="338"/>
        <v>0</v>
      </c>
      <c r="AQ234" s="89">
        <f t="shared" si="450"/>
        <v>0</v>
      </c>
      <c r="AR234" s="279">
        <f t="shared" si="339"/>
        <v>0</v>
      </c>
      <c r="AS234" s="121">
        <f t="shared" si="451"/>
        <v>0</v>
      </c>
      <c r="AT234" s="118">
        <f t="shared" si="340"/>
        <v>0</v>
      </c>
      <c r="AU234" s="279">
        <f t="shared" si="452"/>
        <v>0</v>
      </c>
      <c r="AV234" s="279">
        <f t="shared" si="341"/>
        <v>0</v>
      </c>
      <c r="AW234" s="123">
        <f t="shared" si="453"/>
        <v>0</v>
      </c>
      <c r="AX234" s="118">
        <f t="shared" si="342"/>
        <v>0</v>
      </c>
      <c r="AY234" s="287">
        <f t="shared" si="500"/>
        <v>310.62</v>
      </c>
      <c r="AZ234" s="78">
        <f t="shared" si="501"/>
        <v>73.6614</v>
      </c>
      <c r="BA234" s="830"/>
      <c r="BC234" s="325">
        <f t="shared" si="497"/>
        <v>205</v>
      </c>
      <c r="BD234" s="330"/>
      <c r="BE234" s="331" t="b">
        <f t="shared" si="498"/>
        <v>0</v>
      </c>
      <c r="BF234" s="330"/>
      <c r="BG234" s="331" t="b">
        <f t="shared" si="499"/>
        <v>0</v>
      </c>
    </row>
    <row r="235" spans="1:1042" ht="15" customHeight="1" x14ac:dyDescent="0.2">
      <c r="A235"/>
      <c r="B235" s="91">
        <v>206</v>
      </c>
      <c r="C235" s="91" t="s">
        <v>92</v>
      </c>
      <c r="D235" s="283">
        <f t="shared" si="337"/>
        <v>43991</v>
      </c>
      <c r="E235" s="90" t="str">
        <f t="shared" si="422"/>
        <v>MF19ABM</v>
      </c>
      <c r="F235" s="90">
        <f t="shared" si="423"/>
        <v>304.20000000000005</v>
      </c>
      <c r="G235" s="90">
        <f t="shared" si="424"/>
        <v>25</v>
      </c>
      <c r="H235" s="90">
        <f t="shared" si="328"/>
        <v>76.050000000000011</v>
      </c>
      <c r="I235" s="121" t="str">
        <f t="shared" si="425"/>
        <v>CT19ACM02</v>
      </c>
      <c r="J235" s="90">
        <f t="shared" si="426"/>
        <v>31.200000000000003</v>
      </c>
      <c r="K235" s="90">
        <f t="shared" si="427"/>
        <v>20</v>
      </c>
      <c r="L235" s="90">
        <f t="shared" si="329"/>
        <v>6.24</v>
      </c>
      <c r="M235" s="121">
        <f t="shared" si="428"/>
        <v>0</v>
      </c>
      <c r="N235" s="90">
        <f t="shared" si="429"/>
        <v>0</v>
      </c>
      <c r="O235" s="90">
        <f t="shared" si="430"/>
        <v>0</v>
      </c>
      <c r="P235" s="90">
        <f t="shared" si="330"/>
        <v>0</v>
      </c>
      <c r="Q235" s="121">
        <f t="shared" si="431"/>
        <v>0</v>
      </c>
      <c r="R235" s="90">
        <f t="shared" si="432"/>
        <v>0</v>
      </c>
      <c r="S235" s="90">
        <f t="shared" si="433"/>
        <v>0</v>
      </c>
      <c r="T235" s="90">
        <f t="shared" si="331"/>
        <v>0</v>
      </c>
      <c r="U235" s="121" t="str">
        <f t="shared" si="434"/>
        <v>EU19TAM01</v>
      </c>
      <c r="V235" s="90">
        <f t="shared" si="435"/>
        <v>39.72</v>
      </c>
      <c r="W235" s="90">
        <f t="shared" si="436"/>
        <v>11</v>
      </c>
      <c r="X235" s="90">
        <f t="shared" si="332"/>
        <v>4.3691999999999993</v>
      </c>
      <c r="Y235" s="121">
        <f t="shared" si="437"/>
        <v>0</v>
      </c>
      <c r="Z235" s="90">
        <f t="shared" si="438"/>
        <v>0</v>
      </c>
      <c r="AA235" s="90">
        <f t="shared" si="439"/>
        <v>0</v>
      </c>
      <c r="AB235" s="90">
        <f t="shared" si="333"/>
        <v>0</v>
      </c>
      <c r="AC235" s="121" t="str">
        <f t="shared" si="440"/>
        <v>MF19DAG01</v>
      </c>
      <c r="AD235" s="90">
        <f t="shared" si="441"/>
        <v>30.42</v>
      </c>
      <c r="AE235" s="90">
        <f t="shared" si="442"/>
        <v>33</v>
      </c>
      <c r="AF235" s="90">
        <f t="shared" si="334"/>
        <v>10.038600000000001</v>
      </c>
      <c r="AG235" s="121">
        <f t="shared" si="443"/>
        <v>0</v>
      </c>
      <c r="AH235" s="90">
        <f t="shared" si="444"/>
        <v>0</v>
      </c>
      <c r="AI235" s="90">
        <f t="shared" si="445"/>
        <v>0</v>
      </c>
      <c r="AJ235" s="90">
        <f t="shared" si="335"/>
        <v>0</v>
      </c>
      <c r="AK235" s="121" t="str">
        <f t="shared" si="446"/>
        <v>AC18BR01</v>
      </c>
      <c r="AL235" s="90">
        <f t="shared" si="447"/>
        <v>261</v>
      </c>
      <c r="AM235" s="90">
        <f t="shared" si="448"/>
        <v>23</v>
      </c>
      <c r="AN235" s="90">
        <f t="shared" si="336"/>
        <v>60.03</v>
      </c>
      <c r="AO235" s="121">
        <f t="shared" si="449"/>
        <v>0</v>
      </c>
      <c r="AP235" s="118">
        <f t="shared" si="338"/>
        <v>0</v>
      </c>
      <c r="AQ235" s="89">
        <f t="shared" si="450"/>
        <v>0</v>
      </c>
      <c r="AR235" s="279">
        <f t="shared" si="339"/>
        <v>0</v>
      </c>
      <c r="AS235" s="121">
        <f t="shared" si="451"/>
        <v>0</v>
      </c>
      <c r="AT235" s="118">
        <f t="shared" si="340"/>
        <v>0</v>
      </c>
      <c r="AU235" s="279">
        <f t="shared" si="452"/>
        <v>0</v>
      </c>
      <c r="AV235" s="279">
        <f t="shared" si="341"/>
        <v>0</v>
      </c>
      <c r="AW235" s="123">
        <f t="shared" si="453"/>
        <v>0</v>
      </c>
      <c r="AX235" s="118">
        <f t="shared" si="342"/>
        <v>0</v>
      </c>
      <c r="AY235" s="445">
        <f t="shared" si="454"/>
        <v>666.54</v>
      </c>
      <c r="AZ235" s="444">
        <f t="shared" ref="AZ235:AZ248" si="502">IF($C235="GD",H235+L235+P235+T235+X235+AB235+AF235+AJ235+AN235+AP235-BE235-BG235,AR235+AT235+AX235+AV235-BE235-BG235)</f>
        <v>156.7278</v>
      </c>
      <c r="BA235" s="830"/>
      <c r="BC235" s="325">
        <f t="shared" si="497"/>
        <v>206</v>
      </c>
      <c r="BD235" s="330"/>
      <c r="BE235" s="331" t="b">
        <f t="shared" si="498"/>
        <v>0</v>
      </c>
      <c r="BF235" s="330"/>
      <c r="BG235" s="331" t="b">
        <f t="shared" si="499"/>
        <v>0</v>
      </c>
    </row>
    <row r="236" spans="1:1042" ht="15" customHeight="1" x14ac:dyDescent="0.2">
      <c r="A236"/>
      <c r="B236" s="435">
        <v>207</v>
      </c>
      <c r="C236" s="91" t="s">
        <v>92</v>
      </c>
      <c r="D236" s="283">
        <f t="shared" si="337"/>
        <v>43991</v>
      </c>
      <c r="E236" s="90" t="str">
        <f t="shared" si="422"/>
        <v>MF19ABM</v>
      </c>
      <c r="F236" s="90">
        <f t="shared" si="423"/>
        <v>30.42</v>
      </c>
      <c r="G236" s="90">
        <f t="shared" si="424"/>
        <v>25</v>
      </c>
      <c r="H236" s="90">
        <f t="shared" si="328"/>
        <v>7.6050000000000004</v>
      </c>
      <c r="I236" s="121" t="str">
        <f t="shared" si="425"/>
        <v>CT19ACM02</v>
      </c>
      <c r="J236" s="90">
        <f t="shared" si="426"/>
        <v>62.400000000000006</v>
      </c>
      <c r="K236" s="90">
        <f t="shared" si="427"/>
        <v>20</v>
      </c>
      <c r="L236" s="90">
        <f t="shared" si="329"/>
        <v>12.48</v>
      </c>
      <c r="M236" s="121">
        <f t="shared" si="428"/>
        <v>0</v>
      </c>
      <c r="N236" s="90">
        <f t="shared" si="429"/>
        <v>0</v>
      </c>
      <c r="O236" s="90">
        <f t="shared" si="430"/>
        <v>0</v>
      </c>
      <c r="P236" s="90">
        <f t="shared" si="330"/>
        <v>0</v>
      </c>
      <c r="Q236" s="121" t="str">
        <f t="shared" si="431"/>
        <v>ME19ACM01</v>
      </c>
      <c r="R236" s="90">
        <f t="shared" si="432"/>
        <v>60.84</v>
      </c>
      <c r="S236" s="90">
        <f t="shared" si="433"/>
        <v>18</v>
      </c>
      <c r="T236" s="90">
        <f t="shared" si="331"/>
        <v>10.951200000000002</v>
      </c>
      <c r="U236" s="121" t="str">
        <f t="shared" si="434"/>
        <v>EU19TAM02</v>
      </c>
      <c r="V236" s="90">
        <f t="shared" si="435"/>
        <v>119.16</v>
      </c>
      <c r="W236" s="90">
        <f t="shared" si="436"/>
        <v>11</v>
      </c>
      <c r="X236" s="90">
        <f t="shared" si="332"/>
        <v>13.1076</v>
      </c>
      <c r="Y236" s="121">
        <f t="shared" si="437"/>
        <v>0</v>
      </c>
      <c r="Z236" s="90">
        <f t="shared" si="438"/>
        <v>0</v>
      </c>
      <c r="AA236" s="90">
        <f t="shared" si="439"/>
        <v>0</v>
      </c>
      <c r="AB236" s="90">
        <f t="shared" si="333"/>
        <v>0</v>
      </c>
      <c r="AC236" s="121">
        <f t="shared" si="440"/>
        <v>0</v>
      </c>
      <c r="AD236" s="90">
        <f t="shared" si="441"/>
        <v>0</v>
      </c>
      <c r="AE236" s="90">
        <f t="shared" si="442"/>
        <v>0</v>
      </c>
      <c r="AF236" s="90">
        <f t="shared" si="334"/>
        <v>0</v>
      </c>
      <c r="AG236" s="121" t="str">
        <f t="shared" si="443"/>
        <v>CT19ACG01</v>
      </c>
      <c r="AH236" s="90">
        <f t="shared" si="444"/>
        <v>30.72</v>
      </c>
      <c r="AI236" s="90">
        <f t="shared" si="445"/>
        <v>25</v>
      </c>
      <c r="AJ236" s="90">
        <f t="shared" si="335"/>
        <v>7.68</v>
      </c>
      <c r="AK236" s="121" t="str">
        <f t="shared" si="446"/>
        <v>AC18BR01</v>
      </c>
      <c r="AL236" s="90">
        <f t="shared" si="447"/>
        <v>43.5</v>
      </c>
      <c r="AM236" s="90">
        <f t="shared" si="448"/>
        <v>23</v>
      </c>
      <c r="AN236" s="90">
        <f t="shared" si="336"/>
        <v>10.005000000000001</v>
      </c>
      <c r="AO236" s="121">
        <f t="shared" si="449"/>
        <v>0</v>
      </c>
      <c r="AP236" s="118">
        <f t="shared" si="338"/>
        <v>0</v>
      </c>
      <c r="AQ236" s="89">
        <f t="shared" si="450"/>
        <v>0</v>
      </c>
      <c r="AR236" s="279">
        <f t="shared" si="339"/>
        <v>0</v>
      </c>
      <c r="AS236" s="121">
        <f t="shared" si="451"/>
        <v>0</v>
      </c>
      <c r="AT236" s="118">
        <f t="shared" si="340"/>
        <v>0</v>
      </c>
      <c r="AU236" s="279">
        <f t="shared" si="452"/>
        <v>0</v>
      </c>
      <c r="AV236" s="279">
        <f t="shared" si="341"/>
        <v>0</v>
      </c>
      <c r="AW236" s="123">
        <f t="shared" si="453"/>
        <v>0</v>
      </c>
      <c r="AX236" s="118">
        <f t="shared" si="342"/>
        <v>0</v>
      </c>
      <c r="AY236" s="445">
        <f t="shared" si="454"/>
        <v>347.04000000000008</v>
      </c>
      <c r="AZ236" s="444">
        <f t="shared" si="502"/>
        <v>61.828800000000001</v>
      </c>
      <c r="BA236" s="830"/>
      <c r="BC236" s="325">
        <f t="shared" si="497"/>
        <v>207</v>
      </c>
      <c r="BD236" s="330"/>
      <c r="BE236" s="331" t="b">
        <f t="shared" si="498"/>
        <v>0</v>
      </c>
      <c r="BF236" s="330"/>
      <c r="BG236" s="331" t="b">
        <f t="shared" si="499"/>
        <v>0</v>
      </c>
    </row>
    <row r="237" spans="1:1042" ht="15" customHeight="1" x14ac:dyDescent="0.2">
      <c r="A237"/>
      <c r="B237" s="91">
        <v>208</v>
      </c>
      <c r="C237" s="91" t="s">
        <v>92</v>
      </c>
      <c r="D237" s="283">
        <f t="shared" si="337"/>
        <v>43991</v>
      </c>
      <c r="E237" s="90" t="str">
        <f t="shared" si="422"/>
        <v>MF19ABM</v>
      </c>
      <c r="F237" s="90">
        <f t="shared" si="423"/>
        <v>60.84</v>
      </c>
      <c r="G237" s="90">
        <f t="shared" si="424"/>
        <v>25</v>
      </c>
      <c r="H237" s="90">
        <f t="shared" si="328"/>
        <v>15.21</v>
      </c>
      <c r="I237" s="121" t="str">
        <f t="shared" si="425"/>
        <v>CT19ACM02</v>
      </c>
      <c r="J237" s="90">
        <f t="shared" si="426"/>
        <v>31.200000000000003</v>
      </c>
      <c r="K237" s="90">
        <f t="shared" si="427"/>
        <v>20</v>
      </c>
      <c r="L237" s="90">
        <f t="shared" si="329"/>
        <v>6.24</v>
      </c>
      <c r="M237" s="121">
        <f t="shared" si="428"/>
        <v>0</v>
      </c>
      <c r="N237" s="90">
        <f t="shared" si="429"/>
        <v>0</v>
      </c>
      <c r="O237" s="90">
        <f t="shared" si="430"/>
        <v>0</v>
      </c>
      <c r="P237" s="90">
        <f t="shared" si="330"/>
        <v>0</v>
      </c>
      <c r="Q237" s="121" t="str">
        <f t="shared" si="431"/>
        <v>ME19ACM01</v>
      </c>
      <c r="R237" s="90">
        <f t="shared" si="432"/>
        <v>30.42</v>
      </c>
      <c r="S237" s="90">
        <f t="shared" si="433"/>
        <v>18</v>
      </c>
      <c r="T237" s="90">
        <f t="shared" si="331"/>
        <v>5.4756000000000009</v>
      </c>
      <c r="U237" s="121">
        <f t="shared" si="434"/>
        <v>0</v>
      </c>
      <c r="V237" s="90">
        <f t="shared" si="435"/>
        <v>0</v>
      </c>
      <c r="W237" s="90">
        <f t="shared" si="436"/>
        <v>0</v>
      </c>
      <c r="X237" s="90">
        <f t="shared" si="332"/>
        <v>0</v>
      </c>
      <c r="Y237" s="121">
        <f t="shared" si="437"/>
        <v>0</v>
      </c>
      <c r="Z237" s="90">
        <f t="shared" si="438"/>
        <v>0</v>
      </c>
      <c r="AA237" s="90">
        <f t="shared" si="439"/>
        <v>0</v>
      </c>
      <c r="AB237" s="90">
        <f t="shared" si="333"/>
        <v>0</v>
      </c>
      <c r="AC237" s="121">
        <f t="shared" si="440"/>
        <v>0</v>
      </c>
      <c r="AD237" s="90">
        <f t="shared" si="441"/>
        <v>0</v>
      </c>
      <c r="AE237" s="90">
        <f t="shared" si="442"/>
        <v>0</v>
      </c>
      <c r="AF237" s="90">
        <f t="shared" si="334"/>
        <v>0</v>
      </c>
      <c r="AG237" s="121" t="str">
        <f t="shared" si="443"/>
        <v>CT19ACG01</v>
      </c>
      <c r="AH237" s="90">
        <f t="shared" si="444"/>
        <v>30.72</v>
      </c>
      <c r="AI237" s="90">
        <f t="shared" si="445"/>
        <v>25</v>
      </c>
      <c r="AJ237" s="90">
        <f t="shared" si="335"/>
        <v>7.68</v>
      </c>
      <c r="AK237" s="121" t="str">
        <f t="shared" si="446"/>
        <v>AC18BR01</v>
      </c>
      <c r="AL237" s="90">
        <f t="shared" si="447"/>
        <v>43.5</v>
      </c>
      <c r="AM237" s="90">
        <f t="shared" si="448"/>
        <v>23</v>
      </c>
      <c r="AN237" s="90">
        <f t="shared" si="336"/>
        <v>10.005000000000001</v>
      </c>
      <c r="AO237" s="121">
        <f t="shared" si="449"/>
        <v>0</v>
      </c>
      <c r="AP237" s="118">
        <f t="shared" si="338"/>
        <v>0</v>
      </c>
      <c r="AQ237" s="89">
        <f t="shared" si="450"/>
        <v>0</v>
      </c>
      <c r="AR237" s="279">
        <f t="shared" si="339"/>
        <v>0</v>
      </c>
      <c r="AS237" s="121">
        <f t="shared" si="451"/>
        <v>0</v>
      </c>
      <c r="AT237" s="118">
        <f t="shared" si="340"/>
        <v>0</v>
      </c>
      <c r="AU237" s="279">
        <f t="shared" si="452"/>
        <v>0</v>
      </c>
      <c r="AV237" s="279">
        <f t="shared" si="341"/>
        <v>0</v>
      </c>
      <c r="AW237" s="123">
        <f t="shared" si="453"/>
        <v>0</v>
      </c>
      <c r="AX237" s="118">
        <f t="shared" si="342"/>
        <v>0</v>
      </c>
      <c r="AY237" s="445">
        <f t="shared" si="454"/>
        <v>196.68</v>
      </c>
      <c r="AZ237" s="444">
        <f t="shared" si="502"/>
        <v>44.610600000000005</v>
      </c>
      <c r="BA237" s="830"/>
      <c r="BC237" s="325">
        <f t="shared" si="497"/>
        <v>208</v>
      </c>
      <c r="BD237" s="330"/>
      <c r="BE237" s="331" t="b">
        <f t="shared" si="498"/>
        <v>0</v>
      </c>
      <c r="BF237" s="330"/>
      <c r="BG237" s="331" t="b">
        <f t="shared" si="499"/>
        <v>0</v>
      </c>
    </row>
    <row r="238" spans="1:1042" ht="15" customHeight="1" x14ac:dyDescent="0.2">
      <c r="A238"/>
      <c r="B238" s="435">
        <v>209</v>
      </c>
      <c r="C238" s="91" t="s">
        <v>92</v>
      </c>
      <c r="D238" s="283">
        <f t="shared" si="337"/>
        <v>43991</v>
      </c>
      <c r="E238" s="90">
        <f t="shared" si="422"/>
        <v>0</v>
      </c>
      <c r="F238" s="90">
        <f t="shared" si="423"/>
        <v>0</v>
      </c>
      <c r="G238" s="90">
        <f t="shared" si="424"/>
        <v>0</v>
      </c>
      <c r="H238" s="90">
        <f t="shared" si="328"/>
        <v>0</v>
      </c>
      <c r="I238" s="121" t="str">
        <f t="shared" si="425"/>
        <v>CT19ACM02</v>
      </c>
      <c r="J238" s="90">
        <f t="shared" si="426"/>
        <v>31.200000000000003</v>
      </c>
      <c r="K238" s="90">
        <f t="shared" si="427"/>
        <v>20</v>
      </c>
      <c r="L238" s="90">
        <f t="shared" si="329"/>
        <v>6.24</v>
      </c>
      <c r="M238" s="121">
        <f t="shared" si="428"/>
        <v>0</v>
      </c>
      <c r="N238" s="90">
        <f t="shared" si="429"/>
        <v>0</v>
      </c>
      <c r="O238" s="90">
        <f t="shared" si="430"/>
        <v>0</v>
      </c>
      <c r="P238" s="90">
        <f t="shared" si="330"/>
        <v>0</v>
      </c>
      <c r="Q238" s="121" t="str">
        <f t="shared" si="431"/>
        <v>ME19ACM01</v>
      </c>
      <c r="R238" s="90">
        <f t="shared" si="432"/>
        <v>121.68</v>
      </c>
      <c r="S238" s="90">
        <f t="shared" si="433"/>
        <v>18</v>
      </c>
      <c r="T238" s="90">
        <f t="shared" si="331"/>
        <v>21.902400000000004</v>
      </c>
      <c r="U238" s="121" t="str">
        <f t="shared" si="434"/>
        <v>EU19TAM02</v>
      </c>
      <c r="V238" s="90">
        <f t="shared" si="435"/>
        <v>238.32</v>
      </c>
      <c r="W238" s="90">
        <f t="shared" si="436"/>
        <v>11</v>
      </c>
      <c r="X238" s="90">
        <f t="shared" si="332"/>
        <v>26.215199999999999</v>
      </c>
      <c r="Y238" s="121">
        <f t="shared" si="437"/>
        <v>0</v>
      </c>
      <c r="Z238" s="90">
        <f t="shared" si="438"/>
        <v>0</v>
      </c>
      <c r="AA238" s="90">
        <f t="shared" si="439"/>
        <v>0</v>
      </c>
      <c r="AB238" s="90">
        <f t="shared" si="333"/>
        <v>0</v>
      </c>
      <c r="AC238" s="121">
        <f t="shared" si="440"/>
        <v>0</v>
      </c>
      <c r="AD238" s="90">
        <f t="shared" si="441"/>
        <v>0</v>
      </c>
      <c r="AE238" s="90">
        <f t="shared" si="442"/>
        <v>0</v>
      </c>
      <c r="AF238" s="90">
        <f t="shared" si="334"/>
        <v>0</v>
      </c>
      <c r="AG238" s="121" t="str">
        <f t="shared" si="443"/>
        <v>CT19ACG01</v>
      </c>
      <c r="AH238" s="90">
        <f t="shared" si="444"/>
        <v>92.16</v>
      </c>
      <c r="AI238" s="90">
        <f t="shared" si="445"/>
        <v>25</v>
      </c>
      <c r="AJ238" s="90">
        <f t="shared" si="335"/>
        <v>23.04</v>
      </c>
      <c r="AK238" s="121" t="str">
        <f t="shared" si="446"/>
        <v>AC18BR01</v>
      </c>
      <c r="AL238" s="90">
        <f t="shared" si="447"/>
        <v>261</v>
      </c>
      <c r="AM238" s="90">
        <f t="shared" si="448"/>
        <v>23</v>
      </c>
      <c r="AN238" s="90">
        <f t="shared" si="336"/>
        <v>60.03</v>
      </c>
      <c r="AO238" s="121">
        <f t="shared" si="449"/>
        <v>0</v>
      </c>
      <c r="AP238" s="118">
        <f t="shared" si="338"/>
        <v>0</v>
      </c>
      <c r="AQ238" s="89">
        <f t="shared" si="450"/>
        <v>0</v>
      </c>
      <c r="AR238" s="279">
        <f t="shared" si="339"/>
        <v>0</v>
      </c>
      <c r="AS238" s="121">
        <f t="shared" si="451"/>
        <v>0</v>
      </c>
      <c r="AT238" s="118">
        <f t="shared" si="340"/>
        <v>0</v>
      </c>
      <c r="AU238" s="279">
        <f t="shared" si="452"/>
        <v>0</v>
      </c>
      <c r="AV238" s="279">
        <f t="shared" si="341"/>
        <v>0</v>
      </c>
      <c r="AW238" s="123">
        <f t="shared" si="453"/>
        <v>0</v>
      </c>
      <c r="AX238" s="118">
        <f t="shared" si="342"/>
        <v>0</v>
      </c>
      <c r="AY238" s="445">
        <f t="shared" si="454"/>
        <v>744.36</v>
      </c>
      <c r="AZ238" s="444">
        <f t="shared" si="502"/>
        <v>137.42760000000001</v>
      </c>
      <c r="BA238" s="830"/>
      <c r="BC238" s="325">
        <f t="shared" si="497"/>
        <v>209</v>
      </c>
      <c r="BD238" s="330"/>
      <c r="BE238" s="331" t="b">
        <f t="shared" si="498"/>
        <v>0</v>
      </c>
      <c r="BF238" s="330"/>
      <c r="BG238" s="331" t="b">
        <f t="shared" si="499"/>
        <v>0</v>
      </c>
    </row>
    <row r="239" spans="1:1042" ht="15" customHeight="1" x14ac:dyDescent="0.2">
      <c r="A239"/>
      <c r="B239" s="91" t="s">
        <v>826</v>
      </c>
      <c r="C239" s="91" t="s">
        <v>92</v>
      </c>
      <c r="D239" s="283">
        <f t="shared" si="337"/>
        <v>43991</v>
      </c>
      <c r="E239" s="90" t="str">
        <f t="shared" si="422"/>
        <v>MF19ABM</v>
      </c>
      <c r="F239" s="90">
        <f t="shared" si="423"/>
        <v>91.26</v>
      </c>
      <c r="G239" s="90">
        <f t="shared" si="424"/>
        <v>25</v>
      </c>
      <c r="H239" s="90">
        <f t="shared" si="328"/>
        <v>22.815000000000001</v>
      </c>
      <c r="I239" s="121">
        <f t="shared" si="425"/>
        <v>0</v>
      </c>
      <c r="J239" s="90">
        <f t="shared" si="426"/>
        <v>0</v>
      </c>
      <c r="K239" s="90">
        <f t="shared" si="427"/>
        <v>0</v>
      </c>
      <c r="L239" s="90">
        <f t="shared" si="329"/>
        <v>0</v>
      </c>
      <c r="M239" s="121">
        <f t="shared" si="428"/>
        <v>0</v>
      </c>
      <c r="N239" s="90">
        <f t="shared" si="429"/>
        <v>0</v>
      </c>
      <c r="O239" s="90">
        <f t="shared" si="430"/>
        <v>0</v>
      </c>
      <c r="P239" s="90">
        <f t="shared" si="330"/>
        <v>0</v>
      </c>
      <c r="Q239" s="121" t="str">
        <f t="shared" si="431"/>
        <v>ME19ACM01</v>
      </c>
      <c r="R239" s="90">
        <f t="shared" si="432"/>
        <v>60.84</v>
      </c>
      <c r="S239" s="90">
        <f t="shared" si="433"/>
        <v>18</v>
      </c>
      <c r="T239" s="90">
        <f t="shared" si="331"/>
        <v>10.951200000000002</v>
      </c>
      <c r="U239" s="121" t="str">
        <f t="shared" si="434"/>
        <v>EU19TAM02</v>
      </c>
      <c r="V239" s="90">
        <f t="shared" si="435"/>
        <v>119.16</v>
      </c>
      <c r="W239" s="90">
        <f t="shared" si="436"/>
        <v>11</v>
      </c>
      <c r="X239" s="90">
        <f t="shared" si="332"/>
        <v>13.1076</v>
      </c>
      <c r="Y239" s="121">
        <f t="shared" si="437"/>
        <v>0</v>
      </c>
      <c r="Z239" s="90">
        <f t="shared" si="438"/>
        <v>0</v>
      </c>
      <c r="AA239" s="90">
        <f t="shared" si="439"/>
        <v>0</v>
      </c>
      <c r="AB239" s="90">
        <f t="shared" si="333"/>
        <v>0</v>
      </c>
      <c r="AC239" s="121">
        <f t="shared" si="440"/>
        <v>0</v>
      </c>
      <c r="AD239" s="90">
        <f t="shared" si="441"/>
        <v>0</v>
      </c>
      <c r="AE239" s="90">
        <f t="shared" si="442"/>
        <v>0</v>
      </c>
      <c r="AF239" s="90">
        <f t="shared" si="334"/>
        <v>0</v>
      </c>
      <c r="AG239" s="121" t="str">
        <f t="shared" si="443"/>
        <v>CT19ACG01</v>
      </c>
      <c r="AH239" s="90">
        <f t="shared" si="444"/>
        <v>61.44</v>
      </c>
      <c r="AI239" s="90">
        <f t="shared" si="445"/>
        <v>25</v>
      </c>
      <c r="AJ239" s="90">
        <f t="shared" si="335"/>
        <v>15.36</v>
      </c>
      <c r="AK239" s="121" t="str">
        <f t="shared" si="446"/>
        <v>AC18BR01</v>
      </c>
      <c r="AL239" s="90">
        <f t="shared" si="447"/>
        <v>65.25</v>
      </c>
      <c r="AM239" s="90">
        <f t="shared" si="448"/>
        <v>23</v>
      </c>
      <c r="AN239" s="90">
        <f t="shared" si="336"/>
        <v>15.0075</v>
      </c>
      <c r="AO239" s="121">
        <f t="shared" si="449"/>
        <v>0</v>
      </c>
      <c r="AP239" s="118">
        <f t="shared" si="338"/>
        <v>0</v>
      </c>
      <c r="AQ239" s="89">
        <f t="shared" si="450"/>
        <v>0</v>
      </c>
      <c r="AR239" s="279">
        <f t="shared" si="339"/>
        <v>0</v>
      </c>
      <c r="AS239" s="121">
        <f t="shared" si="451"/>
        <v>0</v>
      </c>
      <c r="AT239" s="118">
        <f t="shared" si="340"/>
        <v>0</v>
      </c>
      <c r="AU239" s="279">
        <f t="shared" si="452"/>
        <v>0</v>
      </c>
      <c r="AV239" s="279">
        <f t="shared" si="341"/>
        <v>0</v>
      </c>
      <c r="AW239" s="123">
        <f t="shared" si="453"/>
        <v>0</v>
      </c>
      <c r="AX239" s="118">
        <f t="shared" si="342"/>
        <v>0</v>
      </c>
      <c r="AY239" s="445">
        <f t="shared" si="454"/>
        <v>397.95</v>
      </c>
      <c r="AZ239" s="444">
        <f t="shared" si="502"/>
        <v>77.241299999999995</v>
      </c>
      <c r="BA239" s="830"/>
      <c r="BC239" s="325" t="str">
        <f t="shared" si="497"/>
        <v>210A</v>
      </c>
      <c r="BD239" s="330"/>
      <c r="BE239" s="331" t="b">
        <f t="shared" si="498"/>
        <v>0</v>
      </c>
      <c r="BF239" s="330"/>
      <c r="BG239" s="331" t="b">
        <f t="shared" si="499"/>
        <v>0</v>
      </c>
    </row>
    <row r="240" spans="1:1042" ht="15" customHeight="1" x14ac:dyDescent="0.2">
      <c r="A240"/>
      <c r="B240" s="91" t="s">
        <v>827</v>
      </c>
      <c r="C240" s="91" t="s">
        <v>92</v>
      </c>
      <c r="D240" s="283">
        <f t="shared" si="337"/>
        <v>43991</v>
      </c>
      <c r="E240" s="90">
        <f t="shared" si="422"/>
        <v>0</v>
      </c>
      <c r="F240" s="90">
        <f t="shared" si="423"/>
        <v>0</v>
      </c>
      <c r="G240" s="90">
        <f t="shared" si="424"/>
        <v>0</v>
      </c>
      <c r="H240" s="90">
        <f t="shared" ref="H240:H335" si="503">F240*G240/100</f>
        <v>0</v>
      </c>
      <c r="I240" s="121">
        <f t="shared" si="425"/>
        <v>0</v>
      </c>
      <c r="J240" s="90">
        <f t="shared" si="426"/>
        <v>0</v>
      </c>
      <c r="K240" s="90">
        <f t="shared" si="427"/>
        <v>0</v>
      </c>
      <c r="L240" s="90">
        <f t="shared" ref="L240:L335" si="504">J240*K240/100</f>
        <v>0</v>
      </c>
      <c r="M240" s="121">
        <f t="shared" si="428"/>
        <v>0</v>
      </c>
      <c r="N240" s="90">
        <f t="shared" si="429"/>
        <v>0</v>
      </c>
      <c r="O240" s="90">
        <f t="shared" si="430"/>
        <v>0</v>
      </c>
      <c r="P240" s="90">
        <f t="shared" ref="P240:P335" si="505">N240*O240/100</f>
        <v>0</v>
      </c>
      <c r="Q240" s="121">
        <f t="shared" si="431"/>
        <v>0</v>
      </c>
      <c r="R240" s="90">
        <f t="shared" si="432"/>
        <v>0</v>
      </c>
      <c r="S240" s="90">
        <f t="shared" si="433"/>
        <v>0</v>
      </c>
      <c r="T240" s="90">
        <f t="shared" ref="T240:T335" si="506">R240*S240/100</f>
        <v>0</v>
      </c>
      <c r="U240" s="121">
        <f t="shared" si="434"/>
        <v>0</v>
      </c>
      <c r="V240" s="90">
        <f t="shared" si="435"/>
        <v>0</v>
      </c>
      <c r="W240" s="90">
        <f t="shared" si="436"/>
        <v>0</v>
      </c>
      <c r="X240" s="90">
        <f t="shared" ref="X240:X335" si="507">V240*W240/100</f>
        <v>0</v>
      </c>
      <c r="Y240" s="121">
        <f t="shared" si="437"/>
        <v>0</v>
      </c>
      <c r="Z240" s="90">
        <f t="shared" si="438"/>
        <v>0</v>
      </c>
      <c r="AA240" s="90">
        <f t="shared" si="439"/>
        <v>0</v>
      </c>
      <c r="AB240" s="90">
        <f t="shared" ref="AB240:AB335" si="508">Z240*AA240/100</f>
        <v>0</v>
      </c>
      <c r="AC240" s="121">
        <f t="shared" si="440"/>
        <v>0</v>
      </c>
      <c r="AD240" s="90">
        <f t="shared" si="441"/>
        <v>0</v>
      </c>
      <c r="AE240" s="90">
        <f t="shared" si="442"/>
        <v>0</v>
      </c>
      <c r="AF240" s="90">
        <f t="shared" ref="AF240:AF335" si="509">AD240*AE240/100</f>
        <v>0</v>
      </c>
      <c r="AG240" s="121">
        <f t="shared" si="443"/>
        <v>0</v>
      </c>
      <c r="AH240" s="90">
        <f t="shared" si="444"/>
        <v>0</v>
      </c>
      <c r="AI240" s="90">
        <f t="shared" si="445"/>
        <v>0</v>
      </c>
      <c r="AJ240" s="90">
        <f t="shared" ref="AJ240:AJ335" si="510">AH240*AI240/100</f>
        <v>0</v>
      </c>
      <c r="AK240" s="121" t="str">
        <f t="shared" si="446"/>
        <v>AC18BR02</v>
      </c>
      <c r="AL240" s="90">
        <f t="shared" si="447"/>
        <v>65.25</v>
      </c>
      <c r="AM240" s="90">
        <f t="shared" si="448"/>
        <v>23</v>
      </c>
      <c r="AN240" s="90">
        <f t="shared" ref="AN240:AN335" si="511">AL240*AM240/100</f>
        <v>15.0075</v>
      </c>
      <c r="AO240" s="121">
        <f t="shared" si="449"/>
        <v>0</v>
      </c>
      <c r="AP240" s="118">
        <f t="shared" si="338"/>
        <v>0</v>
      </c>
      <c r="AQ240" s="89">
        <f t="shared" si="450"/>
        <v>0</v>
      </c>
      <c r="AR240" s="279">
        <f t="shared" si="339"/>
        <v>0</v>
      </c>
      <c r="AS240" s="121">
        <f t="shared" si="451"/>
        <v>0</v>
      </c>
      <c r="AT240" s="118">
        <f t="shared" si="340"/>
        <v>0</v>
      </c>
      <c r="AU240" s="279">
        <f t="shared" si="452"/>
        <v>0</v>
      </c>
      <c r="AV240" s="279">
        <f t="shared" si="341"/>
        <v>0</v>
      </c>
      <c r="AW240" s="123">
        <f t="shared" si="453"/>
        <v>0</v>
      </c>
      <c r="AX240" s="118">
        <f t="shared" si="342"/>
        <v>0</v>
      </c>
      <c r="AY240" s="445">
        <f t="shared" si="454"/>
        <v>65.25</v>
      </c>
      <c r="AZ240" s="444">
        <f t="shared" si="502"/>
        <v>15.0075</v>
      </c>
      <c r="BA240" s="830"/>
      <c r="BC240" s="325" t="str">
        <f t="shared" si="497"/>
        <v>210B</v>
      </c>
      <c r="BD240" s="330"/>
      <c r="BE240" s="331" t="b">
        <f t="shared" si="498"/>
        <v>0</v>
      </c>
      <c r="BF240" s="330"/>
      <c r="BG240" s="331" t="b">
        <f t="shared" si="499"/>
        <v>0</v>
      </c>
    </row>
    <row r="241" spans="1:59" ht="15" customHeight="1" x14ac:dyDescent="0.2">
      <c r="A241"/>
      <c r="B241" s="91">
        <v>211</v>
      </c>
      <c r="C241" s="91" t="s">
        <v>92</v>
      </c>
      <c r="D241" s="283">
        <f t="shared" ref="D241:D336" si="512">IF($C241="GD",VLOOKUP($B241,FATT_GD,4,0),VLOOKUP($B241,FATT_VE,2,0))</f>
        <v>43998</v>
      </c>
      <c r="E241" s="90" t="str">
        <f t="shared" si="422"/>
        <v>MF19ABM</v>
      </c>
      <c r="F241" s="90">
        <f t="shared" si="423"/>
        <v>60.84</v>
      </c>
      <c r="G241" s="90">
        <f t="shared" si="424"/>
        <v>25</v>
      </c>
      <c r="H241" s="90">
        <f t="shared" si="503"/>
        <v>15.21</v>
      </c>
      <c r="I241" s="121" t="str">
        <f t="shared" si="425"/>
        <v>CT19ACM02</v>
      </c>
      <c r="J241" s="90">
        <f t="shared" si="426"/>
        <v>93.600000000000009</v>
      </c>
      <c r="K241" s="90">
        <f t="shared" si="427"/>
        <v>20</v>
      </c>
      <c r="L241" s="90">
        <f t="shared" si="504"/>
        <v>18.720000000000002</v>
      </c>
      <c r="M241" s="121">
        <f t="shared" si="428"/>
        <v>0</v>
      </c>
      <c r="N241" s="90">
        <f t="shared" si="429"/>
        <v>0</v>
      </c>
      <c r="O241" s="90">
        <f t="shared" si="430"/>
        <v>0</v>
      </c>
      <c r="P241" s="90">
        <f t="shared" si="505"/>
        <v>0</v>
      </c>
      <c r="Q241" s="121" t="str">
        <f t="shared" si="431"/>
        <v>ME19ACM01</v>
      </c>
      <c r="R241" s="90">
        <f t="shared" si="432"/>
        <v>60.84</v>
      </c>
      <c r="S241" s="90">
        <f t="shared" si="433"/>
        <v>18</v>
      </c>
      <c r="T241" s="90">
        <f t="shared" si="506"/>
        <v>10.951200000000002</v>
      </c>
      <c r="U241" s="121">
        <f t="shared" si="434"/>
        <v>0</v>
      </c>
      <c r="V241" s="90">
        <f t="shared" si="435"/>
        <v>0</v>
      </c>
      <c r="W241" s="90">
        <f t="shared" si="436"/>
        <v>0</v>
      </c>
      <c r="X241" s="90">
        <f t="shared" si="507"/>
        <v>0</v>
      </c>
      <c r="Y241" s="121">
        <f t="shared" si="437"/>
        <v>0</v>
      </c>
      <c r="Z241" s="90">
        <f t="shared" si="438"/>
        <v>0</v>
      </c>
      <c r="AA241" s="90">
        <f t="shared" si="439"/>
        <v>0</v>
      </c>
      <c r="AB241" s="90">
        <f t="shared" si="508"/>
        <v>0</v>
      </c>
      <c r="AC241" s="121" t="str">
        <f t="shared" si="440"/>
        <v>MF19DAG01</v>
      </c>
      <c r="AD241" s="90">
        <f t="shared" si="441"/>
        <v>30.42</v>
      </c>
      <c r="AE241" s="90">
        <f t="shared" si="442"/>
        <v>33</v>
      </c>
      <c r="AF241" s="90">
        <f t="shared" si="509"/>
        <v>10.038600000000001</v>
      </c>
      <c r="AG241" s="121" t="str">
        <f t="shared" si="443"/>
        <v>CT19ACG01</v>
      </c>
      <c r="AH241" s="90">
        <f t="shared" si="444"/>
        <v>30.72</v>
      </c>
      <c r="AI241" s="90">
        <f t="shared" si="445"/>
        <v>25</v>
      </c>
      <c r="AJ241" s="90">
        <f t="shared" si="510"/>
        <v>7.68</v>
      </c>
      <c r="AK241" s="121" t="str">
        <f t="shared" si="446"/>
        <v>AC18BR02</v>
      </c>
      <c r="AL241" s="90">
        <f t="shared" si="447"/>
        <v>87</v>
      </c>
      <c r="AM241" s="90">
        <f t="shared" si="448"/>
        <v>23</v>
      </c>
      <c r="AN241" s="90">
        <f t="shared" si="511"/>
        <v>20.010000000000002</v>
      </c>
      <c r="AO241" s="121">
        <f t="shared" si="449"/>
        <v>0</v>
      </c>
      <c r="AP241" s="118">
        <f t="shared" ref="AP241:AP336" si="513">IFERROR(IF(AO241&gt;0,AO241*AP$6/100,0),0)</f>
        <v>0</v>
      </c>
      <c r="AQ241" s="89">
        <f t="shared" si="450"/>
        <v>0</v>
      </c>
      <c r="AR241" s="279">
        <f t="shared" ref="AR241:AR336" si="514">IFERROR(IF(AQ241&gt;0,AQ241*AR$6/100,0),0)</f>
        <v>0</v>
      </c>
      <c r="AS241" s="121">
        <f t="shared" si="451"/>
        <v>0</v>
      </c>
      <c r="AT241" s="118">
        <f t="shared" ref="AT241:AT336" si="515">IFERROR(IF(AS241&gt;0,AS241*AT$6/100,0),0)</f>
        <v>0</v>
      </c>
      <c r="AU241" s="279">
        <f t="shared" si="452"/>
        <v>0</v>
      </c>
      <c r="AV241" s="279">
        <f t="shared" ref="AV241:AV336" si="516">IFERROR(IF(AU241&gt;0,AU241*AV$6/100,0),0)</f>
        <v>0</v>
      </c>
      <c r="AW241" s="123">
        <f t="shared" si="453"/>
        <v>0</v>
      </c>
      <c r="AX241" s="118">
        <f t="shared" ref="AX241:AX336" si="517">IFERROR(IF(AW241&gt;0,AW241*AX$6/100,0),0)</f>
        <v>0</v>
      </c>
      <c r="AY241" s="445">
        <f t="shared" si="454"/>
        <v>363.41999999999996</v>
      </c>
      <c r="AZ241" s="444">
        <f t="shared" si="502"/>
        <v>82.609800000000007</v>
      </c>
      <c r="BA241" s="830"/>
      <c r="BC241" s="325">
        <f t="shared" si="497"/>
        <v>211</v>
      </c>
      <c r="BD241" s="330"/>
      <c r="BE241" s="331" t="b">
        <f t="shared" si="498"/>
        <v>0</v>
      </c>
      <c r="BF241" s="330"/>
      <c r="BG241" s="331" t="b">
        <f t="shared" si="499"/>
        <v>0</v>
      </c>
    </row>
    <row r="242" spans="1:59" ht="15" customHeight="1" x14ac:dyDescent="0.2">
      <c r="A242"/>
      <c r="B242" s="91">
        <v>212</v>
      </c>
      <c r="C242" s="91" t="s">
        <v>92</v>
      </c>
      <c r="D242" s="283">
        <f t="shared" si="512"/>
        <v>44000</v>
      </c>
      <c r="E242" s="90" t="str">
        <f t="shared" si="422"/>
        <v>MF19ABM</v>
      </c>
      <c r="F242" s="90">
        <f t="shared" si="423"/>
        <v>60.84</v>
      </c>
      <c r="G242" s="90">
        <f t="shared" si="424"/>
        <v>25</v>
      </c>
      <c r="H242" s="90">
        <f t="shared" si="503"/>
        <v>15.21</v>
      </c>
      <c r="I242" s="121" t="str">
        <f t="shared" si="425"/>
        <v>CT19ACM02</v>
      </c>
      <c r="J242" s="90">
        <f t="shared" si="426"/>
        <v>62.400000000000006</v>
      </c>
      <c r="K242" s="90">
        <f t="shared" si="427"/>
        <v>20</v>
      </c>
      <c r="L242" s="90">
        <f t="shared" si="504"/>
        <v>12.48</v>
      </c>
      <c r="M242" s="121">
        <f t="shared" si="428"/>
        <v>0</v>
      </c>
      <c r="N242" s="90">
        <f t="shared" si="429"/>
        <v>0</v>
      </c>
      <c r="O242" s="90">
        <f t="shared" si="430"/>
        <v>0</v>
      </c>
      <c r="P242" s="90">
        <f t="shared" si="505"/>
        <v>0</v>
      </c>
      <c r="Q242" s="121">
        <f t="shared" si="431"/>
        <v>0</v>
      </c>
      <c r="R242" s="90">
        <f t="shared" si="432"/>
        <v>0</v>
      </c>
      <c r="S242" s="90">
        <f t="shared" si="433"/>
        <v>0</v>
      </c>
      <c r="T242" s="90">
        <f t="shared" si="506"/>
        <v>0</v>
      </c>
      <c r="U242" s="121">
        <f t="shared" si="434"/>
        <v>0</v>
      </c>
      <c r="V242" s="90">
        <f t="shared" si="435"/>
        <v>0</v>
      </c>
      <c r="W242" s="90">
        <f t="shared" si="436"/>
        <v>0</v>
      </c>
      <c r="X242" s="90">
        <f t="shared" si="507"/>
        <v>0</v>
      </c>
      <c r="Y242" s="121">
        <f t="shared" si="437"/>
        <v>0</v>
      </c>
      <c r="Z242" s="90">
        <f t="shared" si="438"/>
        <v>0</v>
      </c>
      <c r="AA242" s="90">
        <f t="shared" si="439"/>
        <v>0</v>
      </c>
      <c r="AB242" s="90">
        <f t="shared" si="508"/>
        <v>0</v>
      </c>
      <c r="AC242" s="121" t="str">
        <f t="shared" si="440"/>
        <v>MF19DAG01</v>
      </c>
      <c r="AD242" s="90">
        <f t="shared" si="441"/>
        <v>60.84</v>
      </c>
      <c r="AE242" s="90">
        <f t="shared" si="442"/>
        <v>33</v>
      </c>
      <c r="AF242" s="90">
        <f t="shared" si="509"/>
        <v>20.077200000000001</v>
      </c>
      <c r="AG242" s="121">
        <f t="shared" si="443"/>
        <v>0</v>
      </c>
      <c r="AH242" s="90">
        <f t="shared" si="444"/>
        <v>0</v>
      </c>
      <c r="AI242" s="90">
        <f t="shared" si="445"/>
        <v>0</v>
      </c>
      <c r="AJ242" s="90">
        <f t="shared" si="510"/>
        <v>0</v>
      </c>
      <c r="AK242" s="121">
        <f t="shared" si="446"/>
        <v>0</v>
      </c>
      <c r="AL242" s="90">
        <f t="shared" si="447"/>
        <v>0</v>
      </c>
      <c r="AM242" s="90">
        <f t="shared" si="448"/>
        <v>0</v>
      </c>
      <c r="AN242" s="90">
        <f t="shared" si="511"/>
        <v>0</v>
      </c>
      <c r="AO242" s="121">
        <f t="shared" si="449"/>
        <v>0</v>
      </c>
      <c r="AP242" s="118">
        <f t="shared" si="513"/>
        <v>0</v>
      </c>
      <c r="AQ242" s="89">
        <f t="shared" si="450"/>
        <v>0</v>
      </c>
      <c r="AR242" s="279">
        <f t="shared" si="514"/>
        <v>0</v>
      </c>
      <c r="AS242" s="121">
        <f t="shared" si="451"/>
        <v>0</v>
      </c>
      <c r="AT242" s="118">
        <f t="shared" si="515"/>
        <v>0</v>
      </c>
      <c r="AU242" s="279">
        <f t="shared" si="452"/>
        <v>0</v>
      </c>
      <c r="AV242" s="279">
        <f t="shared" si="516"/>
        <v>0</v>
      </c>
      <c r="AW242" s="123">
        <f t="shared" si="453"/>
        <v>0</v>
      </c>
      <c r="AX242" s="118">
        <f t="shared" si="517"/>
        <v>0</v>
      </c>
      <c r="AY242" s="445">
        <f t="shared" si="454"/>
        <v>184.08</v>
      </c>
      <c r="AZ242" s="444">
        <f t="shared" si="502"/>
        <v>47.767200000000003</v>
      </c>
      <c r="BA242" s="830"/>
      <c r="BC242" s="325">
        <f t="shared" si="497"/>
        <v>212</v>
      </c>
      <c r="BD242" s="330"/>
      <c r="BE242" s="331" t="b">
        <f t="shared" si="498"/>
        <v>0</v>
      </c>
      <c r="BF242" s="330"/>
      <c r="BG242" s="331" t="b">
        <f t="shared" si="499"/>
        <v>0</v>
      </c>
    </row>
    <row r="243" spans="1:59" ht="15" customHeight="1" x14ac:dyDescent="0.2">
      <c r="A243"/>
      <c r="B243" s="91">
        <v>213</v>
      </c>
      <c r="C243" s="91" t="s">
        <v>92</v>
      </c>
      <c r="D243" s="283">
        <f t="shared" si="512"/>
        <v>44000</v>
      </c>
      <c r="E243" s="90">
        <f t="shared" si="422"/>
        <v>0</v>
      </c>
      <c r="F243" s="90">
        <f t="shared" si="423"/>
        <v>0</v>
      </c>
      <c r="G243" s="90">
        <f t="shared" si="424"/>
        <v>0</v>
      </c>
      <c r="H243" s="90">
        <f t="shared" si="503"/>
        <v>0</v>
      </c>
      <c r="I243" s="121">
        <f t="shared" si="425"/>
        <v>0</v>
      </c>
      <c r="J243" s="90">
        <f t="shared" si="426"/>
        <v>0</v>
      </c>
      <c r="K243" s="90">
        <f t="shared" si="427"/>
        <v>0</v>
      </c>
      <c r="L243" s="90">
        <f t="shared" si="504"/>
        <v>0</v>
      </c>
      <c r="M243" s="121">
        <f t="shared" si="428"/>
        <v>0</v>
      </c>
      <c r="N243" s="90">
        <f t="shared" si="429"/>
        <v>0</v>
      </c>
      <c r="O243" s="90">
        <f t="shared" si="430"/>
        <v>0</v>
      </c>
      <c r="P243" s="90">
        <f t="shared" si="505"/>
        <v>0</v>
      </c>
      <c r="Q243" s="121" t="str">
        <f t="shared" si="431"/>
        <v>ME19ACM01</v>
      </c>
      <c r="R243" s="90">
        <f t="shared" si="432"/>
        <v>60.84</v>
      </c>
      <c r="S243" s="90">
        <f t="shared" si="433"/>
        <v>18</v>
      </c>
      <c r="T243" s="90">
        <f t="shared" si="506"/>
        <v>10.951200000000002</v>
      </c>
      <c r="U243" s="121">
        <f t="shared" si="434"/>
        <v>0</v>
      </c>
      <c r="V243" s="90">
        <f t="shared" si="435"/>
        <v>0</v>
      </c>
      <c r="W243" s="90">
        <f t="shared" si="436"/>
        <v>0</v>
      </c>
      <c r="X243" s="90">
        <f t="shared" si="507"/>
        <v>0</v>
      </c>
      <c r="Y243" s="121">
        <f t="shared" si="437"/>
        <v>0</v>
      </c>
      <c r="Z243" s="90">
        <f t="shared" si="438"/>
        <v>0</v>
      </c>
      <c r="AA243" s="90">
        <f t="shared" si="439"/>
        <v>0</v>
      </c>
      <c r="AB243" s="90">
        <f t="shared" si="508"/>
        <v>0</v>
      </c>
      <c r="AC243" s="121" t="str">
        <f t="shared" si="440"/>
        <v>MF19DAG01</v>
      </c>
      <c r="AD243" s="90">
        <f t="shared" si="441"/>
        <v>121.68</v>
      </c>
      <c r="AE243" s="90">
        <f t="shared" si="442"/>
        <v>33</v>
      </c>
      <c r="AF243" s="90">
        <f t="shared" si="509"/>
        <v>40.154400000000003</v>
      </c>
      <c r="AG243" s="121">
        <f t="shared" si="443"/>
        <v>0</v>
      </c>
      <c r="AH243" s="90">
        <f t="shared" si="444"/>
        <v>0</v>
      </c>
      <c r="AI243" s="90">
        <f t="shared" si="445"/>
        <v>0</v>
      </c>
      <c r="AJ243" s="90">
        <f t="shared" si="510"/>
        <v>0</v>
      </c>
      <c r="AK243" s="121" t="str">
        <f t="shared" si="446"/>
        <v>AC18BR02</v>
      </c>
      <c r="AL243" s="90">
        <f t="shared" si="447"/>
        <v>87</v>
      </c>
      <c r="AM243" s="90">
        <f t="shared" si="448"/>
        <v>23</v>
      </c>
      <c r="AN243" s="90">
        <f t="shared" si="511"/>
        <v>20.010000000000002</v>
      </c>
      <c r="AO243" s="121">
        <f t="shared" si="449"/>
        <v>0</v>
      </c>
      <c r="AP243" s="118">
        <f t="shared" si="513"/>
        <v>0</v>
      </c>
      <c r="AQ243" s="89">
        <f t="shared" si="450"/>
        <v>0</v>
      </c>
      <c r="AR243" s="279">
        <f t="shared" si="514"/>
        <v>0</v>
      </c>
      <c r="AS243" s="121">
        <f t="shared" si="451"/>
        <v>0</v>
      </c>
      <c r="AT243" s="118">
        <f t="shared" si="515"/>
        <v>0</v>
      </c>
      <c r="AU243" s="279">
        <f t="shared" si="452"/>
        <v>0</v>
      </c>
      <c r="AV243" s="279">
        <f t="shared" si="516"/>
        <v>0</v>
      </c>
      <c r="AW243" s="123">
        <f t="shared" si="453"/>
        <v>0</v>
      </c>
      <c r="AX243" s="118">
        <f t="shared" si="517"/>
        <v>0</v>
      </c>
      <c r="AY243" s="445">
        <f t="shared" si="454"/>
        <v>269.52</v>
      </c>
      <c r="AZ243" s="444">
        <f t="shared" si="502"/>
        <v>71.115600000000001</v>
      </c>
      <c r="BA243" s="830"/>
      <c r="BC243" s="325">
        <f t="shared" si="497"/>
        <v>213</v>
      </c>
      <c r="BD243" s="330"/>
      <c r="BE243" s="331" t="b">
        <f t="shared" si="498"/>
        <v>0</v>
      </c>
      <c r="BF243" s="330"/>
      <c r="BG243" s="331" t="b">
        <f t="shared" si="499"/>
        <v>0</v>
      </c>
    </row>
    <row r="244" spans="1:59" ht="15" customHeight="1" x14ac:dyDescent="0.2">
      <c r="A244"/>
      <c r="B244" s="91">
        <v>214</v>
      </c>
      <c r="C244" s="91" t="s">
        <v>92</v>
      </c>
      <c r="D244" s="283">
        <f t="shared" si="512"/>
        <v>44000</v>
      </c>
      <c r="E244" s="90" t="str">
        <f t="shared" si="422"/>
        <v>MF19ABM</v>
      </c>
      <c r="F244" s="90">
        <f t="shared" si="423"/>
        <v>30.42</v>
      </c>
      <c r="G244" s="90">
        <f t="shared" si="424"/>
        <v>25</v>
      </c>
      <c r="H244" s="90">
        <f t="shared" si="503"/>
        <v>7.6050000000000004</v>
      </c>
      <c r="I244" s="121" t="str">
        <f t="shared" si="425"/>
        <v>CT19ACM02</v>
      </c>
      <c r="J244" s="90">
        <f t="shared" si="426"/>
        <v>31.200000000000003</v>
      </c>
      <c r="K244" s="90">
        <f t="shared" si="427"/>
        <v>20</v>
      </c>
      <c r="L244" s="90">
        <f t="shared" si="504"/>
        <v>6.24</v>
      </c>
      <c r="M244" s="121">
        <f t="shared" si="428"/>
        <v>0</v>
      </c>
      <c r="N244" s="90">
        <f t="shared" si="429"/>
        <v>0</v>
      </c>
      <c r="O244" s="90">
        <f t="shared" si="430"/>
        <v>0</v>
      </c>
      <c r="P244" s="90">
        <f t="shared" si="505"/>
        <v>0</v>
      </c>
      <c r="Q244" s="121" t="str">
        <f t="shared" si="431"/>
        <v>ME19ACM01</v>
      </c>
      <c r="R244" s="90">
        <f t="shared" si="432"/>
        <v>30.42</v>
      </c>
      <c r="S244" s="90">
        <f t="shared" si="433"/>
        <v>18</v>
      </c>
      <c r="T244" s="90">
        <f t="shared" si="506"/>
        <v>5.4756000000000009</v>
      </c>
      <c r="U244" s="121" t="str">
        <f t="shared" si="434"/>
        <v>EU19TAM02</v>
      </c>
      <c r="V244" s="90">
        <f t="shared" si="435"/>
        <v>39.72</v>
      </c>
      <c r="W244" s="90">
        <f t="shared" si="436"/>
        <v>11</v>
      </c>
      <c r="X244" s="90">
        <f t="shared" si="507"/>
        <v>4.3691999999999993</v>
      </c>
      <c r="Y244" s="121">
        <f t="shared" si="437"/>
        <v>0</v>
      </c>
      <c r="Z244" s="90">
        <f t="shared" si="438"/>
        <v>0</v>
      </c>
      <c r="AA244" s="90">
        <f t="shared" si="439"/>
        <v>0</v>
      </c>
      <c r="AB244" s="90">
        <f t="shared" si="508"/>
        <v>0</v>
      </c>
      <c r="AC244" s="121" t="str">
        <f t="shared" si="440"/>
        <v>MF19DAG01</v>
      </c>
      <c r="AD244" s="90">
        <f t="shared" si="441"/>
        <v>60.84</v>
      </c>
      <c r="AE244" s="90">
        <f t="shared" si="442"/>
        <v>33</v>
      </c>
      <c r="AF244" s="90">
        <f t="shared" si="509"/>
        <v>20.077200000000001</v>
      </c>
      <c r="AG244" s="121" t="str">
        <f t="shared" si="443"/>
        <v>CT19ACG01</v>
      </c>
      <c r="AH244" s="90">
        <f t="shared" si="444"/>
        <v>30.72</v>
      </c>
      <c r="AI244" s="90">
        <f t="shared" si="445"/>
        <v>25</v>
      </c>
      <c r="AJ244" s="90">
        <f t="shared" si="510"/>
        <v>7.68</v>
      </c>
      <c r="AK244" s="121" t="str">
        <f t="shared" si="446"/>
        <v>AC18BR02</v>
      </c>
      <c r="AL244" s="90">
        <f t="shared" si="447"/>
        <v>130.5</v>
      </c>
      <c r="AM244" s="90">
        <f t="shared" si="448"/>
        <v>23</v>
      </c>
      <c r="AN244" s="90">
        <f t="shared" si="511"/>
        <v>30.015000000000001</v>
      </c>
      <c r="AO244" s="121">
        <f t="shared" si="449"/>
        <v>0</v>
      </c>
      <c r="AP244" s="118">
        <f t="shared" si="513"/>
        <v>0</v>
      </c>
      <c r="AQ244" s="89">
        <f t="shared" si="450"/>
        <v>0</v>
      </c>
      <c r="AR244" s="279">
        <f t="shared" si="514"/>
        <v>0</v>
      </c>
      <c r="AS244" s="121">
        <f t="shared" si="451"/>
        <v>0</v>
      </c>
      <c r="AT244" s="118">
        <f t="shared" si="515"/>
        <v>0</v>
      </c>
      <c r="AU244" s="279">
        <f t="shared" si="452"/>
        <v>0</v>
      </c>
      <c r="AV244" s="279">
        <f t="shared" si="516"/>
        <v>0</v>
      </c>
      <c r="AW244" s="123">
        <f t="shared" si="453"/>
        <v>0</v>
      </c>
      <c r="AX244" s="118">
        <f t="shared" si="517"/>
        <v>0</v>
      </c>
      <c r="AY244" s="445">
        <f t="shared" si="454"/>
        <v>353.82</v>
      </c>
      <c r="AZ244" s="444">
        <f t="shared" si="502"/>
        <v>81.462000000000003</v>
      </c>
      <c r="BA244" s="830"/>
      <c r="BC244" s="325">
        <f t="shared" si="497"/>
        <v>214</v>
      </c>
      <c r="BD244" s="330"/>
      <c r="BE244" s="331" t="b">
        <f t="shared" si="498"/>
        <v>0</v>
      </c>
      <c r="BF244" s="330"/>
      <c r="BG244" s="331" t="b">
        <f t="shared" si="499"/>
        <v>0</v>
      </c>
    </row>
    <row r="245" spans="1:59" ht="15" customHeight="1" x14ac:dyDescent="0.2">
      <c r="A245"/>
      <c r="B245" s="91">
        <v>215</v>
      </c>
      <c r="C245" s="91" t="s">
        <v>92</v>
      </c>
      <c r="D245" s="283">
        <f t="shared" si="512"/>
        <v>44000</v>
      </c>
      <c r="E245" s="90" t="str">
        <f t="shared" si="422"/>
        <v>MF19ABM</v>
      </c>
      <c r="F245" s="90">
        <f t="shared" si="423"/>
        <v>30.42</v>
      </c>
      <c r="G245" s="90">
        <f t="shared" si="424"/>
        <v>25</v>
      </c>
      <c r="H245" s="90">
        <f t="shared" si="503"/>
        <v>7.6050000000000004</v>
      </c>
      <c r="I245" s="121" t="str">
        <f t="shared" si="425"/>
        <v>CT19ACM02</v>
      </c>
      <c r="J245" s="90">
        <f t="shared" si="426"/>
        <v>31.200000000000003</v>
      </c>
      <c r="K245" s="90">
        <f t="shared" si="427"/>
        <v>20</v>
      </c>
      <c r="L245" s="90">
        <f t="shared" si="504"/>
        <v>6.24</v>
      </c>
      <c r="M245" s="121">
        <f t="shared" si="428"/>
        <v>0</v>
      </c>
      <c r="N245" s="90">
        <f t="shared" si="429"/>
        <v>0</v>
      </c>
      <c r="O245" s="90">
        <f t="shared" si="430"/>
        <v>0</v>
      </c>
      <c r="P245" s="90">
        <f t="shared" si="505"/>
        <v>0</v>
      </c>
      <c r="Q245" s="121">
        <f t="shared" si="431"/>
        <v>0</v>
      </c>
      <c r="R245" s="90">
        <f t="shared" si="432"/>
        <v>0</v>
      </c>
      <c r="S245" s="90">
        <f t="shared" si="433"/>
        <v>0</v>
      </c>
      <c r="T245" s="90">
        <f t="shared" si="506"/>
        <v>0</v>
      </c>
      <c r="U245" s="121" t="str">
        <f t="shared" si="434"/>
        <v>EU19TAM02</v>
      </c>
      <c r="V245" s="90">
        <f t="shared" si="435"/>
        <v>79.44</v>
      </c>
      <c r="W245" s="90">
        <f t="shared" si="436"/>
        <v>11</v>
      </c>
      <c r="X245" s="90">
        <f t="shared" si="507"/>
        <v>8.7383999999999986</v>
      </c>
      <c r="Y245" s="121">
        <f t="shared" si="437"/>
        <v>0</v>
      </c>
      <c r="Z245" s="90">
        <f t="shared" si="438"/>
        <v>0</v>
      </c>
      <c r="AA245" s="90">
        <f t="shared" si="439"/>
        <v>0</v>
      </c>
      <c r="AB245" s="90">
        <f t="shared" si="508"/>
        <v>0</v>
      </c>
      <c r="AC245" s="121" t="str">
        <f t="shared" si="440"/>
        <v>MF19DAG01</v>
      </c>
      <c r="AD245" s="90">
        <f t="shared" si="441"/>
        <v>30.42</v>
      </c>
      <c r="AE245" s="90">
        <f t="shared" si="442"/>
        <v>33</v>
      </c>
      <c r="AF245" s="90">
        <f t="shared" si="509"/>
        <v>10.038600000000001</v>
      </c>
      <c r="AG245" s="121" t="str">
        <f t="shared" si="443"/>
        <v>CT19ACG01</v>
      </c>
      <c r="AH245" s="90">
        <f t="shared" si="444"/>
        <v>61.44</v>
      </c>
      <c r="AI245" s="90">
        <f t="shared" si="445"/>
        <v>25</v>
      </c>
      <c r="AJ245" s="90">
        <f t="shared" si="510"/>
        <v>15.36</v>
      </c>
      <c r="AK245" s="121" t="str">
        <f t="shared" si="446"/>
        <v>AC18BR02</v>
      </c>
      <c r="AL245" s="90">
        <f t="shared" si="447"/>
        <v>43.5</v>
      </c>
      <c r="AM245" s="90">
        <f t="shared" si="448"/>
        <v>23</v>
      </c>
      <c r="AN245" s="90">
        <f t="shared" si="511"/>
        <v>10.005000000000001</v>
      </c>
      <c r="AO245" s="121">
        <f t="shared" si="449"/>
        <v>0</v>
      </c>
      <c r="AP245" s="118">
        <f t="shared" si="513"/>
        <v>0</v>
      </c>
      <c r="AQ245" s="89">
        <f t="shared" si="450"/>
        <v>0</v>
      </c>
      <c r="AR245" s="279">
        <f t="shared" si="514"/>
        <v>0</v>
      </c>
      <c r="AS245" s="121">
        <f t="shared" si="451"/>
        <v>0</v>
      </c>
      <c r="AT245" s="118">
        <f t="shared" si="515"/>
        <v>0</v>
      </c>
      <c r="AU245" s="279">
        <f t="shared" si="452"/>
        <v>0</v>
      </c>
      <c r="AV245" s="279">
        <f t="shared" si="516"/>
        <v>0</v>
      </c>
      <c r="AW245" s="123">
        <f t="shared" si="453"/>
        <v>0</v>
      </c>
      <c r="AX245" s="118">
        <f t="shared" si="517"/>
        <v>0</v>
      </c>
      <c r="AY245" s="445">
        <f t="shared" si="454"/>
        <v>276.42</v>
      </c>
      <c r="AZ245" s="444">
        <f t="shared" si="502"/>
        <v>57.987000000000002</v>
      </c>
      <c r="BA245" s="830"/>
      <c r="BC245" s="325">
        <f t="shared" si="497"/>
        <v>215</v>
      </c>
      <c r="BD245" s="330"/>
      <c r="BE245" s="331" t="b">
        <f t="shared" si="498"/>
        <v>0</v>
      </c>
      <c r="BF245" s="330"/>
      <c r="BG245" s="331" t="b">
        <f t="shared" si="499"/>
        <v>0</v>
      </c>
    </row>
    <row r="246" spans="1:59" ht="15" customHeight="1" x14ac:dyDescent="0.2">
      <c r="A246"/>
      <c r="B246" s="91">
        <v>216</v>
      </c>
      <c r="C246" s="91" t="s">
        <v>92</v>
      </c>
      <c r="D246" s="283">
        <f t="shared" si="512"/>
        <v>44000</v>
      </c>
      <c r="E246" s="90" t="str">
        <f t="shared" si="422"/>
        <v>MF19ABM</v>
      </c>
      <c r="F246" s="90">
        <f t="shared" si="423"/>
        <v>91.26</v>
      </c>
      <c r="G246" s="90">
        <f t="shared" si="424"/>
        <v>25</v>
      </c>
      <c r="H246" s="90">
        <f t="shared" si="503"/>
        <v>22.815000000000001</v>
      </c>
      <c r="I246" s="121" t="str">
        <f t="shared" si="425"/>
        <v>CT19ACM02</v>
      </c>
      <c r="J246" s="90">
        <f t="shared" si="426"/>
        <v>31.200000000000003</v>
      </c>
      <c r="K246" s="90">
        <f t="shared" si="427"/>
        <v>20</v>
      </c>
      <c r="L246" s="90">
        <f t="shared" si="504"/>
        <v>6.24</v>
      </c>
      <c r="M246" s="121">
        <f t="shared" si="428"/>
        <v>0</v>
      </c>
      <c r="N246" s="90">
        <f t="shared" si="429"/>
        <v>0</v>
      </c>
      <c r="O246" s="90">
        <f t="shared" si="430"/>
        <v>0</v>
      </c>
      <c r="P246" s="90">
        <f t="shared" si="505"/>
        <v>0</v>
      </c>
      <c r="Q246" s="121">
        <f t="shared" si="431"/>
        <v>0</v>
      </c>
      <c r="R246" s="90">
        <f t="shared" si="432"/>
        <v>0</v>
      </c>
      <c r="S246" s="90">
        <f t="shared" si="433"/>
        <v>0</v>
      </c>
      <c r="T246" s="90">
        <f t="shared" si="506"/>
        <v>0</v>
      </c>
      <c r="U246" s="121" t="str">
        <f t="shared" si="434"/>
        <v>EU19TAM02</v>
      </c>
      <c r="V246" s="90">
        <f t="shared" si="435"/>
        <v>39.72</v>
      </c>
      <c r="W246" s="90">
        <f t="shared" si="436"/>
        <v>11</v>
      </c>
      <c r="X246" s="90">
        <f t="shared" si="507"/>
        <v>4.3691999999999993</v>
      </c>
      <c r="Y246" s="121">
        <f t="shared" si="437"/>
        <v>0</v>
      </c>
      <c r="Z246" s="90">
        <f t="shared" si="438"/>
        <v>0</v>
      </c>
      <c r="AA246" s="90">
        <f t="shared" si="439"/>
        <v>0</v>
      </c>
      <c r="AB246" s="90">
        <f t="shared" si="508"/>
        <v>0</v>
      </c>
      <c r="AC246" s="121">
        <f t="shared" si="440"/>
        <v>0</v>
      </c>
      <c r="AD246" s="90">
        <f t="shared" si="441"/>
        <v>0</v>
      </c>
      <c r="AE246" s="90">
        <f t="shared" si="442"/>
        <v>0</v>
      </c>
      <c r="AF246" s="90">
        <f t="shared" si="509"/>
        <v>0</v>
      </c>
      <c r="AG246" s="121" t="str">
        <f t="shared" si="443"/>
        <v>CT19ACG01</v>
      </c>
      <c r="AH246" s="90">
        <f t="shared" si="444"/>
        <v>30.72</v>
      </c>
      <c r="AI246" s="90">
        <f t="shared" si="445"/>
        <v>25</v>
      </c>
      <c r="AJ246" s="90">
        <f t="shared" si="510"/>
        <v>7.68</v>
      </c>
      <c r="AK246" s="121">
        <f t="shared" si="446"/>
        <v>0</v>
      </c>
      <c r="AL246" s="90">
        <f t="shared" si="447"/>
        <v>0</v>
      </c>
      <c r="AM246" s="90">
        <f t="shared" si="448"/>
        <v>0</v>
      </c>
      <c r="AN246" s="90">
        <f t="shared" si="511"/>
        <v>0</v>
      </c>
      <c r="AO246" s="121">
        <f t="shared" si="449"/>
        <v>0</v>
      </c>
      <c r="AP246" s="118">
        <f t="shared" si="513"/>
        <v>0</v>
      </c>
      <c r="AQ246" s="89">
        <f t="shared" si="450"/>
        <v>0</v>
      </c>
      <c r="AR246" s="279">
        <f t="shared" si="514"/>
        <v>0</v>
      </c>
      <c r="AS246" s="121">
        <f t="shared" si="451"/>
        <v>0</v>
      </c>
      <c r="AT246" s="118">
        <f t="shared" si="515"/>
        <v>0</v>
      </c>
      <c r="AU246" s="279">
        <f t="shared" si="452"/>
        <v>0</v>
      </c>
      <c r="AV246" s="279">
        <f t="shared" si="516"/>
        <v>0</v>
      </c>
      <c r="AW246" s="123">
        <f t="shared" si="453"/>
        <v>0</v>
      </c>
      <c r="AX246" s="118">
        <f t="shared" si="517"/>
        <v>0</v>
      </c>
      <c r="AY246" s="445">
        <f t="shared" si="454"/>
        <v>192.9</v>
      </c>
      <c r="AZ246" s="444">
        <f t="shared" si="502"/>
        <v>41.104199999999999</v>
      </c>
      <c r="BA246" s="830"/>
      <c r="BC246" s="325">
        <f t="shared" si="497"/>
        <v>216</v>
      </c>
      <c r="BD246" s="330"/>
      <c r="BE246" s="331" t="b">
        <f t="shared" si="498"/>
        <v>0</v>
      </c>
      <c r="BF246" s="330"/>
      <c r="BG246" s="331" t="b">
        <f t="shared" si="499"/>
        <v>0</v>
      </c>
    </row>
    <row r="247" spans="1:59" ht="15" customHeight="1" x14ac:dyDescent="0.2">
      <c r="A247"/>
      <c r="B247" s="91">
        <v>217</v>
      </c>
      <c r="C247" s="91"/>
      <c r="D247" s="283">
        <f t="shared" si="512"/>
        <v>44001</v>
      </c>
      <c r="E247" s="90">
        <f t="shared" si="422"/>
        <v>0</v>
      </c>
      <c r="F247" s="90">
        <f t="shared" si="423"/>
        <v>0</v>
      </c>
      <c r="G247" s="90">
        <f t="shared" si="424"/>
        <v>0</v>
      </c>
      <c r="H247" s="90">
        <f t="shared" si="503"/>
        <v>0</v>
      </c>
      <c r="I247" s="121">
        <f t="shared" si="425"/>
        <v>0</v>
      </c>
      <c r="J247" s="90">
        <f t="shared" si="426"/>
        <v>0</v>
      </c>
      <c r="K247" s="90">
        <f t="shared" si="427"/>
        <v>0</v>
      </c>
      <c r="L247" s="90">
        <f t="shared" si="504"/>
        <v>0</v>
      </c>
      <c r="M247" s="121">
        <f t="shared" si="428"/>
        <v>0</v>
      </c>
      <c r="N247" s="90">
        <f t="shared" si="429"/>
        <v>0</v>
      </c>
      <c r="O247" s="90">
        <f t="shared" si="430"/>
        <v>0</v>
      </c>
      <c r="P247" s="90">
        <f t="shared" si="505"/>
        <v>0</v>
      </c>
      <c r="Q247" s="121">
        <f t="shared" si="431"/>
        <v>0</v>
      </c>
      <c r="R247" s="90">
        <f t="shared" si="432"/>
        <v>0</v>
      </c>
      <c r="S247" s="90">
        <f t="shared" si="433"/>
        <v>0</v>
      </c>
      <c r="T247" s="90">
        <f t="shared" si="506"/>
        <v>0</v>
      </c>
      <c r="U247" s="121">
        <f t="shared" si="434"/>
        <v>0</v>
      </c>
      <c r="V247" s="90">
        <f t="shared" si="435"/>
        <v>0</v>
      </c>
      <c r="W247" s="90">
        <f t="shared" si="436"/>
        <v>0</v>
      </c>
      <c r="X247" s="90">
        <f t="shared" si="507"/>
        <v>0</v>
      </c>
      <c r="Y247" s="121">
        <f t="shared" si="437"/>
        <v>0</v>
      </c>
      <c r="Z247" s="90">
        <f t="shared" si="438"/>
        <v>0</v>
      </c>
      <c r="AA247" s="90">
        <f t="shared" si="439"/>
        <v>0</v>
      </c>
      <c r="AB247" s="90">
        <f t="shared" si="508"/>
        <v>0</v>
      </c>
      <c r="AC247" s="121">
        <f t="shared" si="440"/>
        <v>0</v>
      </c>
      <c r="AD247" s="90">
        <f t="shared" si="441"/>
        <v>0</v>
      </c>
      <c r="AE247" s="90">
        <f t="shared" si="442"/>
        <v>0</v>
      </c>
      <c r="AF247" s="90">
        <f t="shared" si="509"/>
        <v>0</v>
      </c>
      <c r="AG247" s="121">
        <f t="shared" si="443"/>
        <v>0</v>
      </c>
      <c r="AH247" s="90">
        <f t="shared" si="444"/>
        <v>0</v>
      </c>
      <c r="AI247" s="90">
        <f t="shared" si="445"/>
        <v>0</v>
      </c>
      <c r="AJ247" s="90">
        <f t="shared" si="510"/>
        <v>0</v>
      </c>
      <c r="AK247" s="121">
        <f t="shared" si="446"/>
        <v>0</v>
      </c>
      <c r="AL247" s="90">
        <f t="shared" si="447"/>
        <v>0</v>
      </c>
      <c r="AM247" s="90">
        <f t="shared" si="448"/>
        <v>0</v>
      </c>
      <c r="AN247" s="90">
        <f t="shared" si="511"/>
        <v>0</v>
      </c>
      <c r="AO247" s="121">
        <f t="shared" si="449"/>
        <v>0</v>
      </c>
      <c r="AP247" s="118">
        <f t="shared" si="513"/>
        <v>0</v>
      </c>
      <c r="AQ247" s="89">
        <f t="shared" si="450"/>
        <v>0</v>
      </c>
      <c r="AR247" s="279">
        <f t="shared" si="514"/>
        <v>0</v>
      </c>
      <c r="AS247" s="121">
        <f t="shared" si="451"/>
        <v>96</v>
      </c>
      <c r="AT247" s="118">
        <f t="shared" si="515"/>
        <v>19.2</v>
      </c>
      <c r="AU247" s="279">
        <f t="shared" si="452"/>
        <v>0</v>
      </c>
      <c r="AV247" s="279">
        <f t="shared" si="516"/>
        <v>0</v>
      </c>
      <c r="AW247" s="123">
        <f t="shared" si="453"/>
        <v>0</v>
      </c>
      <c r="AX247" s="118">
        <f t="shared" si="517"/>
        <v>0</v>
      </c>
      <c r="AY247" s="445">
        <f t="shared" si="454"/>
        <v>96</v>
      </c>
      <c r="AZ247" s="444">
        <f t="shared" si="502"/>
        <v>19.2</v>
      </c>
      <c r="BA247" s="830"/>
      <c r="BC247" s="325">
        <f t="shared" si="497"/>
        <v>217</v>
      </c>
      <c r="BD247" s="330"/>
      <c r="BE247" s="331" t="b">
        <f t="shared" si="498"/>
        <v>0</v>
      </c>
      <c r="BF247" s="330"/>
      <c r="BG247" s="331" t="b">
        <f t="shared" si="499"/>
        <v>0</v>
      </c>
    </row>
    <row r="248" spans="1:59" ht="15" customHeight="1" x14ac:dyDescent="0.2">
      <c r="A248"/>
      <c r="B248" s="91">
        <v>218</v>
      </c>
      <c r="C248" s="91"/>
      <c r="D248" s="283">
        <f t="shared" si="512"/>
        <v>44001</v>
      </c>
      <c r="E248" s="90">
        <f t="shared" ref="E248:E344" si="518">IFERROR(VLOOKUP($B248,FATT_GD,8,0),0)</f>
        <v>0</v>
      </c>
      <c r="F248" s="90">
        <f t="shared" ref="F248:F344" si="519">IFERROR(VLOOKUP($B248,FATT_GD,10,0),0)</f>
        <v>0</v>
      </c>
      <c r="G248" s="90">
        <f t="shared" ref="G248:G344" si="520">IFERROR(VLOOKUP($E248,LOTTI_MF_BIO,4,0),0)</f>
        <v>0</v>
      </c>
      <c r="H248" s="90">
        <f t="shared" si="503"/>
        <v>0</v>
      </c>
      <c r="I248" s="121">
        <f t="shared" ref="I248:I344" si="521">IFERROR(VLOOKUP($B248,FATT_GD,11,0),0)</f>
        <v>0</v>
      </c>
      <c r="J248" s="90">
        <f t="shared" ref="J248:J344" si="522">IFERROR(VLOOKUP($B248,FATT_GD,13,0),0)</f>
        <v>0</v>
      </c>
      <c r="K248" s="90">
        <f t="shared" ref="K248:K344" si="523">IFERROR(VLOOKUP($I248,LOTTI_CT_BIO,4,0),0)</f>
        <v>0</v>
      </c>
      <c r="L248" s="90">
        <f t="shared" si="504"/>
        <v>0</v>
      </c>
      <c r="M248" s="121">
        <f t="shared" ref="M248:M344" si="524">IFERROR(VLOOKUP($B248,FATT_GD,14,0),0)</f>
        <v>0</v>
      </c>
      <c r="N248" s="90">
        <f t="shared" ref="N248:N344" si="525">IFERROR(VLOOKUP($B248,FATT_GD,16,0),0)</f>
        <v>0</v>
      </c>
      <c r="O248" s="90">
        <f t="shared" ref="O248:O344" si="526">IFERROR(VLOOKUP($M248,LOTTI_AC_BIO,4,0),0)</f>
        <v>0</v>
      </c>
      <c r="P248" s="90">
        <f t="shared" si="505"/>
        <v>0</v>
      </c>
      <c r="Q248" s="121">
        <f t="shared" ref="Q248:Q344" si="527">IFERROR(VLOOKUP($B248,FATT_GD,17,0),0)</f>
        <v>0</v>
      </c>
      <c r="R248" s="90">
        <f t="shared" ref="R248:R344" si="528">IFERROR(VLOOKUP($B248,FATT_GD,19,0),0)</f>
        <v>0</v>
      </c>
      <c r="S248" s="90">
        <f t="shared" ref="S248:S344" si="529">IFERROR(VLOOKUP($Q248,LOTTI_ME_BIO,4,0),0)</f>
        <v>0</v>
      </c>
      <c r="T248" s="90">
        <f t="shared" si="506"/>
        <v>0</v>
      </c>
      <c r="U248" s="121">
        <f t="shared" ref="U248:U344" si="530">IFERROR(VLOOKUP($B248,FATT_GD,20,0),0)</f>
        <v>0</v>
      </c>
      <c r="V248" s="90">
        <f t="shared" ref="V248:V344" si="531">IFERROR(VLOOKUP($B248,FATT_GD,22,0),0)</f>
        <v>0</v>
      </c>
      <c r="W248" s="90">
        <f t="shared" ref="W248:W344" si="532">IFERROR(VLOOKUP($U248,LOTTI_EU_BIO,4,0),0)</f>
        <v>0</v>
      </c>
      <c r="X248" s="90">
        <f t="shared" si="507"/>
        <v>0</v>
      </c>
      <c r="Y248" s="121">
        <f t="shared" ref="Y248:Y344" si="533">IFERROR(VLOOKUP($B248,FATT_GD,23,0),0)</f>
        <v>0</v>
      </c>
      <c r="Z248" s="90">
        <f t="shared" ref="Z248:Z344" si="534">IFERROR(VLOOKUP($B248,FATT_GD,25,0),0)</f>
        <v>0</v>
      </c>
      <c r="AA248" s="90">
        <f t="shared" ref="AA248:AA344" si="535">IFERROR(VLOOKUP($Y248,LOTTI_TG_BIO,4,0),0)</f>
        <v>0</v>
      </c>
      <c r="AB248" s="90">
        <f t="shared" si="508"/>
        <v>0</v>
      </c>
      <c r="AC248" s="121">
        <f t="shared" ref="AC248:AC344" si="536">IFERROR(VLOOKUP($B248,FATT_GD,26,0),0)</f>
        <v>0</v>
      </c>
      <c r="AD248" s="90">
        <f t="shared" ref="AD248:AD344" si="537">IFERROR(VLOOKUP($B248,FATT_GD,28,0),0)</f>
        <v>0</v>
      </c>
      <c r="AE248" s="90">
        <f t="shared" ref="AE248:AE344" si="538">IFERROR(VLOOKUP($AC248,LOTTI_MF,4,0),0)</f>
        <v>0</v>
      </c>
      <c r="AF248" s="90">
        <f t="shared" si="509"/>
        <v>0</v>
      </c>
      <c r="AG248" s="121">
        <f t="shared" ref="AG248:AG344" si="539">IFERROR(VLOOKUP($B248,FATT_GD,29,0),0)</f>
        <v>0</v>
      </c>
      <c r="AH248" s="90">
        <f t="shared" ref="AH248:AH344" si="540">IFERROR(VLOOKUP($B248,FATT_GD,31,0),0)</f>
        <v>0</v>
      </c>
      <c r="AI248" s="90">
        <f t="shared" ref="AI248:AI344" si="541">IFERROR(VLOOKUP($AG248,LOTTI_CT,4,0),0)</f>
        <v>0</v>
      </c>
      <c r="AJ248" s="90">
        <f t="shared" si="510"/>
        <v>0</v>
      </c>
      <c r="AK248" s="121">
        <f t="shared" ref="AK248:AK344" si="542">IFERROR(VLOOKUP($B248,FATT_GD,32,0),0)</f>
        <v>0</v>
      </c>
      <c r="AL248" s="90">
        <f t="shared" ref="AL248:AL344" si="543">IFERROR(VLOOKUP($B248,FATT_GD,34,0),0)</f>
        <v>0</v>
      </c>
      <c r="AM248" s="90">
        <f t="shared" ref="AM248:AM344" si="544">IFERROR(VLOOKUP($AK248,LOTTI_AC,4,0),0)</f>
        <v>0</v>
      </c>
      <c r="AN248" s="90">
        <f t="shared" si="511"/>
        <v>0</v>
      </c>
      <c r="AO248" s="121">
        <f t="shared" ref="AO248:AO344" si="545">IFERROR(VLOOKUP($B248,FATT_GD,37,0),0)</f>
        <v>0</v>
      </c>
      <c r="AP248" s="118">
        <f t="shared" si="513"/>
        <v>0</v>
      </c>
      <c r="AQ248" s="89">
        <f t="shared" ref="AQ248:AQ344" si="546">IFERROR(VLOOKUP($B248,FATT_VE,5,0),0)</f>
        <v>138.30000000000001</v>
      </c>
      <c r="AR248" s="279">
        <f t="shared" si="514"/>
        <v>34.575000000000003</v>
      </c>
      <c r="AS248" s="121">
        <f t="shared" ref="AS248:AS344" si="547">IFERROR(VLOOKUP($B248,FATT_VE,10,0),0)</f>
        <v>48</v>
      </c>
      <c r="AT248" s="118">
        <f t="shared" si="515"/>
        <v>9.6</v>
      </c>
      <c r="AU248" s="279">
        <f t="shared" ref="AU248:AU344" si="548">IFERROR(VLOOKUP($B248,FATT_VE,13,0),0)</f>
        <v>0</v>
      </c>
      <c r="AV248" s="279">
        <f t="shared" si="516"/>
        <v>0</v>
      </c>
      <c r="AW248" s="123">
        <f t="shared" ref="AW248:AW344" si="549">IFERROR(VLOOKUP($B248,FATT_VE,62,0),0)</f>
        <v>0</v>
      </c>
      <c r="AX248" s="118">
        <f t="shared" si="517"/>
        <v>0</v>
      </c>
      <c r="AY248" s="445">
        <f t="shared" ref="AY248:AY344" si="550">IF($C248="GD",F248+J248+N248+R248+V248+Z248+AD248+AH248+AL248+AO248,AQ248+AS248+AU248+AW248)</f>
        <v>186.3</v>
      </c>
      <c r="AZ248" s="444">
        <f t="shared" si="502"/>
        <v>44.175000000000004</v>
      </c>
      <c r="BA248" s="830"/>
      <c r="BC248" s="325">
        <f t="shared" si="497"/>
        <v>218</v>
      </c>
      <c r="BD248" s="330"/>
      <c r="BE248" s="331" t="b">
        <f t="shared" si="498"/>
        <v>0</v>
      </c>
      <c r="BF248" s="330"/>
      <c r="BG248" s="331" t="b">
        <f t="shared" si="499"/>
        <v>0</v>
      </c>
    </row>
    <row r="249" spans="1:59" ht="15" customHeight="1" x14ac:dyDescent="0.2">
      <c r="A249"/>
      <c r="B249" s="91">
        <v>219</v>
      </c>
      <c r="C249" s="91" t="s">
        <v>92</v>
      </c>
      <c r="D249" s="283">
        <f t="shared" si="512"/>
        <v>44009</v>
      </c>
      <c r="E249" s="90" t="str">
        <f t="shared" si="518"/>
        <v>MF19ABM</v>
      </c>
      <c r="F249" s="90">
        <f t="shared" si="519"/>
        <v>121.68</v>
      </c>
      <c r="G249" s="90">
        <f t="shared" si="520"/>
        <v>25</v>
      </c>
      <c r="H249" s="90">
        <f t="shared" ref="H249:H254" si="551">F249*G249/100</f>
        <v>30.42</v>
      </c>
      <c r="I249" s="121" t="str">
        <f t="shared" si="521"/>
        <v>CT19ACM02</v>
      </c>
      <c r="J249" s="90">
        <f t="shared" si="522"/>
        <v>124.80000000000001</v>
      </c>
      <c r="K249" s="90">
        <f t="shared" si="523"/>
        <v>20</v>
      </c>
      <c r="L249" s="90">
        <f t="shared" ref="L249:L254" si="552">J249*K249/100</f>
        <v>24.96</v>
      </c>
      <c r="M249" s="121">
        <f t="shared" si="524"/>
        <v>0</v>
      </c>
      <c r="N249" s="90">
        <f t="shared" si="525"/>
        <v>0</v>
      </c>
      <c r="O249" s="90">
        <f t="shared" si="526"/>
        <v>0</v>
      </c>
      <c r="P249" s="90">
        <f t="shared" ref="P249:P254" si="553">N249*O249/100</f>
        <v>0</v>
      </c>
      <c r="Q249" s="121" t="str">
        <f t="shared" si="527"/>
        <v>ME19ACM01</v>
      </c>
      <c r="R249" s="90">
        <f t="shared" si="528"/>
        <v>60.84</v>
      </c>
      <c r="S249" s="90">
        <f t="shared" si="529"/>
        <v>18</v>
      </c>
      <c r="T249" s="90">
        <f t="shared" ref="T249:T254" si="554">R249*S249/100</f>
        <v>10.951200000000002</v>
      </c>
      <c r="U249" s="121" t="str">
        <f t="shared" si="530"/>
        <v>EU19TAM02</v>
      </c>
      <c r="V249" s="90">
        <f t="shared" si="531"/>
        <v>158.88</v>
      </c>
      <c r="W249" s="90">
        <f t="shared" si="532"/>
        <v>11</v>
      </c>
      <c r="X249" s="90">
        <f t="shared" ref="X249:X254" si="555">V249*W249/100</f>
        <v>17.476799999999997</v>
      </c>
      <c r="Y249" s="121">
        <f t="shared" si="533"/>
        <v>0</v>
      </c>
      <c r="Z249" s="90">
        <f t="shared" si="534"/>
        <v>0</v>
      </c>
      <c r="AA249" s="90">
        <f t="shared" si="535"/>
        <v>0</v>
      </c>
      <c r="AB249" s="90">
        <f t="shared" ref="AB249:AB254" si="556">Z249*AA249/100</f>
        <v>0</v>
      </c>
      <c r="AC249" s="121" t="str">
        <f t="shared" si="536"/>
        <v>MF19DAG01</v>
      </c>
      <c r="AD249" s="90">
        <f t="shared" si="537"/>
        <v>60.84</v>
      </c>
      <c r="AE249" s="90">
        <f t="shared" si="538"/>
        <v>33</v>
      </c>
      <c r="AF249" s="90">
        <f t="shared" ref="AF249:AF254" si="557">AD249*AE249/100</f>
        <v>20.077200000000001</v>
      </c>
      <c r="AG249" s="121" t="str">
        <f t="shared" si="539"/>
        <v>CT19ACG01</v>
      </c>
      <c r="AH249" s="90">
        <f t="shared" si="540"/>
        <v>61.44</v>
      </c>
      <c r="AI249" s="90">
        <f t="shared" si="541"/>
        <v>25</v>
      </c>
      <c r="AJ249" s="90">
        <f t="shared" ref="AJ249:AJ254" si="558">AH249*AI249/100</f>
        <v>15.36</v>
      </c>
      <c r="AK249" s="121" t="str">
        <f t="shared" si="542"/>
        <v>AC18BR02</v>
      </c>
      <c r="AL249" s="90">
        <f t="shared" si="543"/>
        <v>261</v>
      </c>
      <c r="AM249" s="90">
        <f t="shared" si="544"/>
        <v>23</v>
      </c>
      <c r="AN249" s="90">
        <f t="shared" ref="AN249:AN254" si="559">AL249*AM249/100</f>
        <v>60.03</v>
      </c>
      <c r="AO249" s="121">
        <f t="shared" si="545"/>
        <v>0</v>
      </c>
      <c r="AP249" s="118">
        <f t="shared" ref="AP249:AP254" si="560">IFERROR(IF(AO249&gt;0,AO249*AP$6/100,0),0)</f>
        <v>0</v>
      </c>
      <c r="AQ249" s="89">
        <f t="shared" si="546"/>
        <v>0</v>
      </c>
      <c r="AR249" s="279">
        <f t="shared" ref="AR249:AR254" si="561">IFERROR(IF(AQ249&gt;0,AQ249*AR$6/100,0),0)</f>
        <v>0</v>
      </c>
      <c r="AS249" s="121">
        <f t="shared" si="547"/>
        <v>0</v>
      </c>
      <c r="AT249" s="118">
        <f t="shared" ref="AT249:AT254" si="562">IFERROR(IF(AS249&gt;0,AS249*AT$6/100,0),0)</f>
        <v>0</v>
      </c>
      <c r="AU249" s="279">
        <f t="shared" si="548"/>
        <v>0</v>
      </c>
      <c r="AV249" s="279">
        <f t="shared" ref="AV249:AV254" si="563">IFERROR(IF(AU249&gt;0,AU249*AV$6/100,0),0)</f>
        <v>0</v>
      </c>
      <c r="AW249" s="123">
        <f t="shared" si="549"/>
        <v>0</v>
      </c>
      <c r="AX249" s="118">
        <f t="shared" ref="AX249:AX254" si="564">IFERROR(IF(AW249&gt;0,AW249*AX$6/100,0),0)</f>
        <v>0</v>
      </c>
      <c r="AY249" s="445">
        <f t="shared" ref="AY249:AY254" si="565">IF($C249="GD",F249+J249+N249+R249+V249+Z249+AD249+AH249+AL249+AO249,AQ249+AS249+AU249+AW249)</f>
        <v>849.48</v>
      </c>
      <c r="AZ249" s="444">
        <f t="shared" ref="AZ249:AZ254" si="566">IF($C249="GD",H249+L249+P249+T249+X249+AB249+AF249+AJ249+AN249+AP249-BE249-BG249,AR249+AT249+AX249+AV249-BE249-BG249)</f>
        <v>179.27520000000001</v>
      </c>
      <c r="BA249" s="830"/>
      <c r="BC249" s="325">
        <f t="shared" ref="BC249:BC254" si="567">B249</f>
        <v>219</v>
      </c>
      <c r="BD249" s="330"/>
      <c r="BE249" s="331" t="b">
        <f t="shared" ref="BE249:BE254" si="568">IF(BD249="OK",$AY249*$BE$6/100)</f>
        <v>0</v>
      </c>
      <c r="BF249" s="330"/>
      <c r="BG249" s="331" t="b">
        <f t="shared" ref="BG249:BG254" si="569">IF(BF249="OK",$AY249*$BG$6/100)</f>
        <v>0</v>
      </c>
    </row>
    <row r="250" spans="1:59" ht="15" customHeight="1" x14ac:dyDescent="0.2">
      <c r="A250"/>
      <c r="B250" s="91">
        <v>220</v>
      </c>
      <c r="C250" s="91" t="s">
        <v>92</v>
      </c>
      <c r="D250" s="283">
        <f t="shared" si="512"/>
        <v>44009</v>
      </c>
      <c r="E250" s="90">
        <f t="shared" si="518"/>
        <v>0</v>
      </c>
      <c r="F250" s="90">
        <f t="shared" si="519"/>
        <v>0</v>
      </c>
      <c r="G250" s="90">
        <f t="shared" si="520"/>
        <v>0</v>
      </c>
      <c r="H250" s="90">
        <f t="shared" si="551"/>
        <v>0</v>
      </c>
      <c r="I250" s="121" t="str">
        <f t="shared" si="521"/>
        <v>CT19ACM02</v>
      </c>
      <c r="J250" s="90">
        <f t="shared" si="522"/>
        <v>62.400000000000006</v>
      </c>
      <c r="K250" s="90">
        <f t="shared" si="523"/>
        <v>20</v>
      </c>
      <c r="L250" s="90">
        <f t="shared" si="552"/>
        <v>12.48</v>
      </c>
      <c r="M250" s="121">
        <f t="shared" si="524"/>
        <v>0</v>
      </c>
      <c r="N250" s="90">
        <f t="shared" si="525"/>
        <v>0</v>
      </c>
      <c r="O250" s="90">
        <f t="shared" si="526"/>
        <v>0</v>
      </c>
      <c r="P250" s="90">
        <f t="shared" si="553"/>
        <v>0</v>
      </c>
      <c r="Q250" s="121" t="str">
        <f t="shared" si="527"/>
        <v>ME19ACM01</v>
      </c>
      <c r="R250" s="90">
        <f t="shared" si="528"/>
        <v>30.42</v>
      </c>
      <c r="S250" s="90">
        <f t="shared" si="529"/>
        <v>18</v>
      </c>
      <c r="T250" s="90">
        <f t="shared" si="554"/>
        <v>5.4756000000000009</v>
      </c>
      <c r="U250" s="121" t="str">
        <f t="shared" si="530"/>
        <v>EU19TAM02</v>
      </c>
      <c r="V250" s="90">
        <f t="shared" si="531"/>
        <v>39.72</v>
      </c>
      <c r="W250" s="90">
        <f t="shared" si="532"/>
        <v>11</v>
      </c>
      <c r="X250" s="90">
        <f t="shared" si="555"/>
        <v>4.3691999999999993</v>
      </c>
      <c r="Y250" s="121">
        <f t="shared" si="533"/>
        <v>0</v>
      </c>
      <c r="Z250" s="90">
        <f t="shared" si="534"/>
        <v>0</v>
      </c>
      <c r="AA250" s="90">
        <f t="shared" si="535"/>
        <v>0</v>
      </c>
      <c r="AB250" s="90">
        <f t="shared" si="556"/>
        <v>0</v>
      </c>
      <c r="AC250" s="121" t="str">
        <f t="shared" si="536"/>
        <v>MF19DAG01</v>
      </c>
      <c r="AD250" s="90">
        <f t="shared" si="537"/>
        <v>30.42</v>
      </c>
      <c r="AE250" s="90">
        <f t="shared" si="538"/>
        <v>33</v>
      </c>
      <c r="AF250" s="90">
        <f t="shared" si="557"/>
        <v>10.038600000000001</v>
      </c>
      <c r="AG250" s="121" t="str">
        <f t="shared" si="539"/>
        <v>CT19ACG01</v>
      </c>
      <c r="AH250" s="90">
        <f t="shared" si="540"/>
        <v>30.72</v>
      </c>
      <c r="AI250" s="90">
        <f t="shared" si="541"/>
        <v>25</v>
      </c>
      <c r="AJ250" s="90">
        <f t="shared" si="558"/>
        <v>7.68</v>
      </c>
      <c r="AK250" s="121" t="str">
        <f t="shared" si="542"/>
        <v>AC18BR02</v>
      </c>
      <c r="AL250" s="90">
        <f t="shared" si="543"/>
        <v>87</v>
      </c>
      <c r="AM250" s="90">
        <f t="shared" si="544"/>
        <v>23</v>
      </c>
      <c r="AN250" s="90">
        <f t="shared" si="559"/>
        <v>20.010000000000002</v>
      </c>
      <c r="AO250" s="121">
        <f t="shared" si="545"/>
        <v>0</v>
      </c>
      <c r="AP250" s="118">
        <f t="shared" si="560"/>
        <v>0</v>
      </c>
      <c r="AQ250" s="89">
        <f t="shared" si="546"/>
        <v>0</v>
      </c>
      <c r="AR250" s="279">
        <f t="shared" si="561"/>
        <v>0</v>
      </c>
      <c r="AS250" s="121">
        <f t="shared" si="547"/>
        <v>0</v>
      </c>
      <c r="AT250" s="118">
        <f t="shared" si="562"/>
        <v>0</v>
      </c>
      <c r="AU250" s="279">
        <f t="shared" si="548"/>
        <v>0</v>
      </c>
      <c r="AV250" s="279">
        <f t="shared" si="563"/>
        <v>0</v>
      </c>
      <c r="AW250" s="123">
        <f t="shared" si="549"/>
        <v>0</v>
      </c>
      <c r="AX250" s="118">
        <f t="shared" si="564"/>
        <v>0</v>
      </c>
      <c r="AY250" s="445">
        <f t="shared" si="565"/>
        <v>280.68000000000006</v>
      </c>
      <c r="AZ250" s="444">
        <f t="shared" si="566"/>
        <v>60.053399999999996</v>
      </c>
      <c r="BA250" s="830"/>
      <c r="BC250" s="325">
        <f t="shared" si="567"/>
        <v>220</v>
      </c>
      <c r="BD250" s="330"/>
      <c r="BE250" s="331" t="b">
        <f t="shared" si="568"/>
        <v>0</v>
      </c>
      <c r="BF250" s="330"/>
      <c r="BG250" s="331" t="b">
        <f t="shared" si="569"/>
        <v>0</v>
      </c>
    </row>
    <row r="251" spans="1:59" ht="15" customHeight="1" x14ac:dyDescent="0.2">
      <c r="A251"/>
      <c r="B251" s="91">
        <v>221</v>
      </c>
      <c r="C251" s="91" t="s">
        <v>92</v>
      </c>
      <c r="D251" s="283">
        <f t="shared" si="512"/>
        <v>44009</v>
      </c>
      <c r="E251" s="90" t="str">
        <f t="shared" si="518"/>
        <v>MF19ABM</v>
      </c>
      <c r="F251" s="90">
        <f t="shared" si="519"/>
        <v>30.42</v>
      </c>
      <c r="G251" s="90">
        <f t="shared" si="520"/>
        <v>25</v>
      </c>
      <c r="H251" s="90">
        <f t="shared" si="551"/>
        <v>7.6050000000000004</v>
      </c>
      <c r="I251" s="121" t="str">
        <f t="shared" si="521"/>
        <v>CT19ACM02</v>
      </c>
      <c r="J251" s="90">
        <f t="shared" si="522"/>
        <v>31.200000000000003</v>
      </c>
      <c r="K251" s="90">
        <f t="shared" si="523"/>
        <v>20</v>
      </c>
      <c r="L251" s="90">
        <f t="shared" si="552"/>
        <v>6.24</v>
      </c>
      <c r="M251" s="121">
        <f t="shared" si="524"/>
        <v>0</v>
      </c>
      <c r="N251" s="90">
        <f t="shared" si="525"/>
        <v>0</v>
      </c>
      <c r="O251" s="90">
        <f t="shared" si="526"/>
        <v>0</v>
      </c>
      <c r="P251" s="90">
        <f t="shared" si="553"/>
        <v>0</v>
      </c>
      <c r="Q251" s="121" t="str">
        <f t="shared" si="527"/>
        <v>ME19ACM01</v>
      </c>
      <c r="R251" s="90">
        <f t="shared" si="528"/>
        <v>60.84</v>
      </c>
      <c r="S251" s="90">
        <f t="shared" si="529"/>
        <v>18</v>
      </c>
      <c r="T251" s="90">
        <f t="shared" si="554"/>
        <v>10.951200000000002</v>
      </c>
      <c r="U251" s="121" t="str">
        <f t="shared" si="530"/>
        <v>EU19TAM02</v>
      </c>
      <c r="V251" s="90">
        <f t="shared" si="531"/>
        <v>79.44</v>
      </c>
      <c r="W251" s="90">
        <f t="shared" si="532"/>
        <v>11</v>
      </c>
      <c r="X251" s="90">
        <f t="shared" si="555"/>
        <v>8.7383999999999986</v>
      </c>
      <c r="Y251" s="121">
        <f t="shared" si="533"/>
        <v>0</v>
      </c>
      <c r="Z251" s="90">
        <f t="shared" si="534"/>
        <v>0</v>
      </c>
      <c r="AA251" s="90">
        <f t="shared" si="535"/>
        <v>0</v>
      </c>
      <c r="AB251" s="90">
        <f t="shared" si="556"/>
        <v>0</v>
      </c>
      <c r="AC251" s="121">
        <f t="shared" si="536"/>
        <v>0</v>
      </c>
      <c r="AD251" s="90">
        <f t="shared" si="537"/>
        <v>0</v>
      </c>
      <c r="AE251" s="90">
        <f t="shared" si="538"/>
        <v>0</v>
      </c>
      <c r="AF251" s="90">
        <f t="shared" si="557"/>
        <v>0</v>
      </c>
      <c r="AG251" s="121" t="str">
        <f t="shared" si="539"/>
        <v>CT19ACG01</v>
      </c>
      <c r="AH251" s="90">
        <f t="shared" si="540"/>
        <v>30.72</v>
      </c>
      <c r="AI251" s="90">
        <f t="shared" si="541"/>
        <v>25</v>
      </c>
      <c r="AJ251" s="90">
        <f t="shared" si="558"/>
        <v>7.68</v>
      </c>
      <c r="AK251" s="121" t="str">
        <f t="shared" si="542"/>
        <v>AC18BR02</v>
      </c>
      <c r="AL251" s="90">
        <f t="shared" si="543"/>
        <v>130.5</v>
      </c>
      <c r="AM251" s="90">
        <f t="shared" si="544"/>
        <v>23</v>
      </c>
      <c r="AN251" s="90">
        <f t="shared" si="559"/>
        <v>30.015000000000001</v>
      </c>
      <c r="AO251" s="121">
        <f t="shared" si="545"/>
        <v>0</v>
      </c>
      <c r="AP251" s="118">
        <f t="shared" si="560"/>
        <v>0</v>
      </c>
      <c r="AQ251" s="89">
        <f t="shared" si="546"/>
        <v>0</v>
      </c>
      <c r="AR251" s="279">
        <f t="shared" si="561"/>
        <v>0</v>
      </c>
      <c r="AS251" s="121">
        <f t="shared" si="547"/>
        <v>0</v>
      </c>
      <c r="AT251" s="118">
        <f t="shared" si="562"/>
        <v>0</v>
      </c>
      <c r="AU251" s="279">
        <f t="shared" si="548"/>
        <v>0</v>
      </c>
      <c r="AV251" s="279">
        <f t="shared" si="563"/>
        <v>0</v>
      </c>
      <c r="AW251" s="123">
        <f t="shared" si="549"/>
        <v>0</v>
      </c>
      <c r="AX251" s="118">
        <f t="shared" si="564"/>
        <v>0</v>
      </c>
      <c r="AY251" s="445">
        <f t="shared" si="565"/>
        <v>363.12</v>
      </c>
      <c r="AZ251" s="444">
        <f t="shared" si="566"/>
        <v>71.229600000000005</v>
      </c>
      <c r="BA251" s="830"/>
      <c r="BC251" s="325">
        <f t="shared" si="567"/>
        <v>221</v>
      </c>
      <c r="BD251" s="330"/>
      <c r="BE251" s="331" t="b">
        <f t="shared" si="568"/>
        <v>0</v>
      </c>
      <c r="BF251" s="330"/>
      <c r="BG251" s="331" t="b">
        <f t="shared" si="569"/>
        <v>0</v>
      </c>
    </row>
    <row r="252" spans="1:59" ht="15" customHeight="1" x14ac:dyDescent="0.2">
      <c r="A252"/>
      <c r="B252" s="91">
        <v>222</v>
      </c>
      <c r="C252" s="91" t="s">
        <v>92</v>
      </c>
      <c r="D252" s="283">
        <f t="shared" si="512"/>
        <v>44009</v>
      </c>
      <c r="E252" s="90" t="str">
        <f t="shared" si="518"/>
        <v>MF19ABM</v>
      </c>
      <c r="F252" s="90">
        <f t="shared" si="519"/>
        <v>91.26</v>
      </c>
      <c r="G252" s="90">
        <f t="shared" si="520"/>
        <v>25</v>
      </c>
      <c r="H252" s="90">
        <f t="shared" si="551"/>
        <v>22.815000000000001</v>
      </c>
      <c r="I252" s="121" t="str">
        <f t="shared" si="521"/>
        <v>CT19ACM02</v>
      </c>
      <c r="J252" s="90">
        <f t="shared" si="522"/>
        <v>93.600000000000009</v>
      </c>
      <c r="K252" s="90">
        <f t="shared" si="523"/>
        <v>20</v>
      </c>
      <c r="L252" s="90">
        <f t="shared" si="552"/>
        <v>18.720000000000002</v>
      </c>
      <c r="M252" s="121">
        <f t="shared" si="524"/>
        <v>0</v>
      </c>
      <c r="N252" s="90">
        <f t="shared" si="525"/>
        <v>0</v>
      </c>
      <c r="O252" s="90">
        <f t="shared" si="526"/>
        <v>0</v>
      </c>
      <c r="P252" s="90">
        <f t="shared" si="553"/>
        <v>0</v>
      </c>
      <c r="Q252" s="121" t="str">
        <f t="shared" si="527"/>
        <v>ME19ACM01</v>
      </c>
      <c r="R252" s="90">
        <f t="shared" si="528"/>
        <v>30.42</v>
      </c>
      <c r="S252" s="90">
        <f t="shared" si="529"/>
        <v>18</v>
      </c>
      <c r="T252" s="90">
        <f t="shared" si="554"/>
        <v>5.4756000000000009</v>
      </c>
      <c r="U252" s="121" t="str">
        <f t="shared" si="530"/>
        <v>EU19TAM02</v>
      </c>
      <c r="V252" s="90">
        <f t="shared" si="531"/>
        <v>39.72</v>
      </c>
      <c r="W252" s="90">
        <f t="shared" si="532"/>
        <v>11</v>
      </c>
      <c r="X252" s="90">
        <f t="shared" si="555"/>
        <v>4.3691999999999993</v>
      </c>
      <c r="Y252" s="121">
        <f t="shared" si="533"/>
        <v>0</v>
      </c>
      <c r="Z252" s="90">
        <f t="shared" si="534"/>
        <v>0</v>
      </c>
      <c r="AA252" s="90">
        <f t="shared" si="535"/>
        <v>0</v>
      </c>
      <c r="AB252" s="90">
        <f t="shared" si="556"/>
        <v>0</v>
      </c>
      <c r="AC252" s="121">
        <f t="shared" si="536"/>
        <v>0</v>
      </c>
      <c r="AD252" s="90">
        <f t="shared" si="537"/>
        <v>0</v>
      </c>
      <c r="AE252" s="90">
        <f t="shared" si="538"/>
        <v>0</v>
      </c>
      <c r="AF252" s="90">
        <f t="shared" si="557"/>
        <v>0</v>
      </c>
      <c r="AG252" s="121" t="str">
        <f t="shared" si="539"/>
        <v>CT19ACG01</v>
      </c>
      <c r="AH252" s="90">
        <f t="shared" si="540"/>
        <v>30.72</v>
      </c>
      <c r="AI252" s="90">
        <f t="shared" si="541"/>
        <v>25</v>
      </c>
      <c r="AJ252" s="90">
        <f t="shared" si="558"/>
        <v>7.68</v>
      </c>
      <c r="AK252" s="121" t="str">
        <f t="shared" si="542"/>
        <v>AC18BR02</v>
      </c>
      <c r="AL252" s="90">
        <f t="shared" si="543"/>
        <v>174</v>
      </c>
      <c r="AM252" s="90">
        <f t="shared" si="544"/>
        <v>23</v>
      </c>
      <c r="AN252" s="90">
        <f t="shared" si="559"/>
        <v>40.020000000000003</v>
      </c>
      <c r="AO252" s="121">
        <f t="shared" si="545"/>
        <v>0</v>
      </c>
      <c r="AP252" s="118">
        <f t="shared" si="560"/>
        <v>0</v>
      </c>
      <c r="AQ252" s="89">
        <f t="shared" si="546"/>
        <v>0</v>
      </c>
      <c r="AR252" s="279">
        <f t="shared" si="561"/>
        <v>0</v>
      </c>
      <c r="AS252" s="121">
        <f t="shared" si="547"/>
        <v>0</v>
      </c>
      <c r="AT252" s="118">
        <f t="shared" si="562"/>
        <v>0</v>
      </c>
      <c r="AU252" s="279">
        <f t="shared" si="548"/>
        <v>0</v>
      </c>
      <c r="AV252" s="279">
        <f t="shared" si="563"/>
        <v>0</v>
      </c>
      <c r="AW252" s="123">
        <f t="shared" si="549"/>
        <v>0</v>
      </c>
      <c r="AX252" s="118">
        <f t="shared" si="564"/>
        <v>0</v>
      </c>
      <c r="AY252" s="445">
        <f t="shared" si="565"/>
        <v>459.72</v>
      </c>
      <c r="AZ252" s="444">
        <f t="shared" si="566"/>
        <v>99.079800000000006</v>
      </c>
      <c r="BA252" s="830"/>
      <c r="BC252" s="325">
        <f t="shared" si="567"/>
        <v>222</v>
      </c>
      <c r="BD252" s="330"/>
      <c r="BE252" s="331" t="b">
        <f t="shared" si="568"/>
        <v>0</v>
      </c>
      <c r="BF252" s="330"/>
      <c r="BG252" s="331" t="b">
        <f t="shared" si="569"/>
        <v>0</v>
      </c>
    </row>
    <row r="253" spans="1:59" ht="15" customHeight="1" x14ac:dyDescent="0.2">
      <c r="A253"/>
      <c r="B253" s="91" t="s">
        <v>837</v>
      </c>
      <c r="C253" s="91" t="s">
        <v>92</v>
      </c>
      <c r="D253" s="283">
        <f t="shared" si="512"/>
        <v>44009</v>
      </c>
      <c r="E253" s="90" t="str">
        <f t="shared" si="518"/>
        <v>MF19ABM</v>
      </c>
      <c r="F253" s="90">
        <f t="shared" si="519"/>
        <v>20.28</v>
      </c>
      <c r="G253" s="90">
        <f t="shared" si="520"/>
        <v>25</v>
      </c>
      <c r="H253" s="90">
        <f t="shared" si="551"/>
        <v>5.07</v>
      </c>
      <c r="I253" s="121">
        <f t="shared" si="521"/>
        <v>0</v>
      </c>
      <c r="J253" s="90">
        <f t="shared" si="522"/>
        <v>0</v>
      </c>
      <c r="K253" s="90">
        <f t="shared" si="523"/>
        <v>0</v>
      </c>
      <c r="L253" s="90">
        <f t="shared" si="552"/>
        <v>0</v>
      </c>
      <c r="M253" s="121">
        <f t="shared" si="524"/>
        <v>0</v>
      </c>
      <c r="N253" s="90">
        <f t="shared" si="525"/>
        <v>0</v>
      </c>
      <c r="O253" s="90">
        <f t="shared" si="526"/>
        <v>0</v>
      </c>
      <c r="P253" s="90">
        <f t="shared" si="553"/>
        <v>0</v>
      </c>
      <c r="Q253" s="121">
        <f t="shared" si="527"/>
        <v>0</v>
      </c>
      <c r="R253" s="90">
        <f t="shared" si="528"/>
        <v>0</v>
      </c>
      <c r="S253" s="90">
        <f t="shared" si="529"/>
        <v>0</v>
      </c>
      <c r="T253" s="90">
        <f t="shared" si="554"/>
        <v>0</v>
      </c>
      <c r="U253" s="121">
        <f t="shared" si="530"/>
        <v>0</v>
      </c>
      <c r="V253" s="90">
        <f t="shared" si="531"/>
        <v>0</v>
      </c>
      <c r="W253" s="90">
        <f t="shared" si="532"/>
        <v>0</v>
      </c>
      <c r="X253" s="90">
        <f t="shared" si="555"/>
        <v>0</v>
      </c>
      <c r="Y253" s="121">
        <f t="shared" si="533"/>
        <v>0</v>
      </c>
      <c r="Z253" s="90">
        <f t="shared" si="534"/>
        <v>0</v>
      </c>
      <c r="AA253" s="90">
        <f t="shared" si="535"/>
        <v>0</v>
      </c>
      <c r="AB253" s="90">
        <f t="shared" si="556"/>
        <v>0</v>
      </c>
      <c r="AC253" s="121">
        <f t="shared" si="536"/>
        <v>0</v>
      </c>
      <c r="AD253" s="90">
        <f t="shared" si="537"/>
        <v>0</v>
      </c>
      <c r="AE253" s="90">
        <f t="shared" si="538"/>
        <v>0</v>
      </c>
      <c r="AF253" s="90">
        <f t="shared" si="557"/>
        <v>0</v>
      </c>
      <c r="AG253" s="121">
        <f t="shared" si="539"/>
        <v>0</v>
      </c>
      <c r="AH253" s="90">
        <f t="shared" si="540"/>
        <v>0</v>
      </c>
      <c r="AI253" s="90">
        <f t="shared" si="541"/>
        <v>0</v>
      </c>
      <c r="AJ253" s="90">
        <f t="shared" si="558"/>
        <v>0</v>
      </c>
      <c r="AK253" s="121">
        <f t="shared" si="542"/>
        <v>0</v>
      </c>
      <c r="AL253" s="90">
        <f t="shared" si="543"/>
        <v>0</v>
      </c>
      <c r="AM253" s="90">
        <f t="shared" si="544"/>
        <v>0</v>
      </c>
      <c r="AN253" s="90">
        <f t="shared" si="559"/>
        <v>0</v>
      </c>
      <c r="AO253" s="121">
        <f t="shared" si="545"/>
        <v>0</v>
      </c>
      <c r="AP253" s="118">
        <f t="shared" si="560"/>
        <v>0</v>
      </c>
      <c r="AQ253" s="89">
        <f t="shared" si="546"/>
        <v>0</v>
      </c>
      <c r="AR253" s="279">
        <f t="shared" si="561"/>
        <v>0</v>
      </c>
      <c r="AS253" s="121">
        <f t="shared" si="547"/>
        <v>0</v>
      </c>
      <c r="AT253" s="118">
        <f t="shared" si="562"/>
        <v>0</v>
      </c>
      <c r="AU253" s="279">
        <f t="shared" si="548"/>
        <v>0</v>
      </c>
      <c r="AV253" s="279">
        <f t="shared" si="563"/>
        <v>0</v>
      </c>
      <c r="AW253" s="123">
        <f t="shared" si="549"/>
        <v>0</v>
      </c>
      <c r="AX253" s="118">
        <f t="shared" si="564"/>
        <v>0</v>
      </c>
      <c r="AY253" s="445">
        <f t="shared" si="565"/>
        <v>20.28</v>
      </c>
      <c r="AZ253" s="444">
        <f t="shared" si="566"/>
        <v>5.07</v>
      </c>
      <c r="BA253" s="830"/>
      <c r="BC253" s="325" t="str">
        <f t="shared" si="567"/>
        <v>223A</v>
      </c>
      <c r="BD253" s="330"/>
      <c r="BE253" s="331" t="b">
        <f t="shared" si="568"/>
        <v>0</v>
      </c>
      <c r="BF253" s="330"/>
      <c r="BG253" s="331" t="b">
        <f t="shared" si="569"/>
        <v>0</v>
      </c>
    </row>
    <row r="254" spans="1:59" ht="15" customHeight="1" x14ac:dyDescent="0.2">
      <c r="A254"/>
      <c r="B254" s="91" t="s">
        <v>836</v>
      </c>
      <c r="C254" s="91" t="s">
        <v>92</v>
      </c>
      <c r="D254" s="283">
        <f t="shared" si="512"/>
        <v>44009</v>
      </c>
      <c r="E254" s="90" t="str">
        <f t="shared" si="518"/>
        <v>MF19ABM01</v>
      </c>
      <c r="F254" s="90">
        <f t="shared" si="519"/>
        <v>40.56</v>
      </c>
      <c r="G254" s="90">
        <f t="shared" si="520"/>
        <v>25</v>
      </c>
      <c r="H254" s="90">
        <f t="shared" si="551"/>
        <v>10.14</v>
      </c>
      <c r="I254" s="121" t="str">
        <f t="shared" si="521"/>
        <v>CT19ACM02</v>
      </c>
      <c r="J254" s="90">
        <f t="shared" si="522"/>
        <v>31.200000000000003</v>
      </c>
      <c r="K254" s="90">
        <f t="shared" si="523"/>
        <v>20</v>
      </c>
      <c r="L254" s="90">
        <f t="shared" si="552"/>
        <v>6.24</v>
      </c>
      <c r="M254" s="121">
        <f t="shared" si="524"/>
        <v>0</v>
      </c>
      <c r="N254" s="90">
        <f t="shared" si="525"/>
        <v>0</v>
      </c>
      <c r="O254" s="90">
        <f t="shared" si="526"/>
        <v>0</v>
      </c>
      <c r="P254" s="90">
        <f t="shared" si="553"/>
        <v>0</v>
      </c>
      <c r="Q254" s="121" t="str">
        <f t="shared" si="527"/>
        <v>ME19ACM01</v>
      </c>
      <c r="R254" s="90">
        <f t="shared" si="528"/>
        <v>30.42</v>
      </c>
      <c r="S254" s="90">
        <f t="shared" si="529"/>
        <v>18</v>
      </c>
      <c r="T254" s="90">
        <f t="shared" si="554"/>
        <v>5.4756000000000009</v>
      </c>
      <c r="U254" s="121" t="str">
        <f t="shared" si="530"/>
        <v>EU19TAM02</v>
      </c>
      <c r="V254" s="90">
        <f t="shared" si="531"/>
        <v>39.72</v>
      </c>
      <c r="W254" s="90">
        <f t="shared" si="532"/>
        <v>11</v>
      </c>
      <c r="X254" s="90">
        <f t="shared" si="555"/>
        <v>4.3691999999999993</v>
      </c>
      <c r="Y254" s="121">
        <f t="shared" si="533"/>
        <v>0</v>
      </c>
      <c r="Z254" s="90">
        <f t="shared" si="534"/>
        <v>0</v>
      </c>
      <c r="AA254" s="90">
        <f t="shared" si="535"/>
        <v>0</v>
      </c>
      <c r="AB254" s="90">
        <f t="shared" si="556"/>
        <v>0</v>
      </c>
      <c r="AC254" s="121">
        <f t="shared" si="536"/>
        <v>0</v>
      </c>
      <c r="AD254" s="90">
        <f t="shared" si="537"/>
        <v>0</v>
      </c>
      <c r="AE254" s="90">
        <f t="shared" si="538"/>
        <v>0</v>
      </c>
      <c r="AF254" s="90">
        <f t="shared" si="557"/>
        <v>0</v>
      </c>
      <c r="AG254" s="121">
        <f t="shared" si="539"/>
        <v>0</v>
      </c>
      <c r="AH254" s="90">
        <f t="shared" si="540"/>
        <v>0</v>
      </c>
      <c r="AI254" s="90">
        <f t="shared" si="541"/>
        <v>0</v>
      </c>
      <c r="AJ254" s="90">
        <f t="shared" si="558"/>
        <v>0</v>
      </c>
      <c r="AK254" s="121" t="str">
        <f t="shared" si="542"/>
        <v>AC18BR02</v>
      </c>
      <c r="AL254" s="90">
        <f t="shared" si="543"/>
        <v>43.5</v>
      </c>
      <c r="AM254" s="90">
        <f t="shared" si="544"/>
        <v>23</v>
      </c>
      <c r="AN254" s="90">
        <f t="shared" si="559"/>
        <v>10.005000000000001</v>
      </c>
      <c r="AO254" s="121">
        <f t="shared" si="545"/>
        <v>0</v>
      </c>
      <c r="AP254" s="118">
        <f t="shared" si="560"/>
        <v>0</v>
      </c>
      <c r="AQ254" s="89">
        <f t="shared" si="546"/>
        <v>0</v>
      </c>
      <c r="AR254" s="279">
        <f t="shared" si="561"/>
        <v>0</v>
      </c>
      <c r="AS254" s="121">
        <f t="shared" si="547"/>
        <v>0</v>
      </c>
      <c r="AT254" s="118">
        <f t="shared" si="562"/>
        <v>0</v>
      </c>
      <c r="AU254" s="279">
        <f t="shared" si="548"/>
        <v>0</v>
      </c>
      <c r="AV254" s="279">
        <f t="shared" si="563"/>
        <v>0</v>
      </c>
      <c r="AW254" s="123">
        <f t="shared" si="549"/>
        <v>0</v>
      </c>
      <c r="AX254" s="118">
        <f t="shared" si="564"/>
        <v>0</v>
      </c>
      <c r="AY254" s="445">
        <f t="shared" si="565"/>
        <v>185.4</v>
      </c>
      <c r="AZ254" s="444">
        <f t="shared" si="566"/>
        <v>36.229800000000004</v>
      </c>
      <c r="BA254" s="830"/>
      <c r="BC254" s="325" t="str">
        <f t="shared" si="567"/>
        <v>223B</v>
      </c>
      <c r="BD254" s="330"/>
      <c r="BE254" s="331" t="b">
        <f t="shared" si="568"/>
        <v>0</v>
      </c>
      <c r="BF254" s="330"/>
      <c r="BG254" s="331" t="b">
        <f t="shared" si="569"/>
        <v>0</v>
      </c>
    </row>
    <row r="255" spans="1:59" ht="15" customHeight="1" x14ac:dyDescent="0.2">
      <c r="A255"/>
      <c r="B255" s="91">
        <v>224</v>
      </c>
      <c r="C255" s="91" t="s">
        <v>92</v>
      </c>
      <c r="D255" s="283">
        <f t="shared" si="512"/>
        <v>44009</v>
      </c>
      <c r="E255" s="90">
        <f t="shared" si="518"/>
        <v>0</v>
      </c>
      <c r="F255" s="90">
        <f t="shared" si="519"/>
        <v>0</v>
      </c>
      <c r="G255" s="90">
        <f t="shared" si="520"/>
        <v>0</v>
      </c>
      <c r="H255" s="90">
        <f t="shared" si="503"/>
        <v>0</v>
      </c>
      <c r="I255" s="121" t="str">
        <f t="shared" si="521"/>
        <v>CT19ACM02</v>
      </c>
      <c r="J255" s="90">
        <f t="shared" si="522"/>
        <v>62.400000000000006</v>
      </c>
      <c r="K255" s="90">
        <f t="shared" si="523"/>
        <v>20</v>
      </c>
      <c r="L255" s="90">
        <f t="shared" si="504"/>
        <v>12.48</v>
      </c>
      <c r="M255" s="121">
        <f t="shared" si="524"/>
        <v>0</v>
      </c>
      <c r="N255" s="90">
        <f t="shared" si="525"/>
        <v>0</v>
      </c>
      <c r="O255" s="90">
        <f t="shared" si="526"/>
        <v>0</v>
      </c>
      <c r="P255" s="90">
        <f t="shared" si="505"/>
        <v>0</v>
      </c>
      <c r="Q255" s="121" t="str">
        <f t="shared" si="527"/>
        <v>ME19ACM01</v>
      </c>
      <c r="R255" s="90">
        <f t="shared" si="528"/>
        <v>60.84</v>
      </c>
      <c r="S255" s="90">
        <f t="shared" si="529"/>
        <v>18</v>
      </c>
      <c r="T255" s="90">
        <f t="shared" si="506"/>
        <v>10.951200000000002</v>
      </c>
      <c r="U255" s="121">
        <f t="shared" si="530"/>
        <v>0</v>
      </c>
      <c r="V255" s="90">
        <f t="shared" si="531"/>
        <v>0</v>
      </c>
      <c r="W255" s="90">
        <f t="shared" si="532"/>
        <v>0</v>
      </c>
      <c r="X255" s="90">
        <f t="shared" si="507"/>
        <v>0</v>
      </c>
      <c r="Y255" s="121">
        <f t="shared" si="533"/>
        <v>0</v>
      </c>
      <c r="Z255" s="90">
        <f t="shared" si="534"/>
        <v>0</v>
      </c>
      <c r="AA255" s="90">
        <f t="shared" si="535"/>
        <v>0</v>
      </c>
      <c r="AB255" s="90">
        <f t="shared" si="508"/>
        <v>0</v>
      </c>
      <c r="AC255" s="121">
        <f t="shared" si="536"/>
        <v>0</v>
      </c>
      <c r="AD255" s="90">
        <f t="shared" si="537"/>
        <v>0</v>
      </c>
      <c r="AE255" s="90">
        <f t="shared" si="538"/>
        <v>0</v>
      </c>
      <c r="AF255" s="90">
        <f t="shared" si="509"/>
        <v>0</v>
      </c>
      <c r="AG255" s="121">
        <f t="shared" si="539"/>
        <v>0</v>
      </c>
      <c r="AH255" s="90">
        <f t="shared" si="540"/>
        <v>0</v>
      </c>
      <c r="AI255" s="90">
        <f t="shared" si="541"/>
        <v>0</v>
      </c>
      <c r="AJ255" s="90">
        <f t="shared" si="510"/>
        <v>0</v>
      </c>
      <c r="AK255" s="121" t="str">
        <f t="shared" si="542"/>
        <v>AC18BR02</v>
      </c>
      <c r="AL255" s="90">
        <f t="shared" si="543"/>
        <v>87</v>
      </c>
      <c r="AM255" s="90">
        <f t="shared" si="544"/>
        <v>23</v>
      </c>
      <c r="AN255" s="90">
        <f t="shared" si="511"/>
        <v>20.010000000000002</v>
      </c>
      <c r="AO255" s="121">
        <f t="shared" si="545"/>
        <v>0</v>
      </c>
      <c r="AP255" s="118">
        <f t="shared" si="513"/>
        <v>0</v>
      </c>
      <c r="AQ255" s="89">
        <f t="shared" si="546"/>
        <v>0</v>
      </c>
      <c r="AR255" s="279">
        <f t="shared" si="514"/>
        <v>0</v>
      </c>
      <c r="AS255" s="121">
        <f t="shared" si="547"/>
        <v>0</v>
      </c>
      <c r="AT255" s="118">
        <f t="shared" si="515"/>
        <v>0</v>
      </c>
      <c r="AU255" s="279">
        <f t="shared" si="548"/>
        <v>0</v>
      </c>
      <c r="AV255" s="279">
        <f t="shared" si="516"/>
        <v>0</v>
      </c>
      <c r="AW255" s="123">
        <f t="shared" si="549"/>
        <v>0</v>
      </c>
      <c r="AX255" s="118">
        <f t="shared" si="517"/>
        <v>0</v>
      </c>
      <c r="AY255" s="445">
        <f t="shared" si="550"/>
        <v>210.24</v>
      </c>
      <c r="AZ255" s="444">
        <f t="shared" ref="AZ255" si="570">IF($C255="GD",H255+L255+P255+T255+X255+AB255+AF255+AJ255+AN255+AP255-BE255-BG255,AR255+AT255+AX255+AV255-BE255-BG255)</f>
        <v>43.441200000000009</v>
      </c>
      <c r="BA255" s="830"/>
      <c r="BC255" s="325">
        <f t="shared" si="497"/>
        <v>224</v>
      </c>
      <c r="BD255" s="330"/>
      <c r="BE255" s="331" t="b">
        <f t="shared" si="498"/>
        <v>0</v>
      </c>
      <c r="BF255" s="330"/>
      <c r="BG255" s="331" t="b">
        <f t="shared" si="499"/>
        <v>0</v>
      </c>
    </row>
    <row r="256" spans="1:59" ht="15" customHeight="1" x14ac:dyDescent="0.2">
      <c r="A256"/>
      <c r="B256" s="91">
        <v>225</v>
      </c>
      <c r="C256" s="91" t="s">
        <v>92</v>
      </c>
      <c r="D256" s="283">
        <f t="shared" si="512"/>
        <v>44009</v>
      </c>
      <c r="E256" s="90">
        <f t="shared" si="518"/>
        <v>0</v>
      </c>
      <c r="F256" s="90">
        <f t="shared" si="519"/>
        <v>0</v>
      </c>
      <c r="G256" s="90">
        <f t="shared" si="520"/>
        <v>0</v>
      </c>
      <c r="H256" s="90">
        <f t="shared" ref="H256:H257" si="571">F256*G256/100</f>
        <v>0</v>
      </c>
      <c r="I256" s="121" t="str">
        <f t="shared" si="521"/>
        <v>CT19ACM02</v>
      </c>
      <c r="J256" s="90">
        <f t="shared" si="522"/>
        <v>93.600000000000009</v>
      </c>
      <c r="K256" s="90">
        <f t="shared" si="523"/>
        <v>20</v>
      </c>
      <c r="L256" s="90">
        <f t="shared" ref="L256:L257" si="572">J256*K256/100</f>
        <v>18.720000000000002</v>
      </c>
      <c r="M256" s="121">
        <f t="shared" si="524"/>
        <v>0</v>
      </c>
      <c r="N256" s="90">
        <f t="shared" si="525"/>
        <v>0</v>
      </c>
      <c r="O256" s="90">
        <f t="shared" si="526"/>
        <v>0</v>
      </c>
      <c r="P256" s="90">
        <f t="shared" ref="P256:P257" si="573">N256*O256/100</f>
        <v>0</v>
      </c>
      <c r="Q256" s="121" t="str">
        <f t="shared" si="527"/>
        <v>ME19ACM01</v>
      </c>
      <c r="R256" s="90">
        <f t="shared" si="528"/>
        <v>60.84</v>
      </c>
      <c r="S256" s="90">
        <f t="shared" si="529"/>
        <v>18</v>
      </c>
      <c r="T256" s="90">
        <f t="shared" ref="T256:T257" si="574">R256*S256/100</f>
        <v>10.951200000000002</v>
      </c>
      <c r="U256" s="121">
        <f t="shared" si="530"/>
        <v>0</v>
      </c>
      <c r="V256" s="90">
        <f t="shared" si="531"/>
        <v>0</v>
      </c>
      <c r="W256" s="90">
        <f t="shared" si="532"/>
        <v>0</v>
      </c>
      <c r="X256" s="90">
        <f t="shared" ref="X256:X257" si="575">V256*W256/100</f>
        <v>0</v>
      </c>
      <c r="Y256" s="121">
        <f t="shared" si="533"/>
        <v>0</v>
      </c>
      <c r="Z256" s="90">
        <f t="shared" si="534"/>
        <v>0</v>
      </c>
      <c r="AA256" s="90">
        <f t="shared" si="535"/>
        <v>0</v>
      </c>
      <c r="AB256" s="90">
        <f t="shared" ref="AB256:AB257" si="576">Z256*AA256/100</f>
        <v>0</v>
      </c>
      <c r="AC256" s="121" t="str">
        <f t="shared" si="536"/>
        <v>MF19DAG01</v>
      </c>
      <c r="AD256" s="90">
        <f t="shared" si="537"/>
        <v>60.84</v>
      </c>
      <c r="AE256" s="90">
        <f t="shared" si="538"/>
        <v>33</v>
      </c>
      <c r="AF256" s="90">
        <f t="shared" ref="AF256:AF257" si="577">AD256*AE256/100</f>
        <v>20.077200000000001</v>
      </c>
      <c r="AG256" s="121" t="str">
        <f t="shared" si="539"/>
        <v>CT19ACG01</v>
      </c>
      <c r="AH256" s="90">
        <f t="shared" si="540"/>
        <v>30.72</v>
      </c>
      <c r="AI256" s="90">
        <f t="shared" si="541"/>
        <v>25</v>
      </c>
      <c r="AJ256" s="90">
        <f t="shared" ref="AJ256:AJ257" si="578">AH256*AI256/100</f>
        <v>7.68</v>
      </c>
      <c r="AK256" s="121" t="str">
        <f t="shared" si="542"/>
        <v>AC18BR02</v>
      </c>
      <c r="AL256" s="90">
        <f t="shared" si="543"/>
        <v>174</v>
      </c>
      <c r="AM256" s="90">
        <f t="shared" si="544"/>
        <v>23</v>
      </c>
      <c r="AN256" s="90">
        <f t="shared" ref="AN256:AN257" si="579">AL256*AM256/100</f>
        <v>40.020000000000003</v>
      </c>
      <c r="AO256" s="121">
        <f t="shared" si="545"/>
        <v>0</v>
      </c>
      <c r="AP256" s="118">
        <f t="shared" ref="AP256:AP257" si="580">IFERROR(IF(AO256&gt;0,AO256*AP$6/100,0),0)</f>
        <v>0</v>
      </c>
      <c r="AQ256" s="89">
        <f t="shared" si="546"/>
        <v>0</v>
      </c>
      <c r="AR256" s="279">
        <f t="shared" ref="AR256:AR257" si="581">IFERROR(IF(AQ256&gt;0,AQ256*AR$6/100,0),0)</f>
        <v>0</v>
      </c>
      <c r="AS256" s="121">
        <f t="shared" si="547"/>
        <v>0</v>
      </c>
      <c r="AT256" s="118">
        <f t="shared" ref="AT256:AT257" si="582">IFERROR(IF(AS256&gt;0,AS256*AT$6/100,0),0)</f>
        <v>0</v>
      </c>
      <c r="AU256" s="279">
        <f t="shared" si="548"/>
        <v>0</v>
      </c>
      <c r="AV256" s="279">
        <f t="shared" ref="AV256:AV257" si="583">IFERROR(IF(AU256&gt;0,AU256*AV$6/100,0),0)</f>
        <v>0</v>
      </c>
      <c r="AW256" s="123">
        <f t="shared" si="549"/>
        <v>0</v>
      </c>
      <c r="AX256" s="118">
        <f t="shared" ref="AX256:AX257" si="584">IFERROR(IF(AW256&gt;0,AW256*AX$6/100,0),0)</f>
        <v>0</v>
      </c>
      <c r="AY256" s="445">
        <f t="shared" ref="AY256:AY257" si="585">IF($C256="GD",F256+J256+N256+R256+V256+Z256+AD256+AH256+AL256+AO256,AQ256+AS256+AU256+AW256)</f>
        <v>420</v>
      </c>
      <c r="AZ256" s="444">
        <f t="shared" ref="AZ256:AZ257" si="586">IF($C256="GD",H256+L256+P256+T256+X256+AB256+AF256+AJ256+AN256+AP256-BE256-BG256,AR256+AT256+AX256+AV256-BE256-BG256)</f>
        <v>97.448400000000007</v>
      </c>
      <c r="BA256" s="830"/>
      <c r="BC256" s="325">
        <f t="shared" ref="BC256:BC257" si="587">B256</f>
        <v>225</v>
      </c>
      <c r="BD256" s="330"/>
      <c r="BE256" s="331" t="b">
        <f t="shared" ref="BE256:BE257" si="588">IF(BD256="OK",$AY256*$BE$6/100)</f>
        <v>0</v>
      </c>
      <c r="BF256" s="330"/>
      <c r="BG256" s="331" t="b">
        <f t="shared" ref="BG256:BG257" si="589">IF(BF256="OK",$AY256*$BG$6/100)</f>
        <v>0</v>
      </c>
    </row>
    <row r="257" spans="1:1042" ht="15" customHeight="1" x14ac:dyDescent="0.2">
      <c r="A257"/>
      <c r="B257" s="91">
        <v>226</v>
      </c>
      <c r="C257" s="91" t="s">
        <v>92</v>
      </c>
      <c r="D257" s="283">
        <f t="shared" si="512"/>
        <v>44009</v>
      </c>
      <c r="E257" s="90">
        <f t="shared" si="518"/>
        <v>0</v>
      </c>
      <c r="F257" s="90">
        <f t="shared" si="519"/>
        <v>0</v>
      </c>
      <c r="G257" s="90">
        <f t="shared" si="520"/>
        <v>0</v>
      </c>
      <c r="H257" s="90">
        <f t="shared" si="571"/>
        <v>0</v>
      </c>
      <c r="I257" s="121">
        <f t="shared" si="521"/>
        <v>0</v>
      </c>
      <c r="J257" s="90">
        <f t="shared" si="522"/>
        <v>0</v>
      </c>
      <c r="K257" s="90">
        <f t="shared" si="523"/>
        <v>0</v>
      </c>
      <c r="L257" s="90">
        <f t="shared" si="572"/>
        <v>0</v>
      </c>
      <c r="M257" s="121">
        <f t="shared" si="524"/>
        <v>0</v>
      </c>
      <c r="N257" s="90">
        <f t="shared" si="525"/>
        <v>0</v>
      </c>
      <c r="O257" s="90">
        <f t="shared" si="526"/>
        <v>0</v>
      </c>
      <c r="P257" s="90">
        <f t="shared" si="573"/>
        <v>0</v>
      </c>
      <c r="Q257" s="121" t="str">
        <f t="shared" si="527"/>
        <v>ME19ACM01</v>
      </c>
      <c r="R257" s="90">
        <f t="shared" si="528"/>
        <v>60.84</v>
      </c>
      <c r="S257" s="90">
        <f t="shared" si="529"/>
        <v>18</v>
      </c>
      <c r="T257" s="90">
        <f t="shared" si="574"/>
        <v>10.951200000000002</v>
      </c>
      <c r="U257" s="121" t="str">
        <f t="shared" si="530"/>
        <v>EU19TAM02</v>
      </c>
      <c r="V257" s="90">
        <f t="shared" si="531"/>
        <v>39.72</v>
      </c>
      <c r="W257" s="90">
        <f t="shared" si="532"/>
        <v>11</v>
      </c>
      <c r="X257" s="90">
        <f t="shared" si="575"/>
        <v>4.3691999999999993</v>
      </c>
      <c r="Y257" s="121">
        <f t="shared" si="533"/>
        <v>0</v>
      </c>
      <c r="Z257" s="90">
        <f t="shared" si="534"/>
        <v>0</v>
      </c>
      <c r="AA257" s="90">
        <f t="shared" si="535"/>
        <v>0</v>
      </c>
      <c r="AB257" s="90">
        <f t="shared" si="576"/>
        <v>0</v>
      </c>
      <c r="AC257" s="121" t="str">
        <f t="shared" si="536"/>
        <v>MF19DAG01</v>
      </c>
      <c r="AD257" s="90">
        <f t="shared" si="537"/>
        <v>30.42</v>
      </c>
      <c r="AE257" s="90">
        <f t="shared" si="538"/>
        <v>33</v>
      </c>
      <c r="AF257" s="90">
        <f t="shared" si="577"/>
        <v>10.038600000000001</v>
      </c>
      <c r="AG257" s="121" t="str">
        <f t="shared" si="539"/>
        <v>CT19ACG01</v>
      </c>
      <c r="AH257" s="90">
        <f t="shared" si="540"/>
        <v>30.72</v>
      </c>
      <c r="AI257" s="90">
        <f t="shared" si="541"/>
        <v>25</v>
      </c>
      <c r="AJ257" s="90">
        <f t="shared" si="578"/>
        <v>7.68</v>
      </c>
      <c r="AK257" s="121" t="str">
        <f t="shared" si="542"/>
        <v>AC18BR02</v>
      </c>
      <c r="AL257" s="90">
        <f t="shared" si="543"/>
        <v>87</v>
      </c>
      <c r="AM257" s="90">
        <f t="shared" si="544"/>
        <v>23</v>
      </c>
      <c r="AN257" s="90">
        <f t="shared" si="579"/>
        <v>20.010000000000002</v>
      </c>
      <c r="AO257" s="121">
        <f t="shared" si="545"/>
        <v>0</v>
      </c>
      <c r="AP257" s="118">
        <f t="shared" si="580"/>
        <v>0</v>
      </c>
      <c r="AQ257" s="89">
        <f t="shared" si="546"/>
        <v>0</v>
      </c>
      <c r="AR257" s="279">
        <f t="shared" si="581"/>
        <v>0</v>
      </c>
      <c r="AS257" s="121">
        <f t="shared" si="547"/>
        <v>0</v>
      </c>
      <c r="AT257" s="118">
        <f t="shared" si="582"/>
        <v>0</v>
      </c>
      <c r="AU257" s="279">
        <f t="shared" si="548"/>
        <v>0</v>
      </c>
      <c r="AV257" s="279">
        <f t="shared" si="583"/>
        <v>0</v>
      </c>
      <c r="AW257" s="123">
        <f t="shared" si="549"/>
        <v>0</v>
      </c>
      <c r="AX257" s="118">
        <f t="shared" si="584"/>
        <v>0</v>
      </c>
      <c r="AY257" s="445">
        <f t="shared" si="585"/>
        <v>248.70000000000002</v>
      </c>
      <c r="AZ257" s="444">
        <f t="shared" si="586"/>
        <v>53.049000000000007</v>
      </c>
      <c r="BA257" s="830"/>
      <c r="BC257" s="325">
        <f t="shared" si="587"/>
        <v>226</v>
      </c>
      <c r="BD257" s="330"/>
      <c r="BE257" s="331" t="b">
        <f t="shared" si="588"/>
        <v>0</v>
      </c>
      <c r="BF257" s="330"/>
      <c r="BG257" s="331" t="b">
        <f t="shared" si="589"/>
        <v>0</v>
      </c>
    </row>
    <row r="258" spans="1:1042" ht="15" customHeight="1" x14ac:dyDescent="0.2">
      <c r="A258"/>
      <c r="B258" s="91" t="s">
        <v>842</v>
      </c>
      <c r="C258" s="91"/>
      <c r="D258" s="283">
        <f t="shared" si="512"/>
        <v>44009</v>
      </c>
      <c r="E258" s="90">
        <f t="shared" si="518"/>
        <v>0</v>
      </c>
      <c r="F258" s="90">
        <f t="shared" si="519"/>
        <v>0</v>
      </c>
      <c r="G258" s="90">
        <f t="shared" si="520"/>
        <v>0</v>
      </c>
      <c r="H258" s="90">
        <f t="shared" ref="H258" si="590">F258*G258/100</f>
        <v>0</v>
      </c>
      <c r="I258" s="121">
        <f t="shared" si="521"/>
        <v>0</v>
      </c>
      <c r="J258" s="90">
        <f t="shared" si="522"/>
        <v>0</v>
      </c>
      <c r="K258" s="90">
        <f t="shared" si="523"/>
        <v>0</v>
      </c>
      <c r="L258" s="90">
        <f t="shared" ref="L258" si="591">J258*K258/100</f>
        <v>0</v>
      </c>
      <c r="M258" s="121">
        <f t="shared" si="524"/>
        <v>0</v>
      </c>
      <c r="N258" s="90">
        <f t="shared" si="525"/>
        <v>0</v>
      </c>
      <c r="O258" s="90">
        <f t="shared" si="526"/>
        <v>0</v>
      </c>
      <c r="P258" s="90">
        <f t="shared" ref="P258" si="592">N258*O258/100</f>
        <v>0</v>
      </c>
      <c r="Q258" s="121">
        <f t="shared" si="527"/>
        <v>0</v>
      </c>
      <c r="R258" s="90">
        <f t="shared" si="528"/>
        <v>0</v>
      </c>
      <c r="S258" s="90">
        <f t="shared" si="529"/>
        <v>0</v>
      </c>
      <c r="T258" s="90">
        <f t="shared" ref="T258" si="593">R258*S258/100</f>
        <v>0</v>
      </c>
      <c r="U258" s="121">
        <f t="shared" si="530"/>
        <v>0</v>
      </c>
      <c r="V258" s="90">
        <f t="shared" si="531"/>
        <v>0</v>
      </c>
      <c r="W258" s="90">
        <f t="shared" si="532"/>
        <v>0</v>
      </c>
      <c r="X258" s="90">
        <f t="shared" ref="X258" si="594">V258*W258/100</f>
        <v>0</v>
      </c>
      <c r="Y258" s="121">
        <f t="shared" si="533"/>
        <v>0</v>
      </c>
      <c r="Z258" s="90">
        <f t="shared" si="534"/>
        <v>0</v>
      </c>
      <c r="AA258" s="90">
        <f t="shared" si="535"/>
        <v>0</v>
      </c>
      <c r="AB258" s="90">
        <f t="shared" ref="AB258" si="595">Z258*AA258/100</f>
        <v>0</v>
      </c>
      <c r="AC258" s="121">
        <f t="shared" si="536"/>
        <v>0</v>
      </c>
      <c r="AD258" s="90">
        <f t="shared" si="537"/>
        <v>0</v>
      </c>
      <c r="AE258" s="90">
        <f t="shared" si="538"/>
        <v>0</v>
      </c>
      <c r="AF258" s="90">
        <f t="shared" ref="AF258" si="596">AD258*AE258/100</f>
        <v>0</v>
      </c>
      <c r="AG258" s="121">
        <f t="shared" si="539"/>
        <v>0</v>
      </c>
      <c r="AH258" s="90">
        <f t="shared" si="540"/>
        <v>0</v>
      </c>
      <c r="AI258" s="90">
        <f t="shared" si="541"/>
        <v>0</v>
      </c>
      <c r="AJ258" s="90">
        <f t="shared" ref="AJ258" si="597">AH258*AI258/100</f>
        <v>0</v>
      </c>
      <c r="AK258" s="121">
        <f t="shared" si="542"/>
        <v>0</v>
      </c>
      <c r="AL258" s="90">
        <f t="shared" si="543"/>
        <v>0</v>
      </c>
      <c r="AM258" s="90">
        <f t="shared" si="544"/>
        <v>0</v>
      </c>
      <c r="AN258" s="90">
        <f t="shared" ref="AN258" si="598">AL258*AM258/100</f>
        <v>0</v>
      </c>
      <c r="AO258" s="121">
        <f t="shared" si="545"/>
        <v>0</v>
      </c>
      <c r="AP258" s="118">
        <f t="shared" ref="AP258" si="599">IFERROR(IF(AO258&gt;0,AO258*AP$6/100,0),0)</f>
        <v>0</v>
      </c>
      <c r="AQ258" s="89">
        <f t="shared" si="546"/>
        <v>83.71</v>
      </c>
      <c r="AR258" s="279">
        <f t="shared" ref="AR258" si="600">IFERROR(IF(AQ258&gt;0,AQ258*AR$6/100,0),0)</f>
        <v>20.927499999999998</v>
      </c>
      <c r="AS258" s="121">
        <f t="shared" si="547"/>
        <v>0</v>
      </c>
      <c r="AT258" s="118">
        <f t="shared" ref="AT258" si="601">IFERROR(IF(AS258&gt;0,AS258*AT$6/100,0),0)</f>
        <v>0</v>
      </c>
      <c r="AU258" s="279">
        <f t="shared" si="548"/>
        <v>0</v>
      </c>
      <c r="AV258" s="279">
        <f t="shared" ref="AV258" si="602">IFERROR(IF(AU258&gt;0,AU258*AV$6/100,0),0)</f>
        <v>0</v>
      </c>
      <c r="AW258" s="123">
        <f t="shared" si="549"/>
        <v>0</v>
      </c>
      <c r="AX258" s="118">
        <f t="shared" ref="AX258" si="603">IFERROR(IF(AW258&gt;0,AW258*AX$6/100,0),0)</f>
        <v>0</v>
      </c>
      <c r="AY258" s="445">
        <f t="shared" ref="AY258:AY259" si="604">IF($C258="GD",F258+J258+N258+R258+V258+Z258+AD258+AH258+AL258+AO258,AQ258+AS258+AU258+AW258)</f>
        <v>83.71</v>
      </c>
      <c r="AZ258" s="444">
        <v>0</v>
      </c>
      <c r="BA258" s="830"/>
      <c r="BC258" s="325" t="str">
        <f t="shared" si="497"/>
        <v>227A</v>
      </c>
      <c r="BD258" s="330"/>
      <c r="BE258" s="331" t="b">
        <f t="shared" si="498"/>
        <v>0</v>
      </c>
      <c r="BF258" s="330"/>
      <c r="BG258" s="331" t="b">
        <f t="shared" si="499"/>
        <v>0</v>
      </c>
    </row>
    <row r="259" spans="1:1042" s="289" customFormat="1" ht="15" customHeight="1" x14ac:dyDescent="0.2">
      <c r="B259" s="440" t="s">
        <v>841</v>
      </c>
      <c r="C259" s="111"/>
      <c r="D259" s="284">
        <f t="shared" si="512"/>
        <v>44009</v>
      </c>
      <c r="E259" s="99">
        <f t="shared" si="518"/>
        <v>0</v>
      </c>
      <c r="F259" s="99">
        <f t="shared" si="519"/>
        <v>0</v>
      </c>
      <c r="G259" s="99">
        <f t="shared" si="520"/>
        <v>0</v>
      </c>
      <c r="H259" s="99">
        <f t="shared" si="503"/>
        <v>0</v>
      </c>
      <c r="I259" s="122">
        <f t="shared" si="521"/>
        <v>0</v>
      </c>
      <c r="J259" s="99">
        <f t="shared" si="522"/>
        <v>0</v>
      </c>
      <c r="K259" s="99">
        <f t="shared" si="523"/>
        <v>0</v>
      </c>
      <c r="L259" s="99">
        <f t="shared" si="504"/>
        <v>0</v>
      </c>
      <c r="M259" s="122">
        <f t="shared" si="524"/>
        <v>0</v>
      </c>
      <c r="N259" s="99">
        <f t="shared" si="525"/>
        <v>0</v>
      </c>
      <c r="O259" s="99">
        <f t="shared" si="526"/>
        <v>0</v>
      </c>
      <c r="P259" s="99">
        <f t="shared" si="505"/>
        <v>0</v>
      </c>
      <c r="Q259" s="122">
        <f t="shared" si="527"/>
        <v>0</v>
      </c>
      <c r="R259" s="99">
        <f t="shared" si="528"/>
        <v>0</v>
      </c>
      <c r="S259" s="99">
        <f t="shared" si="529"/>
        <v>0</v>
      </c>
      <c r="T259" s="99">
        <f t="shared" si="506"/>
        <v>0</v>
      </c>
      <c r="U259" s="122">
        <f t="shared" si="530"/>
        <v>0</v>
      </c>
      <c r="V259" s="99">
        <f t="shared" si="531"/>
        <v>0</v>
      </c>
      <c r="W259" s="99">
        <f t="shared" si="532"/>
        <v>0</v>
      </c>
      <c r="X259" s="99">
        <f t="shared" si="507"/>
        <v>0</v>
      </c>
      <c r="Y259" s="122">
        <f t="shared" si="533"/>
        <v>0</v>
      </c>
      <c r="Z259" s="99">
        <f t="shared" si="534"/>
        <v>0</v>
      </c>
      <c r="AA259" s="99">
        <f t="shared" si="535"/>
        <v>0</v>
      </c>
      <c r="AB259" s="99">
        <f t="shared" si="508"/>
        <v>0</v>
      </c>
      <c r="AC259" s="122">
        <f t="shared" si="536"/>
        <v>0</v>
      </c>
      <c r="AD259" s="99">
        <f t="shared" si="537"/>
        <v>0</v>
      </c>
      <c r="AE259" s="99">
        <f t="shared" si="538"/>
        <v>0</v>
      </c>
      <c r="AF259" s="99">
        <f t="shared" si="509"/>
        <v>0</v>
      </c>
      <c r="AG259" s="122">
        <f t="shared" si="539"/>
        <v>0</v>
      </c>
      <c r="AH259" s="99">
        <f t="shared" si="540"/>
        <v>0</v>
      </c>
      <c r="AI259" s="99">
        <f t="shared" si="541"/>
        <v>0</v>
      </c>
      <c r="AJ259" s="99">
        <f t="shared" si="510"/>
        <v>0</v>
      </c>
      <c r="AK259" s="122">
        <f t="shared" si="542"/>
        <v>0</v>
      </c>
      <c r="AL259" s="99">
        <f t="shared" si="543"/>
        <v>0</v>
      </c>
      <c r="AM259" s="99">
        <f t="shared" si="544"/>
        <v>0</v>
      </c>
      <c r="AN259" s="99">
        <f t="shared" si="511"/>
        <v>0</v>
      </c>
      <c r="AO259" s="122">
        <f t="shared" si="545"/>
        <v>0</v>
      </c>
      <c r="AP259" s="119">
        <f t="shared" si="513"/>
        <v>0</v>
      </c>
      <c r="AQ259" s="285">
        <f t="shared" si="546"/>
        <v>90.46</v>
      </c>
      <c r="AR259" s="99">
        <f t="shared" si="514"/>
        <v>22.614999999999998</v>
      </c>
      <c r="AS259" s="122">
        <f t="shared" si="547"/>
        <v>0</v>
      </c>
      <c r="AT259" s="119">
        <f t="shared" si="515"/>
        <v>0</v>
      </c>
      <c r="AU259" s="99">
        <f t="shared" si="548"/>
        <v>0</v>
      </c>
      <c r="AV259" s="99">
        <f t="shared" si="516"/>
        <v>0</v>
      </c>
      <c r="AW259" s="124">
        <f t="shared" si="549"/>
        <v>0</v>
      </c>
      <c r="AX259" s="119">
        <f t="shared" si="517"/>
        <v>0</v>
      </c>
      <c r="AY259" s="832">
        <f t="shared" si="604"/>
        <v>90.46</v>
      </c>
      <c r="AZ259" s="446">
        <v>0</v>
      </c>
      <c r="BA259" s="831"/>
      <c r="BB259" s="291"/>
      <c r="BC259" s="324" t="str">
        <f t="shared" si="497"/>
        <v>227B</v>
      </c>
      <c r="BD259" s="332"/>
      <c r="BE259" s="333" t="b">
        <f t="shared" si="498"/>
        <v>0</v>
      </c>
      <c r="BF259" s="332"/>
      <c r="BG259" s="333" t="b">
        <f t="shared" si="499"/>
        <v>0</v>
      </c>
      <c r="BH259" s="290"/>
      <c r="BI259" s="290"/>
      <c r="BJ259" s="290"/>
      <c r="BK259" s="290"/>
      <c r="BL259" s="290"/>
      <c r="BM259" s="290"/>
      <c r="BN259" s="290"/>
      <c r="BO259" s="290"/>
      <c r="BP259" s="290"/>
      <c r="BQ259" s="290"/>
      <c r="BR259" s="290"/>
      <c r="BS259" s="290"/>
      <c r="BT259" s="290"/>
      <c r="BU259" s="290"/>
      <c r="BV259" s="290"/>
      <c r="BW259" s="290"/>
      <c r="BX259" s="290"/>
      <c r="BY259" s="290"/>
      <c r="BZ259" s="290"/>
      <c r="CA259" s="290"/>
      <c r="CB259" s="290"/>
      <c r="CC259" s="290"/>
      <c r="CD259" s="290"/>
      <c r="CE259" s="290"/>
      <c r="CF259" s="290"/>
      <c r="CG259" s="290"/>
      <c r="CH259" s="290"/>
      <c r="CI259" s="290"/>
      <c r="CJ259" s="290"/>
      <c r="CK259" s="290"/>
      <c r="CL259" s="290"/>
      <c r="CM259" s="290"/>
      <c r="CN259" s="290"/>
      <c r="CO259" s="290"/>
      <c r="CP259" s="290"/>
      <c r="CQ259" s="290"/>
      <c r="CR259" s="290"/>
      <c r="CS259" s="290"/>
      <c r="CT259" s="290"/>
      <c r="CU259" s="290"/>
      <c r="CV259" s="290"/>
      <c r="CW259" s="290"/>
      <c r="CX259" s="290"/>
      <c r="CY259" s="290"/>
      <c r="CZ259" s="290"/>
      <c r="DA259" s="290"/>
      <c r="DB259" s="290"/>
      <c r="DC259" s="290"/>
      <c r="DD259" s="290"/>
      <c r="DE259" s="290"/>
      <c r="DF259" s="290"/>
      <c r="DG259" s="290"/>
      <c r="DH259" s="290"/>
      <c r="DI259" s="290"/>
      <c r="DJ259" s="290"/>
      <c r="DK259" s="290"/>
      <c r="DL259" s="290"/>
      <c r="DM259" s="290"/>
      <c r="DN259" s="290"/>
      <c r="DO259" s="290"/>
      <c r="DP259" s="290"/>
      <c r="DQ259" s="290"/>
      <c r="DR259" s="290"/>
      <c r="DS259" s="290"/>
      <c r="DT259" s="290"/>
      <c r="DU259" s="290"/>
      <c r="DV259" s="290"/>
      <c r="DW259" s="290"/>
      <c r="DX259" s="290"/>
      <c r="DY259" s="290"/>
      <c r="DZ259" s="290"/>
      <c r="EA259" s="290"/>
      <c r="EB259" s="290"/>
      <c r="EC259" s="290"/>
      <c r="ED259" s="290"/>
      <c r="EE259" s="290"/>
      <c r="EF259" s="290"/>
      <c r="EG259" s="290"/>
      <c r="EH259" s="290"/>
      <c r="EI259" s="290"/>
      <c r="EJ259" s="290"/>
      <c r="EK259" s="290"/>
      <c r="EL259" s="290"/>
      <c r="EM259" s="290"/>
      <c r="EN259" s="290"/>
      <c r="EO259" s="290"/>
      <c r="EP259" s="290"/>
      <c r="EQ259" s="290"/>
      <c r="ER259" s="290"/>
      <c r="ES259" s="290"/>
      <c r="ET259" s="290"/>
      <c r="EU259" s="290"/>
      <c r="EV259" s="290"/>
      <c r="EW259" s="290"/>
      <c r="EX259" s="290"/>
      <c r="EY259" s="290"/>
      <c r="EZ259" s="290"/>
      <c r="FA259" s="290"/>
      <c r="FB259" s="290"/>
      <c r="FC259" s="290"/>
      <c r="FD259" s="290"/>
      <c r="FE259" s="290"/>
      <c r="FF259" s="290"/>
      <c r="FG259" s="290"/>
      <c r="FH259" s="290"/>
      <c r="FI259" s="290"/>
      <c r="FJ259" s="290"/>
      <c r="FK259" s="290"/>
      <c r="FL259" s="290"/>
      <c r="FM259" s="290"/>
      <c r="FN259" s="290"/>
      <c r="FO259" s="290"/>
      <c r="FP259" s="290"/>
      <c r="FQ259" s="290"/>
      <c r="FR259" s="290"/>
      <c r="FS259" s="290"/>
      <c r="FT259" s="290"/>
      <c r="FU259" s="290"/>
      <c r="FV259" s="290"/>
      <c r="FW259" s="290"/>
      <c r="FX259" s="290"/>
      <c r="FY259" s="290"/>
      <c r="FZ259" s="290"/>
      <c r="GA259" s="290"/>
      <c r="GB259" s="290"/>
      <c r="GC259" s="290"/>
      <c r="GD259" s="290"/>
      <c r="GE259" s="290"/>
      <c r="GF259" s="290"/>
      <c r="GG259" s="290"/>
      <c r="GH259" s="290"/>
      <c r="GI259" s="290"/>
      <c r="GJ259" s="290"/>
      <c r="GK259" s="290"/>
      <c r="GL259" s="290"/>
      <c r="GM259" s="290"/>
      <c r="GN259" s="290"/>
      <c r="GO259" s="290"/>
      <c r="GP259" s="290"/>
      <c r="GQ259" s="290"/>
      <c r="GR259" s="290"/>
      <c r="GS259" s="290"/>
      <c r="GT259" s="290"/>
      <c r="GU259" s="290"/>
      <c r="GV259" s="290"/>
      <c r="GW259" s="290"/>
      <c r="GX259" s="290"/>
      <c r="GY259" s="290"/>
      <c r="GZ259" s="290"/>
      <c r="HA259" s="290"/>
      <c r="HB259" s="290"/>
      <c r="HC259" s="290"/>
      <c r="HD259" s="290"/>
      <c r="HE259" s="290"/>
      <c r="HF259" s="290"/>
      <c r="HG259" s="290"/>
      <c r="HH259" s="290"/>
      <c r="HI259" s="290"/>
      <c r="HJ259" s="290"/>
      <c r="HK259" s="290"/>
      <c r="HL259" s="290"/>
      <c r="HM259" s="290"/>
      <c r="HN259" s="290"/>
      <c r="HO259" s="290"/>
      <c r="HP259" s="290"/>
      <c r="HQ259" s="290"/>
      <c r="HR259" s="290"/>
      <c r="HS259" s="290"/>
      <c r="HT259" s="290"/>
      <c r="HU259" s="290"/>
      <c r="HV259" s="290"/>
      <c r="HW259" s="290"/>
      <c r="HX259" s="290"/>
      <c r="HY259" s="290"/>
      <c r="HZ259" s="290"/>
      <c r="IA259" s="290"/>
      <c r="IB259" s="290"/>
      <c r="IC259" s="290"/>
      <c r="ID259" s="290"/>
      <c r="IE259" s="290"/>
      <c r="IF259" s="290"/>
      <c r="IG259" s="290"/>
      <c r="IH259" s="290"/>
      <c r="II259" s="290"/>
      <c r="IJ259" s="290"/>
      <c r="IK259" s="290"/>
      <c r="IL259" s="290"/>
      <c r="IM259" s="290"/>
      <c r="IN259" s="290"/>
      <c r="IO259" s="290"/>
      <c r="IP259" s="290"/>
      <c r="IQ259" s="290"/>
      <c r="IR259" s="290"/>
      <c r="IS259" s="290"/>
      <c r="IT259" s="290"/>
      <c r="IU259" s="290"/>
      <c r="IV259" s="290"/>
      <c r="IW259" s="290"/>
      <c r="IX259" s="290"/>
      <c r="IY259" s="290"/>
      <c r="IZ259" s="290"/>
      <c r="JA259" s="290"/>
      <c r="JB259" s="290"/>
      <c r="JC259" s="290"/>
      <c r="JD259" s="290"/>
      <c r="JE259" s="290"/>
      <c r="JF259" s="290"/>
      <c r="JG259" s="290"/>
      <c r="JH259" s="290"/>
      <c r="JI259" s="290"/>
      <c r="JJ259" s="290"/>
      <c r="JK259" s="290"/>
      <c r="JL259" s="290"/>
      <c r="JM259" s="290"/>
      <c r="JN259" s="290"/>
      <c r="JO259" s="290"/>
      <c r="JP259" s="290"/>
      <c r="JQ259" s="290"/>
      <c r="JR259" s="290"/>
      <c r="JS259" s="290"/>
      <c r="JT259" s="290"/>
      <c r="JU259" s="290"/>
      <c r="JV259" s="290"/>
      <c r="JW259" s="290"/>
      <c r="JX259" s="290"/>
      <c r="JY259" s="290"/>
      <c r="JZ259" s="290"/>
      <c r="KA259" s="290"/>
      <c r="KB259" s="290"/>
      <c r="KC259" s="290"/>
      <c r="KD259" s="290"/>
      <c r="KE259" s="290"/>
      <c r="KF259" s="290"/>
      <c r="KG259" s="290"/>
      <c r="KH259" s="290"/>
      <c r="KI259" s="290"/>
      <c r="KJ259" s="290"/>
      <c r="KK259" s="290"/>
      <c r="KL259" s="290"/>
      <c r="KM259" s="290"/>
      <c r="KN259" s="290"/>
      <c r="KO259" s="290"/>
      <c r="KP259" s="290"/>
      <c r="KQ259" s="290"/>
      <c r="KR259" s="290"/>
      <c r="KS259" s="290"/>
      <c r="KT259" s="290"/>
      <c r="KU259" s="290"/>
      <c r="KV259" s="290"/>
      <c r="KW259" s="290"/>
      <c r="KX259" s="290"/>
      <c r="KY259" s="290"/>
      <c r="KZ259" s="290"/>
      <c r="LA259" s="290"/>
      <c r="LB259" s="290"/>
      <c r="LC259" s="290"/>
      <c r="LD259" s="290"/>
      <c r="LE259" s="290"/>
      <c r="LF259" s="290"/>
      <c r="LG259" s="290"/>
      <c r="LH259" s="290"/>
      <c r="LI259" s="290"/>
      <c r="LJ259" s="290"/>
      <c r="LK259" s="290"/>
      <c r="LL259" s="290"/>
      <c r="LM259" s="290"/>
      <c r="LN259" s="290"/>
      <c r="LO259" s="290"/>
      <c r="LP259" s="290"/>
      <c r="LQ259" s="290"/>
      <c r="LR259" s="290"/>
      <c r="LS259" s="290"/>
      <c r="LT259" s="290"/>
      <c r="LU259" s="290"/>
      <c r="LV259" s="290"/>
      <c r="LW259" s="290"/>
      <c r="LX259" s="290"/>
      <c r="LY259" s="290"/>
      <c r="LZ259" s="290"/>
      <c r="MA259" s="290"/>
      <c r="MB259" s="290"/>
      <c r="MC259" s="290"/>
      <c r="MD259" s="290"/>
      <c r="ME259" s="290"/>
      <c r="MF259" s="290"/>
      <c r="MG259" s="290"/>
      <c r="MH259" s="290"/>
      <c r="MI259" s="290"/>
      <c r="MJ259" s="290"/>
      <c r="MK259" s="290"/>
      <c r="ML259" s="290"/>
      <c r="MM259" s="290"/>
      <c r="MN259" s="290"/>
      <c r="MO259" s="290"/>
      <c r="MP259" s="290"/>
      <c r="MQ259" s="290"/>
      <c r="MR259" s="290"/>
      <c r="MS259" s="290"/>
      <c r="MT259" s="290"/>
      <c r="MU259" s="290"/>
      <c r="MV259" s="290"/>
      <c r="MW259" s="290"/>
      <c r="MX259" s="290"/>
      <c r="MY259" s="290"/>
      <c r="MZ259" s="290"/>
      <c r="NA259" s="290"/>
      <c r="NB259" s="290"/>
      <c r="NC259" s="290"/>
      <c r="ND259" s="290"/>
      <c r="NE259" s="290"/>
      <c r="NF259" s="290"/>
      <c r="NG259" s="290"/>
      <c r="NH259" s="290"/>
      <c r="NI259" s="290"/>
      <c r="NJ259" s="290"/>
      <c r="NK259" s="290"/>
      <c r="NL259" s="290"/>
      <c r="NM259" s="290"/>
      <c r="NN259" s="290"/>
      <c r="NO259" s="290"/>
      <c r="NP259" s="290"/>
      <c r="NQ259" s="290"/>
      <c r="NR259" s="290"/>
      <c r="NS259" s="290"/>
      <c r="NT259" s="290"/>
      <c r="NU259" s="290"/>
      <c r="NV259" s="290"/>
      <c r="NW259" s="290"/>
      <c r="NX259" s="290"/>
      <c r="NY259" s="290"/>
      <c r="NZ259" s="290"/>
      <c r="OA259" s="290"/>
      <c r="OB259" s="290"/>
      <c r="OC259" s="290"/>
      <c r="OD259" s="290"/>
      <c r="OE259" s="290"/>
      <c r="OF259" s="290"/>
      <c r="OG259" s="290"/>
      <c r="OH259" s="290"/>
      <c r="OI259" s="290"/>
      <c r="OJ259" s="290"/>
      <c r="OK259" s="290"/>
      <c r="OL259" s="290"/>
      <c r="OM259" s="290"/>
      <c r="ON259" s="290"/>
      <c r="OO259" s="290"/>
      <c r="OP259" s="290"/>
      <c r="OQ259" s="290"/>
      <c r="OR259" s="290"/>
      <c r="OS259" s="290"/>
      <c r="OT259" s="290"/>
      <c r="OU259" s="290"/>
      <c r="OV259" s="290"/>
      <c r="OW259" s="290"/>
      <c r="OX259" s="290"/>
      <c r="OY259" s="290"/>
      <c r="OZ259" s="290"/>
      <c r="PA259" s="290"/>
      <c r="PB259" s="290"/>
      <c r="PC259" s="290"/>
      <c r="PD259" s="290"/>
      <c r="PE259" s="290"/>
      <c r="PF259" s="290"/>
      <c r="PG259" s="290"/>
      <c r="PH259" s="290"/>
      <c r="PI259" s="290"/>
      <c r="PJ259" s="290"/>
      <c r="PK259" s="290"/>
      <c r="PL259" s="290"/>
      <c r="PM259" s="290"/>
      <c r="PN259" s="290"/>
      <c r="PO259" s="290"/>
      <c r="PP259" s="290"/>
      <c r="PQ259" s="290"/>
      <c r="PR259" s="290"/>
      <c r="PS259" s="290"/>
      <c r="PT259" s="290"/>
      <c r="PU259" s="290"/>
      <c r="PV259" s="290"/>
      <c r="PW259" s="290"/>
      <c r="PX259" s="290"/>
      <c r="PY259" s="290"/>
      <c r="PZ259" s="290"/>
      <c r="QA259" s="290"/>
      <c r="QB259" s="290"/>
      <c r="QC259" s="290"/>
      <c r="QD259" s="290"/>
      <c r="QE259" s="290"/>
      <c r="QF259" s="290"/>
      <c r="QG259" s="290"/>
      <c r="QH259" s="290"/>
      <c r="QI259" s="290"/>
      <c r="QJ259" s="290"/>
      <c r="QK259" s="290"/>
      <c r="QL259" s="290"/>
      <c r="QM259" s="290"/>
      <c r="QN259" s="290"/>
      <c r="QO259" s="290"/>
      <c r="QP259" s="290"/>
      <c r="QQ259" s="290"/>
      <c r="QR259" s="290"/>
      <c r="QS259" s="290"/>
      <c r="QT259" s="290"/>
      <c r="QU259" s="290"/>
      <c r="QV259" s="290"/>
      <c r="QW259" s="290"/>
      <c r="QX259" s="290"/>
      <c r="QY259" s="290"/>
      <c r="QZ259" s="290"/>
      <c r="RA259" s="290"/>
      <c r="RB259" s="290"/>
      <c r="RC259" s="290"/>
      <c r="RD259" s="290"/>
      <c r="RE259" s="290"/>
      <c r="RF259" s="290"/>
      <c r="RG259" s="290"/>
      <c r="RH259" s="290"/>
      <c r="RI259" s="290"/>
      <c r="RJ259" s="290"/>
      <c r="RK259" s="290"/>
      <c r="RL259" s="290"/>
      <c r="RM259" s="290"/>
      <c r="RN259" s="290"/>
      <c r="RO259" s="290"/>
      <c r="RP259" s="290"/>
      <c r="RQ259" s="290"/>
      <c r="RR259" s="290"/>
      <c r="RS259" s="290"/>
      <c r="RT259" s="290"/>
      <c r="RU259" s="290"/>
      <c r="RV259" s="290"/>
      <c r="RW259" s="290"/>
      <c r="RX259" s="290"/>
      <c r="RY259" s="290"/>
      <c r="RZ259" s="290"/>
      <c r="SA259" s="290"/>
      <c r="SB259" s="290"/>
      <c r="SC259" s="290"/>
      <c r="SD259" s="290"/>
      <c r="SE259" s="290"/>
      <c r="SF259" s="290"/>
      <c r="SG259" s="290"/>
      <c r="SH259" s="290"/>
      <c r="SI259" s="290"/>
      <c r="SJ259" s="290"/>
      <c r="SK259" s="290"/>
      <c r="SL259" s="290"/>
      <c r="SM259" s="290"/>
      <c r="SN259" s="290"/>
      <c r="SO259" s="290"/>
      <c r="SP259" s="290"/>
      <c r="SQ259" s="290"/>
      <c r="SR259" s="290"/>
      <c r="SS259" s="290"/>
      <c r="ST259" s="290"/>
      <c r="SU259" s="290"/>
      <c r="SV259" s="290"/>
      <c r="SW259" s="290"/>
      <c r="SX259" s="290"/>
      <c r="SY259" s="290"/>
      <c r="SZ259" s="290"/>
      <c r="TA259" s="290"/>
      <c r="TB259" s="290"/>
      <c r="TC259" s="290"/>
      <c r="TD259" s="290"/>
      <c r="TE259" s="290"/>
      <c r="TF259" s="290"/>
      <c r="TG259" s="290"/>
      <c r="TH259" s="290"/>
      <c r="TI259" s="290"/>
      <c r="TJ259" s="290"/>
      <c r="TK259" s="290"/>
      <c r="TL259" s="290"/>
      <c r="TM259" s="290"/>
      <c r="TN259" s="290"/>
      <c r="TO259" s="290"/>
      <c r="TP259" s="290"/>
      <c r="TQ259" s="290"/>
      <c r="TR259" s="290"/>
      <c r="TS259" s="290"/>
      <c r="TT259" s="290"/>
      <c r="TU259" s="290"/>
      <c r="TV259" s="290"/>
      <c r="TW259" s="290"/>
      <c r="TX259" s="290"/>
      <c r="TY259" s="290"/>
      <c r="TZ259" s="290"/>
      <c r="UA259" s="290"/>
      <c r="UB259" s="290"/>
      <c r="UC259" s="290"/>
      <c r="UD259" s="290"/>
      <c r="UE259" s="290"/>
      <c r="UF259" s="290"/>
      <c r="UG259" s="290"/>
      <c r="UH259" s="290"/>
      <c r="UI259" s="290"/>
      <c r="UJ259" s="290"/>
      <c r="UK259" s="290"/>
      <c r="UL259" s="290"/>
      <c r="UM259" s="290"/>
      <c r="UN259" s="290"/>
      <c r="UO259" s="290"/>
      <c r="UP259" s="290"/>
      <c r="UQ259" s="290"/>
      <c r="UR259" s="290"/>
      <c r="US259" s="290"/>
      <c r="UT259" s="290"/>
      <c r="UU259" s="290"/>
      <c r="UV259" s="290"/>
      <c r="UW259" s="290"/>
      <c r="UX259" s="290"/>
      <c r="UY259" s="290"/>
      <c r="UZ259" s="290"/>
      <c r="VA259" s="290"/>
      <c r="VB259" s="290"/>
      <c r="VC259" s="290"/>
      <c r="VD259" s="290"/>
      <c r="VE259" s="290"/>
      <c r="VF259" s="290"/>
      <c r="VG259" s="290"/>
      <c r="VH259" s="290"/>
      <c r="VI259" s="290"/>
      <c r="VJ259" s="290"/>
      <c r="VK259" s="290"/>
      <c r="VL259" s="290"/>
      <c r="VM259" s="290"/>
      <c r="VN259" s="290"/>
      <c r="VO259" s="290"/>
      <c r="VP259" s="290"/>
      <c r="VQ259" s="290"/>
      <c r="VR259" s="290"/>
      <c r="VS259" s="290"/>
      <c r="VT259" s="290"/>
      <c r="VU259" s="290"/>
      <c r="VV259" s="290"/>
      <c r="VW259" s="290"/>
      <c r="VX259" s="290"/>
      <c r="VY259" s="290"/>
      <c r="VZ259" s="290"/>
      <c r="WA259" s="290"/>
      <c r="WB259" s="290"/>
      <c r="WC259" s="290"/>
      <c r="WD259" s="290"/>
      <c r="WE259" s="290"/>
      <c r="WF259" s="290"/>
      <c r="WG259" s="290"/>
      <c r="WH259" s="290"/>
      <c r="WI259" s="290"/>
      <c r="WJ259" s="290"/>
      <c r="WK259" s="290"/>
      <c r="WL259" s="290"/>
      <c r="WM259" s="290"/>
      <c r="WN259" s="290"/>
      <c r="WO259" s="290"/>
      <c r="WP259" s="290"/>
      <c r="WQ259" s="290"/>
      <c r="WR259" s="290"/>
      <c r="WS259" s="290"/>
      <c r="WT259" s="290"/>
      <c r="WU259" s="290"/>
      <c r="WV259" s="290"/>
      <c r="WW259" s="290"/>
      <c r="WX259" s="290"/>
      <c r="WY259" s="290"/>
      <c r="WZ259" s="290"/>
      <c r="XA259" s="290"/>
      <c r="XB259" s="290"/>
      <c r="XC259" s="290"/>
      <c r="XD259" s="290"/>
      <c r="XE259" s="290"/>
      <c r="XF259" s="290"/>
      <c r="XG259" s="290"/>
      <c r="XH259" s="290"/>
      <c r="XI259" s="290"/>
      <c r="XJ259" s="290"/>
      <c r="XK259" s="290"/>
      <c r="XL259" s="290"/>
      <c r="XM259" s="290"/>
      <c r="XN259" s="290"/>
      <c r="XO259" s="290"/>
      <c r="XP259" s="290"/>
      <c r="XQ259" s="290"/>
      <c r="XR259" s="290"/>
      <c r="XS259" s="290"/>
      <c r="XT259" s="290"/>
      <c r="XU259" s="290"/>
      <c r="XV259" s="290"/>
      <c r="XW259" s="290"/>
      <c r="XX259" s="290"/>
      <c r="XY259" s="290"/>
      <c r="XZ259" s="290"/>
      <c r="YA259" s="290"/>
      <c r="YB259" s="290"/>
      <c r="YC259" s="290"/>
      <c r="YD259" s="290"/>
      <c r="YE259" s="290"/>
      <c r="YF259" s="290"/>
      <c r="YG259" s="290"/>
      <c r="YH259" s="290"/>
      <c r="YI259" s="290"/>
      <c r="YJ259" s="290"/>
      <c r="YK259" s="290"/>
      <c r="YL259" s="290"/>
      <c r="YM259" s="290"/>
      <c r="YN259" s="290"/>
      <c r="YO259" s="290"/>
      <c r="YP259" s="290"/>
      <c r="YQ259" s="290"/>
      <c r="YR259" s="290"/>
      <c r="YS259" s="290"/>
      <c r="YT259" s="290"/>
      <c r="YU259" s="290"/>
      <c r="YV259" s="290"/>
      <c r="YW259" s="290"/>
      <c r="YX259" s="290"/>
      <c r="YY259" s="290"/>
      <c r="YZ259" s="290"/>
      <c r="ZA259" s="290"/>
      <c r="ZB259" s="290"/>
      <c r="ZC259" s="290"/>
      <c r="ZD259" s="290"/>
      <c r="ZE259" s="290"/>
      <c r="ZF259" s="290"/>
      <c r="ZG259" s="290"/>
      <c r="ZH259" s="290"/>
      <c r="ZI259" s="290"/>
      <c r="ZJ259" s="290"/>
      <c r="ZK259" s="290"/>
      <c r="ZL259" s="290"/>
      <c r="ZM259" s="290"/>
      <c r="ZN259" s="290"/>
      <c r="ZO259" s="290"/>
      <c r="ZP259" s="290"/>
      <c r="ZQ259" s="290"/>
      <c r="ZR259" s="290"/>
      <c r="ZS259" s="290"/>
      <c r="ZT259" s="290"/>
      <c r="ZU259" s="290"/>
      <c r="ZV259" s="290"/>
      <c r="ZW259" s="290"/>
      <c r="ZX259" s="290"/>
      <c r="ZY259" s="290"/>
      <c r="ZZ259" s="290"/>
      <c r="AAA259" s="290"/>
      <c r="AAB259" s="290"/>
      <c r="AAC259" s="290"/>
      <c r="AAD259" s="290"/>
      <c r="AAE259" s="290"/>
      <c r="AAF259" s="290"/>
      <c r="AAG259" s="290"/>
      <c r="AAH259" s="290"/>
      <c r="AAI259" s="290"/>
      <c r="AAJ259" s="290"/>
      <c r="AAK259" s="290"/>
      <c r="AAL259" s="290"/>
      <c r="AAM259" s="290"/>
      <c r="AAN259" s="290"/>
      <c r="AAO259" s="290"/>
      <c r="AAP259" s="290"/>
      <c r="AAQ259" s="290"/>
      <c r="AAR259" s="290"/>
      <c r="AAS259" s="290"/>
      <c r="AAT259" s="290"/>
      <c r="AAU259" s="290"/>
      <c r="AAV259" s="290"/>
      <c r="AAW259" s="290"/>
      <c r="AAX259" s="290"/>
      <c r="AAY259" s="290"/>
      <c r="AAZ259" s="290"/>
      <c r="ABA259" s="290"/>
      <c r="ABB259" s="290"/>
      <c r="ABC259" s="290"/>
      <c r="ABD259" s="290"/>
      <c r="ABE259" s="290"/>
      <c r="ABF259" s="290"/>
      <c r="ABG259" s="290"/>
      <c r="ABH259" s="290"/>
      <c r="ABI259" s="290"/>
      <c r="ABJ259" s="290"/>
      <c r="ABK259" s="290"/>
      <c r="ABL259" s="290"/>
      <c r="ABM259" s="290"/>
      <c r="ABN259" s="290"/>
      <c r="ABO259" s="290"/>
      <c r="ABP259" s="290"/>
      <c r="ABQ259" s="290"/>
      <c r="ABR259" s="290"/>
      <c r="ABS259" s="290"/>
      <c r="ABT259" s="290"/>
      <c r="ABU259" s="290"/>
      <c r="ABV259" s="290"/>
      <c r="ABW259" s="290"/>
      <c r="ABX259" s="290"/>
      <c r="ABY259" s="290"/>
      <c r="ABZ259" s="290"/>
      <c r="ACA259" s="290"/>
      <c r="ACB259" s="290"/>
      <c r="ACC259" s="290"/>
      <c r="ACD259" s="290"/>
      <c r="ACE259" s="290"/>
      <c r="ACF259" s="290"/>
      <c r="ACG259" s="290"/>
      <c r="ACH259" s="290"/>
      <c r="ACI259" s="290"/>
      <c r="ACJ259" s="290"/>
      <c r="ACK259" s="290"/>
      <c r="ACL259" s="290"/>
      <c r="ACM259" s="290"/>
      <c r="ACN259" s="290"/>
      <c r="ACO259" s="290"/>
      <c r="ACP259" s="290"/>
      <c r="ACQ259" s="290"/>
      <c r="ACR259" s="290"/>
      <c r="ACS259" s="290"/>
      <c r="ACT259" s="290"/>
      <c r="ACU259" s="290"/>
      <c r="ACV259" s="290"/>
      <c r="ACW259" s="290"/>
      <c r="ACX259" s="290"/>
      <c r="ACY259" s="290"/>
      <c r="ACZ259" s="290"/>
      <c r="ADA259" s="290"/>
      <c r="ADB259" s="290"/>
      <c r="ADC259" s="290"/>
      <c r="ADD259" s="290"/>
      <c r="ADE259" s="290"/>
      <c r="ADF259" s="290"/>
      <c r="ADG259" s="290"/>
      <c r="ADH259" s="290"/>
      <c r="ADI259" s="290"/>
      <c r="ADJ259" s="290"/>
      <c r="ADK259" s="290"/>
      <c r="ADL259" s="290"/>
      <c r="ADM259" s="290"/>
      <c r="ADN259" s="290"/>
      <c r="ADO259" s="290"/>
      <c r="ADP259" s="290"/>
      <c r="ADQ259" s="290"/>
      <c r="ADR259" s="290"/>
      <c r="ADS259" s="290"/>
      <c r="ADT259" s="290"/>
      <c r="ADU259" s="290"/>
      <c r="ADV259" s="290"/>
      <c r="ADW259" s="290"/>
      <c r="ADX259" s="290"/>
      <c r="ADY259" s="290"/>
      <c r="ADZ259" s="290"/>
      <c r="AEA259" s="290"/>
      <c r="AEB259" s="290"/>
      <c r="AEC259" s="290"/>
      <c r="AED259" s="290"/>
      <c r="AEE259" s="290"/>
      <c r="AEF259" s="290"/>
      <c r="AEG259" s="290"/>
      <c r="AEH259" s="290"/>
      <c r="AEI259" s="290"/>
      <c r="AEJ259" s="290"/>
      <c r="AEK259" s="290"/>
      <c r="AEL259" s="290"/>
      <c r="AEM259" s="290"/>
      <c r="AEN259" s="290"/>
      <c r="AEO259" s="290"/>
      <c r="AEP259" s="290"/>
      <c r="AEQ259" s="290"/>
      <c r="AER259" s="290"/>
      <c r="AES259" s="290"/>
      <c r="AET259" s="290"/>
      <c r="AEU259" s="290"/>
      <c r="AEV259" s="290"/>
      <c r="AEW259" s="290"/>
      <c r="AEX259" s="290"/>
      <c r="AEY259" s="290"/>
      <c r="AEZ259" s="290"/>
      <c r="AFA259" s="290"/>
      <c r="AFB259" s="290"/>
      <c r="AFC259" s="290"/>
      <c r="AFD259" s="290"/>
      <c r="AFE259" s="290"/>
      <c r="AFF259" s="290"/>
      <c r="AFG259" s="290"/>
      <c r="AFH259" s="290"/>
      <c r="AFI259" s="290"/>
      <c r="AFJ259" s="290"/>
      <c r="AFK259" s="290"/>
      <c r="AFL259" s="290"/>
      <c r="AFM259" s="290"/>
      <c r="AFN259" s="290"/>
      <c r="AFO259" s="290"/>
      <c r="AFP259" s="290"/>
      <c r="AFQ259" s="290"/>
      <c r="AFR259" s="290"/>
      <c r="AFS259" s="290"/>
      <c r="AFT259" s="290"/>
      <c r="AFU259" s="290"/>
      <c r="AFV259" s="290"/>
      <c r="AFW259" s="290"/>
      <c r="AFX259" s="290"/>
      <c r="AFY259" s="290"/>
      <c r="AFZ259" s="290"/>
      <c r="AGA259" s="290"/>
      <c r="AGB259" s="290"/>
      <c r="AGC259" s="290"/>
      <c r="AGD259" s="290"/>
      <c r="AGE259" s="290"/>
      <c r="AGF259" s="290"/>
      <c r="AGG259" s="290"/>
      <c r="AGH259" s="290"/>
      <c r="AGI259" s="290"/>
      <c r="AGJ259" s="290"/>
      <c r="AGK259" s="290"/>
      <c r="AGL259" s="290"/>
      <c r="AGM259" s="290"/>
      <c r="AGN259" s="290"/>
      <c r="AGO259" s="290"/>
      <c r="AGP259" s="290"/>
      <c r="AGQ259" s="290"/>
      <c r="AGR259" s="290"/>
      <c r="AGS259" s="290"/>
      <c r="AGT259" s="290"/>
      <c r="AGU259" s="290"/>
      <c r="AGV259" s="290"/>
      <c r="AGW259" s="290"/>
      <c r="AGX259" s="290"/>
      <c r="AGY259" s="290"/>
      <c r="AGZ259" s="290"/>
      <c r="AHA259" s="290"/>
      <c r="AHB259" s="290"/>
      <c r="AHC259" s="290"/>
      <c r="AHD259" s="290"/>
      <c r="AHE259" s="290"/>
      <c r="AHF259" s="290"/>
      <c r="AHG259" s="290"/>
      <c r="AHH259" s="290"/>
      <c r="AHI259" s="290"/>
      <c r="AHJ259" s="290"/>
      <c r="AHK259" s="290"/>
      <c r="AHL259" s="290"/>
      <c r="AHM259" s="290"/>
      <c r="AHN259" s="290"/>
      <c r="AHO259" s="290"/>
      <c r="AHP259" s="290"/>
      <c r="AHQ259" s="290"/>
      <c r="AHR259" s="290"/>
      <c r="AHS259" s="290"/>
      <c r="AHT259" s="290"/>
      <c r="AHU259" s="290"/>
      <c r="AHV259" s="290"/>
      <c r="AHW259" s="290"/>
      <c r="AHX259" s="290"/>
      <c r="AHY259" s="290"/>
      <c r="AHZ259" s="290"/>
      <c r="AIA259" s="290"/>
      <c r="AIB259" s="290"/>
      <c r="AIC259" s="290"/>
      <c r="AID259" s="290"/>
      <c r="AIE259" s="290"/>
      <c r="AIF259" s="290"/>
      <c r="AIG259" s="290"/>
      <c r="AIH259" s="290"/>
      <c r="AII259" s="290"/>
      <c r="AIJ259" s="290"/>
      <c r="AIK259" s="290"/>
      <c r="AIL259" s="290"/>
      <c r="AIM259" s="290"/>
      <c r="AIN259" s="290"/>
      <c r="AIO259" s="290"/>
      <c r="AIP259" s="290"/>
      <c r="AIQ259" s="290"/>
      <c r="AIR259" s="290"/>
      <c r="AIS259" s="290"/>
      <c r="AIT259" s="290"/>
      <c r="AIU259" s="290"/>
      <c r="AIV259" s="290"/>
      <c r="AIW259" s="290"/>
      <c r="AIX259" s="290"/>
      <c r="AIY259" s="290"/>
      <c r="AIZ259" s="290"/>
      <c r="AJA259" s="290"/>
      <c r="AJB259" s="290"/>
      <c r="AJC259" s="290"/>
      <c r="AJD259" s="290"/>
      <c r="AJE259" s="290"/>
      <c r="AJF259" s="290"/>
      <c r="AJG259" s="290"/>
      <c r="AJH259" s="290"/>
      <c r="AJI259" s="290"/>
      <c r="AJJ259" s="290"/>
      <c r="AJK259" s="290"/>
      <c r="AJL259" s="290"/>
      <c r="AJM259" s="290"/>
      <c r="AJN259" s="290"/>
      <c r="AJO259" s="290"/>
      <c r="AJP259" s="290"/>
      <c r="AJQ259" s="290"/>
      <c r="AJR259" s="290"/>
      <c r="AJS259" s="290"/>
      <c r="AJT259" s="290"/>
      <c r="AJU259" s="290"/>
      <c r="AJV259" s="290"/>
      <c r="AJW259" s="290"/>
      <c r="AJX259" s="290"/>
      <c r="AJY259" s="290"/>
      <c r="AJZ259" s="290"/>
      <c r="AKA259" s="290"/>
      <c r="AKB259" s="290"/>
      <c r="AKC259" s="290"/>
      <c r="AKD259" s="290"/>
      <c r="AKE259" s="290"/>
      <c r="AKF259" s="290"/>
      <c r="AKG259" s="290"/>
      <c r="AKH259" s="290"/>
      <c r="AKI259" s="290"/>
      <c r="AKJ259" s="290"/>
      <c r="AKK259" s="290"/>
      <c r="AKL259" s="290"/>
      <c r="AKM259" s="290"/>
      <c r="AKN259" s="290"/>
      <c r="AKO259" s="290"/>
      <c r="AKP259" s="290"/>
      <c r="AKQ259" s="290"/>
      <c r="AKR259" s="290"/>
      <c r="AKS259" s="290"/>
      <c r="AKT259" s="290"/>
      <c r="AKU259" s="290"/>
      <c r="AKV259" s="290"/>
      <c r="AKW259" s="290"/>
      <c r="AKX259" s="290"/>
      <c r="AKY259" s="290"/>
      <c r="AKZ259" s="290"/>
      <c r="ALA259" s="290"/>
      <c r="ALB259" s="290"/>
      <c r="ALC259" s="290"/>
      <c r="ALD259" s="290"/>
      <c r="ALE259" s="290"/>
      <c r="ALF259" s="290"/>
      <c r="ALG259" s="290"/>
      <c r="ALH259" s="290"/>
      <c r="ALI259" s="290"/>
      <c r="ALJ259" s="290"/>
      <c r="ALK259" s="290"/>
      <c r="ALL259" s="290"/>
      <c r="ALM259" s="290"/>
      <c r="ALN259" s="290"/>
      <c r="ALO259" s="290"/>
      <c r="ALP259" s="290"/>
      <c r="ALQ259" s="290"/>
      <c r="ALR259" s="290"/>
      <c r="ALS259" s="290"/>
      <c r="ALT259" s="290"/>
      <c r="ALU259" s="290"/>
      <c r="ALV259" s="290"/>
      <c r="ALW259" s="290"/>
      <c r="ALX259" s="290"/>
      <c r="ALY259" s="290"/>
      <c r="ALZ259" s="290"/>
      <c r="AMA259" s="290"/>
      <c r="AMB259" s="290"/>
      <c r="AMC259" s="290"/>
      <c r="AMD259" s="290"/>
      <c r="AME259" s="290"/>
      <c r="AMF259" s="290"/>
      <c r="AMG259" s="290"/>
      <c r="AMH259" s="290"/>
      <c r="AMI259" s="290"/>
      <c r="AMJ259" s="290"/>
      <c r="AMK259" s="290"/>
      <c r="AML259" s="290"/>
      <c r="AMM259" s="290"/>
      <c r="AMN259" s="290"/>
      <c r="AMO259" s="290"/>
      <c r="AMP259" s="290"/>
      <c r="AMQ259" s="290"/>
      <c r="AMR259" s="290"/>
      <c r="AMS259" s="290"/>
      <c r="AMT259" s="290"/>
      <c r="AMU259" s="290"/>
      <c r="AMV259" s="290"/>
      <c r="AMW259" s="290"/>
      <c r="AMX259" s="290"/>
      <c r="AMY259" s="290"/>
      <c r="AMZ259" s="290"/>
      <c r="ANA259" s="290"/>
      <c r="ANB259" s="290"/>
    </row>
    <row r="260" spans="1:1042" ht="15" customHeight="1" x14ac:dyDescent="0.2">
      <c r="A260"/>
      <c r="B260" s="91"/>
      <c r="C260" s="91"/>
      <c r="D260" s="283"/>
      <c r="E260" s="90"/>
      <c r="F260" s="90"/>
      <c r="G260" s="90"/>
      <c r="H260" s="90"/>
      <c r="I260" s="121"/>
      <c r="J260" s="90"/>
      <c r="K260" s="90"/>
      <c r="L260" s="90"/>
      <c r="M260" s="121"/>
      <c r="N260" s="90"/>
      <c r="O260" s="90"/>
      <c r="P260" s="90"/>
      <c r="Q260" s="121"/>
      <c r="R260" s="90"/>
      <c r="S260" s="90"/>
      <c r="T260" s="90"/>
      <c r="U260" s="121"/>
      <c r="V260" s="90"/>
      <c r="W260" s="90"/>
      <c r="X260" s="90"/>
      <c r="Y260" s="121"/>
      <c r="Z260" s="90"/>
      <c r="AA260" s="90"/>
      <c r="AB260" s="90"/>
      <c r="AC260" s="121"/>
      <c r="AD260" s="90"/>
      <c r="AE260" s="90"/>
      <c r="AF260" s="90"/>
      <c r="AG260" s="121"/>
      <c r="AH260" s="90"/>
      <c r="AI260" s="90"/>
      <c r="AJ260" s="90"/>
      <c r="AK260" s="121"/>
      <c r="AL260" s="90"/>
      <c r="AM260" s="90"/>
      <c r="AN260" s="90"/>
      <c r="AO260" s="121"/>
      <c r="AP260" s="118"/>
      <c r="AQ260" s="89"/>
      <c r="AR260" s="279"/>
      <c r="AS260" s="121"/>
      <c r="AT260" s="118"/>
      <c r="AU260" s="279"/>
      <c r="AV260" s="279"/>
      <c r="AW260" s="123"/>
      <c r="AX260" s="320" t="s">
        <v>603</v>
      </c>
      <c r="AY260" s="319">
        <f>SUM(AY226:AY259)</f>
        <v>9937.74</v>
      </c>
      <c r="AZ260" s="319">
        <f>SUM(AZ226:AZ259)</f>
        <v>2099.5977000000003</v>
      </c>
      <c r="BA260" s="829"/>
      <c r="BC260" s="326" t="str">
        <f>AX260</f>
        <v>GIUGNO</v>
      </c>
      <c r="BD260" s="334"/>
      <c r="BE260" s="334">
        <f>SUM(BE226:BE259)</f>
        <v>11.382000000000003</v>
      </c>
      <c r="BF260" s="335"/>
      <c r="BG260" s="334">
        <f>SUM(BG226:BG259)</f>
        <v>6.1840000000000011</v>
      </c>
    </row>
    <row r="261" spans="1:1042" ht="15" customHeight="1" thickBot="1" x14ac:dyDescent="0.25">
      <c r="A261"/>
      <c r="B261" s="91"/>
      <c r="C261" s="91"/>
      <c r="D261" s="283"/>
      <c r="E261" s="90"/>
      <c r="F261" s="90"/>
      <c r="G261" s="90"/>
      <c r="H261" s="90"/>
      <c r="I261" s="121"/>
      <c r="J261" s="90"/>
      <c r="K261" s="90"/>
      <c r="L261" s="90"/>
      <c r="M261" s="121"/>
      <c r="N261" s="90"/>
      <c r="O261" s="90"/>
      <c r="P261" s="90"/>
      <c r="Q261" s="121"/>
      <c r="R261" s="90"/>
      <c r="S261" s="90"/>
      <c r="T261" s="90"/>
      <c r="U261" s="121"/>
      <c r="V261" s="90"/>
      <c r="W261" s="90"/>
      <c r="X261" s="90"/>
      <c r="Y261" s="121"/>
      <c r="Z261" s="90"/>
      <c r="AA261" s="90"/>
      <c r="AB261" s="90"/>
      <c r="AC261" s="121"/>
      <c r="AD261" s="90"/>
      <c r="AE261" s="90"/>
      <c r="AF261" s="90"/>
      <c r="AG261" s="121"/>
      <c r="AH261" s="90"/>
      <c r="AI261" s="90"/>
      <c r="AJ261" s="90"/>
      <c r="AK261" s="121"/>
      <c r="AL261" s="90"/>
      <c r="AM261" s="90"/>
      <c r="AN261" s="90"/>
      <c r="AO261" s="121"/>
      <c r="AP261" s="118"/>
      <c r="AQ261" s="89"/>
      <c r="AR261" s="279"/>
      <c r="AS261" s="121"/>
      <c r="AT261" s="118"/>
      <c r="AU261" s="279"/>
      <c r="AV261" s="279"/>
      <c r="AW261" s="123"/>
      <c r="AX261" s="320"/>
      <c r="AY261" s="319"/>
      <c r="AZ261" s="321"/>
      <c r="BA261" s="829"/>
      <c r="BC261" s="325"/>
      <c r="BD261" s="429"/>
      <c r="BE261" s="429"/>
      <c r="BF261" s="429"/>
      <c r="BG261" s="331"/>
    </row>
    <row r="262" spans="1:1042" ht="15" customHeight="1" thickBot="1" x14ac:dyDescent="0.25">
      <c r="A262"/>
      <c r="B262" s="91"/>
      <c r="C262" s="91"/>
      <c r="D262" s="283"/>
      <c r="E262" s="90"/>
      <c r="F262" s="90"/>
      <c r="G262" s="90"/>
      <c r="H262" s="90"/>
      <c r="I262" s="121"/>
      <c r="J262" s="90"/>
      <c r="K262" s="90"/>
      <c r="L262" s="90"/>
      <c r="M262" s="121"/>
      <c r="N262" s="90"/>
      <c r="O262" s="90"/>
      <c r="P262" s="90"/>
      <c r="Q262" s="121"/>
      <c r="R262" s="90"/>
      <c r="S262" s="90"/>
      <c r="T262" s="90"/>
      <c r="U262" s="121"/>
      <c r="V262" s="90"/>
      <c r="W262" s="90"/>
      <c r="X262" s="90"/>
      <c r="Y262" s="121"/>
      <c r="Z262" s="90"/>
      <c r="AA262" s="90"/>
      <c r="AB262" s="90"/>
      <c r="AC262" s="121"/>
      <c r="AD262" s="90"/>
      <c r="AE262" s="90"/>
      <c r="AF262" s="90"/>
      <c r="AG262" s="121"/>
      <c r="AH262" s="90"/>
      <c r="AI262" s="90"/>
      <c r="AJ262" s="90"/>
      <c r="AK262" s="121"/>
      <c r="AL262" s="90"/>
      <c r="AM262" s="90"/>
      <c r="AN262" s="90"/>
      <c r="AO262" s="121"/>
      <c r="AP262" s="118"/>
      <c r="AQ262" s="89"/>
      <c r="AR262" s="279"/>
      <c r="AS262" s="121"/>
      <c r="AT262" s="118"/>
      <c r="AU262" s="279"/>
      <c r="AV262" s="279"/>
      <c r="AW262" s="339"/>
      <c r="AX262" s="340" t="s">
        <v>559</v>
      </c>
      <c r="AY262" s="341">
        <f>AY260+AY224+AY187</f>
        <v>37169.089999999997</v>
      </c>
      <c r="AZ262" s="342">
        <f>AZ260+AZ224+AZ187</f>
        <v>7875.2121999999999</v>
      </c>
      <c r="BA262" s="829"/>
      <c r="BC262" s="343" t="str">
        <f>AX262</f>
        <v>TRIMESTRE 2</v>
      </c>
      <c r="BD262" s="344"/>
      <c r="BE262" s="344">
        <f>BE260+BE224+BE187</f>
        <v>42.970200000000006</v>
      </c>
      <c r="BF262" s="345"/>
      <c r="BG262" s="342">
        <f>BG260+BG224+BG187</f>
        <v>46.968000000000004</v>
      </c>
    </row>
    <row r="263" spans="1:1042" s="289" customFormat="1" ht="15" customHeight="1" x14ac:dyDescent="0.2">
      <c r="B263" s="844" t="s">
        <v>580</v>
      </c>
      <c r="C263" s="111"/>
      <c r="D263" s="284"/>
      <c r="E263" s="99"/>
      <c r="F263" s="99"/>
      <c r="G263" s="99"/>
      <c r="H263" s="99"/>
      <c r="I263" s="122"/>
      <c r="J263" s="99"/>
      <c r="K263" s="99"/>
      <c r="L263" s="99"/>
      <c r="M263" s="122"/>
      <c r="N263" s="99"/>
      <c r="O263" s="99"/>
      <c r="P263" s="99"/>
      <c r="Q263" s="122"/>
      <c r="R263" s="99"/>
      <c r="S263" s="99"/>
      <c r="T263" s="99"/>
      <c r="U263" s="122"/>
      <c r="V263" s="99"/>
      <c r="W263" s="99"/>
      <c r="X263" s="99"/>
      <c r="Y263" s="122"/>
      <c r="Z263" s="99"/>
      <c r="AA263" s="99"/>
      <c r="AB263" s="99"/>
      <c r="AC263" s="122"/>
      <c r="AD263" s="99"/>
      <c r="AE263" s="99"/>
      <c r="AF263" s="99"/>
      <c r="AG263" s="122"/>
      <c r="AH263" s="99"/>
      <c r="AI263" s="99"/>
      <c r="AJ263" s="99"/>
      <c r="AK263" s="122"/>
      <c r="AL263" s="99"/>
      <c r="AM263" s="99"/>
      <c r="AN263" s="99"/>
      <c r="AO263" s="122"/>
      <c r="AP263" s="119"/>
      <c r="AQ263" s="285"/>
      <c r="AR263" s="99"/>
      <c r="AS263" s="122"/>
      <c r="AT263" s="119"/>
      <c r="AU263" s="99"/>
      <c r="AV263" s="99"/>
      <c r="AW263" s="124"/>
      <c r="AX263" s="119"/>
      <c r="AY263" s="288"/>
      <c r="AZ263" s="286"/>
      <c r="BA263" s="99"/>
      <c r="BB263" s="291"/>
      <c r="BC263" s="324"/>
      <c r="BD263" s="428"/>
      <c r="BE263" s="428"/>
      <c r="BF263" s="428"/>
      <c r="BG263" s="333"/>
      <c r="BH263" s="290"/>
      <c r="BI263" s="290"/>
      <c r="BJ263" s="290"/>
      <c r="BK263" s="290"/>
      <c r="BL263" s="290"/>
      <c r="BM263" s="290"/>
      <c r="BN263" s="290"/>
      <c r="BO263" s="290"/>
      <c r="BP263" s="290"/>
      <c r="BQ263" s="290"/>
      <c r="BR263" s="290"/>
      <c r="BS263" s="290"/>
      <c r="BT263" s="290"/>
      <c r="BU263" s="290"/>
      <c r="BV263" s="290"/>
      <c r="BW263" s="290"/>
      <c r="BX263" s="290"/>
      <c r="BY263" s="290"/>
      <c r="BZ263" s="290"/>
      <c r="CA263" s="290"/>
      <c r="CB263" s="290"/>
      <c r="CC263" s="290"/>
      <c r="CD263" s="290"/>
      <c r="CE263" s="290"/>
      <c r="CF263" s="290"/>
      <c r="CG263" s="290"/>
      <c r="CH263" s="290"/>
      <c r="CI263" s="290"/>
      <c r="CJ263" s="290"/>
      <c r="CK263" s="290"/>
      <c r="CL263" s="290"/>
      <c r="CM263" s="290"/>
      <c r="CN263" s="290"/>
      <c r="CO263" s="290"/>
      <c r="CP263" s="290"/>
      <c r="CQ263" s="290"/>
      <c r="CR263" s="290"/>
      <c r="CS263" s="290"/>
      <c r="CT263" s="290"/>
      <c r="CU263" s="290"/>
      <c r="CV263" s="290"/>
      <c r="CW263" s="290"/>
      <c r="CX263" s="290"/>
      <c r="CY263" s="290"/>
      <c r="CZ263" s="290"/>
      <c r="DA263" s="290"/>
      <c r="DB263" s="290"/>
      <c r="DC263" s="290"/>
      <c r="DD263" s="290"/>
      <c r="DE263" s="290"/>
      <c r="DF263" s="290"/>
      <c r="DG263" s="290"/>
      <c r="DH263" s="290"/>
      <c r="DI263" s="290"/>
      <c r="DJ263" s="290"/>
      <c r="DK263" s="290"/>
      <c r="DL263" s="290"/>
      <c r="DM263" s="290"/>
      <c r="DN263" s="290"/>
      <c r="DO263" s="290"/>
      <c r="DP263" s="290"/>
      <c r="DQ263" s="290"/>
      <c r="DR263" s="290"/>
      <c r="DS263" s="290"/>
      <c r="DT263" s="290"/>
      <c r="DU263" s="290"/>
      <c r="DV263" s="290"/>
      <c r="DW263" s="290"/>
      <c r="DX263" s="290"/>
      <c r="DY263" s="290"/>
      <c r="DZ263" s="290"/>
      <c r="EA263" s="290"/>
      <c r="EB263" s="290"/>
      <c r="EC263" s="290"/>
      <c r="ED263" s="290"/>
      <c r="EE263" s="290"/>
      <c r="EF263" s="290"/>
      <c r="EG263" s="290"/>
      <c r="EH263" s="290"/>
      <c r="EI263" s="290"/>
      <c r="EJ263" s="290"/>
      <c r="EK263" s="290"/>
      <c r="EL263" s="290"/>
      <c r="EM263" s="290"/>
      <c r="EN263" s="290"/>
      <c r="EO263" s="290"/>
      <c r="EP263" s="290"/>
      <c r="EQ263" s="290"/>
      <c r="ER263" s="290"/>
      <c r="ES263" s="290"/>
      <c r="ET263" s="290"/>
      <c r="EU263" s="290"/>
      <c r="EV263" s="290"/>
      <c r="EW263" s="290"/>
      <c r="EX263" s="290"/>
      <c r="EY263" s="290"/>
      <c r="EZ263" s="290"/>
      <c r="FA263" s="290"/>
      <c r="FB263" s="290"/>
      <c r="FC263" s="290"/>
      <c r="FD263" s="290"/>
      <c r="FE263" s="290"/>
      <c r="FF263" s="290"/>
      <c r="FG263" s="290"/>
      <c r="FH263" s="290"/>
      <c r="FI263" s="290"/>
      <c r="FJ263" s="290"/>
      <c r="FK263" s="290"/>
      <c r="FL263" s="290"/>
      <c r="FM263" s="290"/>
      <c r="FN263" s="290"/>
      <c r="FO263" s="290"/>
      <c r="FP263" s="290"/>
      <c r="FQ263" s="290"/>
      <c r="FR263" s="290"/>
      <c r="FS263" s="290"/>
      <c r="FT263" s="290"/>
      <c r="FU263" s="290"/>
      <c r="FV263" s="290"/>
      <c r="FW263" s="290"/>
      <c r="FX263" s="290"/>
      <c r="FY263" s="290"/>
      <c r="FZ263" s="290"/>
      <c r="GA263" s="290"/>
      <c r="GB263" s="290"/>
      <c r="GC263" s="290"/>
      <c r="GD263" s="290"/>
      <c r="GE263" s="290"/>
      <c r="GF263" s="290"/>
      <c r="GG263" s="290"/>
      <c r="GH263" s="290"/>
      <c r="GI263" s="290"/>
      <c r="GJ263" s="290"/>
      <c r="GK263" s="290"/>
      <c r="GL263" s="290"/>
      <c r="GM263" s="290"/>
      <c r="GN263" s="290"/>
      <c r="GO263" s="290"/>
      <c r="GP263" s="290"/>
      <c r="GQ263" s="290"/>
      <c r="GR263" s="290"/>
      <c r="GS263" s="290"/>
      <c r="GT263" s="290"/>
      <c r="GU263" s="290"/>
      <c r="GV263" s="290"/>
      <c r="GW263" s="290"/>
      <c r="GX263" s="290"/>
      <c r="GY263" s="290"/>
      <c r="GZ263" s="290"/>
      <c r="HA263" s="290"/>
      <c r="HB263" s="290"/>
      <c r="HC263" s="290"/>
      <c r="HD263" s="290"/>
      <c r="HE263" s="290"/>
      <c r="HF263" s="290"/>
      <c r="HG263" s="290"/>
      <c r="HH263" s="290"/>
      <c r="HI263" s="290"/>
      <c r="HJ263" s="290"/>
      <c r="HK263" s="290"/>
      <c r="HL263" s="290"/>
      <c r="HM263" s="290"/>
      <c r="HN263" s="290"/>
      <c r="HO263" s="290"/>
      <c r="HP263" s="290"/>
      <c r="HQ263" s="290"/>
      <c r="HR263" s="290"/>
      <c r="HS263" s="290"/>
      <c r="HT263" s="290"/>
      <c r="HU263" s="290"/>
      <c r="HV263" s="290"/>
      <c r="HW263" s="290"/>
      <c r="HX263" s="290"/>
      <c r="HY263" s="290"/>
      <c r="HZ263" s="290"/>
      <c r="IA263" s="290"/>
      <c r="IB263" s="290"/>
      <c r="IC263" s="290"/>
      <c r="ID263" s="290"/>
      <c r="IE263" s="290"/>
      <c r="IF263" s="290"/>
      <c r="IG263" s="290"/>
      <c r="IH263" s="290"/>
      <c r="II263" s="290"/>
      <c r="IJ263" s="290"/>
      <c r="IK263" s="290"/>
      <c r="IL263" s="290"/>
      <c r="IM263" s="290"/>
      <c r="IN263" s="290"/>
      <c r="IO263" s="290"/>
      <c r="IP263" s="290"/>
      <c r="IQ263" s="290"/>
      <c r="IR263" s="290"/>
      <c r="IS263" s="290"/>
      <c r="IT263" s="290"/>
      <c r="IU263" s="290"/>
      <c r="IV263" s="290"/>
      <c r="IW263" s="290"/>
      <c r="IX263" s="290"/>
      <c r="IY263" s="290"/>
      <c r="IZ263" s="290"/>
      <c r="JA263" s="290"/>
      <c r="JB263" s="290"/>
      <c r="JC263" s="290"/>
      <c r="JD263" s="290"/>
      <c r="JE263" s="290"/>
      <c r="JF263" s="290"/>
      <c r="JG263" s="290"/>
      <c r="JH263" s="290"/>
      <c r="JI263" s="290"/>
      <c r="JJ263" s="290"/>
      <c r="JK263" s="290"/>
      <c r="JL263" s="290"/>
      <c r="JM263" s="290"/>
      <c r="JN263" s="290"/>
      <c r="JO263" s="290"/>
      <c r="JP263" s="290"/>
      <c r="JQ263" s="290"/>
      <c r="JR263" s="290"/>
      <c r="JS263" s="290"/>
      <c r="JT263" s="290"/>
      <c r="JU263" s="290"/>
      <c r="JV263" s="290"/>
      <c r="JW263" s="290"/>
      <c r="JX263" s="290"/>
      <c r="JY263" s="290"/>
      <c r="JZ263" s="290"/>
      <c r="KA263" s="290"/>
      <c r="KB263" s="290"/>
      <c r="KC263" s="290"/>
      <c r="KD263" s="290"/>
      <c r="KE263" s="290"/>
      <c r="KF263" s="290"/>
      <c r="KG263" s="290"/>
      <c r="KH263" s="290"/>
      <c r="KI263" s="290"/>
      <c r="KJ263" s="290"/>
      <c r="KK263" s="290"/>
      <c r="KL263" s="290"/>
      <c r="KM263" s="290"/>
      <c r="KN263" s="290"/>
      <c r="KO263" s="290"/>
      <c r="KP263" s="290"/>
      <c r="KQ263" s="290"/>
      <c r="KR263" s="290"/>
      <c r="KS263" s="290"/>
      <c r="KT263" s="290"/>
      <c r="KU263" s="290"/>
      <c r="KV263" s="290"/>
      <c r="KW263" s="290"/>
      <c r="KX263" s="290"/>
      <c r="KY263" s="290"/>
      <c r="KZ263" s="290"/>
      <c r="LA263" s="290"/>
      <c r="LB263" s="290"/>
      <c r="LC263" s="290"/>
      <c r="LD263" s="290"/>
      <c r="LE263" s="290"/>
      <c r="LF263" s="290"/>
      <c r="LG263" s="290"/>
      <c r="LH263" s="290"/>
      <c r="LI263" s="290"/>
      <c r="LJ263" s="290"/>
      <c r="LK263" s="290"/>
      <c r="LL263" s="290"/>
      <c r="LM263" s="290"/>
      <c r="LN263" s="290"/>
      <c r="LO263" s="290"/>
      <c r="LP263" s="290"/>
      <c r="LQ263" s="290"/>
      <c r="LR263" s="290"/>
      <c r="LS263" s="290"/>
      <c r="LT263" s="290"/>
      <c r="LU263" s="290"/>
      <c r="LV263" s="290"/>
      <c r="LW263" s="290"/>
      <c r="LX263" s="290"/>
      <c r="LY263" s="290"/>
      <c r="LZ263" s="290"/>
      <c r="MA263" s="290"/>
      <c r="MB263" s="290"/>
      <c r="MC263" s="290"/>
      <c r="MD263" s="290"/>
      <c r="ME263" s="290"/>
      <c r="MF263" s="290"/>
      <c r="MG263" s="290"/>
      <c r="MH263" s="290"/>
      <c r="MI263" s="290"/>
      <c r="MJ263" s="290"/>
      <c r="MK263" s="290"/>
      <c r="ML263" s="290"/>
      <c r="MM263" s="290"/>
      <c r="MN263" s="290"/>
      <c r="MO263" s="290"/>
      <c r="MP263" s="290"/>
      <c r="MQ263" s="290"/>
      <c r="MR263" s="290"/>
      <c r="MS263" s="290"/>
      <c r="MT263" s="290"/>
      <c r="MU263" s="290"/>
      <c r="MV263" s="290"/>
      <c r="MW263" s="290"/>
      <c r="MX263" s="290"/>
      <c r="MY263" s="290"/>
      <c r="MZ263" s="290"/>
      <c r="NA263" s="290"/>
      <c r="NB263" s="290"/>
      <c r="NC263" s="290"/>
      <c r="ND263" s="290"/>
      <c r="NE263" s="290"/>
      <c r="NF263" s="290"/>
      <c r="NG263" s="290"/>
      <c r="NH263" s="290"/>
      <c r="NI263" s="290"/>
      <c r="NJ263" s="290"/>
      <c r="NK263" s="290"/>
      <c r="NL263" s="290"/>
      <c r="NM263" s="290"/>
      <c r="NN263" s="290"/>
      <c r="NO263" s="290"/>
      <c r="NP263" s="290"/>
      <c r="NQ263" s="290"/>
      <c r="NR263" s="290"/>
      <c r="NS263" s="290"/>
      <c r="NT263" s="290"/>
      <c r="NU263" s="290"/>
      <c r="NV263" s="290"/>
      <c r="NW263" s="290"/>
      <c r="NX263" s="290"/>
      <c r="NY263" s="290"/>
      <c r="NZ263" s="290"/>
      <c r="OA263" s="290"/>
      <c r="OB263" s="290"/>
      <c r="OC263" s="290"/>
      <c r="OD263" s="290"/>
      <c r="OE263" s="290"/>
      <c r="OF263" s="290"/>
      <c r="OG263" s="290"/>
      <c r="OH263" s="290"/>
      <c r="OI263" s="290"/>
      <c r="OJ263" s="290"/>
      <c r="OK263" s="290"/>
      <c r="OL263" s="290"/>
      <c r="OM263" s="290"/>
      <c r="ON263" s="290"/>
      <c r="OO263" s="290"/>
      <c r="OP263" s="290"/>
      <c r="OQ263" s="290"/>
      <c r="OR263" s="290"/>
      <c r="OS263" s="290"/>
      <c r="OT263" s="290"/>
      <c r="OU263" s="290"/>
      <c r="OV263" s="290"/>
      <c r="OW263" s="290"/>
      <c r="OX263" s="290"/>
      <c r="OY263" s="290"/>
      <c r="OZ263" s="290"/>
      <c r="PA263" s="290"/>
      <c r="PB263" s="290"/>
      <c r="PC263" s="290"/>
      <c r="PD263" s="290"/>
      <c r="PE263" s="290"/>
      <c r="PF263" s="290"/>
      <c r="PG263" s="290"/>
      <c r="PH263" s="290"/>
      <c r="PI263" s="290"/>
      <c r="PJ263" s="290"/>
      <c r="PK263" s="290"/>
      <c r="PL263" s="290"/>
      <c r="PM263" s="290"/>
      <c r="PN263" s="290"/>
      <c r="PO263" s="290"/>
      <c r="PP263" s="290"/>
      <c r="PQ263" s="290"/>
      <c r="PR263" s="290"/>
      <c r="PS263" s="290"/>
      <c r="PT263" s="290"/>
      <c r="PU263" s="290"/>
      <c r="PV263" s="290"/>
      <c r="PW263" s="290"/>
      <c r="PX263" s="290"/>
      <c r="PY263" s="290"/>
      <c r="PZ263" s="290"/>
      <c r="QA263" s="290"/>
      <c r="QB263" s="290"/>
      <c r="QC263" s="290"/>
      <c r="QD263" s="290"/>
      <c r="QE263" s="290"/>
      <c r="QF263" s="290"/>
      <c r="QG263" s="290"/>
      <c r="QH263" s="290"/>
      <c r="QI263" s="290"/>
      <c r="QJ263" s="290"/>
      <c r="QK263" s="290"/>
      <c r="QL263" s="290"/>
      <c r="QM263" s="290"/>
      <c r="QN263" s="290"/>
      <c r="QO263" s="290"/>
      <c r="QP263" s="290"/>
      <c r="QQ263" s="290"/>
      <c r="QR263" s="290"/>
      <c r="QS263" s="290"/>
      <c r="QT263" s="290"/>
      <c r="QU263" s="290"/>
      <c r="QV263" s="290"/>
      <c r="QW263" s="290"/>
      <c r="QX263" s="290"/>
      <c r="QY263" s="290"/>
      <c r="QZ263" s="290"/>
      <c r="RA263" s="290"/>
      <c r="RB263" s="290"/>
      <c r="RC263" s="290"/>
      <c r="RD263" s="290"/>
      <c r="RE263" s="290"/>
      <c r="RF263" s="290"/>
      <c r="RG263" s="290"/>
      <c r="RH263" s="290"/>
      <c r="RI263" s="290"/>
      <c r="RJ263" s="290"/>
      <c r="RK263" s="290"/>
      <c r="RL263" s="290"/>
      <c r="RM263" s="290"/>
      <c r="RN263" s="290"/>
      <c r="RO263" s="290"/>
      <c r="RP263" s="290"/>
      <c r="RQ263" s="290"/>
      <c r="RR263" s="290"/>
      <c r="RS263" s="290"/>
      <c r="RT263" s="290"/>
      <c r="RU263" s="290"/>
      <c r="RV263" s="290"/>
      <c r="RW263" s="290"/>
      <c r="RX263" s="290"/>
      <c r="RY263" s="290"/>
      <c r="RZ263" s="290"/>
      <c r="SA263" s="290"/>
      <c r="SB263" s="290"/>
      <c r="SC263" s="290"/>
      <c r="SD263" s="290"/>
      <c r="SE263" s="290"/>
      <c r="SF263" s="290"/>
      <c r="SG263" s="290"/>
      <c r="SH263" s="290"/>
      <c r="SI263" s="290"/>
      <c r="SJ263" s="290"/>
      <c r="SK263" s="290"/>
      <c r="SL263" s="290"/>
      <c r="SM263" s="290"/>
      <c r="SN263" s="290"/>
      <c r="SO263" s="290"/>
      <c r="SP263" s="290"/>
      <c r="SQ263" s="290"/>
      <c r="SR263" s="290"/>
      <c r="SS263" s="290"/>
      <c r="ST263" s="290"/>
      <c r="SU263" s="290"/>
      <c r="SV263" s="290"/>
      <c r="SW263" s="290"/>
      <c r="SX263" s="290"/>
      <c r="SY263" s="290"/>
      <c r="SZ263" s="290"/>
      <c r="TA263" s="290"/>
      <c r="TB263" s="290"/>
      <c r="TC263" s="290"/>
      <c r="TD263" s="290"/>
      <c r="TE263" s="290"/>
      <c r="TF263" s="290"/>
      <c r="TG263" s="290"/>
      <c r="TH263" s="290"/>
      <c r="TI263" s="290"/>
      <c r="TJ263" s="290"/>
      <c r="TK263" s="290"/>
      <c r="TL263" s="290"/>
      <c r="TM263" s="290"/>
      <c r="TN263" s="290"/>
      <c r="TO263" s="290"/>
      <c r="TP263" s="290"/>
      <c r="TQ263" s="290"/>
      <c r="TR263" s="290"/>
      <c r="TS263" s="290"/>
      <c r="TT263" s="290"/>
      <c r="TU263" s="290"/>
      <c r="TV263" s="290"/>
      <c r="TW263" s="290"/>
      <c r="TX263" s="290"/>
      <c r="TY263" s="290"/>
      <c r="TZ263" s="290"/>
      <c r="UA263" s="290"/>
      <c r="UB263" s="290"/>
      <c r="UC263" s="290"/>
      <c r="UD263" s="290"/>
      <c r="UE263" s="290"/>
      <c r="UF263" s="290"/>
      <c r="UG263" s="290"/>
      <c r="UH263" s="290"/>
      <c r="UI263" s="290"/>
      <c r="UJ263" s="290"/>
      <c r="UK263" s="290"/>
      <c r="UL263" s="290"/>
      <c r="UM263" s="290"/>
      <c r="UN263" s="290"/>
      <c r="UO263" s="290"/>
      <c r="UP263" s="290"/>
      <c r="UQ263" s="290"/>
      <c r="UR263" s="290"/>
      <c r="US263" s="290"/>
      <c r="UT263" s="290"/>
      <c r="UU263" s="290"/>
      <c r="UV263" s="290"/>
      <c r="UW263" s="290"/>
      <c r="UX263" s="290"/>
      <c r="UY263" s="290"/>
      <c r="UZ263" s="290"/>
      <c r="VA263" s="290"/>
      <c r="VB263" s="290"/>
      <c r="VC263" s="290"/>
      <c r="VD263" s="290"/>
      <c r="VE263" s="290"/>
      <c r="VF263" s="290"/>
      <c r="VG263" s="290"/>
      <c r="VH263" s="290"/>
      <c r="VI263" s="290"/>
      <c r="VJ263" s="290"/>
      <c r="VK263" s="290"/>
      <c r="VL263" s="290"/>
      <c r="VM263" s="290"/>
      <c r="VN263" s="290"/>
      <c r="VO263" s="290"/>
      <c r="VP263" s="290"/>
      <c r="VQ263" s="290"/>
      <c r="VR263" s="290"/>
      <c r="VS263" s="290"/>
      <c r="VT263" s="290"/>
      <c r="VU263" s="290"/>
      <c r="VV263" s="290"/>
      <c r="VW263" s="290"/>
      <c r="VX263" s="290"/>
      <c r="VY263" s="290"/>
      <c r="VZ263" s="290"/>
      <c r="WA263" s="290"/>
      <c r="WB263" s="290"/>
      <c r="WC263" s="290"/>
      <c r="WD263" s="290"/>
      <c r="WE263" s="290"/>
      <c r="WF263" s="290"/>
      <c r="WG263" s="290"/>
      <c r="WH263" s="290"/>
      <c r="WI263" s="290"/>
      <c r="WJ263" s="290"/>
      <c r="WK263" s="290"/>
      <c r="WL263" s="290"/>
      <c r="WM263" s="290"/>
      <c r="WN263" s="290"/>
      <c r="WO263" s="290"/>
      <c r="WP263" s="290"/>
      <c r="WQ263" s="290"/>
      <c r="WR263" s="290"/>
      <c r="WS263" s="290"/>
      <c r="WT263" s="290"/>
      <c r="WU263" s="290"/>
      <c r="WV263" s="290"/>
      <c r="WW263" s="290"/>
      <c r="WX263" s="290"/>
      <c r="WY263" s="290"/>
      <c r="WZ263" s="290"/>
      <c r="XA263" s="290"/>
      <c r="XB263" s="290"/>
      <c r="XC263" s="290"/>
      <c r="XD263" s="290"/>
      <c r="XE263" s="290"/>
      <c r="XF263" s="290"/>
      <c r="XG263" s="290"/>
      <c r="XH263" s="290"/>
      <c r="XI263" s="290"/>
      <c r="XJ263" s="290"/>
      <c r="XK263" s="290"/>
      <c r="XL263" s="290"/>
      <c r="XM263" s="290"/>
      <c r="XN263" s="290"/>
      <c r="XO263" s="290"/>
      <c r="XP263" s="290"/>
      <c r="XQ263" s="290"/>
      <c r="XR263" s="290"/>
      <c r="XS263" s="290"/>
      <c r="XT263" s="290"/>
      <c r="XU263" s="290"/>
      <c r="XV263" s="290"/>
      <c r="XW263" s="290"/>
      <c r="XX263" s="290"/>
      <c r="XY263" s="290"/>
      <c r="XZ263" s="290"/>
      <c r="YA263" s="290"/>
      <c r="YB263" s="290"/>
      <c r="YC263" s="290"/>
      <c r="YD263" s="290"/>
      <c r="YE263" s="290"/>
      <c r="YF263" s="290"/>
      <c r="YG263" s="290"/>
      <c r="YH263" s="290"/>
      <c r="YI263" s="290"/>
      <c r="YJ263" s="290"/>
      <c r="YK263" s="290"/>
      <c r="YL263" s="290"/>
      <c r="YM263" s="290"/>
      <c r="YN263" s="290"/>
      <c r="YO263" s="290"/>
      <c r="YP263" s="290"/>
      <c r="YQ263" s="290"/>
      <c r="YR263" s="290"/>
      <c r="YS263" s="290"/>
      <c r="YT263" s="290"/>
      <c r="YU263" s="290"/>
      <c r="YV263" s="290"/>
      <c r="YW263" s="290"/>
      <c r="YX263" s="290"/>
      <c r="YY263" s="290"/>
      <c r="YZ263" s="290"/>
      <c r="ZA263" s="290"/>
      <c r="ZB263" s="290"/>
      <c r="ZC263" s="290"/>
      <c r="ZD263" s="290"/>
      <c r="ZE263" s="290"/>
      <c r="ZF263" s="290"/>
      <c r="ZG263" s="290"/>
      <c r="ZH263" s="290"/>
      <c r="ZI263" s="290"/>
      <c r="ZJ263" s="290"/>
      <c r="ZK263" s="290"/>
      <c r="ZL263" s="290"/>
      <c r="ZM263" s="290"/>
      <c r="ZN263" s="290"/>
      <c r="ZO263" s="290"/>
      <c r="ZP263" s="290"/>
      <c r="ZQ263" s="290"/>
      <c r="ZR263" s="290"/>
      <c r="ZS263" s="290"/>
      <c r="ZT263" s="290"/>
      <c r="ZU263" s="290"/>
      <c r="ZV263" s="290"/>
      <c r="ZW263" s="290"/>
      <c r="ZX263" s="290"/>
      <c r="ZY263" s="290"/>
      <c r="ZZ263" s="290"/>
      <c r="AAA263" s="290"/>
      <c r="AAB263" s="290"/>
      <c r="AAC263" s="290"/>
      <c r="AAD263" s="290"/>
      <c r="AAE263" s="290"/>
      <c r="AAF263" s="290"/>
      <c r="AAG263" s="290"/>
      <c r="AAH263" s="290"/>
      <c r="AAI263" s="290"/>
      <c r="AAJ263" s="290"/>
      <c r="AAK263" s="290"/>
      <c r="AAL263" s="290"/>
      <c r="AAM263" s="290"/>
      <c r="AAN263" s="290"/>
      <c r="AAO263" s="290"/>
      <c r="AAP263" s="290"/>
      <c r="AAQ263" s="290"/>
      <c r="AAR263" s="290"/>
      <c r="AAS263" s="290"/>
      <c r="AAT263" s="290"/>
      <c r="AAU263" s="290"/>
      <c r="AAV263" s="290"/>
      <c r="AAW263" s="290"/>
      <c r="AAX263" s="290"/>
      <c r="AAY263" s="290"/>
      <c r="AAZ263" s="290"/>
      <c r="ABA263" s="290"/>
      <c r="ABB263" s="290"/>
      <c r="ABC263" s="290"/>
      <c r="ABD263" s="290"/>
      <c r="ABE263" s="290"/>
      <c r="ABF263" s="290"/>
      <c r="ABG263" s="290"/>
      <c r="ABH263" s="290"/>
      <c r="ABI263" s="290"/>
      <c r="ABJ263" s="290"/>
      <c r="ABK263" s="290"/>
      <c r="ABL263" s="290"/>
      <c r="ABM263" s="290"/>
      <c r="ABN263" s="290"/>
      <c r="ABO263" s="290"/>
      <c r="ABP263" s="290"/>
      <c r="ABQ263" s="290"/>
      <c r="ABR263" s="290"/>
      <c r="ABS263" s="290"/>
      <c r="ABT263" s="290"/>
      <c r="ABU263" s="290"/>
      <c r="ABV263" s="290"/>
      <c r="ABW263" s="290"/>
      <c r="ABX263" s="290"/>
      <c r="ABY263" s="290"/>
      <c r="ABZ263" s="290"/>
      <c r="ACA263" s="290"/>
      <c r="ACB263" s="290"/>
      <c r="ACC263" s="290"/>
      <c r="ACD263" s="290"/>
      <c r="ACE263" s="290"/>
      <c r="ACF263" s="290"/>
      <c r="ACG263" s="290"/>
      <c r="ACH263" s="290"/>
      <c r="ACI263" s="290"/>
      <c r="ACJ263" s="290"/>
      <c r="ACK263" s="290"/>
      <c r="ACL263" s="290"/>
      <c r="ACM263" s="290"/>
      <c r="ACN263" s="290"/>
      <c r="ACO263" s="290"/>
      <c r="ACP263" s="290"/>
      <c r="ACQ263" s="290"/>
      <c r="ACR263" s="290"/>
      <c r="ACS263" s="290"/>
      <c r="ACT263" s="290"/>
      <c r="ACU263" s="290"/>
      <c r="ACV263" s="290"/>
      <c r="ACW263" s="290"/>
      <c r="ACX263" s="290"/>
      <c r="ACY263" s="290"/>
      <c r="ACZ263" s="290"/>
      <c r="ADA263" s="290"/>
      <c r="ADB263" s="290"/>
      <c r="ADC263" s="290"/>
      <c r="ADD263" s="290"/>
      <c r="ADE263" s="290"/>
      <c r="ADF263" s="290"/>
      <c r="ADG263" s="290"/>
      <c r="ADH263" s="290"/>
      <c r="ADI263" s="290"/>
      <c r="ADJ263" s="290"/>
      <c r="ADK263" s="290"/>
      <c r="ADL263" s="290"/>
      <c r="ADM263" s="290"/>
      <c r="ADN263" s="290"/>
      <c r="ADO263" s="290"/>
      <c r="ADP263" s="290"/>
      <c r="ADQ263" s="290"/>
      <c r="ADR263" s="290"/>
      <c r="ADS263" s="290"/>
      <c r="ADT263" s="290"/>
      <c r="ADU263" s="290"/>
      <c r="ADV263" s="290"/>
      <c r="ADW263" s="290"/>
      <c r="ADX263" s="290"/>
      <c r="ADY263" s="290"/>
      <c r="ADZ263" s="290"/>
      <c r="AEA263" s="290"/>
      <c r="AEB263" s="290"/>
      <c r="AEC263" s="290"/>
      <c r="AED263" s="290"/>
      <c r="AEE263" s="290"/>
      <c r="AEF263" s="290"/>
      <c r="AEG263" s="290"/>
      <c r="AEH263" s="290"/>
      <c r="AEI263" s="290"/>
      <c r="AEJ263" s="290"/>
      <c r="AEK263" s="290"/>
      <c r="AEL263" s="290"/>
      <c r="AEM263" s="290"/>
      <c r="AEN263" s="290"/>
      <c r="AEO263" s="290"/>
      <c r="AEP263" s="290"/>
      <c r="AEQ263" s="290"/>
      <c r="AER263" s="290"/>
      <c r="AES263" s="290"/>
      <c r="AET263" s="290"/>
      <c r="AEU263" s="290"/>
      <c r="AEV263" s="290"/>
      <c r="AEW263" s="290"/>
      <c r="AEX263" s="290"/>
      <c r="AEY263" s="290"/>
      <c r="AEZ263" s="290"/>
      <c r="AFA263" s="290"/>
      <c r="AFB263" s="290"/>
      <c r="AFC263" s="290"/>
      <c r="AFD263" s="290"/>
      <c r="AFE263" s="290"/>
      <c r="AFF263" s="290"/>
      <c r="AFG263" s="290"/>
      <c r="AFH263" s="290"/>
      <c r="AFI263" s="290"/>
      <c r="AFJ263" s="290"/>
      <c r="AFK263" s="290"/>
      <c r="AFL263" s="290"/>
      <c r="AFM263" s="290"/>
      <c r="AFN263" s="290"/>
      <c r="AFO263" s="290"/>
      <c r="AFP263" s="290"/>
      <c r="AFQ263" s="290"/>
      <c r="AFR263" s="290"/>
      <c r="AFS263" s="290"/>
      <c r="AFT263" s="290"/>
      <c r="AFU263" s="290"/>
      <c r="AFV263" s="290"/>
      <c r="AFW263" s="290"/>
      <c r="AFX263" s="290"/>
      <c r="AFY263" s="290"/>
      <c r="AFZ263" s="290"/>
      <c r="AGA263" s="290"/>
      <c r="AGB263" s="290"/>
      <c r="AGC263" s="290"/>
      <c r="AGD263" s="290"/>
      <c r="AGE263" s="290"/>
      <c r="AGF263" s="290"/>
      <c r="AGG263" s="290"/>
      <c r="AGH263" s="290"/>
      <c r="AGI263" s="290"/>
      <c r="AGJ263" s="290"/>
      <c r="AGK263" s="290"/>
      <c r="AGL263" s="290"/>
      <c r="AGM263" s="290"/>
      <c r="AGN263" s="290"/>
      <c r="AGO263" s="290"/>
      <c r="AGP263" s="290"/>
      <c r="AGQ263" s="290"/>
      <c r="AGR263" s="290"/>
      <c r="AGS263" s="290"/>
      <c r="AGT263" s="290"/>
      <c r="AGU263" s="290"/>
      <c r="AGV263" s="290"/>
      <c r="AGW263" s="290"/>
      <c r="AGX263" s="290"/>
      <c r="AGY263" s="290"/>
      <c r="AGZ263" s="290"/>
      <c r="AHA263" s="290"/>
      <c r="AHB263" s="290"/>
      <c r="AHC263" s="290"/>
      <c r="AHD263" s="290"/>
      <c r="AHE263" s="290"/>
      <c r="AHF263" s="290"/>
      <c r="AHG263" s="290"/>
      <c r="AHH263" s="290"/>
      <c r="AHI263" s="290"/>
      <c r="AHJ263" s="290"/>
      <c r="AHK263" s="290"/>
      <c r="AHL263" s="290"/>
      <c r="AHM263" s="290"/>
      <c r="AHN263" s="290"/>
      <c r="AHO263" s="290"/>
      <c r="AHP263" s="290"/>
      <c r="AHQ263" s="290"/>
      <c r="AHR263" s="290"/>
      <c r="AHS263" s="290"/>
      <c r="AHT263" s="290"/>
      <c r="AHU263" s="290"/>
      <c r="AHV263" s="290"/>
      <c r="AHW263" s="290"/>
      <c r="AHX263" s="290"/>
      <c r="AHY263" s="290"/>
      <c r="AHZ263" s="290"/>
      <c r="AIA263" s="290"/>
      <c r="AIB263" s="290"/>
      <c r="AIC263" s="290"/>
      <c r="AID263" s="290"/>
      <c r="AIE263" s="290"/>
      <c r="AIF263" s="290"/>
      <c r="AIG263" s="290"/>
      <c r="AIH263" s="290"/>
      <c r="AII263" s="290"/>
      <c r="AIJ263" s="290"/>
      <c r="AIK263" s="290"/>
      <c r="AIL263" s="290"/>
      <c r="AIM263" s="290"/>
      <c r="AIN263" s="290"/>
      <c r="AIO263" s="290"/>
      <c r="AIP263" s="290"/>
      <c r="AIQ263" s="290"/>
      <c r="AIR263" s="290"/>
      <c r="AIS263" s="290"/>
      <c r="AIT263" s="290"/>
      <c r="AIU263" s="290"/>
      <c r="AIV263" s="290"/>
      <c r="AIW263" s="290"/>
      <c r="AIX263" s="290"/>
      <c r="AIY263" s="290"/>
      <c r="AIZ263" s="290"/>
      <c r="AJA263" s="290"/>
      <c r="AJB263" s="290"/>
      <c r="AJC263" s="290"/>
      <c r="AJD263" s="290"/>
      <c r="AJE263" s="290"/>
      <c r="AJF263" s="290"/>
      <c r="AJG263" s="290"/>
      <c r="AJH263" s="290"/>
      <c r="AJI263" s="290"/>
      <c r="AJJ263" s="290"/>
      <c r="AJK263" s="290"/>
      <c r="AJL263" s="290"/>
      <c r="AJM263" s="290"/>
      <c r="AJN263" s="290"/>
      <c r="AJO263" s="290"/>
      <c r="AJP263" s="290"/>
      <c r="AJQ263" s="290"/>
      <c r="AJR263" s="290"/>
      <c r="AJS263" s="290"/>
      <c r="AJT263" s="290"/>
      <c r="AJU263" s="290"/>
      <c r="AJV263" s="290"/>
      <c r="AJW263" s="290"/>
      <c r="AJX263" s="290"/>
      <c r="AJY263" s="290"/>
      <c r="AJZ263" s="290"/>
      <c r="AKA263" s="290"/>
      <c r="AKB263" s="290"/>
      <c r="AKC263" s="290"/>
      <c r="AKD263" s="290"/>
      <c r="AKE263" s="290"/>
      <c r="AKF263" s="290"/>
      <c r="AKG263" s="290"/>
      <c r="AKH263" s="290"/>
      <c r="AKI263" s="290"/>
      <c r="AKJ263" s="290"/>
      <c r="AKK263" s="290"/>
      <c r="AKL263" s="290"/>
      <c r="AKM263" s="290"/>
      <c r="AKN263" s="290"/>
      <c r="AKO263" s="290"/>
      <c r="AKP263" s="290"/>
      <c r="AKQ263" s="290"/>
      <c r="AKR263" s="290"/>
      <c r="AKS263" s="290"/>
      <c r="AKT263" s="290"/>
      <c r="AKU263" s="290"/>
      <c r="AKV263" s="290"/>
      <c r="AKW263" s="290"/>
      <c r="AKX263" s="290"/>
      <c r="AKY263" s="290"/>
      <c r="AKZ263" s="290"/>
      <c r="ALA263" s="290"/>
      <c r="ALB263" s="290"/>
      <c r="ALC263" s="290"/>
      <c r="ALD263" s="290"/>
      <c r="ALE263" s="290"/>
      <c r="ALF263" s="290"/>
      <c r="ALG263" s="290"/>
      <c r="ALH263" s="290"/>
      <c r="ALI263" s="290"/>
      <c r="ALJ263" s="290"/>
      <c r="ALK263" s="290"/>
      <c r="ALL263" s="290"/>
      <c r="ALM263" s="290"/>
      <c r="ALN263" s="290"/>
      <c r="ALO263" s="290"/>
      <c r="ALP263" s="290"/>
      <c r="ALQ263" s="290"/>
      <c r="ALR263" s="290"/>
      <c r="ALS263" s="290"/>
      <c r="ALT263" s="290"/>
      <c r="ALU263" s="290"/>
      <c r="ALV263" s="290"/>
      <c r="ALW263" s="290"/>
      <c r="ALX263" s="290"/>
      <c r="ALY263" s="290"/>
      <c r="ALZ263" s="290"/>
      <c r="AMA263" s="290"/>
      <c r="AMB263" s="290"/>
      <c r="AMC263" s="290"/>
      <c r="AMD263" s="290"/>
      <c r="AME263" s="290"/>
      <c r="AMF263" s="290"/>
      <c r="AMG263" s="290"/>
      <c r="AMH263" s="290"/>
      <c r="AMI263" s="290"/>
      <c r="AMJ263" s="290"/>
      <c r="AMK263" s="290"/>
      <c r="AML263" s="290"/>
      <c r="AMM263" s="290"/>
      <c r="AMN263" s="290"/>
      <c r="AMO263" s="290"/>
      <c r="AMP263" s="290"/>
      <c r="AMQ263" s="290"/>
      <c r="AMR263" s="290"/>
      <c r="AMS263" s="290"/>
      <c r="AMT263" s="290"/>
      <c r="AMU263" s="290"/>
      <c r="AMV263" s="290"/>
      <c r="AMW263" s="290"/>
      <c r="AMX263" s="290"/>
      <c r="AMY263" s="290"/>
      <c r="AMZ263" s="290"/>
      <c r="ANA263" s="290"/>
      <c r="ANB263" s="290"/>
    </row>
    <row r="264" spans="1:1042" ht="15" customHeight="1" x14ac:dyDescent="0.2">
      <c r="A264"/>
      <c r="B264" s="91">
        <v>228</v>
      </c>
      <c r="C264" s="91" t="s">
        <v>92</v>
      </c>
      <c r="D264" s="283">
        <f t="shared" si="512"/>
        <v>44015</v>
      </c>
      <c r="E264" s="90" t="str">
        <f t="shared" si="518"/>
        <v>MF19ABM01</v>
      </c>
      <c r="F264" s="90">
        <f t="shared" si="519"/>
        <v>30.42</v>
      </c>
      <c r="G264" s="90">
        <f t="shared" si="520"/>
        <v>25</v>
      </c>
      <c r="H264" s="90">
        <f t="shared" si="503"/>
        <v>7.6050000000000004</v>
      </c>
      <c r="I264" s="121" t="str">
        <f t="shared" si="521"/>
        <v>CT19ACM02</v>
      </c>
      <c r="J264" s="90">
        <f t="shared" si="522"/>
        <v>62.400000000000006</v>
      </c>
      <c r="K264" s="90">
        <f t="shared" si="523"/>
        <v>20</v>
      </c>
      <c r="L264" s="90">
        <f t="shared" si="504"/>
        <v>12.48</v>
      </c>
      <c r="M264" s="121">
        <f t="shared" si="524"/>
        <v>0</v>
      </c>
      <c r="N264" s="90">
        <f t="shared" si="525"/>
        <v>0</v>
      </c>
      <c r="O264" s="90">
        <f t="shared" si="526"/>
        <v>0</v>
      </c>
      <c r="P264" s="90">
        <f t="shared" si="505"/>
        <v>0</v>
      </c>
      <c r="Q264" s="121" t="str">
        <f t="shared" si="527"/>
        <v>ME19ACM01</v>
      </c>
      <c r="R264" s="90">
        <f t="shared" si="528"/>
        <v>60.84</v>
      </c>
      <c r="S264" s="90">
        <f t="shared" si="529"/>
        <v>18</v>
      </c>
      <c r="T264" s="90">
        <f t="shared" si="506"/>
        <v>10.951200000000002</v>
      </c>
      <c r="U264" s="121">
        <f t="shared" si="530"/>
        <v>0</v>
      </c>
      <c r="V264" s="90">
        <f t="shared" si="531"/>
        <v>0</v>
      </c>
      <c r="W264" s="90">
        <f t="shared" si="532"/>
        <v>0</v>
      </c>
      <c r="X264" s="90">
        <f t="shared" si="507"/>
        <v>0</v>
      </c>
      <c r="Y264" s="121">
        <f t="shared" si="533"/>
        <v>0</v>
      </c>
      <c r="Z264" s="90">
        <f t="shared" si="534"/>
        <v>0</v>
      </c>
      <c r="AA264" s="90">
        <f t="shared" si="535"/>
        <v>0</v>
      </c>
      <c r="AB264" s="90">
        <f t="shared" si="508"/>
        <v>0</v>
      </c>
      <c r="AC264" s="121">
        <f t="shared" si="536"/>
        <v>0</v>
      </c>
      <c r="AD264" s="90">
        <f t="shared" si="537"/>
        <v>0</v>
      </c>
      <c r="AE264" s="90">
        <f t="shared" si="538"/>
        <v>0</v>
      </c>
      <c r="AF264" s="90">
        <f t="shared" si="509"/>
        <v>0</v>
      </c>
      <c r="AG264" s="121" t="str">
        <f t="shared" si="539"/>
        <v>CT19ACG01</v>
      </c>
      <c r="AH264" s="90">
        <f t="shared" si="540"/>
        <v>30.72</v>
      </c>
      <c r="AI264" s="90">
        <f t="shared" si="541"/>
        <v>25</v>
      </c>
      <c r="AJ264" s="90">
        <f t="shared" si="510"/>
        <v>7.68</v>
      </c>
      <c r="AK264" s="121" t="str">
        <f t="shared" si="542"/>
        <v>AC18BR02</v>
      </c>
      <c r="AL264" s="90">
        <f t="shared" si="543"/>
        <v>87</v>
      </c>
      <c r="AM264" s="90">
        <f t="shared" si="544"/>
        <v>23</v>
      </c>
      <c r="AN264" s="90">
        <f t="shared" si="511"/>
        <v>20.010000000000002</v>
      </c>
      <c r="AO264" s="121">
        <f t="shared" si="545"/>
        <v>0</v>
      </c>
      <c r="AP264" s="118">
        <f t="shared" si="513"/>
        <v>0</v>
      </c>
      <c r="AQ264" s="89">
        <f t="shared" si="546"/>
        <v>0</v>
      </c>
      <c r="AR264" s="279">
        <f t="shared" si="514"/>
        <v>0</v>
      </c>
      <c r="AS264" s="121">
        <f t="shared" si="547"/>
        <v>0</v>
      </c>
      <c r="AT264" s="118">
        <f t="shared" si="515"/>
        <v>0</v>
      </c>
      <c r="AU264" s="279">
        <f t="shared" si="548"/>
        <v>0</v>
      </c>
      <c r="AV264" s="279">
        <f t="shared" si="516"/>
        <v>0</v>
      </c>
      <c r="AW264" s="123">
        <f t="shared" si="549"/>
        <v>0</v>
      </c>
      <c r="AX264" s="118">
        <f t="shared" si="517"/>
        <v>0</v>
      </c>
      <c r="AY264" s="287">
        <f t="shared" si="550"/>
        <v>271.38</v>
      </c>
      <c r="AZ264" s="78">
        <f t="shared" ref="AZ264:AZ293" si="605">IF($C264="GD",H264+L264+P264+T264+X264+AB264+AF264+AJ264+AN264+AP264-BE264-BG264,AR264+AT264+AX264+AV264-BE264-BG264)</f>
        <v>58.726200000000006</v>
      </c>
      <c r="BA264" s="279"/>
      <c r="BC264" s="325">
        <f t="shared" ref="BC264:BC293" si="606">B264</f>
        <v>228</v>
      </c>
      <c r="BD264" s="330"/>
      <c r="BE264" s="331" t="b">
        <f t="shared" ref="BE264:BE293" si="607">IF(BD264="OK",$AY264*$BE$6/100)</f>
        <v>0</v>
      </c>
      <c r="BF264" s="330"/>
      <c r="BG264" s="331" t="b">
        <f t="shared" ref="BG264:BG293" si="608">IF(BF264="OK",$AY264*$BG$6/100)</f>
        <v>0</v>
      </c>
    </row>
    <row r="265" spans="1:1042" ht="15" customHeight="1" x14ac:dyDescent="0.2">
      <c r="A265"/>
      <c r="B265" s="91">
        <v>229</v>
      </c>
      <c r="C265" s="91" t="s">
        <v>92</v>
      </c>
      <c r="D265" s="283">
        <f t="shared" si="512"/>
        <v>44015</v>
      </c>
      <c r="E265" s="90" t="str">
        <f t="shared" si="518"/>
        <v>MF19ABM01</v>
      </c>
      <c r="F265" s="90">
        <f t="shared" si="519"/>
        <v>30.42</v>
      </c>
      <c r="G265" s="90">
        <f t="shared" si="520"/>
        <v>25</v>
      </c>
      <c r="H265" s="90">
        <f t="shared" si="503"/>
        <v>7.6050000000000004</v>
      </c>
      <c r="I265" s="121">
        <f t="shared" si="521"/>
        <v>0</v>
      </c>
      <c r="J265" s="90">
        <f t="shared" si="522"/>
        <v>0</v>
      </c>
      <c r="K265" s="90">
        <f t="shared" si="523"/>
        <v>0</v>
      </c>
      <c r="L265" s="90">
        <f t="shared" si="504"/>
        <v>0</v>
      </c>
      <c r="M265" s="121">
        <f t="shared" si="524"/>
        <v>0</v>
      </c>
      <c r="N265" s="90">
        <f t="shared" si="525"/>
        <v>0</v>
      </c>
      <c r="O265" s="90">
        <f t="shared" si="526"/>
        <v>0</v>
      </c>
      <c r="P265" s="90">
        <f t="shared" si="505"/>
        <v>0</v>
      </c>
      <c r="Q265" s="121">
        <f t="shared" si="527"/>
        <v>0</v>
      </c>
      <c r="R265" s="90">
        <f t="shared" si="528"/>
        <v>0</v>
      </c>
      <c r="S265" s="90">
        <f t="shared" si="529"/>
        <v>0</v>
      </c>
      <c r="T265" s="90">
        <f t="shared" si="506"/>
        <v>0</v>
      </c>
      <c r="U265" s="121" t="str">
        <f t="shared" si="530"/>
        <v>EU19TAM02</v>
      </c>
      <c r="V265" s="90">
        <f t="shared" si="531"/>
        <v>79.44</v>
      </c>
      <c r="W265" s="90">
        <f t="shared" si="532"/>
        <v>11</v>
      </c>
      <c r="X265" s="90">
        <f t="shared" si="507"/>
        <v>8.7383999999999986</v>
      </c>
      <c r="Y265" s="121">
        <f t="shared" si="533"/>
        <v>0</v>
      </c>
      <c r="Z265" s="90">
        <f t="shared" si="534"/>
        <v>0</v>
      </c>
      <c r="AA265" s="90">
        <f t="shared" si="535"/>
        <v>0</v>
      </c>
      <c r="AB265" s="90">
        <f t="shared" si="508"/>
        <v>0</v>
      </c>
      <c r="AC265" s="121" t="str">
        <f t="shared" si="536"/>
        <v>MF19DAG01</v>
      </c>
      <c r="AD265" s="90">
        <f t="shared" si="537"/>
        <v>30.42</v>
      </c>
      <c r="AE265" s="90">
        <f t="shared" si="538"/>
        <v>33</v>
      </c>
      <c r="AF265" s="90">
        <f t="shared" si="509"/>
        <v>10.038600000000001</v>
      </c>
      <c r="AG265" s="121" t="str">
        <f t="shared" si="539"/>
        <v>CT19ACG01</v>
      </c>
      <c r="AH265" s="90">
        <f t="shared" si="540"/>
        <v>30.72</v>
      </c>
      <c r="AI265" s="90">
        <f t="shared" si="541"/>
        <v>25</v>
      </c>
      <c r="AJ265" s="90">
        <f t="shared" si="510"/>
        <v>7.68</v>
      </c>
      <c r="AK265" s="121" t="str">
        <f t="shared" si="542"/>
        <v>AC18BR02</v>
      </c>
      <c r="AL265" s="90">
        <f t="shared" si="543"/>
        <v>43.5</v>
      </c>
      <c r="AM265" s="90">
        <f t="shared" si="544"/>
        <v>23</v>
      </c>
      <c r="AN265" s="90">
        <f t="shared" si="511"/>
        <v>10.005000000000001</v>
      </c>
      <c r="AO265" s="121">
        <f t="shared" si="545"/>
        <v>0</v>
      </c>
      <c r="AP265" s="118">
        <f t="shared" si="513"/>
        <v>0</v>
      </c>
      <c r="AQ265" s="89">
        <f t="shared" si="546"/>
        <v>0</v>
      </c>
      <c r="AR265" s="279">
        <f t="shared" si="514"/>
        <v>0</v>
      </c>
      <c r="AS265" s="121">
        <f t="shared" si="547"/>
        <v>0</v>
      </c>
      <c r="AT265" s="118">
        <f t="shared" si="515"/>
        <v>0</v>
      </c>
      <c r="AU265" s="279">
        <f t="shared" si="548"/>
        <v>0</v>
      </c>
      <c r="AV265" s="279">
        <f t="shared" si="516"/>
        <v>0</v>
      </c>
      <c r="AW265" s="123">
        <f t="shared" si="549"/>
        <v>0</v>
      </c>
      <c r="AX265" s="118">
        <f t="shared" si="517"/>
        <v>0</v>
      </c>
      <c r="AY265" s="287">
        <f t="shared" si="550"/>
        <v>214.5</v>
      </c>
      <c r="AZ265" s="78">
        <f t="shared" si="605"/>
        <v>44.067</v>
      </c>
      <c r="BA265" s="279"/>
      <c r="BC265" s="325">
        <f t="shared" si="606"/>
        <v>229</v>
      </c>
      <c r="BD265" s="330"/>
      <c r="BE265" s="331" t="b">
        <f t="shared" si="607"/>
        <v>0</v>
      </c>
      <c r="BF265" s="330"/>
      <c r="BG265" s="331" t="b">
        <f t="shared" si="608"/>
        <v>0</v>
      </c>
    </row>
    <row r="266" spans="1:1042" ht="15" customHeight="1" x14ac:dyDescent="0.2">
      <c r="A266"/>
      <c r="B266" s="91">
        <v>230</v>
      </c>
      <c r="C266" s="91" t="s">
        <v>92</v>
      </c>
      <c r="D266" s="283">
        <f t="shared" si="512"/>
        <v>44015</v>
      </c>
      <c r="E266" s="90" t="str">
        <f t="shared" si="518"/>
        <v>MF19ABM01</v>
      </c>
      <c r="F266" s="90">
        <f t="shared" si="519"/>
        <v>30.42</v>
      </c>
      <c r="G266" s="90">
        <f t="shared" si="520"/>
        <v>25</v>
      </c>
      <c r="H266" s="90">
        <f t="shared" si="503"/>
        <v>7.6050000000000004</v>
      </c>
      <c r="I266" s="121" t="str">
        <f t="shared" si="521"/>
        <v>CT19ACM02</v>
      </c>
      <c r="J266" s="90">
        <f t="shared" si="522"/>
        <v>31.200000000000003</v>
      </c>
      <c r="K266" s="90">
        <f t="shared" si="523"/>
        <v>20</v>
      </c>
      <c r="L266" s="90">
        <f t="shared" si="504"/>
        <v>6.24</v>
      </c>
      <c r="M266" s="121">
        <f t="shared" si="524"/>
        <v>0</v>
      </c>
      <c r="N266" s="90">
        <f t="shared" si="525"/>
        <v>0</v>
      </c>
      <c r="O266" s="90">
        <f t="shared" si="526"/>
        <v>0</v>
      </c>
      <c r="P266" s="90">
        <f t="shared" si="505"/>
        <v>0</v>
      </c>
      <c r="Q266" s="121">
        <f t="shared" si="527"/>
        <v>0</v>
      </c>
      <c r="R266" s="90">
        <f t="shared" si="528"/>
        <v>0</v>
      </c>
      <c r="S266" s="90">
        <f t="shared" si="529"/>
        <v>0</v>
      </c>
      <c r="T266" s="90">
        <f t="shared" si="506"/>
        <v>0</v>
      </c>
      <c r="U266" s="121" t="str">
        <f t="shared" si="530"/>
        <v>EU19TAM02</v>
      </c>
      <c r="V266" s="90">
        <f t="shared" si="531"/>
        <v>39.72</v>
      </c>
      <c r="W266" s="90">
        <f t="shared" si="532"/>
        <v>11</v>
      </c>
      <c r="X266" s="90">
        <f t="shared" si="507"/>
        <v>4.3691999999999993</v>
      </c>
      <c r="Y266" s="121">
        <f t="shared" si="533"/>
        <v>0</v>
      </c>
      <c r="Z266" s="90">
        <f t="shared" si="534"/>
        <v>0</v>
      </c>
      <c r="AA266" s="90">
        <f t="shared" si="535"/>
        <v>0</v>
      </c>
      <c r="AB266" s="90">
        <f t="shared" si="508"/>
        <v>0</v>
      </c>
      <c r="AC266" s="121" t="str">
        <f t="shared" si="536"/>
        <v>MF19DAG01</v>
      </c>
      <c r="AD266" s="90">
        <f t="shared" si="537"/>
        <v>30.42</v>
      </c>
      <c r="AE266" s="90">
        <f t="shared" si="538"/>
        <v>33</v>
      </c>
      <c r="AF266" s="90">
        <f t="shared" si="509"/>
        <v>10.038600000000001</v>
      </c>
      <c r="AG266" s="121" t="str">
        <f t="shared" si="539"/>
        <v>CT19ACG01</v>
      </c>
      <c r="AH266" s="90">
        <f t="shared" si="540"/>
        <v>30.72</v>
      </c>
      <c r="AI266" s="90">
        <f t="shared" si="541"/>
        <v>25</v>
      </c>
      <c r="AJ266" s="90">
        <f t="shared" si="510"/>
        <v>7.68</v>
      </c>
      <c r="AK266" s="121" t="str">
        <f t="shared" si="542"/>
        <v>AC18BR02</v>
      </c>
      <c r="AL266" s="90">
        <f t="shared" si="543"/>
        <v>43.5</v>
      </c>
      <c r="AM266" s="90">
        <f t="shared" si="544"/>
        <v>23</v>
      </c>
      <c r="AN266" s="90">
        <f t="shared" si="511"/>
        <v>10.005000000000001</v>
      </c>
      <c r="AO266" s="121">
        <f t="shared" si="545"/>
        <v>0</v>
      </c>
      <c r="AP266" s="118">
        <f t="shared" si="513"/>
        <v>0</v>
      </c>
      <c r="AQ266" s="89">
        <f t="shared" si="546"/>
        <v>0</v>
      </c>
      <c r="AR266" s="279">
        <f t="shared" si="514"/>
        <v>0</v>
      </c>
      <c r="AS266" s="121">
        <f t="shared" si="547"/>
        <v>0</v>
      </c>
      <c r="AT266" s="118">
        <f t="shared" si="515"/>
        <v>0</v>
      </c>
      <c r="AU266" s="279">
        <f t="shared" si="548"/>
        <v>0</v>
      </c>
      <c r="AV266" s="279">
        <f t="shared" si="516"/>
        <v>0</v>
      </c>
      <c r="AW266" s="123">
        <f t="shared" si="549"/>
        <v>0</v>
      </c>
      <c r="AX266" s="118">
        <f t="shared" si="517"/>
        <v>0</v>
      </c>
      <c r="AY266" s="287">
        <f t="shared" si="550"/>
        <v>205.98</v>
      </c>
      <c r="AZ266" s="78">
        <f t="shared" si="605"/>
        <v>45.937800000000003</v>
      </c>
      <c r="BA266" s="279"/>
      <c r="BC266" s="325">
        <f t="shared" si="606"/>
        <v>230</v>
      </c>
      <c r="BD266" s="330"/>
      <c r="BE266" s="331" t="b">
        <f t="shared" si="607"/>
        <v>0</v>
      </c>
      <c r="BF266" s="330"/>
      <c r="BG266" s="331" t="b">
        <f t="shared" si="608"/>
        <v>0</v>
      </c>
    </row>
    <row r="267" spans="1:1042" ht="15" customHeight="1" x14ac:dyDescent="0.2">
      <c r="A267"/>
      <c r="B267" s="91">
        <v>231</v>
      </c>
      <c r="C267" s="91" t="s">
        <v>92</v>
      </c>
      <c r="D267" s="283">
        <f t="shared" si="512"/>
        <v>44015</v>
      </c>
      <c r="E267" s="90" t="str">
        <f t="shared" si="518"/>
        <v>MF19ABM01</v>
      </c>
      <c r="F267" s="90">
        <f t="shared" si="519"/>
        <v>60.84</v>
      </c>
      <c r="G267" s="90">
        <f t="shared" si="520"/>
        <v>25</v>
      </c>
      <c r="H267" s="90">
        <f t="shared" si="503"/>
        <v>15.21</v>
      </c>
      <c r="I267" s="121" t="str">
        <f t="shared" si="521"/>
        <v>CT19ACM02</v>
      </c>
      <c r="J267" s="90">
        <f t="shared" si="522"/>
        <v>31.200000000000003</v>
      </c>
      <c r="K267" s="90">
        <f t="shared" si="523"/>
        <v>20</v>
      </c>
      <c r="L267" s="90">
        <f t="shared" si="504"/>
        <v>6.24</v>
      </c>
      <c r="M267" s="121">
        <f t="shared" si="524"/>
        <v>0</v>
      </c>
      <c r="N267" s="90">
        <f t="shared" si="525"/>
        <v>0</v>
      </c>
      <c r="O267" s="90">
        <f t="shared" si="526"/>
        <v>0</v>
      </c>
      <c r="P267" s="90">
        <f t="shared" si="505"/>
        <v>0</v>
      </c>
      <c r="Q267" s="121" t="str">
        <f t="shared" si="527"/>
        <v>ME19ACM01</v>
      </c>
      <c r="R267" s="90">
        <f t="shared" si="528"/>
        <v>30.42</v>
      </c>
      <c r="S267" s="90">
        <f t="shared" si="529"/>
        <v>18</v>
      </c>
      <c r="T267" s="90">
        <f t="shared" si="506"/>
        <v>5.4756000000000009</v>
      </c>
      <c r="U267" s="121">
        <f t="shared" si="530"/>
        <v>0</v>
      </c>
      <c r="V267" s="90">
        <f t="shared" si="531"/>
        <v>0</v>
      </c>
      <c r="W267" s="90">
        <f t="shared" si="532"/>
        <v>0</v>
      </c>
      <c r="X267" s="90">
        <f t="shared" si="507"/>
        <v>0</v>
      </c>
      <c r="Y267" s="121">
        <f t="shared" si="533"/>
        <v>0</v>
      </c>
      <c r="Z267" s="90">
        <f t="shared" si="534"/>
        <v>0</v>
      </c>
      <c r="AA267" s="90">
        <f t="shared" si="535"/>
        <v>0</v>
      </c>
      <c r="AB267" s="90">
        <f t="shared" si="508"/>
        <v>0</v>
      </c>
      <c r="AC267" s="121">
        <f t="shared" si="536"/>
        <v>0</v>
      </c>
      <c r="AD267" s="90">
        <f t="shared" si="537"/>
        <v>0</v>
      </c>
      <c r="AE267" s="90">
        <f t="shared" si="538"/>
        <v>0</v>
      </c>
      <c r="AF267" s="90">
        <f t="shared" si="509"/>
        <v>0</v>
      </c>
      <c r="AG267" s="121" t="str">
        <f t="shared" si="539"/>
        <v>CT19ACG01</v>
      </c>
      <c r="AH267" s="90">
        <f t="shared" si="540"/>
        <v>30.72</v>
      </c>
      <c r="AI267" s="90">
        <f t="shared" si="541"/>
        <v>25</v>
      </c>
      <c r="AJ267" s="90">
        <f t="shared" si="510"/>
        <v>7.68</v>
      </c>
      <c r="AK267" s="121" t="str">
        <f t="shared" si="542"/>
        <v>AC18BR02</v>
      </c>
      <c r="AL267" s="90">
        <f t="shared" si="543"/>
        <v>87</v>
      </c>
      <c r="AM267" s="90">
        <f t="shared" si="544"/>
        <v>23</v>
      </c>
      <c r="AN267" s="90">
        <f t="shared" si="511"/>
        <v>20.010000000000002</v>
      </c>
      <c r="AO267" s="121">
        <f t="shared" si="545"/>
        <v>0</v>
      </c>
      <c r="AP267" s="118">
        <f t="shared" si="513"/>
        <v>0</v>
      </c>
      <c r="AQ267" s="89">
        <f t="shared" si="546"/>
        <v>0</v>
      </c>
      <c r="AR267" s="279">
        <f t="shared" si="514"/>
        <v>0</v>
      </c>
      <c r="AS267" s="121">
        <f t="shared" si="547"/>
        <v>0</v>
      </c>
      <c r="AT267" s="118">
        <f t="shared" si="515"/>
        <v>0</v>
      </c>
      <c r="AU267" s="279">
        <f t="shared" si="548"/>
        <v>0</v>
      </c>
      <c r="AV267" s="279">
        <f t="shared" si="516"/>
        <v>0</v>
      </c>
      <c r="AW267" s="123">
        <f t="shared" si="549"/>
        <v>0</v>
      </c>
      <c r="AX267" s="118">
        <f t="shared" si="517"/>
        <v>0</v>
      </c>
      <c r="AY267" s="287">
        <f t="shared" si="550"/>
        <v>240.18</v>
      </c>
      <c r="AZ267" s="78">
        <f t="shared" si="605"/>
        <v>54.615600000000001</v>
      </c>
      <c r="BA267" s="279"/>
      <c r="BC267" s="325">
        <f t="shared" si="606"/>
        <v>231</v>
      </c>
      <c r="BD267" s="330"/>
      <c r="BE267" s="331" t="b">
        <f t="shared" si="607"/>
        <v>0</v>
      </c>
      <c r="BF267" s="330"/>
      <c r="BG267" s="331" t="b">
        <f t="shared" si="608"/>
        <v>0</v>
      </c>
    </row>
    <row r="268" spans="1:1042" ht="15" customHeight="1" x14ac:dyDescent="0.2">
      <c r="A268"/>
      <c r="B268" s="91">
        <v>232</v>
      </c>
      <c r="C268" s="91" t="s">
        <v>92</v>
      </c>
      <c r="D268" s="283">
        <f t="shared" si="512"/>
        <v>44015</v>
      </c>
      <c r="E268" s="90" t="str">
        <f t="shared" si="518"/>
        <v>MF19ABM01</v>
      </c>
      <c r="F268" s="90">
        <f t="shared" si="519"/>
        <v>30.42</v>
      </c>
      <c r="G268" s="90">
        <f t="shared" si="520"/>
        <v>25</v>
      </c>
      <c r="H268" s="90">
        <f t="shared" ref="H268" si="609">F268*G268/100</f>
        <v>7.6050000000000004</v>
      </c>
      <c r="I268" s="121" t="str">
        <f t="shared" si="521"/>
        <v>CT19ACM02</v>
      </c>
      <c r="J268" s="90">
        <f t="shared" si="522"/>
        <v>31.200000000000003</v>
      </c>
      <c r="K268" s="90">
        <f t="shared" si="523"/>
        <v>20</v>
      </c>
      <c r="L268" s="90">
        <f t="shared" ref="L268" si="610">J268*K268/100</f>
        <v>6.24</v>
      </c>
      <c r="M268" s="121">
        <f t="shared" si="524"/>
        <v>0</v>
      </c>
      <c r="N268" s="90">
        <f t="shared" si="525"/>
        <v>0</v>
      </c>
      <c r="O268" s="90">
        <f t="shared" si="526"/>
        <v>0</v>
      </c>
      <c r="P268" s="90">
        <f t="shared" ref="P268" si="611">N268*O268/100</f>
        <v>0</v>
      </c>
      <c r="Q268" s="121">
        <f t="shared" si="527"/>
        <v>0</v>
      </c>
      <c r="R268" s="90">
        <f t="shared" si="528"/>
        <v>0</v>
      </c>
      <c r="S268" s="90">
        <f t="shared" si="529"/>
        <v>0</v>
      </c>
      <c r="T268" s="90">
        <f t="shared" ref="T268" si="612">R268*S268/100</f>
        <v>0</v>
      </c>
      <c r="U268" s="121" t="str">
        <f t="shared" si="530"/>
        <v>EU19TAM02</v>
      </c>
      <c r="V268" s="90">
        <f t="shared" si="531"/>
        <v>39.72</v>
      </c>
      <c r="W268" s="90">
        <f t="shared" si="532"/>
        <v>11</v>
      </c>
      <c r="X268" s="90">
        <f t="shared" ref="X268" si="613">V268*W268/100</f>
        <v>4.3691999999999993</v>
      </c>
      <c r="Y268" s="121">
        <f t="shared" si="533"/>
        <v>0</v>
      </c>
      <c r="Z268" s="90">
        <f t="shared" si="534"/>
        <v>0</v>
      </c>
      <c r="AA268" s="90">
        <f t="shared" si="535"/>
        <v>0</v>
      </c>
      <c r="AB268" s="90">
        <f t="shared" ref="AB268" si="614">Z268*AA268/100</f>
        <v>0</v>
      </c>
      <c r="AC268" s="121" t="str">
        <f t="shared" si="536"/>
        <v>MF19DAG01</v>
      </c>
      <c r="AD268" s="90">
        <f t="shared" si="537"/>
        <v>30.42</v>
      </c>
      <c r="AE268" s="90">
        <f t="shared" si="538"/>
        <v>33</v>
      </c>
      <c r="AF268" s="90">
        <f t="shared" ref="AF268" si="615">AD268*AE268/100</f>
        <v>10.038600000000001</v>
      </c>
      <c r="AG268" s="121" t="str">
        <f t="shared" si="539"/>
        <v>CT19ACG01</v>
      </c>
      <c r="AH268" s="90">
        <f t="shared" si="540"/>
        <v>30.72</v>
      </c>
      <c r="AI268" s="90">
        <f t="shared" si="541"/>
        <v>25</v>
      </c>
      <c r="AJ268" s="90">
        <f t="shared" ref="AJ268" si="616">AH268*AI268/100</f>
        <v>7.68</v>
      </c>
      <c r="AK268" s="121" t="str">
        <f t="shared" si="542"/>
        <v>AC18BR02</v>
      </c>
      <c r="AL268" s="90">
        <f t="shared" si="543"/>
        <v>87</v>
      </c>
      <c r="AM268" s="90">
        <f t="shared" si="544"/>
        <v>23</v>
      </c>
      <c r="AN268" s="90">
        <f t="shared" ref="AN268" si="617">AL268*AM268/100</f>
        <v>20.010000000000002</v>
      </c>
      <c r="AO268" s="121">
        <f t="shared" si="545"/>
        <v>0</v>
      </c>
      <c r="AP268" s="118">
        <f t="shared" ref="AP268" si="618">IFERROR(IF(AO268&gt;0,AO268*AP$6/100,0),0)</f>
        <v>0</v>
      </c>
      <c r="AQ268" s="89">
        <f t="shared" si="546"/>
        <v>0</v>
      </c>
      <c r="AR268" s="279">
        <f t="shared" ref="AR268" si="619">IFERROR(IF(AQ268&gt;0,AQ268*AR$6/100,0),0)</f>
        <v>0</v>
      </c>
      <c r="AS268" s="121">
        <f t="shared" si="547"/>
        <v>0</v>
      </c>
      <c r="AT268" s="118">
        <f t="shared" ref="AT268" si="620">IFERROR(IF(AS268&gt;0,AS268*AT$6/100,0),0)</f>
        <v>0</v>
      </c>
      <c r="AU268" s="279">
        <f t="shared" si="548"/>
        <v>0</v>
      </c>
      <c r="AV268" s="279">
        <f t="shared" ref="AV268" si="621">IFERROR(IF(AU268&gt;0,AU268*AV$6/100,0),0)</f>
        <v>0</v>
      </c>
      <c r="AW268" s="123">
        <f t="shared" si="549"/>
        <v>0</v>
      </c>
      <c r="AX268" s="118">
        <f t="shared" ref="AX268" si="622">IFERROR(IF(AW268&gt;0,AW268*AX$6/100,0),0)</f>
        <v>0</v>
      </c>
      <c r="AY268" s="287">
        <f t="shared" ref="AY268" si="623">IF($C268="GD",F268+J268+N268+R268+V268+Z268+AD268+AH268+AL268+AO268,AQ268+AS268+AU268+AW268)</f>
        <v>249.48</v>
      </c>
      <c r="AZ268" s="78">
        <f t="shared" si="605"/>
        <v>55.942800000000005</v>
      </c>
      <c r="BA268" s="279"/>
      <c r="BC268" s="325">
        <f t="shared" si="606"/>
        <v>232</v>
      </c>
      <c r="BD268" s="330"/>
      <c r="BE268" s="331" t="b">
        <f t="shared" si="607"/>
        <v>0</v>
      </c>
      <c r="BF268" s="330"/>
      <c r="BG268" s="331" t="b">
        <f t="shared" si="608"/>
        <v>0</v>
      </c>
    </row>
    <row r="269" spans="1:1042" ht="15" customHeight="1" x14ac:dyDescent="0.2">
      <c r="A269"/>
      <c r="B269" s="91">
        <v>233</v>
      </c>
      <c r="C269" s="91" t="s">
        <v>92</v>
      </c>
      <c r="D269" s="283">
        <f t="shared" si="512"/>
        <v>44015</v>
      </c>
      <c r="E269" s="90" t="str">
        <f t="shared" si="518"/>
        <v>MF19ABM01</v>
      </c>
      <c r="F269" s="90">
        <f t="shared" si="519"/>
        <v>30.42</v>
      </c>
      <c r="G269" s="90">
        <f t="shared" si="520"/>
        <v>25</v>
      </c>
      <c r="H269" s="90">
        <f t="shared" si="503"/>
        <v>7.6050000000000004</v>
      </c>
      <c r="I269" s="121" t="str">
        <f t="shared" si="521"/>
        <v>CT19ACM02</v>
      </c>
      <c r="J269" s="90">
        <f t="shared" si="522"/>
        <v>31.200000000000003</v>
      </c>
      <c r="K269" s="90">
        <f t="shared" si="523"/>
        <v>20</v>
      </c>
      <c r="L269" s="90">
        <f t="shared" si="504"/>
        <v>6.24</v>
      </c>
      <c r="M269" s="121">
        <f t="shared" si="524"/>
        <v>0</v>
      </c>
      <c r="N269" s="90">
        <f t="shared" si="525"/>
        <v>0</v>
      </c>
      <c r="O269" s="90">
        <f t="shared" si="526"/>
        <v>0</v>
      </c>
      <c r="P269" s="90">
        <f t="shared" si="505"/>
        <v>0</v>
      </c>
      <c r="Q269" s="121">
        <f t="shared" si="527"/>
        <v>0</v>
      </c>
      <c r="R269" s="90">
        <f t="shared" si="528"/>
        <v>0</v>
      </c>
      <c r="S269" s="90">
        <f t="shared" si="529"/>
        <v>0</v>
      </c>
      <c r="T269" s="90">
        <f t="shared" si="506"/>
        <v>0</v>
      </c>
      <c r="U269" s="121" t="str">
        <f t="shared" si="530"/>
        <v>EU19TAM02</v>
      </c>
      <c r="V269" s="90">
        <f t="shared" si="531"/>
        <v>39.72</v>
      </c>
      <c r="W269" s="90">
        <f t="shared" si="532"/>
        <v>11</v>
      </c>
      <c r="X269" s="90">
        <f t="shared" si="507"/>
        <v>4.3691999999999993</v>
      </c>
      <c r="Y269" s="121">
        <f t="shared" si="533"/>
        <v>0</v>
      </c>
      <c r="Z269" s="90">
        <f t="shared" si="534"/>
        <v>0</v>
      </c>
      <c r="AA269" s="90">
        <f t="shared" si="535"/>
        <v>0</v>
      </c>
      <c r="AB269" s="90">
        <f t="shared" si="508"/>
        <v>0</v>
      </c>
      <c r="AC269" s="121" t="str">
        <f t="shared" si="536"/>
        <v>MF19DAG01</v>
      </c>
      <c r="AD269" s="90">
        <f t="shared" si="537"/>
        <v>30.42</v>
      </c>
      <c r="AE269" s="90">
        <f t="shared" si="538"/>
        <v>33</v>
      </c>
      <c r="AF269" s="90">
        <f t="shared" si="509"/>
        <v>10.038600000000001</v>
      </c>
      <c r="AG269" s="121">
        <f t="shared" si="539"/>
        <v>0</v>
      </c>
      <c r="AH269" s="90">
        <f t="shared" si="540"/>
        <v>0</v>
      </c>
      <c r="AI269" s="90">
        <f t="shared" si="541"/>
        <v>0</v>
      </c>
      <c r="AJ269" s="90">
        <f t="shared" si="510"/>
        <v>0</v>
      </c>
      <c r="AK269" s="121" t="str">
        <f t="shared" si="542"/>
        <v>AC18BR02</v>
      </c>
      <c r="AL269" s="90">
        <f t="shared" si="543"/>
        <v>87</v>
      </c>
      <c r="AM269" s="90">
        <f t="shared" si="544"/>
        <v>23</v>
      </c>
      <c r="AN269" s="90">
        <f t="shared" si="511"/>
        <v>20.010000000000002</v>
      </c>
      <c r="AO269" s="121">
        <f t="shared" si="545"/>
        <v>0</v>
      </c>
      <c r="AP269" s="118">
        <f t="shared" si="513"/>
        <v>0</v>
      </c>
      <c r="AQ269" s="89">
        <f t="shared" si="546"/>
        <v>0</v>
      </c>
      <c r="AR269" s="279">
        <f t="shared" si="514"/>
        <v>0</v>
      </c>
      <c r="AS269" s="121">
        <f t="shared" si="547"/>
        <v>0</v>
      </c>
      <c r="AT269" s="118">
        <f t="shared" si="515"/>
        <v>0</v>
      </c>
      <c r="AU269" s="279">
        <f t="shared" si="548"/>
        <v>0</v>
      </c>
      <c r="AV269" s="279">
        <f t="shared" si="516"/>
        <v>0</v>
      </c>
      <c r="AW269" s="123">
        <f t="shared" si="549"/>
        <v>0</v>
      </c>
      <c r="AX269" s="118">
        <f t="shared" si="517"/>
        <v>0</v>
      </c>
      <c r="AY269" s="287">
        <f t="shared" si="550"/>
        <v>218.76</v>
      </c>
      <c r="AZ269" s="78">
        <f t="shared" si="605"/>
        <v>48.262799999999999</v>
      </c>
      <c r="BA269" s="279"/>
      <c r="BC269" s="325">
        <f t="shared" si="606"/>
        <v>233</v>
      </c>
      <c r="BD269" s="330"/>
      <c r="BE269" s="331" t="b">
        <f t="shared" si="607"/>
        <v>0</v>
      </c>
      <c r="BF269" s="330"/>
      <c r="BG269" s="331" t="b">
        <f t="shared" si="608"/>
        <v>0</v>
      </c>
    </row>
    <row r="270" spans="1:1042" ht="15" customHeight="1" x14ac:dyDescent="0.2">
      <c r="A270"/>
      <c r="B270" s="91">
        <v>234</v>
      </c>
      <c r="C270" s="91" t="s">
        <v>92</v>
      </c>
      <c r="D270" s="283">
        <f t="shared" si="512"/>
        <v>44015</v>
      </c>
      <c r="E270" s="90" t="str">
        <f t="shared" si="518"/>
        <v>MF19ABM01</v>
      </c>
      <c r="F270" s="90">
        <f t="shared" si="519"/>
        <v>60.84</v>
      </c>
      <c r="G270" s="90">
        <f t="shared" si="520"/>
        <v>25</v>
      </c>
      <c r="H270" s="90">
        <f t="shared" si="503"/>
        <v>15.21</v>
      </c>
      <c r="I270" s="121">
        <f t="shared" si="521"/>
        <v>0</v>
      </c>
      <c r="J270" s="90">
        <f t="shared" si="522"/>
        <v>0</v>
      </c>
      <c r="K270" s="90">
        <f t="shared" si="523"/>
        <v>0</v>
      </c>
      <c r="L270" s="90">
        <f t="shared" si="504"/>
        <v>0</v>
      </c>
      <c r="M270" s="121">
        <f t="shared" si="524"/>
        <v>0</v>
      </c>
      <c r="N270" s="90">
        <f t="shared" si="525"/>
        <v>0</v>
      </c>
      <c r="O270" s="90">
        <f t="shared" si="526"/>
        <v>0</v>
      </c>
      <c r="P270" s="90">
        <f t="shared" si="505"/>
        <v>0</v>
      </c>
      <c r="Q270" s="121">
        <f t="shared" si="527"/>
        <v>0</v>
      </c>
      <c r="R270" s="90">
        <f t="shared" si="528"/>
        <v>0</v>
      </c>
      <c r="S270" s="90">
        <f t="shared" si="529"/>
        <v>0</v>
      </c>
      <c r="T270" s="90">
        <f t="shared" si="506"/>
        <v>0</v>
      </c>
      <c r="U270" s="121">
        <f t="shared" si="530"/>
        <v>0</v>
      </c>
      <c r="V270" s="90">
        <f t="shared" si="531"/>
        <v>0</v>
      </c>
      <c r="W270" s="90">
        <f t="shared" si="532"/>
        <v>0</v>
      </c>
      <c r="X270" s="90">
        <f t="shared" si="507"/>
        <v>0</v>
      </c>
      <c r="Y270" s="121">
        <f t="shared" si="533"/>
        <v>0</v>
      </c>
      <c r="Z270" s="90">
        <f t="shared" si="534"/>
        <v>0</v>
      </c>
      <c r="AA270" s="90">
        <f t="shared" si="535"/>
        <v>0</v>
      </c>
      <c r="AB270" s="90">
        <f t="shared" si="508"/>
        <v>0</v>
      </c>
      <c r="AC270" s="121" t="str">
        <f t="shared" si="536"/>
        <v>MF19DAG01</v>
      </c>
      <c r="AD270" s="90">
        <f t="shared" si="537"/>
        <v>30.42</v>
      </c>
      <c r="AE270" s="90">
        <f t="shared" si="538"/>
        <v>33</v>
      </c>
      <c r="AF270" s="90">
        <f t="shared" si="509"/>
        <v>10.038600000000001</v>
      </c>
      <c r="AG270" s="121" t="str">
        <f t="shared" si="539"/>
        <v>CT19ACG01</v>
      </c>
      <c r="AH270" s="90">
        <f t="shared" si="540"/>
        <v>30.72</v>
      </c>
      <c r="AI270" s="90">
        <f t="shared" si="541"/>
        <v>25</v>
      </c>
      <c r="AJ270" s="90">
        <f t="shared" si="510"/>
        <v>7.68</v>
      </c>
      <c r="AK270" s="121" t="str">
        <f t="shared" si="542"/>
        <v>AC18BR02</v>
      </c>
      <c r="AL270" s="90">
        <f t="shared" si="543"/>
        <v>87</v>
      </c>
      <c r="AM270" s="90">
        <f t="shared" si="544"/>
        <v>23</v>
      </c>
      <c r="AN270" s="90">
        <f t="shared" si="511"/>
        <v>20.010000000000002</v>
      </c>
      <c r="AO270" s="121">
        <f t="shared" si="545"/>
        <v>0</v>
      </c>
      <c r="AP270" s="118">
        <f t="shared" si="513"/>
        <v>0</v>
      </c>
      <c r="AQ270" s="89">
        <f t="shared" si="546"/>
        <v>0</v>
      </c>
      <c r="AR270" s="279">
        <f t="shared" si="514"/>
        <v>0</v>
      </c>
      <c r="AS270" s="121">
        <f t="shared" si="547"/>
        <v>0</v>
      </c>
      <c r="AT270" s="118">
        <f t="shared" si="515"/>
        <v>0</v>
      </c>
      <c r="AU270" s="279">
        <f t="shared" si="548"/>
        <v>0</v>
      </c>
      <c r="AV270" s="279">
        <f t="shared" si="516"/>
        <v>0</v>
      </c>
      <c r="AW270" s="123">
        <f t="shared" si="549"/>
        <v>0</v>
      </c>
      <c r="AX270" s="118">
        <f t="shared" si="517"/>
        <v>0</v>
      </c>
      <c r="AY270" s="287">
        <f t="shared" si="550"/>
        <v>208.98000000000002</v>
      </c>
      <c r="AZ270" s="78">
        <f t="shared" si="605"/>
        <v>52.938600000000008</v>
      </c>
      <c r="BA270" s="279"/>
      <c r="BC270" s="325">
        <f t="shared" si="606"/>
        <v>234</v>
      </c>
      <c r="BD270" s="330"/>
      <c r="BE270" s="331" t="b">
        <f t="shared" si="607"/>
        <v>0</v>
      </c>
      <c r="BF270" s="330"/>
      <c r="BG270" s="331" t="b">
        <f t="shared" si="608"/>
        <v>0</v>
      </c>
    </row>
    <row r="271" spans="1:1042" ht="15" customHeight="1" x14ac:dyDescent="0.2">
      <c r="A271"/>
      <c r="B271" s="91">
        <v>235</v>
      </c>
      <c r="C271" s="91" t="s">
        <v>92</v>
      </c>
      <c r="D271" s="283">
        <f t="shared" si="512"/>
        <v>44015</v>
      </c>
      <c r="E271" s="90" t="str">
        <f t="shared" si="518"/>
        <v>MF19ABM01</v>
      </c>
      <c r="F271" s="90">
        <f t="shared" si="519"/>
        <v>30.42</v>
      </c>
      <c r="G271" s="90">
        <f t="shared" si="520"/>
        <v>25</v>
      </c>
      <c r="H271" s="90">
        <f t="shared" si="503"/>
        <v>7.6050000000000004</v>
      </c>
      <c r="I271" s="121">
        <f t="shared" si="521"/>
        <v>0</v>
      </c>
      <c r="J271" s="90">
        <f t="shared" si="522"/>
        <v>0</v>
      </c>
      <c r="K271" s="90">
        <f t="shared" si="523"/>
        <v>0</v>
      </c>
      <c r="L271" s="90">
        <f t="shared" si="504"/>
        <v>0</v>
      </c>
      <c r="M271" s="121">
        <f t="shared" si="524"/>
        <v>0</v>
      </c>
      <c r="N271" s="90">
        <f t="shared" si="525"/>
        <v>0</v>
      </c>
      <c r="O271" s="90">
        <f t="shared" si="526"/>
        <v>0</v>
      </c>
      <c r="P271" s="90">
        <f t="shared" si="505"/>
        <v>0</v>
      </c>
      <c r="Q271" s="121" t="str">
        <f t="shared" si="527"/>
        <v>ME19ACM01</v>
      </c>
      <c r="R271" s="90">
        <f t="shared" si="528"/>
        <v>30.42</v>
      </c>
      <c r="S271" s="90">
        <f t="shared" si="529"/>
        <v>18</v>
      </c>
      <c r="T271" s="90">
        <f t="shared" si="506"/>
        <v>5.4756000000000009</v>
      </c>
      <c r="U271" s="121">
        <f t="shared" si="530"/>
        <v>0</v>
      </c>
      <c r="V271" s="90">
        <f t="shared" si="531"/>
        <v>0</v>
      </c>
      <c r="W271" s="90">
        <f t="shared" si="532"/>
        <v>0</v>
      </c>
      <c r="X271" s="90">
        <f t="shared" si="507"/>
        <v>0</v>
      </c>
      <c r="Y271" s="121">
        <f t="shared" si="533"/>
        <v>0</v>
      </c>
      <c r="Z271" s="90">
        <f t="shared" si="534"/>
        <v>0</v>
      </c>
      <c r="AA271" s="90">
        <f t="shared" si="535"/>
        <v>0</v>
      </c>
      <c r="AB271" s="90">
        <f t="shared" si="508"/>
        <v>0</v>
      </c>
      <c r="AC271" s="121" t="str">
        <f t="shared" si="536"/>
        <v>MF19DAG01</v>
      </c>
      <c r="AD271" s="90">
        <f t="shared" si="537"/>
        <v>30.42</v>
      </c>
      <c r="AE271" s="90">
        <f t="shared" si="538"/>
        <v>33</v>
      </c>
      <c r="AF271" s="90">
        <f t="shared" si="509"/>
        <v>10.038600000000001</v>
      </c>
      <c r="AG271" s="121" t="str">
        <f t="shared" si="539"/>
        <v>CT19ACG01</v>
      </c>
      <c r="AH271" s="90">
        <f t="shared" si="540"/>
        <v>30.72</v>
      </c>
      <c r="AI271" s="90">
        <f t="shared" si="541"/>
        <v>25</v>
      </c>
      <c r="AJ271" s="90">
        <f t="shared" si="510"/>
        <v>7.68</v>
      </c>
      <c r="AK271" s="121" t="str">
        <f t="shared" si="542"/>
        <v>AC18BR02</v>
      </c>
      <c r="AL271" s="90">
        <f t="shared" si="543"/>
        <v>130.5</v>
      </c>
      <c r="AM271" s="90">
        <f t="shared" si="544"/>
        <v>23</v>
      </c>
      <c r="AN271" s="90">
        <f t="shared" si="511"/>
        <v>30.015000000000001</v>
      </c>
      <c r="AO271" s="121">
        <f t="shared" si="545"/>
        <v>0</v>
      </c>
      <c r="AP271" s="118">
        <f t="shared" si="513"/>
        <v>0</v>
      </c>
      <c r="AQ271" s="89">
        <f t="shared" si="546"/>
        <v>0</v>
      </c>
      <c r="AR271" s="279">
        <f t="shared" si="514"/>
        <v>0</v>
      </c>
      <c r="AS271" s="121">
        <f t="shared" si="547"/>
        <v>0</v>
      </c>
      <c r="AT271" s="118">
        <f t="shared" si="515"/>
        <v>0</v>
      </c>
      <c r="AU271" s="279">
        <f t="shared" si="548"/>
        <v>0</v>
      </c>
      <c r="AV271" s="279">
        <f t="shared" si="516"/>
        <v>0</v>
      </c>
      <c r="AW271" s="123">
        <f t="shared" si="549"/>
        <v>0</v>
      </c>
      <c r="AX271" s="118">
        <f t="shared" si="517"/>
        <v>0</v>
      </c>
      <c r="AY271" s="287">
        <f t="shared" si="550"/>
        <v>252.48000000000002</v>
      </c>
      <c r="AZ271" s="78">
        <f t="shared" si="605"/>
        <v>60.8142</v>
      </c>
      <c r="BA271" s="279"/>
      <c r="BC271" s="325">
        <f t="shared" si="606"/>
        <v>235</v>
      </c>
      <c r="BD271" s="330"/>
      <c r="BE271" s="331" t="b">
        <f t="shared" si="607"/>
        <v>0</v>
      </c>
      <c r="BF271" s="330"/>
      <c r="BG271" s="331" t="b">
        <f t="shared" si="608"/>
        <v>0</v>
      </c>
    </row>
    <row r="272" spans="1:1042" ht="15" customHeight="1" x14ac:dyDescent="0.2">
      <c r="A272"/>
      <c r="B272" s="91">
        <v>236</v>
      </c>
      <c r="C272" s="91" t="s">
        <v>92</v>
      </c>
      <c r="D272" s="283">
        <f t="shared" si="512"/>
        <v>44022</v>
      </c>
      <c r="E272" s="90" t="str">
        <f t="shared" si="518"/>
        <v>MF19ABM01</v>
      </c>
      <c r="F272" s="90">
        <f t="shared" si="519"/>
        <v>30.42</v>
      </c>
      <c r="G272" s="90">
        <f t="shared" si="520"/>
        <v>25</v>
      </c>
      <c r="H272" s="90">
        <f t="shared" si="503"/>
        <v>7.6050000000000004</v>
      </c>
      <c r="I272" s="121" t="str">
        <f t="shared" si="521"/>
        <v>CT19ACM02</v>
      </c>
      <c r="J272" s="90">
        <f t="shared" si="522"/>
        <v>31.200000000000003</v>
      </c>
      <c r="K272" s="90">
        <f t="shared" si="523"/>
        <v>20</v>
      </c>
      <c r="L272" s="90">
        <f t="shared" si="504"/>
        <v>6.24</v>
      </c>
      <c r="M272" s="121">
        <f t="shared" si="524"/>
        <v>0</v>
      </c>
      <c r="N272" s="90">
        <f t="shared" si="525"/>
        <v>0</v>
      </c>
      <c r="O272" s="90">
        <f t="shared" si="526"/>
        <v>0</v>
      </c>
      <c r="P272" s="90">
        <f t="shared" si="505"/>
        <v>0</v>
      </c>
      <c r="Q272" s="121">
        <f t="shared" si="527"/>
        <v>0</v>
      </c>
      <c r="R272" s="90">
        <f t="shared" si="528"/>
        <v>0</v>
      </c>
      <c r="S272" s="90">
        <f t="shared" si="529"/>
        <v>0</v>
      </c>
      <c r="T272" s="90">
        <f t="shared" si="506"/>
        <v>0</v>
      </c>
      <c r="U272" s="121">
        <f t="shared" si="530"/>
        <v>0</v>
      </c>
      <c r="V272" s="90">
        <f t="shared" si="531"/>
        <v>0</v>
      </c>
      <c r="W272" s="90">
        <f t="shared" si="532"/>
        <v>0</v>
      </c>
      <c r="X272" s="90">
        <f t="shared" si="507"/>
        <v>0</v>
      </c>
      <c r="Y272" s="121">
        <f t="shared" si="533"/>
        <v>0</v>
      </c>
      <c r="Z272" s="90">
        <f t="shared" si="534"/>
        <v>0</v>
      </c>
      <c r="AA272" s="90">
        <f t="shared" si="535"/>
        <v>0</v>
      </c>
      <c r="AB272" s="90">
        <f t="shared" si="508"/>
        <v>0</v>
      </c>
      <c r="AC272" s="121" t="str">
        <f t="shared" si="536"/>
        <v>MF19DAG01</v>
      </c>
      <c r="AD272" s="90">
        <f t="shared" si="537"/>
        <v>30.42</v>
      </c>
      <c r="AE272" s="90">
        <f t="shared" si="538"/>
        <v>33</v>
      </c>
      <c r="AF272" s="90">
        <f t="shared" si="509"/>
        <v>10.038600000000001</v>
      </c>
      <c r="AG272" s="121" t="str">
        <f t="shared" si="539"/>
        <v>CT19ACG01</v>
      </c>
      <c r="AH272" s="90">
        <f t="shared" si="540"/>
        <v>61.44</v>
      </c>
      <c r="AI272" s="90">
        <f t="shared" si="541"/>
        <v>25</v>
      </c>
      <c r="AJ272" s="90">
        <f t="shared" si="510"/>
        <v>15.36</v>
      </c>
      <c r="AK272" s="121" t="str">
        <f t="shared" si="542"/>
        <v>AC18BR02</v>
      </c>
      <c r="AL272" s="90">
        <f t="shared" si="543"/>
        <v>130.5</v>
      </c>
      <c r="AM272" s="90">
        <f t="shared" si="544"/>
        <v>23</v>
      </c>
      <c r="AN272" s="90">
        <f t="shared" si="511"/>
        <v>30.015000000000001</v>
      </c>
      <c r="AO272" s="121">
        <f t="shared" si="545"/>
        <v>0</v>
      </c>
      <c r="AP272" s="118">
        <f t="shared" si="513"/>
        <v>0</v>
      </c>
      <c r="AQ272" s="89">
        <f t="shared" si="546"/>
        <v>0</v>
      </c>
      <c r="AR272" s="279">
        <f t="shared" si="514"/>
        <v>0</v>
      </c>
      <c r="AS272" s="121">
        <f t="shared" si="547"/>
        <v>0</v>
      </c>
      <c r="AT272" s="118">
        <f t="shared" si="515"/>
        <v>0</v>
      </c>
      <c r="AU272" s="279">
        <f t="shared" si="548"/>
        <v>0</v>
      </c>
      <c r="AV272" s="279">
        <f t="shared" si="516"/>
        <v>0</v>
      </c>
      <c r="AW272" s="123">
        <f t="shared" si="549"/>
        <v>0</v>
      </c>
      <c r="AX272" s="118">
        <f t="shared" si="517"/>
        <v>0</v>
      </c>
      <c r="AY272" s="287">
        <f t="shared" si="550"/>
        <v>283.98</v>
      </c>
      <c r="AZ272" s="78">
        <f t="shared" si="605"/>
        <v>69.258600000000001</v>
      </c>
      <c r="BA272" s="279"/>
      <c r="BC272" s="325">
        <f t="shared" si="606"/>
        <v>236</v>
      </c>
      <c r="BD272" s="330"/>
      <c r="BE272" s="331" t="b">
        <f t="shared" si="607"/>
        <v>0</v>
      </c>
      <c r="BF272" s="330"/>
      <c r="BG272" s="331" t="b">
        <f t="shared" si="608"/>
        <v>0</v>
      </c>
    </row>
    <row r="273" spans="1:1042" ht="15" customHeight="1" x14ac:dyDescent="0.2">
      <c r="A273"/>
      <c r="B273" s="91">
        <v>237</v>
      </c>
      <c r="C273" s="91" t="s">
        <v>92</v>
      </c>
      <c r="D273" s="283">
        <f t="shared" si="512"/>
        <v>44022</v>
      </c>
      <c r="E273" s="90" t="str">
        <f t="shared" si="518"/>
        <v>MF19ABM01</v>
      </c>
      <c r="F273" s="90">
        <f t="shared" si="519"/>
        <v>91.26</v>
      </c>
      <c r="G273" s="90">
        <f t="shared" si="520"/>
        <v>25</v>
      </c>
      <c r="H273" s="90">
        <f t="shared" si="503"/>
        <v>22.815000000000001</v>
      </c>
      <c r="I273" s="121" t="str">
        <f t="shared" si="521"/>
        <v>CT19ACM02</v>
      </c>
      <c r="J273" s="90">
        <f t="shared" si="522"/>
        <v>31.200000000000003</v>
      </c>
      <c r="K273" s="90">
        <f t="shared" si="523"/>
        <v>20</v>
      </c>
      <c r="L273" s="90">
        <f t="shared" si="504"/>
        <v>6.24</v>
      </c>
      <c r="M273" s="121">
        <f t="shared" si="524"/>
        <v>0</v>
      </c>
      <c r="N273" s="90">
        <f t="shared" si="525"/>
        <v>0</v>
      </c>
      <c r="O273" s="90">
        <f t="shared" si="526"/>
        <v>0</v>
      </c>
      <c r="P273" s="90">
        <f t="shared" si="505"/>
        <v>0</v>
      </c>
      <c r="Q273" s="121" t="str">
        <f t="shared" si="527"/>
        <v>ME19ACM01</v>
      </c>
      <c r="R273" s="90">
        <f t="shared" si="528"/>
        <v>30.42</v>
      </c>
      <c r="S273" s="90">
        <f t="shared" si="529"/>
        <v>18</v>
      </c>
      <c r="T273" s="90">
        <f t="shared" si="506"/>
        <v>5.4756000000000009</v>
      </c>
      <c r="U273" s="121" t="str">
        <f t="shared" si="530"/>
        <v>EU19TAM02</v>
      </c>
      <c r="V273" s="90">
        <f t="shared" si="531"/>
        <v>79.44</v>
      </c>
      <c r="W273" s="90">
        <f t="shared" si="532"/>
        <v>11</v>
      </c>
      <c r="X273" s="90">
        <f t="shared" si="507"/>
        <v>8.7383999999999986</v>
      </c>
      <c r="Y273" s="121">
        <f t="shared" si="533"/>
        <v>0</v>
      </c>
      <c r="Z273" s="90">
        <f t="shared" si="534"/>
        <v>0</v>
      </c>
      <c r="AA273" s="90">
        <f t="shared" si="535"/>
        <v>0</v>
      </c>
      <c r="AB273" s="90">
        <f t="shared" si="508"/>
        <v>0</v>
      </c>
      <c r="AC273" s="121" t="str">
        <f t="shared" si="536"/>
        <v>MF19DAG01</v>
      </c>
      <c r="AD273" s="90">
        <f t="shared" si="537"/>
        <v>30.42</v>
      </c>
      <c r="AE273" s="90">
        <f t="shared" si="538"/>
        <v>33</v>
      </c>
      <c r="AF273" s="90">
        <f t="shared" si="509"/>
        <v>10.038600000000001</v>
      </c>
      <c r="AG273" s="121" t="str">
        <f t="shared" si="539"/>
        <v>CT19ACG01</v>
      </c>
      <c r="AH273" s="90">
        <f t="shared" si="540"/>
        <v>30.72</v>
      </c>
      <c r="AI273" s="90">
        <f t="shared" si="541"/>
        <v>25</v>
      </c>
      <c r="AJ273" s="90">
        <f t="shared" si="510"/>
        <v>7.68</v>
      </c>
      <c r="AK273" s="121" t="str">
        <f t="shared" si="542"/>
        <v>AC18BR02</v>
      </c>
      <c r="AL273" s="90">
        <f t="shared" si="543"/>
        <v>174</v>
      </c>
      <c r="AM273" s="90">
        <f t="shared" si="544"/>
        <v>23</v>
      </c>
      <c r="AN273" s="90">
        <f t="shared" si="511"/>
        <v>40.020000000000003</v>
      </c>
      <c r="AO273" s="121">
        <f t="shared" si="545"/>
        <v>0</v>
      </c>
      <c r="AP273" s="118">
        <f t="shared" si="513"/>
        <v>0</v>
      </c>
      <c r="AQ273" s="89">
        <f t="shared" si="546"/>
        <v>0</v>
      </c>
      <c r="AR273" s="279">
        <f t="shared" si="514"/>
        <v>0</v>
      </c>
      <c r="AS273" s="121">
        <f t="shared" si="547"/>
        <v>0</v>
      </c>
      <c r="AT273" s="118">
        <f t="shared" si="515"/>
        <v>0</v>
      </c>
      <c r="AU273" s="279">
        <f t="shared" si="548"/>
        <v>0</v>
      </c>
      <c r="AV273" s="279">
        <f t="shared" si="516"/>
        <v>0</v>
      </c>
      <c r="AW273" s="123">
        <f t="shared" si="549"/>
        <v>0</v>
      </c>
      <c r="AX273" s="118">
        <f t="shared" si="517"/>
        <v>0</v>
      </c>
      <c r="AY273" s="287">
        <f t="shared" si="550"/>
        <v>467.46000000000004</v>
      </c>
      <c r="AZ273" s="78">
        <f t="shared" si="605"/>
        <v>101.0076</v>
      </c>
      <c r="BA273" s="279"/>
      <c r="BC273" s="325">
        <f t="shared" si="606"/>
        <v>237</v>
      </c>
      <c r="BD273" s="330"/>
      <c r="BE273" s="331" t="b">
        <f t="shared" si="607"/>
        <v>0</v>
      </c>
      <c r="BF273" s="330"/>
      <c r="BG273" s="331" t="b">
        <f t="shared" si="608"/>
        <v>0</v>
      </c>
    </row>
    <row r="274" spans="1:1042" ht="15" customHeight="1" x14ac:dyDescent="0.2">
      <c r="A274"/>
      <c r="B274" s="91">
        <v>238</v>
      </c>
      <c r="C274" s="91" t="s">
        <v>92</v>
      </c>
      <c r="D274" s="283">
        <f t="shared" si="512"/>
        <v>44022</v>
      </c>
      <c r="E274" s="90">
        <f t="shared" si="518"/>
        <v>0</v>
      </c>
      <c r="F274" s="90">
        <f t="shared" si="519"/>
        <v>0</v>
      </c>
      <c r="G274" s="90">
        <f t="shared" si="520"/>
        <v>0</v>
      </c>
      <c r="H274" s="90">
        <f t="shared" si="503"/>
        <v>0</v>
      </c>
      <c r="I274" s="121" t="str">
        <f t="shared" si="521"/>
        <v>CT19ACM02</v>
      </c>
      <c r="J274" s="90">
        <f t="shared" si="522"/>
        <v>62.400000000000006</v>
      </c>
      <c r="K274" s="90">
        <f t="shared" si="523"/>
        <v>20</v>
      </c>
      <c r="L274" s="90">
        <f t="shared" si="504"/>
        <v>12.48</v>
      </c>
      <c r="M274" s="121">
        <f t="shared" si="524"/>
        <v>0</v>
      </c>
      <c r="N274" s="90">
        <f t="shared" si="525"/>
        <v>0</v>
      </c>
      <c r="O274" s="90">
        <f t="shared" si="526"/>
        <v>0</v>
      </c>
      <c r="P274" s="90">
        <f t="shared" si="505"/>
        <v>0</v>
      </c>
      <c r="Q274" s="121" t="str">
        <f t="shared" si="527"/>
        <v>ME19ACM01</v>
      </c>
      <c r="R274" s="90">
        <f t="shared" si="528"/>
        <v>60.84</v>
      </c>
      <c r="S274" s="90">
        <f t="shared" si="529"/>
        <v>18</v>
      </c>
      <c r="T274" s="90">
        <f t="shared" si="506"/>
        <v>10.951200000000002</v>
      </c>
      <c r="U274" s="121" t="str">
        <f t="shared" si="530"/>
        <v>EU19TAM02</v>
      </c>
      <c r="V274" s="90">
        <f t="shared" si="531"/>
        <v>158.88</v>
      </c>
      <c r="W274" s="90">
        <f t="shared" si="532"/>
        <v>11</v>
      </c>
      <c r="X274" s="90">
        <f t="shared" si="507"/>
        <v>17.476799999999997</v>
      </c>
      <c r="Y274" s="121">
        <f t="shared" si="533"/>
        <v>0</v>
      </c>
      <c r="Z274" s="90">
        <f t="shared" si="534"/>
        <v>0</v>
      </c>
      <c r="AA274" s="90">
        <f t="shared" si="535"/>
        <v>0</v>
      </c>
      <c r="AB274" s="90">
        <f t="shared" si="508"/>
        <v>0</v>
      </c>
      <c r="AC274" s="121">
        <f t="shared" si="536"/>
        <v>0</v>
      </c>
      <c r="AD274" s="90">
        <f t="shared" si="537"/>
        <v>0</v>
      </c>
      <c r="AE274" s="90">
        <f t="shared" si="538"/>
        <v>0</v>
      </c>
      <c r="AF274" s="90">
        <f t="shared" si="509"/>
        <v>0</v>
      </c>
      <c r="AG274" s="121" t="str">
        <f t="shared" si="539"/>
        <v>CT19ACG01</v>
      </c>
      <c r="AH274" s="90">
        <f t="shared" si="540"/>
        <v>61.44</v>
      </c>
      <c r="AI274" s="90">
        <f t="shared" si="541"/>
        <v>25</v>
      </c>
      <c r="AJ274" s="90">
        <f t="shared" si="510"/>
        <v>15.36</v>
      </c>
      <c r="AK274" s="121" t="str">
        <f t="shared" si="542"/>
        <v>AC18BR02</v>
      </c>
      <c r="AL274" s="90">
        <f t="shared" si="543"/>
        <v>174</v>
      </c>
      <c r="AM274" s="90">
        <f t="shared" si="544"/>
        <v>23</v>
      </c>
      <c r="AN274" s="90">
        <f t="shared" si="511"/>
        <v>40.020000000000003</v>
      </c>
      <c r="AO274" s="121">
        <f t="shared" si="545"/>
        <v>0</v>
      </c>
      <c r="AP274" s="118">
        <f t="shared" si="513"/>
        <v>0</v>
      </c>
      <c r="AQ274" s="89">
        <f t="shared" si="546"/>
        <v>0</v>
      </c>
      <c r="AR274" s="279">
        <f t="shared" si="514"/>
        <v>0</v>
      </c>
      <c r="AS274" s="121">
        <f t="shared" si="547"/>
        <v>0</v>
      </c>
      <c r="AT274" s="118">
        <f t="shared" si="515"/>
        <v>0</v>
      </c>
      <c r="AU274" s="279">
        <f t="shared" si="548"/>
        <v>0</v>
      </c>
      <c r="AV274" s="279">
        <f t="shared" si="516"/>
        <v>0</v>
      </c>
      <c r="AW274" s="123">
        <f t="shared" si="549"/>
        <v>0</v>
      </c>
      <c r="AX274" s="118">
        <f t="shared" si="517"/>
        <v>0</v>
      </c>
      <c r="AY274" s="287">
        <f t="shared" si="550"/>
        <v>517.55999999999995</v>
      </c>
      <c r="AZ274" s="78">
        <f t="shared" si="605"/>
        <v>96.288000000000011</v>
      </c>
      <c r="BA274" s="279"/>
      <c r="BC274" s="325">
        <f t="shared" si="606"/>
        <v>238</v>
      </c>
      <c r="BD274" s="330"/>
      <c r="BE274" s="331" t="b">
        <f t="shared" si="607"/>
        <v>0</v>
      </c>
      <c r="BF274" s="330"/>
      <c r="BG274" s="331" t="b">
        <f t="shared" si="608"/>
        <v>0</v>
      </c>
    </row>
    <row r="275" spans="1:1042" ht="15" customHeight="1" x14ac:dyDescent="0.2">
      <c r="A275"/>
      <c r="B275" s="91">
        <v>239</v>
      </c>
      <c r="C275" s="91" t="s">
        <v>92</v>
      </c>
      <c r="D275" s="283">
        <f t="shared" si="512"/>
        <v>44029</v>
      </c>
      <c r="E275" s="90" t="str">
        <f t="shared" si="518"/>
        <v>MF19ABM01</v>
      </c>
      <c r="F275" s="90">
        <f t="shared" si="519"/>
        <v>30.42</v>
      </c>
      <c r="G275" s="90">
        <f t="shared" si="520"/>
        <v>25</v>
      </c>
      <c r="H275" s="90">
        <f t="shared" si="503"/>
        <v>7.6050000000000004</v>
      </c>
      <c r="I275" s="121" t="str">
        <f t="shared" si="521"/>
        <v>CT19ACM02</v>
      </c>
      <c r="J275" s="90">
        <f t="shared" si="522"/>
        <v>31.200000000000003</v>
      </c>
      <c r="K275" s="90">
        <f t="shared" si="523"/>
        <v>20</v>
      </c>
      <c r="L275" s="90">
        <f t="shared" si="504"/>
        <v>6.24</v>
      </c>
      <c r="M275" s="121">
        <f t="shared" si="524"/>
        <v>0</v>
      </c>
      <c r="N275" s="90">
        <f t="shared" si="525"/>
        <v>0</v>
      </c>
      <c r="O275" s="90">
        <f t="shared" si="526"/>
        <v>0</v>
      </c>
      <c r="P275" s="90">
        <f t="shared" si="505"/>
        <v>0</v>
      </c>
      <c r="Q275" s="121" t="str">
        <f t="shared" si="527"/>
        <v>ME19ACM01</v>
      </c>
      <c r="R275" s="90">
        <f t="shared" si="528"/>
        <v>60.84</v>
      </c>
      <c r="S275" s="90">
        <f t="shared" si="529"/>
        <v>18</v>
      </c>
      <c r="T275" s="90">
        <f t="shared" si="506"/>
        <v>10.951200000000002</v>
      </c>
      <c r="U275" s="121" t="str">
        <f t="shared" si="530"/>
        <v>EU19TAM02</v>
      </c>
      <c r="V275" s="90">
        <f t="shared" si="531"/>
        <v>79.44</v>
      </c>
      <c r="W275" s="90">
        <f t="shared" si="532"/>
        <v>11</v>
      </c>
      <c r="X275" s="90">
        <f t="shared" si="507"/>
        <v>8.7383999999999986</v>
      </c>
      <c r="Y275" s="121">
        <f t="shared" si="533"/>
        <v>0</v>
      </c>
      <c r="Z275" s="90">
        <f t="shared" si="534"/>
        <v>0</v>
      </c>
      <c r="AA275" s="90">
        <f t="shared" si="535"/>
        <v>0</v>
      </c>
      <c r="AB275" s="90">
        <f t="shared" si="508"/>
        <v>0</v>
      </c>
      <c r="AC275" s="121" t="str">
        <f t="shared" si="536"/>
        <v>MF19DAG01</v>
      </c>
      <c r="AD275" s="90">
        <f t="shared" si="537"/>
        <v>30.42</v>
      </c>
      <c r="AE275" s="90">
        <f t="shared" si="538"/>
        <v>33</v>
      </c>
      <c r="AF275" s="90">
        <f t="shared" si="509"/>
        <v>10.038600000000001</v>
      </c>
      <c r="AG275" s="121" t="str">
        <f t="shared" si="539"/>
        <v>CT19ACG01</v>
      </c>
      <c r="AH275" s="90">
        <f t="shared" si="540"/>
        <v>61.44</v>
      </c>
      <c r="AI275" s="90">
        <f t="shared" si="541"/>
        <v>25</v>
      </c>
      <c r="AJ275" s="90">
        <f t="shared" si="510"/>
        <v>15.36</v>
      </c>
      <c r="AK275" s="121" t="str">
        <f t="shared" si="542"/>
        <v>AC18BR02</v>
      </c>
      <c r="AL275" s="90">
        <f t="shared" si="543"/>
        <v>217.5</v>
      </c>
      <c r="AM275" s="90">
        <f t="shared" si="544"/>
        <v>23</v>
      </c>
      <c r="AN275" s="90">
        <f t="shared" si="511"/>
        <v>50.024999999999999</v>
      </c>
      <c r="AO275" s="121">
        <f t="shared" si="545"/>
        <v>0</v>
      </c>
      <c r="AP275" s="118">
        <f t="shared" si="513"/>
        <v>0</v>
      </c>
      <c r="AQ275" s="89">
        <f t="shared" si="546"/>
        <v>0</v>
      </c>
      <c r="AR275" s="279">
        <f t="shared" si="514"/>
        <v>0</v>
      </c>
      <c r="AS275" s="121">
        <f t="shared" si="547"/>
        <v>0</v>
      </c>
      <c r="AT275" s="118">
        <f t="shared" si="515"/>
        <v>0</v>
      </c>
      <c r="AU275" s="279">
        <f t="shared" si="548"/>
        <v>0</v>
      </c>
      <c r="AV275" s="279">
        <f t="shared" si="516"/>
        <v>0</v>
      </c>
      <c r="AW275" s="123">
        <f t="shared" si="549"/>
        <v>0</v>
      </c>
      <c r="AX275" s="118">
        <f t="shared" si="517"/>
        <v>0</v>
      </c>
      <c r="AY275" s="287">
        <f t="shared" si="550"/>
        <v>511.26</v>
      </c>
      <c r="AZ275" s="78">
        <f t="shared" si="605"/>
        <v>108.95820000000001</v>
      </c>
      <c r="BA275" s="279"/>
      <c r="BC275" s="325">
        <f t="shared" si="606"/>
        <v>239</v>
      </c>
      <c r="BD275" s="330"/>
      <c r="BE275" s="331" t="b">
        <f t="shared" si="607"/>
        <v>0</v>
      </c>
      <c r="BF275" s="330"/>
      <c r="BG275" s="331" t="b">
        <f t="shared" si="608"/>
        <v>0</v>
      </c>
    </row>
    <row r="276" spans="1:1042" ht="15" customHeight="1" x14ac:dyDescent="0.2">
      <c r="A276"/>
      <c r="B276" s="91">
        <v>240</v>
      </c>
      <c r="C276" s="91" t="s">
        <v>92</v>
      </c>
      <c r="D276" s="283">
        <f t="shared" si="512"/>
        <v>44029</v>
      </c>
      <c r="E276" s="90">
        <f t="shared" si="518"/>
        <v>0</v>
      </c>
      <c r="F276" s="90">
        <f t="shared" si="519"/>
        <v>0</v>
      </c>
      <c r="G276" s="90">
        <f t="shared" si="520"/>
        <v>0</v>
      </c>
      <c r="H276" s="90">
        <f t="shared" si="503"/>
        <v>0</v>
      </c>
      <c r="I276" s="121" t="str">
        <f t="shared" si="521"/>
        <v>CT19ACM02</v>
      </c>
      <c r="J276" s="90">
        <f t="shared" si="522"/>
        <v>31.200000000000003</v>
      </c>
      <c r="K276" s="90">
        <f t="shared" si="523"/>
        <v>20</v>
      </c>
      <c r="L276" s="90">
        <f t="shared" si="504"/>
        <v>6.24</v>
      </c>
      <c r="M276" s="121">
        <f t="shared" si="524"/>
        <v>0</v>
      </c>
      <c r="N276" s="90">
        <f t="shared" si="525"/>
        <v>0</v>
      </c>
      <c r="O276" s="90">
        <f t="shared" si="526"/>
        <v>0</v>
      </c>
      <c r="P276" s="90">
        <f t="shared" si="505"/>
        <v>0</v>
      </c>
      <c r="Q276" s="121">
        <f t="shared" si="527"/>
        <v>0</v>
      </c>
      <c r="R276" s="90">
        <f t="shared" si="528"/>
        <v>0</v>
      </c>
      <c r="S276" s="90">
        <f t="shared" si="529"/>
        <v>0</v>
      </c>
      <c r="T276" s="90">
        <f t="shared" si="506"/>
        <v>0</v>
      </c>
      <c r="U276" s="121">
        <f t="shared" si="530"/>
        <v>0</v>
      </c>
      <c r="V276" s="90">
        <f t="shared" si="531"/>
        <v>0</v>
      </c>
      <c r="W276" s="90">
        <f t="shared" si="532"/>
        <v>0</v>
      </c>
      <c r="X276" s="90">
        <f t="shared" si="507"/>
        <v>0</v>
      </c>
      <c r="Y276" s="121">
        <f t="shared" si="533"/>
        <v>0</v>
      </c>
      <c r="Z276" s="90">
        <f t="shared" si="534"/>
        <v>0</v>
      </c>
      <c r="AA276" s="90">
        <f t="shared" si="535"/>
        <v>0</v>
      </c>
      <c r="AB276" s="90">
        <f t="shared" si="508"/>
        <v>0</v>
      </c>
      <c r="AC276" s="121">
        <f t="shared" si="536"/>
        <v>0</v>
      </c>
      <c r="AD276" s="90">
        <f t="shared" si="537"/>
        <v>0</v>
      </c>
      <c r="AE276" s="90">
        <f t="shared" si="538"/>
        <v>0</v>
      </c>
      <c r="AF276" s="90">
        <f t="shared" si="509"/>
        <v>0</v>
      </c>
      <c r="AG276" s="121" t="str">
        <f t="shared" si="539"/>
        <v>CT19ACG01</v>
      </c>
      <c r="AH276" s="90">
        <f t="shared" si="540"/>
        <v>61.44</v>
      </c>
      <c r="AI276" s="90">
        <f t="shared" si="541"/>
        <v>25</v>
      </c>
      <c r="AJ276" s="90">
        <f t="shared" si="510"/>
        <v>15.36</v>
      </c>
      <c r="AK276" s="121" t="str">
        <f t="shared" si="542"/>
        <v>AC18BR02</v>
      </c>
      <c r="AL276" s="90">
        <f t="shared" si="543"/>
        <v>130.5</v>
      </c>
      <c r="AM276" s="90">
        <f t="shared" si="544"/>
        <v>23</v>
      </c>
      <c r="AN276" s="90">
        <f t="shared" si="511"/>
        <v>30.015000000000001</v>
      </c>
      <c r="AO276" s="121">
        <f t="shared" si="545"/>
        <v>0</v>
      </c>
      <c r="AP276" s="118">
        <f t="shared" si="513"/>
        <v>0</v>
      </c>
      <c r="AQ276" s="89">
        <f t="shared" si="546"/>
        <v>0</v>
      </c>
      <c r="AR276" s="279">
        <f t="shared" si="514"/>
        <v>0</v>
      </c>
      <c r="AS276" s="121">
        <f t="shared" si="547"/>
        <v>0</v>
      </c>
      <c r="AT276" s="118">
        <f t="shared" si="515"/>
        <v>0</v>
      </c>
      <c r="AU276" s="279">
        <f t="shared" si="548"/>
        <v>0</v>
      </c>
      <c r="AV276" s="279">
        <f t="shared" si="516"/>
        <v>0</v>
      </c>
      <c r="AW276" s="123">
        <f t="shared" si="549"/>
        <v>0</v>
      </c>
      <c r="AX276" s="118">
        <f t="shared" si="517"/>
        <v>0</v>
      </c>
      <c r="AY276" s="287">
        <f t="shared" si="550"/>
        <v>223.14</v>
      </c>
      <c r="AZ276" s="78">
        <f t="shared" si="605"/>
        <v>51.615000000000002</v>
      </c>
      <c r="BA276" s="279"/>
      <c r="BC276" s="325">
        <f t="shared" si="606"/>
        <v>240</v>
      </c>
      <c r="BD276" s="330"/>
      <c r="BE276" s="331" t="b">
        <f t="shared" si="607"/>
        <v>0</v>
      </c>
      <c r="BF276" s="330"/>
      <c r="BG276" s="331" t="b">
        <f t="shared" si="608"/>
        <v>0</v>
      </c>
    </row>
    <row r="277" spans="1:1042" ht="15" customHeight="1" x14ac:dyDescent="0.2">
      <c r="A277"/>
      <c r="B277" s="91">
        <v>241</v>
      </c>
      <c r="C277" s="91" t="s">
        <v>92</v>
      </c>
      <c r="D277" s="283">
        <f t="shared" si="512"/>
        <v>44029</v>
      </c>
      <c r="E277" s="90" t="str">
        <f t="shared" si="518"/>
        <v>MF19ABM01</v>
      </c>
      <c r="F277" s="90">
        <f t="shared" si="519"/>
        <v>60.84</v>
      </c>
      <c r="G277" s="90">
        <f t="shared" si="520"/>
        <v>25</v>
      </c>
      <c r="H277" s="90">
        <f t="shared" si="503"/>
        <v>15.21</v>
      </c>
      <c r="I277" s="121" t="str">
        <f t="shared" si="521"/>
        <v>CT19ACM02</v>
      </c>
      <c r="J277" s="90">
        <f t="shared" si="522"/>
        <v>62.400000000000006</v>
      </c>
      <c r="K277" s="90">
        <f t="shared" si="523"/>
        <v>20</v>
      </c>
      <c r="L277" s="90">
        <f t="shared" si="504"/>
        <v>12.48</v>
      </c>
      <c r="M277" s="121">
        <f t="shared" si="524"/>
        <v>0</v>
      </c>
      <c r="N277" s="90">
        <f t="shared" si="525"/>
        <v>0</v>
      </c>
      <c r="O277" s="90">
        <f t="shared" si="526"/>
        <v>0</v>
      </c>
      <c r="P277" s="90">
        <f t="shared" si="505"/>
        <v>0</v>
      </c>
      <c r="Q277" s="121">
        <f t="shared" si="527"/>
        <v>0</v>
      </c>
      <c r="R277" s="90">
        <f t="shared" si="528"/>
        <v>0</v>
      </c>
      <c r="S277" s="90">
        <f t="shared" si="529"/>
        <v>0</v>
      </c>
      <c r="T277" s="90">
        <f t="shared" si="506"/>
        <v>0</v>
      </c>
      <c r="U277" s="121" t="str">
        <f t="shared" si="530"/>
        <v>EU19TAM02</v>
      </c>
      <c r="V277" s="90">
        <f t="shared" si="531"/>
        <v>39.72</v>
      </c>
      <c r="W277" s="90">
        <f t="shared" si="532"/>
        <v>11</v>
      </c>
      <c r="X277" s="90">
        <f t="shared" si="507"/>
        <v>4.3691999999999993</v>
      </c>
      <c r="Y277" s="121">
        <f t="shared" si="533"/>
        <v>0</v>
      </c>
      <c r="Z277" s="90">
        <f t="shared" si="534"/>
        <v>0</v>
      </c>
      <c r="AA277" s="90">
        <f t="shared" si="535"/>
        <v>0</v>
      </c>
      <c r="AB277" s="90">
        <f t="shared" si="508"/>
        <v>0</v>
      </c>
      <c r="AC277" s="121">
        <f t="shared" si="536"/>
        <v>0</v>
      </c>
      <c r="AD277" s="90">
        <f t="shared" si="537"/>
        <v>0</v>
      </c>
      <c r="AE277" s="90">
        <f t="shared" si="538"/>
        <v>0</v>
      </c>
      <c r="AF277" s="90">
        <f t="shared" si="509"/>
        <v>0</v>
      </c>
      <c r="AG277" s="121">
        <f t="shared" si="539"/>
        <v>0</v>
      </c>
      <c r="AH277" s="90">
        <f t="shared" si="540"/>
        <v>0</v>
      </c>
      <c r="AI277" s="90">
        <f t="shared" si="541"/>
        <v>0</v>
      </c>
      <c r="AJ277" s="90">
        <f t="shared" si="510"/>
        <v>0</v>
      </c>
      <c r="AK277" s="121" t="str">
        <f t="shared" si="542"/>
        <v>AC18BR02</v>
      </c>
      <c r="AL277" s="90">
        <f t="shared" si="543"/>
        <v>43.5</v>
      </c>
      <c r="AM277" s="90">
        <f t="shared" si="544"/>
        <v>23</v>
      </c>
      <c r="AN277" s="90">
        <f t="shared" si="511"/>
        <v>10.005000000000001</v>
      </c>
      <c r="AO277" s="121">
        <f t="shared" si="545"/>
        <v>0</v>
      </c>
      <c r="AP277" s="118">
        <f t="shared" si="513"/>
        <v>0</v>
      </c>
      <c r="AQ277" s="89">
        <f t="shared" si="546"/>
        <v>0</v>
      </c>
      <c r="AR277" s="279">
        <f t="shared" si="514"/>
        <v>0</v>
      </c>
      <c r="AS277" s="121">
        <f t="shared" si="547"/>
        <v>0</v>
      </c>
      <c r="AT277" s="118">
        <f t="shared" si="515"/>
        <v>0</v>
      </c>
      <c r="AU277" s="279">
        <f t="shared" si="548"/>
        <v>0</v>
      </c>
      <c r="AV277" s="279">
        <f t="shared" si="516"/>
        <v>0</v>
      </c>
      <c r="AW277" s="123">
        <f t="shared" si="549"/>
        <v>0</v>
      </c>
      <c r="AX277" s="118">
        <f t="shared" si="517"/>
        <v>0</v>
      </c>
      <c r="AY277" s="287">
        <f t="shared" si="550"/>
        <v>206.46</v>
      </c>
      <c r="AZ277" s="78">
        <f t="shared" si="605"/>
        <v>42.064200000000007</v>
      </c>
      <c r="BA277" s="279"/>
      <c r="BC277" s="325">
        <f t="shared" si="606"/>
        <v>241</v>
      </c>
      <c r="BD277" s="330"/>
      <c r="BE277" s="331" t="b">
        <f t="shared" si="607"/>
        <v>0</v>
      </c>
      <c r="BF277" s="330"/>
      <c r="BG277" s="331" t="b">
        <f t="shared" si="608"/>
        <v>0</v>
      </c>
    </row>
    <row r="278" spans="1:1042" ht="15" customHeight="1" x14ac:dyDescent="0.2">
      <c r="A278"/>
      <c r="B278" s="91">
        <v>242</v>
      </c>
      <c r="C278" s="91" t="s">
        <v>92</v>
      </c>
      <c r="D278" s="283">
        <f t="shared" si="512"/>
        <v>44029</v>
      </c>
      <c r="E278" s="90" t="str">
        <f t="shared" si="518"/>
        <v>MF19ABM01</v>
      </c>
      <c r="F278" s="90">
        <f t="shared" si="519"/>
        <v>30.42</v>
      </c>
      <c r="G278" s="90">
        <f t="shared" si="520"/>
        <v>25</v>
      </c>
      <c r="H278" s="90">
        <f t="shared" si="503"/>
        <v>7.6050000000000004</v>
      </c>
      <c r="I278" s="121" t="str">
        <f t="shared" si="521"/>
        <v>CT19ACM02</v>
      </c>
      <c r="J278" s="90">
        <f t="shared" si="522"/>
        <v>31.200000000000003</v>
      </c>
      <c r="K278" s="90">
        <f t="shared" si="523"/>
        <v>20</v>
      </c>
      <c r="L278" s="90">
        <f t="shared" si="504"/>
        <v>6.24</v>
      </c>
      <c r="M278" s="121">
        <f t="shared" si="524"/>
        <v>0</v>
      </c>
      <c r="N278" s="90">
        <f t="shared" si="525"/>
        <v>0</v>
      </c>
      <c r="O278" s="90">
        <f t="shared" si="526"/>
        <v>0</v>
      </c>
      <c r="P278" s="90">
        <f t="shared" si="505"/>
        <v>0</v>
      </c>
      <c r="Q278" s="121" t="str">
        <f t="shared" si="527"/>
        <v>ME19ACM01</v>
      </c>
      <c r="R278" s="90">
        <f t="shared" si="528"/>
        <v>30.42</v>
      </c>
      <c r="S278" s="90">
        <f t="shared" si="529"/>
        <v>18</v>
      </c>
      <c r="T278" s="90">
        <f t="shared" si="506"/>
        <v>5.4756000000000009</v>
      </c>
      <c r="U278" s="121" t="str">
        <f t="shared" si="530"/>
        <v>EU19TAM02</v>
      </c>
      <c r="V278" s="90">
        <f t="shared" si="531"/>
        <v>39.72</v>
      </c>
      <c r="W278" s="90">
        <f t="shared" si="532"/>
        <v>11</v>
      </c>
      <c r="X278" s="90">
        <f t="shared" si="507"/>
        <v>4.3691999999999993</v>
      </c>
      <c r="Y278" s="121">
        <f t="shared" si="533"/>
        <v>0</v>
      </c>
      <c r="Z278" s="90">
        <f t="shared" si="534"/>
        <v>0</v>
      </c>
      <c r="AA278" s="90">
        <f t="shared" si="535"/>
        <v>0</v>
      </c>
      <c r="AB278" s="90">
        <f t="shared" si="508"/>
        <v>0</v>
      </c>
      <c r="AC278" s="121" t="str">
        <f t="shared" si="536"/>
        <v>MF19DAG01</v>
      </c>
      <c r="AD278" s="90">
        <f t="shared" si="537"/>
        <v>30.42</v>
      </c>
      <c r="AE278" s="90">
        <f t="shared" si="538"/>
        <v>33</v>
      </c>
      <c r="AF278" s="90">
        <f t="shared" si="509"/>
        <v>10.038600000000001</v>
      </c>
      <c r="AG278" s="121" t="str">
        <f t="shared" si="539"/>
        <v>CT19ACG01</v>
      </c>
      <c r="AH278" s="90">
        <f t="shared" si="540"/>
        <v>61.44</v>
      </c>
      <c r="AI278" s="90">
        <f t="shared" si="541"/>
        <v>25</v>
      </c>
      <c r="AJ278" s="90">
        <f t="shared" si="510"/>
        <v>15.36</v>
      </c>
      <c r="AK278" s="121" t="str">
        <f t="shared" si="542"/>
        <v>AC18BR02</v>
      </c>
      <c r="AL278" s="90">
        <f t="shared" si="543"/>
        <v>87</v>
      </c>
      <c r="AM278" s="90">
        <f t="shared" si="544"/>
        <v>23</v>
      </c>
      <c r="AN278" s="90">
        <f t="shared" si="511"/>
        <v>20.010000000000002</v>
      </c>
      <c r="AO278" s="121">
        <f t="shared" si="545"/>
        <v>0</v>
      </c>
      <c r="AP278" s="118">
        <f t="shared" si="513"/>
        <v>0</v>
      </c>
      <c r="AQ278" s="89">
        <f t="shared" si="546"/>
        <v>0</v>
      </c>
      <c r="AR278" s="279">
        <f t="shared" si="514"/>
        <v>0</v>
      </c>
      <c r="AS278" s="121">
        <f t="shared" si="547"/>
        <v>0</v>
      </c>
      <c r="AT278" s="118">
        <f t="shared" si="515"/>
        <v>0</v>
      </c>
      <c r="AU278" s="279">
        <f t="shared" si="548"/>
        <v>0</v>
      </c>
      <c r="AV278" s="279">
        <f t="shared" si="516"/>
        <v>0</v>
      </c>
      <c r="AW278" s="123">
        <f t="shared" si="549"/>
        <v>0</v>
      </c>
      <c r="AX278" s="118">
        <f t="shared" si="517"/>
        <v>0</v>
      </c>
      <c r="AY278" s="287">
        <f t="shared" si="550"/>
        <v>310.62</v>
      </c>
      <c r="AZ278" s="78">
        <f t="shared" si="605"/>
        <v>69.098399999999998</v>
      </c>
      <c r="BA278" s="279"/>
      <c r="BC278" s="325">
        <f t="shared" si="606"/>
        <v>242</v>
      </c>
      <c r="BD278" s="330"/>
      <c r="BE278" s="331" t="b">
        <f t="shared" si="607"/>
        <v>0</v>
      </c>
      <c r="BF278" s="330"/>
      <c r="BG278" s="331" t="b">
        <f t="shared" si="608"/>
        <v>0</v>
      </c>
    </row>
    <row r="279" spans="1:1042" ht="15" customHeight="1" x14ac:dyDescent="0.2">
      <c r="A279"/>
      <c r="B279" s="91">
        <v>243</v>
      </c>
      <c r="C279" s="91" t="s">
        <v>92</v>
      </c>
      <c r="D279" s="283">
        <f t="shared" si="512"/>
        <v>44029</v>
      </c>
      <c r="E279" s="90">
        <f t="shared" si="518"/>
        <v>0</v>
      </c>
      <c r="F279" s="90">
        <f t="shared" si="519"/>
        <v>0</v>
      </c>
      <c r="G279" s="90">
        <f t="shared" si="520"/>
        <v>0</v>
      </c>
      <c r="H279" s="90">
        <f t="shared" si="503"/>
        <v>0</v>
      </c>
      <c r="I279" s="121" t="str">
        <f t="shared" si="521"/>
        <v>CT19ACM02</v>
      </c>
      <c r="J279" s="90">
        <f t="shared" si="522"/>
        <v>31.200000000000003</v>
      </c>
      <c r="K279" s="90">
        <f t="shared" si="523"/>
        <v>20</v>
      </c>
      <c r="L279" s="90">
        <f t="shared" si="504"/>
        <v>6.24</v>
      </c>
      <c r="M279" s="121">
        <f t="shared" si="524"/>
        <v>0</v>
      </c>
      <c r="N279" s="90">
        <f t="shared" si="525"/>
        <v>0</v>
      </c>
      <c r="O279" s="90">
        <f t="shared" si="526"/>
        <v>0</v>
      </c>
      <c r="P279" s="90">
        <f t="shared" si="505"/>
        <v>0</v>
      </c>
      <c r="Q279" s="121" t="str">
        <f t="shared" si="527"/>
        <v>ME19ACM01</v>
      </c>
      <c r="R279" s="90">
        <f t="shared" si="528"/>
        <v>60.84</v>
      </c>
      <c r="S279" s="90">
        <f t="shared" si="529"/>
        <v>18</v>
      </c>
      <c r="T279" s="90">
        <f t="shared" si="506"/>
        <v>10.951200000000002</v>
      </c>
      <c r="U279" s="121" t="str">
        <f t="shared" si="530"/>
        <v>EU19TAM02</v>
      </c>
      <c r="V279" s="90">
        <f t="shared" si="531"/>
        <v>39.72</v>
      </c>
      <c r="W279" s="90">
        <f t="shared" si="532"/>
        <v>11</v>
      </c>
      <c r="X279" s="90">
        <f t="shared" si="507"/>
        <v>4.3691999999999993</v>
      </c>
      <c r="Y279" s="121">
        <f t="shared" si="533"/>
        <v>0</v>
      </c>
      <c r="Z279" s="90">
        <f t="shared" si="534"/>
        <v>0</v>
      </c>
      <c r="AA279" s="90">
        <f t="shared" si="535"/>
        <v>0</v>
      </c>
      <c r="AB279" s="90">
        <f t="shared" si="508"/>
        <v>0</v>
      </c>
      <c r="AC279" s="121">
        <f t="shared" si="536"/>
        <v>0</v>
      </c>
      <c r="AD279" s="90">
        <f t="shared" si="537"/>
        <v>0</v>
      </c>
      <c r="AE279" s="90">
        <f t="shared" si="538"/>
        <v>0</v>
      </c>
      <c r="AF279" s="90">
        <f t="shared" si="509"/>
        <v>0</v>
      </c>
      <c r="AG279" s="121" t="str">
        <f t="shared" si="539"/>
        <v>CT19ACG01</v>
      </c>
      <c r="AH279" s="90">
        <f t="shared" si="540"/>
        <v>30.72</v>
      </c>
      <c r="AI279" s="90">
        <f t="shared" si="541"/>
        <v>25</v>
      </c>
      <c r="AJ279" s="90">
        <f t="shared" si="510"/>
        <v>7.68</v>
      </c>
      <c r="AK279" s="121" t="str">
        <f t="shared" si="542"/>
        <v>AC18BR02</v>
      </c>
      <c r="AL279" s="90">
        <f t="shared" si="543"/>
        <v>87</v>
      </c>
      <c r="AM279" s="90">
        <f t="shared" si="544"/>
        <v>23</v>
      </c>
      <c r="AN279" s="90">
        <f t="shared" si="511"/>
        <v>20.010000000000002</v>
      </c>
      <c r="AO279" s="121">
        <f t="shared" si="545"/>
        <v>0</v>
      </c>
      <c r="AP279" s="118">
        <f t="shared" si="513"/>
        <v>0</v>
      </c>
      <c r="AQ279" s="89">
        <f t="shared" si="546"/>
        <v>0</v>
      </c>
      <c r="AR279" s="279">
        <f t="shared" si="514"/>
        <v>0</v>
      </c>
      <c r="AS279" s="121">
        <f t="shared" si="547"/>
        <v>0</v>
      </c>
      <c r="AT279" s="118">
        <f t="shared" si="515"/>
        <v>0</v>
      </c>
      <c r="AU279" s="279">
        <f t="shared" si="548"/>
        <v>0</v>
      </c>
      <c r="AV279" s="279">
        <f t="shared" si="516"/>
        <v>0</v>
      </c>
      <c r="AW279" s="123">
        <f t="shared" si="549"/>
        <v>0</v>
      </c>
      <c r="AX279" s="118">
        <f t="shared" si="517"/>
        <v>0</v>
      </c>
      <c r="AY279" s="287">
        <f t="shared" si="550"/>
        <v>249.48</v>
      </c>
      <c r="AZ279" s="78">
        <f t="shared" si="605"/>
        <v>49.250399999999999</v>
      </c>
      <c r="BA279" s="279"/>
      <c r="BC279" s="325">
        <f t="shared" si="606"/>
        <v>243</v>
      </c>
      <c r="BD279" s="330"/>
      <c r="BE279" s="331" t="b">
        <f t="shared" si="607"/>
        <v>0</v>
      </c>
      <c r="BF279" s="330"/>
      <c r="BG279" s="331" t="b">
        <f t="shared" si="608"/>
        <v>0</v>
      </c>
    </row>
    <row r="280" spans="1:1042" s="112" customFormat="1" ht="15" customHeight="1" x14ac:dyDescent="0.3">
      <c r="B280" s="91">
        <v>244</v>
      </c>
      <c r="C280" s="91" t="s">
        <v>92</v>
      </c>
      <c r="D280" s="283">
        <f t="shared" si="512"/>
        <v>44029</v>
      </c>
      <c r="E280" s="90" t="str">
        <f t="shared" si="518"/>
        <v>MF19ABM01</v>
      </c>
      <c r="F280" s="90">
        <f t="shared" si="519"/>
        <v>60.84</v>
      </c>
      <c r="G280" s="90">
        <f t="shared" si="520"/>
        <v>25</v>
      </c>
      <c r="H280" s="90">
        <f t="shared" si="503"/>
        <v>15.21</v>
      </c>
      <c r="I280" s="121">
        <f t="shared" si="521"/>
        <v>0</v>
      </c>
      <c r="J280" s="90">
        <f t="shared" si="522"/>
        <v>0</v>
      </c>
      <c r="K280" s="90">
        <f t="shared" si="523"/>
        <v>0</v>
      </c>
      <c r="L280" s="90">
        <f t="shared" si="504"/>
        <v>0</v>
      </c>
      <c r="M280" s="121">
        <f t="shared" si="524"/>
        <v>0</v>
      </c>
      <c r="N280" s="90">
        <f t="shared" si="525"/>
        <v>0</v>
      </c>
      <c r="O280" s="90">
        <f t="shared" si="526"/>
        <v>0</v>
      </c>
      <c r="P280" s="90">
        <f t="shared" si="505"/>
        <v>0</v>
      </c>
      <c r="Q280" s="121" t="str">
        <f t="shared" si="527"/>
        <v>ME19ACM01</v>
      </c>
      <c r="R280" s="90">
        <f t="shared" si="528"/>
        <v>60.84</v>
      </c>
      <c r="S280" s="90">
        <f t="shared" si="529"/>
        <v>18</v>
      </c>
      <c r="T280" s="90">
        <f t="shared" si="506"/>
        <v>10.951200000000002</v>
      </c>
      <c r="U280" s="121" t="str">
        <f t="shared" si="530"/>
        <v>EU19TAM02</v>
      </c>
      <c r="V280" s="90">
        <f t="shared" si="531"/>
        <v>79.44</v>
      </c>
      <c r="W280" s="90">
        <f t="shared" si="532"/>
        <v>11</v>
      </c>
      <c r="X280" s="90">
        <f t="shared" si="507"/>
        <v>8.7383999999999986</v>
      </c>
      <c r="Y280" s="121">
        <f t="shared" si="533"/>
        <v>0</v>
      </c>
      <c r="Z280" s="90">
        <f t="shared" si="534"/>
        <v>0</v>
      </c>
      <c r="AA280" s="90">
        <f t="shared" si="535"/>
        <v>0</v>
      </c>
      <c r="AB280" s="90">
        <f t="shared" si="508"/>
        <v>0</v>
      </c>
      <c r="AC280" s="121" t="str">
        <f t="shared" si="536"/>
        <v>MF19DAG01</v>
      </c>
      <c r="AD280" s="90">
        <f t="shared" si="537"/>
        <v>60.84</v>
      </c>
      <c r="AE280" s="90">
        <f t="shared" si="538"/>
        <v>33</v>
      </c>
      <c r="AF280" s="90">
        <f t="shared" si="509"/>
        <v>20.077200000000001</v>
      </c>
      <c r="AG280" s="121">
        <f t="shared" si="539"/>
        <v>0</v>
      </c>
      <c r="AH280" s="90">
        <f t="shared" si="540"/>
        <v>0</v>
      </c>
      <c r="AI280" s="90">
        <f t="shared" si="541"/>
        <v>0</v>
      </c>
      <c r="AJ280" s="90">
        <f t="shared" si="510"/>
        <v>0</v>
      </c>
      <c r="AK280" s="121" t="str">
        <f t="shared" si="542"/>
        <v>AC18BR02</v>
      </c>
      <c r="AL280" s="90">
        <f t="shared" si="543"/>
        <v>130.5</v>
      </c>
      <c r="AM280" s="90">
        <f t="shared" si="544"/>
        <v>23</v>
      </c>
      <c r="AN280" s="90">
        <f t="shared" si="511"/>
        <v>30.015000000000001</v>
      </c>
      <c r="AO280" s="121">
        <f t="shared" si="545"/>
        <v>0</v>
      </c>
      <c r="AP280" s="118">
        <f t="shared" si="513"/>
        <v>0</v>
      </c>
      <c r="AQ280" s="89">
        <f t="shared" si="546"/>
        <v>0</v>
      </c>
      <c r="AR280" s="279">
        <f t="shared" si="514"/>
        <v>0</v>
      </c>
      <c r="AS280" s="121">
        <f t="shared" si="547"/>
        <v>0</v>
      </c>
      <c r="AT280" s="118">
        <f t="shared" si="515"/>
        <v>0</v>
      </c>
      <c r="AU280" s="279">
        <f t="shared" si="548"/>
        <v>0</v>
      </c>
      <c r="AV280" s="279">
        <f t="shared" si="516"/>
        <v>0</v>
      </c>
      <c r="AW280" s="123">
        <f t="shared" si="549"/>
        <v>0</v>
      </c>
      <c r="AX280" s="118">
        <f t="shared" si="517"/>
        <v>0</v>
      </c>
      <c r="AY280" s="287">
        <f t="shared" si="550"/>
        <v>392.46000000000004</v>
      </c>
      <c r="AZ280" s="78">
        <f t="shared" si="605"/>
        <v>84.991799999999998</v>
      </c>
      <c r="BA280" s="279"/>
      <c r="BB280" s="127"/>
      <c r="BC280" s="325">
        <f t="shared" si="606"/>
        <v>244</v>
      </c>
      <c r="BD280" s="330"/>
      <c r="BE280" s="331" t="b">
        <f t="shared" si="607"/>
        <v>0</v>
      </c>
      <c r="BF280" s="330"/>
      <c r="BG280" s="331" t="b">
        <f t="shared" si="608"/>
        <v>0</v>
      </c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  <c r="CI280" s="113"/>
      <c r="CJ280" s="113"/>
      <c r="CK280" s="113"/>
      <c r="CL280" s="113"/>
      <c r="CM280" s="113"/>
      <c r="CN280" s="113"/>
      <c r="CO280" s="113"/>
      <c r="CP280" s="113"/>
      <c r="CQ280" s="113"/>
      <c r="CR280" s="113"/>
      <c r="CS280" s="113"/>
      <c r="CT280" s="113"/>
      <c r="CU280" s="113"/>
      <c r="CV280" s="113"/>
      <c r="CW280" s="113"/>
      <c r="CX280" s="113"/>
      <c r="CY280" s="113"/>
      <c r="CZ280" s="113"/>
      <c r="DA280" s="113"/>
      <c r="DB280" s="113"/>
      <c r="DC280" s="113"/>
      <c r="DD280" s="113"/>
      <c r="DE280" s="113"/>
      <c r="DF280" s="113"/>
      <c r="DG280" s="113"/>
      <c r="DH280" s="113"/>
      <c r="DI280" s="113"/>
      <c r="DJ280" s="113"/>
      <c r="DK280" s="113"/>
      <c r="DL280" s="113"/>
      <c r="DM280" s="113"/>
      <c r="DN280" s="113"/>
      <c r="DO280" s="113"/>
      <c r="DP280" s="113"/>
      <c r="DQ280" s="113"/>
      <c r="DR280" s="113"/>
      <c r="DS280" s="113"/>
      <c r="DT280" s="113"/>
      <c r="DU280" s="113"/>
      <c r="DV280" s="113"/>
      <c r="DW280" s="113"/>
      <c r="DX280" s="113"/>
      <c r="DY280" s="113"/>
      <c r="DZ280" s="113"/>
      <c r="EA280" s="113"/>
      <c r="EB280" s="113"/>
      <c r="EC280" s="113"/>
      <c r="ED280" s="113"/>
      <c r="EE280" s="113"/>
      <c r="EF280" s="113"/>
      <c r="EG280" s="113"/>
      <c r="EH280" s="113"/>
      <c r="EI280" s="113"/>
      <c r="EJ280" s="113"/>
      <c r="EK280" s="113"/>
      <c r="EL280" s="113"/>
      <c r="EM280" s="113"/>
      <c r="EN280" s="113"/>
      <c r="EO280" s="113"/>
      <c r="EP280" s="113"/>
      <c r="EQ280" s="113"/>
      <c r="ER280" s="113"/>
      <c r="ES280" s="113"/>
      <c r="ET280" s="113"/>
      <c r="EU280" s="113"/>
      <c r="EV280" s="113"/>
      <c r="EW280" s="113"/>
      <c r="EX280" s="113"/>
      <c r="EY280" s="113"/>
      <c r="EZ280" s="113"/>
      <c r="FA280" s="113"/>
      <c r="FB280" s="113"/>
      <c r="FC280" s="113"/>
      <c r="FD280" s="113"/>
      <c r="FE280" s="113"/>
      <c r="FF280" s="113"/>
      <c r="FG280" s="113"/>
      <c r="FH280" s="113"/>
      <c r="FI280" s="113"/>
      <c r="FJ280" s="113"/>
      <c r="FK280" s="113"/>
      <c r="FL280" s="113"/>
      <c r="FM280" s="113"/>
      <c r="FN280" s="113"/>
      <c r="FO280" s="113"/>
      <c r="FP280" s="113"/>
      <c r="FQ280" s="113"/>
      <c r="FR280" s="113"/>
      <c r="FS280" s="113"/>
      <c r="FT280" s="113"/>
      <c r="FU280" s="113"/>
      <c r="FV280" s="113"/>
      <c r="FW280" s="113"/>
      <c r="FX280" s="113"/>
      <c r="FY280" s="113"/>
      <c r="FZ280" s="113"/>
      <c r="GA280" s="113"/>
      <c r="GB280" s="113"/>
      <c r="GC280" s="113"/>
      <c r="GD280" s="113"/>
      <c r="GE280" s="113"/>
      <c r="GF280" s="113"/>
      <c r="GG280" s="113"/>
      <c r="GH280" s="113"/>
      <c r="GI280" s="113"/>
      <c r="GJ280" s="113"/>
      <c r="GK280" s="113"/>
      <c r="GL280" s="113"/>
      <c r="GM280" s="113"/>
      <c r="GN280" s="113"/>
      <c r="GO280" s="113"/>
      <c r="GP280" s="113"/>
      <c r="GQ280" s="113"/>
      <c r="GR280" s="113"/>
      <c r="GS280" s="113"/>
      <c r="GT280" s="113"/>
      <c r="GU280" s="113"/>
      <c r="GV280" s="113"/>
      <c r="GW280" s="113"/>
      <c r="GX280" s="113"/>
      <c r="GY280" s="113"/>
      <c r="GZ280" s="113"/>
      <c r="HA280" s="113"/>
      <c r="HB280" s="113"/>
      <c r="HC280" s="113"/>
      <c r="HD280" s="113"/>
      <c r="HE280" s="113"/>
      <c r="HF280" s="113"/>
      <c r="HG280" s="113"/>
      <c r="HH280" s="113"/>
      <c r="HI280" s="113"/>
      <c r="HJ280" s="113"/>
      <c r="HK280" s="113"/>
      <c r="HL280" s="113"/>
      <c r="HM280" s="113"/>
      <c r="HN280" s="113"/>
      <c r="HO280" s="113"/>
      <c r="HP280" s="113"/>
      <c r="HQ280" s="113"/>
      <c r="HR280" s="113"/>
      <c r="HS280" s="113"/>
      <c r="HT280" s="113"/>
      <c r="HU280" s="113"/>
      <c r="HV280" s="113"/>
      <c r="HW280" s="113"/>
      <c r="HX280" s="113"/>
      <c r="HY280" s="113"/>
      <c r="HZ280" s="113"/>
      <c r="IA280" s="113"/>
      <c r="IB280" s="113"/>
      <c r="IC280" s="113"/>
      <c r="ID280" s="113"/>
      <c r="IE280" s="113"/>
      <c r="IF280" s="113"/>
      <c r="IG280" s="113"/>
      <c r="IH280" s="113"/>
      <c r="II280" s="113"/>
      <c r="IJ280" s="113"/>
      <c r="IK280" s="113"/>
      <c r="IL280" s="113"/>
      <c r="IM280" s="113"/>
      <c r="IN280" s="113"/>
      <c r="IO280" s="113"/>
      <c r="IP280" s="113"/>
      <c r="IQ280" s="113"/>
      <c r="IR280" s="113"/>
      <c r="IS280" s="113"/>
      <c r="IT280" s="113"/>
      <c r="IU280" s="113"/>
      <c r="IV280" s="113"/>
      <c r="IW280" s="113"/>
      <c r="IX280" s="113"/>
      <c r="IY280" s="113"/>
      <c r="IZ280" s="113"/>
      <c r="JA280" s="113"/>
      <c r="JB280" s="113"/>
      <c r="JC280" s="113"/>
      <c r="JD280" s="113"/>
      <c r="JE280" s="113"/>
      <c r="JF280" s="113"/>
      <c r="JG280" s="113"/>
      <c r="JH280" s="113"/>
      <c r="JI280" s="113"/>
      <c r="JJ280" s="113"/>
      <c r="JK280" s="113"/>
      <c r="JL280" s="113"/>
      <c r="JM280" s="113"/>
      <c r="JN280" s="113"/>
      <c r="JO280" s="113"/>
      <c r="JP280" s="113"/>
      <c r="JQ280" s="113"/>
      <c r="JR280" s="113"/>
      <c r="JS280" s="113"/>
      <c r="JT280" s="113"/>
      <c r="JU280" s="113"/>
      <c r="JV280" s="113"/>
      <c r="JW280" s="113"/>
      <c r="JX280" s="113"/>
      <c r="JY280" s="113"/>
      <c r="JZ280" s="113"/>
      <c r="KA280" s="113"/>
      <c r="KB280" s="113"/>
      <c r="KC280" s="113"/>
      <c r="KD280" s="113"/>
      <c r="KE280" s="113"/>
      <c r="KF280" s="113"/>
      <c r="KG280" s="113"/>
      <c r="KH280" s="113"/>
      <c r="KI280" s="113"/>
      <c r="KJ280" s="113"/>
      <c r="KK280" s="113"/>
      <c r="KL280" s="113"/>
      <c r="KM280" s="113"/>
      <c r="KN280" s="113"/>
      <c r="KO280" s="113"/>
      <c r="KP280" s="113"/>
      <c r="KQ280" s="113"/>
      <c r="KR280" s="113"/>
      <c r="KS280" s="113"/>
      <c r="KT280" s="113"/>
      <c r="KU280" s="113"/>
      <c r="KV280" s="113"/>
      <c r="KW280" s="113"/>
      <c r="KX280" s="113"/>
      <c r="KY280" s="113"/>
      <c r="KZ280" s="113"/>
      <c r="LA280" s="113"/>
      <c r="LB280" s="113"/>
      <c r="LC280" s="113"/>
      <c r="LD280" s="113"/>
      <c r="LE280" s="113"/>
      <c r="LF280" s="113"/>
      <c r="LG280" s="113"/>
      <c r="LH280" s="113"/>
      <c r="LI280" s="113"/>
      <c r="LJ280" s="113"/>
      <c r="LK280" s="113"/>
      <c r="LL280" s="113"/>
      <c r="LM280" s="113"/>
      <c r="LN280" s="113"/>
      <c r="LO280" s="113"/>
      <c r="LP280" s="113"/>
      <c r="LQ280" s="113"/>
      <c r="LR280" s="113"/>
      <c r="LS280" s="113"/>
      <c r="LT280" s="113"/>
      <c r="LU280" s="113"/>
      <c r="LV280" s="113"/>
      <c r="LW280" s="113"/>
      <c r="LX280" s="113"/>
      <c r="LY280" s="113"/>
      <c r="LZ280" s="113"/>
      <c r="MA280" s="113"/>
      <c r="MB280" s="113"/>
      <c r="MC280" s="113"/>
      <c r="MD280" s="113"/>
      <c r="ME280" s="113"/>
      <c r="MF280" s="113"/>
      <c r="MG280" s="113"/>
      <c r="MH280" s="113"/>
      <c r="MI280" s="113"/>
      <c r="MJ280" s="113"/>
      <c r="MK280" s="113"/>
      <c r="ML280" s="113"/>
      <c r="MM280" s="113"/>
      <c r="MN280" s="113"/>
      <c r="MO280" s="113"/>
      <c r="MP280" s="113"/>
      <c r="MQ280" s="113"/>
      <c r="MR280" s="113"/>
      <c r="MS280" s="113"/>
      <c r="MT280" s="113"/>
      <c r="MU280" s="113"/>
      <c r="MV280" s="113"/>
      <c r="MW280" s="113"/>
      <c r="MX280" s="113"/>
      <c r="MY280" s="113"/>
      <c r="MZ280" s="113"/>
      <c r="NA280" s="113"/>
      <c r="NB280" s="113"/>
      <c r="NC280" s="113"/>
      <c r="ND280" s="113"/>
      <c r="NE280" s="113"/>
      <c r="NF280" s="113"/>
      <c r="NG280" s="113"/>
      <c r="NH280" s="113"/>
      <c r="NI280" s="113"/>
      <c r="NJ280" s="113"/>
      <c r="NK280" s="113"/>
      <c r="NL280" s="113"/>
      <c r="NM280" s="113"/>
      <c r="NN280" s="113"/>
      <c r="NO280" s="113"/>
      <c r="NP280" s="113"/>
      <c r="NQ280" s="113"/>
      <c r="NR280" s="113"/>
      <c r="NS280" s="113"/>
      <c r="NT280" s="113"/>
      <c r="NU280" s="113"/>
      <c r="NV280" s="113"/>
      <c r="NW280" s="113"/>
      <c r="NX280" s="113"/>
      <c r="NY280" s="113"/>
      <c r="NZ280" s="113"/>
      <c r="OA280" s="113"/>
      <c r="OB280" s="113"/>
      <c r="OC280" s="113"/>
      <c r="OD280" s="113"/>
      <c r="OE280" s="113"/>
      <c r="OF280" s="113"/>
      <c r="OG280" s="113"/>
      <c r="OH280" s="113"/>
      <c r="OI280" s="113"/>
      <c r="OJ280" s="113"/>
      <c r="OK280" s="113"/>
      <c r="OL280" s="113"/>
      <c r="OM280" s="113"/>
      <c r="ON280" s="113"/>
      <c r="OO280" s="113"/>
      <c r="OP280" s="113"/>
      <c r="OQ280" s="113"/>
      <c r="OR280" s="113"/>
      <c r="OS280" s="113"/>
      <c r="OT280" s="113"/>
      <c r="OU280" s="113"/>
      <c r="OV280" s="113"/>
      <c r="OW280" s="113"/>
      <c r="OX280" s="113"/>
      <c r="OY280" s="113"/>
      <c r="OZ280" s="113"/>
      <c r="PA280" s="113"/>
      <c r="PB280" s="113"/>
      <c r="PC280" s="113"/>
      <c r="PD280" s="113"/>
      <c r="PE280" s="113"/>
      <c r="PF280" s="113"/>
      <c r="PG280" s="113"/>
      <c r="PH280" s="113"/>
      <c r="PI280" s="113"/>
      <c r="PJ280" s="113"/>
      <c r="PK280" s="113"/>
      <c r="PL280" s="113"/>
      <c r="PM280" s="113"/>
      <c r="PN280" s="113"/>
      <c r="PO280" s="113"/>
      <c r="PP280" s="113"/>
      <c r="PQ280" s="113"/>
      <c r="PR280" s="113"/>
      <c r="PS280" s="113"/>
      <c r="PT280" s="113"/>
      <c r="PU280" s="113"/>
      <c r="PV280" s="113"/>
      <c r="PW280" s="113"/>
      <c r="PX280" s="113"/>
      <c r="PY280" s="113"/>
      <c r="PZ280" s="113"/>
      <c r="QA280" s="113"/>
      <c r="QB280" s="113"/>
      <c r="QC280" s="113"/>
      <c r="QD280" s="113"/>
      <c r="QE280" s="113"/>
      <c r="QF280" s="113"/>
      <c r="QG280" s="113"/>
      <c r="QH280" s="113"/>
      <c r="QI280" s="113"/>
      <c r="QJ280" s="113"/>
      <c r="QK280" s="113"/>
      <c r="QL280" s="113"/>
      <c r="QM280" s="113"/>
      <c r="QN280" s="113"/>
      <c r="QO280" s="113"/>
      <c r="QP280" s="113"/>
      <c r="QQ280" s="113"/>
      <c r="QR280" s="113"/>
      <c r="QS280" s="113"/>
      <c r="QT280" s="113"/>
      <c r="QU280" s="113"/>
      <c r="QV280" s="113"/>
      <c r="QW280" s="113"/>
      <c r="QX280" s="113"/>
      <c r="QY280" s="113"/>
      <c r="QZ280" s="113"/>
      <c r="RA280" s="113"/>
      <c r="RB280" s="113"/>
      <c r="RC280" s="113"/>
      <c r="RD280" s="113"/>
      <c r="RE280" s="113"/>
      <c r="RF280" s="113"/>
      <c r="RG280" s="113"/>
      <c r="RH280" s="113"/>
      <c r="RI280" s="113"/>
      <c r="RJ280" s="113"/>
      <c r="RK280" s="113"/>
      <c r="RL280" s="113"/>
      <c r="RM280" s="113"/>
      <c r="RN280" s="113"/>
      <c r="RO280" s="113"/>
      <c r="RP280" s="113"/>
      <c r="RQ280" s="113"/>
      <c r="RR280" s="113"/>
      <c r="RS280" s="113"/>
      <c r="RT280" s="113"/>
      <c r="RU280" s="113"/>
      <c r="RV280" s="113"/>
      <c r="RW280" s="113"/>
      <c r="RX280" s="113"/>
      <c r="RY280" s="113"/>
      <c r="RZ280" s="113"/>
      <c r="SA280" s="113"/>
      <c r="SB280" s="113"/>
      <c r="SC280" s="113"/>
      <c r="SD280" s="113"/>
      <c r="SE280" s="113"/>
      <c r="SF280" s="113"/>
      <c r="SG280" s="113"/>
      <c r="SH280" s="113"/>
      <c r="SI280" s="113"/>
      <c r="SJ280" s="113"/>
      <c r="SK280" s="113"/>
      <c r="SL280" s="113"/>
      <c r="SM280" s="113"/>
      <c r="SN280" s="113"/>
      <c r="SO280" s="113"/>
      <c r="SP280" s="113"/>
      <c r="SQ280" s="113"/>
      <c r="SR280" s="113"/>
      <c r="SS280" s="113"/>
      <c r="ST280" s="113"/>
      <c r="SU280" s="113"/>
      <c r="SV280" s="113"/>
      <c r="SW280" s="113"/>
      <c r="SX280" s="113"/>
      <c r="SY280" s="113"/>
      <c r="SZ280" s="113"/>
      <c r="TA280" s="113"/>
      <c r="TB280" s="113"/>
      <c r="TC280" s="113"/>
      <c r="TD280" s="113"/>
      <c r="TE280" s="113"/>
      <c r="TF280" s="113"/>
      <c r="TG280" s="113"/>
      <c r="TH280" s="113"/>
      <c r="TI280" s="113"/>
      <c r="TJ280" s="113"/>
      <c r="TK280" s="113"/>
      <c r="TL280" s="113"/>
      <c r="TM280" s="113"/>
      <c r="TN280" s="113"/>
      <c r="TO280" s="113"/>
      <c r="TP280" s="113"/>
      <c r="TQ280" s="113"/>
      <c r="TR280" s="113"/>
      <c r="TS280" s="113"/>
      <c r="TT280" s="113"/>
      <c r="TU280" s="113"/>
      <c r="TV280" s="113"/>
      <c r="TW280" s="113"/>
      <c r="TX280" s="113"/>
      <c r="TY280" s="113"/>
      <c r="TZ280" s="113"/>
      <c r="UA280" s="113"/>
      <c r="UB280" s="113"/>
      <c r="UC280" s="113"/>
      <c r="UD280" s="113"/>
      <c r="UE280" s="113"/>
      <c r="UF280" s="113"/>
      <c r="UG280" s="113"/>
      <c r="UH280" s="113"/>
      <c r="UI280" s="113"/>
      <c r="UJ280" s="113"/>
      <c r="UK280" s="113"/>
      <c r="UL280" s="113"/>
      <c r="UM280" s="113"/>
      <c r="UN280" s="113"/>
      <c r="UO280" s="113"/>
      <c r="UP280" s="113"/>
      <c r="UQ280" s="113"/>
      <c r="UR280" s="113"/>
      <c r="US280" s="113"/>
      <c r="UT280" s="113"/>
      <c r="UU280" s="113"/>
      <c r="UV280" s="113"/>
      <c r="UW280" s="113"/>
      <c r="UX280" s="113"/>
      <c r="UY280" s="113"/>
      <c r="UZ280" s="113"/>
      <c r="VA280" s="113"/>
      <c r="VB280" s="113"/>
      <c r="VC280" s="113"/>
      <c r="VD280" s="113"/>
      <c r="VE280" s="113"/>
      <c r="VF280" s="113"/>
      <c r="VG280" s="113"/>
      <c r="VH280" s="113"/>
      <c r="VI280" s="113"/>
      <c r="VJ280" s="113"/>
      <c r="VK280" s="113"/>
      <c r="VL280" s="113"/>
      <c r="VM280" s="113"/>
      <c r="VN280" s="113"/>
      <c r="VO280" s="113"/>
      <c r="VP280" s="113"/>
      <c r="VQ280" s="113"/>
      <c r="VR280" s="113"/>
      <c r="VS280" s="113"/>
      <c r="VT280" s="113"/>
      <c r="VU280" s="113"/>
      <c r="VV280" s="113"/>
      <c r="VW280" s="113"/>
      <c r="VX280" s="113"/>
      <c r="VY280" s="113"/>
      <c r="VZ280" s="113"/>
      <c r="WA280" s="113"/>
      <c r="WB280" s="113"/>
      <c r="WC280" s="113"/>
      <c r="WD280" s="113"/>
      <c r="WE280" s="113"/>
      <c r="WF280" s="113"/>
      <c r="WG280" s="113"/>
      <c r="WH280" s="113"/>
      <c r="WI280" s="113"/>
      <c r="WJ280" s="113"/>
      <c r="WK280" s="113"/>
      <c r="WL280" s="113"/>
      <c r="WM280" s="113"/>
      <c r="WN280" s="113"/>
      <c r="WO280" s="113"/>
      <c r="WP280" s="113"/>
      <c r="WQ280" s="113"/>
      <c r="WR280" s="113"/>
      <c r="WS280" s="113"/>
      <c r="WT280" s="113"/>
      <c r="WU280" s="113"/>
      <c r="WV280" s="113"/>
      <c r="WW280" s="113"/>
      <c r="WX280" s="113"/>
      <c r="WY280" s="113"/>
      <c r="WZ280" s="113"/>
      <c r="XA280" s="113"/>
      <c r="XB280" s="113"/>
      <c r="XC280" s="113"/>
      <c r="XD280" s="113"/>
      <c r="XE280" s="113"/>
      <c r="XF280" s="113"/>
      <c r="XG280" s="113"/>
      <c r="XH280" s="113"/>
      <c r="XI280" s="113"/>
      <c r="XJ280" s="113"/>
      <c r="XK280" s="113"/>
      <c r="XL280" s="113"/>
      <c r="XM280" s="113"/>
      <c r="XN280" s="113"/>
      <c r="XO280" s="113"/>
      <c r="XP280" s="113"/>
      <c r="XQ280" s="113"/>
      <c r="XR280" s="113"/>
      <c r="XS280" s="113"/>
      <c r="XT280" s="113"/>
      <c r="XU280" s="113"/>
      <c r="XV280" s="113"/>
      <c r="XW280" s="113"/>
      <c r="XX280" s="113"/>
      <c r="XY280" s="113"/>
      <c r="XZ280" s="113"/>
      <c r="YA280" s="113"/>
      <c r="YB280" s="113"/>
      <c r="YC280" s="113"/>
      <c r="YD280" s="113"/>
      <c r="YE280" s="113"/>
      <c r="YF280" s="113"/>
      <c r="YG280" s="113"/>
      <c r="YH280" s="113"/>
      <c r="YI280" s="113"/>
      <c r="YJ280" s="113"/>
      <c r="YK280" s="113"/>
      <c r="YL280" s="113"/>
      <c r="YM280" s="113"/>
      <c r="YN280" s="113"/>
      <c r="YO280" s="113"/>
      <c r="YP280" s="113"/>
      <c r="YQ280" s="113"/>
      <c r="YR280" s="113"/>
      <c r="YS280" s="113"/>
      <c r="YT280" s="113"/>
      <c r="YU280" s="113"/>
      <c r="YV280" s="113"/>
      <c r="YW280" s="113"/>
      <c r="YX280" s="113"/>
      <c r="YY280" s="113"/>
      <c r="YZ280" s="113"/>
      <c r="ZA280" s="113"/>
      <c r="ZB280" s="113"/>
      <c r="ZC280" s="113"/>
      <c r="ZD280" s="113"/>
      <c r="ZE280" s="113"/>
      <c r="ZF280" s="113"/>
      <c r="ZG280" s="113"/>
      <c r="ZH280" s="113"/>
      <c r="ZI280" s="113"/>
      <c r="ZJ280" s="113"/>
      <c r="ZK280" s="113"/>
      <c r="ZL280" s="113"/>
      <c r="ZM280" s="113"/>
      <c r="ZN280" s="113"/>
      <c r="ZO280" s="113"/>
      <c r="ZP280" s="113"/>
      <c r="ZQ280" s="113"/>
      <c r="ZR280" s="113"/>
      <c r="ZS280" s="113"/>
      <c r="ZT280" s="113"/>
      <c r="ZU280" s="113"/>
      <c r="ZV280" s="113"/>
      <c r="ZW280" s="113"/>
      <c r="ZX280" s="113"/>
      <c r="ZY280" s="113"/>
      <c r="ZZ280" s="113"/>
      <c r="AAA280" s="113"/>
      <c r="AAB280" s="113"/>
      <c r="AAC280" s="113"/>
      <c r="AAD280" s="113"/>
      <c r="AAE280" s="113"/>
      <c r="AAF280" s="113"/>
      <c r="AAG280" s="113"/>
      <c r="AAH280" s="113"/>
      <c r="AAI280" s="113"/>
      <c r="AAJ280" s="113"/>
      <c r="AAK280" s="113"/>
      <c r="AAL280" s="113"/>
      <c r="AAM280" s="113"/>
      <c r="AAN280" s="113"/>
      <c r="AAO280" s="113"/>
      <c r="AAP280" s="113"/>
      <c r="AAQ280" s="113"/>
      <c r="AAR280" s="113"/>
      <c r="AAS280" s="113"/>
      <c r="AAT280" s="113"/>
      <c r="AAU280" s="113"/>
      <c r="AAV280" s="113"/>
      <c r="AAW280" s="113"/>
      <c r="AAX280" s="113"/>
      <c r="AAY280" s="113"/>
      <c r="AAZ280" s="113"/>
      <c r="ABA280" s="113"/>
      <c r="ABB280" s="113"/>
      <c r="ABC280" s="113"/>
      <c r="ABD280" s="113"/>
      <c r="ABE280" s="113"/>
      <c r="ABF280" s="113"/>
      <c r="ABG280" s="113"/>
      <c r="ABH280" s="113"/>
      <c r="ABI280" s="113"/>
      <c r="ABJ280" s="113"/>
      <c r="ABK280" s="113"/>
      <c r="ABL280" s="113"/>
      <c r="ABM280" s="113"/>
      <c r="ABN280" s="113"/>
      <c r="ABO280" s="113"/>
      <c r="ABP280" s="113"/>
      <c r="ABQ280" s="113"/>
      <c r="ABR280" s="113"/>
      <c r="ABS280" s="113"/>
      <c r="ABT280" s="113"/>
      <c r="ABU280" s="113"/>
      <c r="ABV280" s="113"/>
      <c r="ABW280" s="113"/>
      <c r="ABX280" s="113"/>
      <c r="ABY280" s="113"/>
      <c r="ABZ280" s="113"/>
      <c r="ACA280" s="113"/>
      <c r="ACB280" s="113"/>
      <c r="ACC280" s="113"/>
      <c r="ACD280" s="113"/>
      <c r="ACE280" s="113"/>
      <c r="ACF280" s="113"/>
      <c r="ACG280" s="113"/>
      <c r="ACH280" s="113"/>
      <c r="ACI280" s="113"/>
      <c r="ACJ280" s="113"/>
      <c r="ACK280" s="113"/>
      <c r="ACL280" s="113"/>
      <c r="ACM280" s="113"/>
      <c r="ACN280" s="113"/>
      <c r="ACO280" s="113"/>
      <c r="ACP280" s="113"/>
      <c r="ACQ280" s="113"/>
      <c r="ACR280" s="113"/>
      <c r="ACS280" s="113"/>
      <c r="ACT280" s="113"/>
      <c r="ACU280" s="113"/>
      <c r="ACV280" s="113"/>
      <c r="ACW280" s="113"/>
      <c r="ACX280" s="113"/>
      <c r="ACY280" s="113"/>
      <c r="ACZ280" s="113"/>
      <c r="ADA280" s="113"/>
      <c r="ADB280" s="113"/>
      <c r="ADC280" s="113"/>
      <c r="ADD280" s="113"/>
      <c r="ADE280" s="113"/>
      <c r="ADF280" s="113"/>
      <c r="ADG280" s="113"/>
      <c r="ADH280" s="113"/>
      <c r="ADI280" s="113"/>
      <c r="ADJ280" s="113"/>
      <c r="ADK280" s="113"/>
      <c r="ADL280" s="113"/>
      <c r="ADM280" s="113"/>
      <c r="ADN280" s="113"/>
      <c r="ADO280" s="113"/>
      <c r="ADP280" s="113"/>
      <c r="ADQ280" s="113"/>
      <c r="ADR280" s="113"/>
      <c r="ADS280" s="113"/>
      <c r="ADT280" s="113"/>
      <c r="ADU280" s="113"/>
      <c r="ADV280" s="113"/>
      <c r="ADW280" s="113"/>
      <c r="ADX280" s="113"/>
      <c r="ADY280" s="113"/>
      <c r="ADZ280" s="113"/>
      <c r="AEA280" s="113"/>
      <c r="AEB280" s="113"/>
      <c r="AEC280" s="113"/>
      <c r="AED280" s="113"/>
      <c r="AEE280" s="113"/>
      <c r="AEF280" s="113"/>
      <c r="AEG280" s="113"/>
      <c r="AEH280" s="113"/>
      <c r="AEI280" s="113"/>
      <c r="AEJ280" s="113"/>
      <c r="AEK280" s="113"/>
      <c r="AEL280" s="113"/>
      <c r="AEM280" s="113"/>
      <c r="AEN280" s="113"/>
      <c r="AEO280" s="113"/>
      <c r="AEP280" s="113"/>
      <c r="AEQ280" s="113"/>
      <c r="AER280" s="113"/>
      <c r="AES280" s="113"/>
      <c r="AET280" s="113"/>
      <c r="AEU280" s="113"/>
      <c r="AEV280" s="113"/>
      <c r="AEW280" s="113"/>
      <c r="AEX280" s="113"/>
      <c r="AEY280" s="113"/>
      <c r="AEZ280" s="113"/>
      <c r="AFA280" s="113"/>
      <c r="AFB280" s="113"/>
      <c r="AFC280" s="113"/>
      <c r="AFD280" s="113"/>
      <c r="AFE280" s="113"/>
      <c r="AFF280" s="113"/>
      <c r="AFG280" s="113"/>
      <c r="AFH280" s="113"/>
      <c r="AFI280" s="113"/>
      <c r="AFJ280" s="113"/>
      <c r="AFK280" s="113"/>
      <c r="AFL280" s="113"/>
      <c r="AFM280" s="113"/>
      <c r="AFN280" s="113"/>
      <c r="AFO280" s="113"/>
      <c r="AFP280" s="113"/>
      <c r="AFQ280" s="113"/>
      <c r="AFR280" s="113"/>
      <c r="AFS280" s="113"/>
      <c r="AFT280" s="113"/>
      <c r="AFU280" s="113"/>
      <c r="AFV280" s="113"/>
      <c r="AFW280" s="113"/>
      <c r="AFX280" s="113"/>
      <c r="AFY280" s="113"/>
      <c r="AFZ280" s="113"/>
      <c r="AGA280" s="113"/>
      <c r="AGB280" s="113"/>
      <c r="AGC280" s="113"/>
      <c r="AGD280" s="113"/>
      <c r="AGE280" s="113"/>
      <c r="AGF280" s="113"/>
      <c r="AGG280" s="113"/>
      <c r="AGH280" s="113"/>
      <c r="AGI280" s="113"/>
      <c r="AGJ280" s="113"/>
      <c r="AGK280" s="113"/>
      <c r="AGL280" s="113"/>
      <c r="AGM280" s="113"/>
      <c r="AGN280" s="113"/>
      <c r="AGO280" s="113"/>
      <c r="AGP280" s="113"/>
      <c r="AGQ280" s="113"/>
      <c r="AGR280" s="113"/>
      <c r="AGS280" s="113"/>
      <c r="AGT280" s="113"/>
      <c r="AGU280" s="113"/>
      <c r="AGV280" s="113"/>
      <c r="AGW280" s="113"/>
      <c r="AGX280" s="113"/>
      <c r="AGY280" s="113"/>
      <c r="AGZ280" s="113"/>
      <c r="AHA280" s="113"/>
      <c r="AHB280" s="113"/>
      <c r="AHC280" s="113"/>
      <c r="AHD280" s="113"/>
      <c r="AHE280" s="113"/>
      <c r="AHF280" s="113"/>
      <c r="AHG280" s="113"/>
      <c r="AHH280" s="113"/>
      <c r="AHI280" s="113"/>
      <c r="AHJ280" s="113"/>
      <c r="AHK280" s="113"/>
      <c r="AHL280" s="113"/>
      <c r="AHM280" s="113"/>
      <c r="AHN280" s="113"/>
      <c r="AHO280" s="113"/>
      <c r="AHP280" s="113"/>
      <c r="AHQ280" s="113"/>
      <c r="AHR280" s="113"/>
      <c r="AHS280" s="113"/>
      <c r="AHT280" s="113"/>
      <c r="AHU280" s="113"/>
      <c r="AHV280" s="113"/>
      <c r="AHW280" s="113"/>
      <c r="AHX280" s="113"/>
      <c r="AHY280" s="113"/>
      <c r="AHZ280" s="113"/>
      <c r="AIA280" s="113"/>
      <c r="AIB280" s="113"/>
      <c r="AIC280" s="113"/>
      <c r="AID280" s="113"/>
      <c r="AIE280" s="113"/>
      <c r="AIF280" s="113"/>
      <c r="AIG280" s="113"/>
      <c r="AIH280" s="113"/>
      <c r="AII280" s="113"/>
      <c r="AIJ280" s="113"/>
      <c r="AIK280" s="113"/>
      <c r="AIL280" s="113"/>
      <c r="AIM280" s="113"/>
      <c r="AIN280" s="113"/>
      <c r="AIO280" s="113"/>
      <c r="AIP280" s="113"/>
      <c r="AIQ280" s="113"/>
      <c r="AIR280" s="113"/>
      <c r="AIS280" s="113"/>
      <c r="AIT280" s="113"/>
      <c r="AIU280" s="113"/>
      <c r="AIV280" s="113"/>
      <c r="AIW280" s="113"/>
      <c r="AIX280" s="113"/>
      <c r="AIY280" s="113"/>
      <c r="AIZ280" s="113"/>
      <c r="AJA280" s="113"/>
      <c r="AJB280" s="113"/>
      <c r="AJC280" s="113"/>
      <c r="AJD280" s="113"/>
      <c r="AJE280" s="113"/>
      <c r="AJF280" s="113"/>
      <c r="AJG280" s="113"/>
      <c r="AJH280" s="113"/>
      <c r="AJI280" s="113"/>
      <c r="AJJ280" s="113"/>
      <c r="AJK280" s="113"/>
      <c r="AJL280" s="113"/>
      <c r="AJM280" s="113"/>
      <c r="AJN280" s="113"/>
      <c r="AJO280" s="113"/>
      <c r="AJP280" s="113"/>
      <c r="AJQ280" s="113"/>
      <c r="AJR280" s="113"/>
      <c r="AJS280" s="113"/>
      <c r="AJT280" s="113"/>
      <c r="AJU280" s="113"/>
      <c r="AJV280" s="113"/>
      <c r="AJW280" s="113"/>
      <c r="AJX280" s="113"/>
      <c r="AJY280" s="113"/>
      <c r="AJZ280" s="113"/>
      <c r="AKA280" s="113"/>
      <c r="AKB280" s="113"/>
      <c r="AKC280" s="113"/>
      <c r="AKD280" s="113"/>
      <c r="AKE280" s="113"/>
      <c r="AKF280" s="113"/>
      <c r="AKG280" s="113"/>
      <c r="AKH280" s="113"/>
      <c r="AKI280" s="113"/>
      <c r="AKJ280" s="113"/>
      <c r="AKK280" s="113"/>
      <c r="AKL280" s="113"/>
      <c r="AKM280" s="113"/>
      <c r="AKN280" s="113"/>
      <c r="AKO280" s="113"/>
      <c r="AKP280" s="113"/>
      <c r="AKQ280" s="113"/>
      <c r="AKR280" s="113"/>
      <c r="AKS280" s="113"/>
      <c r="AKT280" s="113"/>
      <c r="AKU280" s="113"/>
      <c r="AKV280" s="113"/>
      <c r="AKW280" s="113"/>
      <c r="AKX280" s="113"/>
      <c r="AKY280" s="113"/>
      <c r="AKZ280" s="113"/>
      <c r="ALA280" s="113"/>
      <c r="ALB280" s="113"/>
      <c r="ALC280" s="113"/>
      <c r="ALD280" s="113"/>
      <c r="ALE280" s="113"/>
      <c r="ALF280" s="113"/>
      <c r="ALG280" s="113"/>
      <c r="ALH280" s="113"/>
      <c r="ALI280" s="113"/>
      <c r="ALJ280" s="113"/>
      <c r="ALK280" s="113"/>
      <c r="ALL280" s="113"/>
      <c r="ALM280" s="113"/>
      <c r="ALN280" s="113"/>
      <c r="ALO280" s="113"/>
      <c r="ALP280" s="113"/>
      <c r="ALQ280" s="113"/>
      <c r="ALR280" s="113"/>
      <c r="ALS280" s="113"/>
      <c r="ALT280" s="113"/>
      <c r="ALU280" s="113"/>
      <c r="ALV280" s="113"/>
      <c r="ALW280" s="113"/>
      <c r="ALX280" s="113"/>
      <c r="ALY280" s="113"/>
      <c r="ALZ280" s="113"/>
      <c r="AMA280" s="113"/>
      <c r="AMB280" s="113"/>
      <c r="AMC280" s="113"/>
      <c r="AMD280" s="113"/>
      <c r="AME280" s="113"/>
      <c r="AMF280" s="113"/>
      <c r="AMG280" s="113"/>
      <c r="AMH280" s="113"/>
      <c r="AMI280" s="113"/>
      <c r="AMJ280" s="113"/>
      <c r="AMK280" s="113"/>
      <c r="AML280" s="113"/>
      <c r="AMM280" s="113"/>
      <c r="AMN280" s="113"/>
      <c r="AMO280" s="113"/>
      <c r="AMP280" s="113"/>
      <c r="AMQ280" s="113"/>
      <c r="AMR280" s="113"/>
      <c r="AMS280" s="113"/>
      <c r="AMT280" s="113"/>
      <c r="AMU280" s="113"/>
      <c r="AMV280" s="113"/>
      <c r="AMW280" s="113"/>
      <c r="AMX280" s="113"/>
      <c r="AMY280" s="113"/>
      <c r="AMZ280" s="113"/>
      <c r="ANA280" s="113"/>
      <c r="ANB280" s="113"/>
    </row>
    <row r="281" spans="1:1042" ht="15" customHeight="1" x14ac:dyDescent="0.2">
      <c r="A281"/>
      <c r="B281" s="91">
        <v>245</v>
      </c>
      <c r="C281" s="91" t="s">
        <v>92</v>
      </c>
      <c r="D281" s="283">
        <f t="shared" si="512"/>
        <v>44029</v>
      </c>
      <c r="E281" s="90" t="str">
        <f t="shared" si="518"/>
        <v>MF19ABM01</v>
      </c>
      <c r="F281" s="90">
        <f t="shared" si="519"/>
        <v>33</v>
      </c>
      <c r="G281" s="90">
        <f t="shared" si="520"/>
        <v>25</v>
      </c>
      <c r="H281" s="90">
        <f t="shared" si="503"/>
        <v>8.25</v>
      </c>
      <c r="I281" s="121" t="str">
        <f t="shared" si="521"/>
        <v>CT19ACM02</v>
      </c>
      <c r="J281" s="90">
        <f t="shared" si="522"/>
        <v>18</v>
      </c>
      <c r="K281" s="90">
        <f t="shared" si="523"/>
        <v>20</v>
      </c>
      <c r="L281" s="90">
        <f t="shared" si="504"/>
        <v>3.6</v>
      </c>
      <c r="M281" s="121">
        <f t="shared" si="524"/>
        <v>0</v>
      </c>
      <c r="N281" s="90">
        <f t="shared" si="525"/>
        <v>0</v>
      </c>
      <c r="O281" s="90">
        <f t="shared" si="526"/>
        <v>0</v>
      </c>
      <c r="P281" s="90">
        <f t="shared" si="505"/>
        <v>0</v>
      </c>
      <c r="Q281" s="121" t="str">
        <f t="shared" si="527"/>
        <v>ME19ACM01</v>
      </c>
      <c r="R281" s="90">
        <f t="shared" si="528"/>
        <v>17.55</v>
      </c>
      <c r="S281" s="90">
        <f t="shared" si="529"/>
        <v>18</v>
      </c>
      <c r="T281" s="90">
        <f t="shared" si="506"/>
        <v>3.1590000000000003</v>
      </c>
      <c r="U281" s="121">
        <f t="shared" si="530"/>
        <v>0</v>
      </c>
      <c r="V281" s="90">
        <f t="shared" si="531"/>
        <v>0</v>
      </c>
      <c r="W281" s="90">
        <f t="shared" si="532"/>
        <v>0</v>
      </c>
      <c r="X281" s="90">
        <f t="shared" si="507"/>
        <v>0</v>
      </c>
      <c r="Y281" s="121">
        <f t="shared" si="533"/>
        <v>0</v>
      </c>
      <c r="Z281" s="90">
        <f t="shared" si="534"/>
        <v>0</v>
      </c>
      <c r="AA281" s="90">
        <f t="shared" si="535"/>
        <v>0</v>
      </c>
      <c r="AB281" s="90">
        <f t="shared" si="508"/>
        <v>0</v>
      </c>
      <c r="AC281" s="121">
        <f t="shared" si="536"/>
        <v>0</v>
      </c>
      <c r="AD281" s="90">
        <f t="shared" si="537"/>
        <v>0</v>
      </c>
      <c r="AE281" s="90">
        <f t="shared" si="538"/>
        <v>0</v>
      </c>
      <c r="AF281" s="90">
        <f t="shared" si="509"/>
        <v>0</v>
      </c>
      <c r="AG281" s="121">
        <f t="shared" si="539"/>
        <v>0</v>
      </c>
      <c r="AH281" s="90">
        <f t="shared" si="540"/>
        <v>0</v>
      </c>
      <c r="AI281" s="90">
        <f t="shared" si="541"/>
        <v>0</v>
      </c>
      <c r="AJ281" s="90">
        <f t="shared" si="510"/>
        <v>0</v>
      </c>
      <c r="AK281" s="121">
        <f t="shared" si="542"/>
        <v>0</v>
      </c>
      <c r="AL281" s="90">
        <f t="shared" si="543"/>
        <v>0</v>
      </c>
      <c r="AM281" s="90">
        <f t="shared" si="544"/>
        <v>0</v>
      </c>
      <c r="AN281" s="90">
        <f t="shared" si="511"/>
        <v>0</v>
      </c>
      <c r="AO281" s="121">
        <f t="shared" si="545"/>
        <v>0</v>
      </c>
      <c r="AP281" s="118">
        <f t="shared" si="513"/>
        <v>0</v>
      </c>
      <c r="AQ281" s="89">
        <f t="shared" si="546"/>
        <v>0</v>
      </c>
      <c r="AR281" s="279">
        <f t="shared" si="514"/>
        <v>0</v>
      </c>
      <c r="AS281" s="121">
        <f t="shared" si="547"/>
        <v>0</v>
      </c>
      <c r="AT281" s="118">
        <f t="shared" si="515"/>
        <v>0</v>
      </c>
      <c r="AU281" s="279">
        <f t="shared" si="548"/>
        <v>0</v>
      </c>
      <c r="AV281" s="279">
        <f t="shared" si="516"/>
        <v>0</v>
      </c>
      <c r="AW281" s="123">
        <f t="shared" si="549"/>
        <v>0</v>
      </c>
      <c r="AX281" s="118">
        <f t="shared" si="517"/>
        <v>0</v>
      </c>
      <c r="AY281" s="287">
        <f t="shared" si="550"/>
        <v>68.55</v>
      </c>
      <c r="AZ281" s="78">
        <f t="shared" si="605"/>
        <v>15.009</v>
      </c>
      <c r="BA281" s="279"/>
      <c r="BC281" s="325">
        <f t="shared" si="606"/>
        <v>245</v>
      </c>
      <c r="BD281" s="330"/>
      <c r="BE281" s="331" t="b">
        <f t="shared" si="607"/>
        <v>0</v>
      </c>
      <c r="BF281" s="330"/>
      <c r="BG281" s="331" t="b">
        <f t="shared" si="608"/>
        <v>0</v>
      </c>
    </row>
    <row r="282" spans="1:1042" ht="15" customHeight="1" x14ac:dyDescent="0.2">
      <c r="A282"/>
      <c r="B282" s="91">
        <v>246</v>
      </c>
      <c r="C282" s="91" t="s">
        <v>92</v>
      </c>
      <c r="D282" s="283">
        <f t="shared" si="512"/>
        <v>44032</v>
      </c>
      <c r="E282" s="90" t="str">
        <f t="shared" si="518"/>
        <v>MF19ABM01</v>
      </c>
      <c r="F282" s="90">
        <f t="shared" si="519"/>
        <v>243.36</v>
      </c>
      <c r="G282" s="90">
        <f t="shared" si="520"/>
        <v>25</v>
      </c>
      <c r="H282" s="90">
        <f t="shared" si="503"/>
        <v>60.84</v>
      </c>
      <c r="I282" s="121" t="str">
        <f t="shared" si="521"/>
        <v>CT19ACM02</v>
      </c>
      <c r="J282" s="90">
        <f t="shared" si="522"/>
        <v>62.400000000000006</v>
      </c>
      <c r="K282" s="90">
        <f t="shared" si="523"/>
        <v>20</v>
      </c>
      <c r="L282" s="90">
        <f t="shared" si="504"/>
        <v>12.48</v>
      </c>
      <c r="M282" s="121">
        <f t="shared" si="524"/>
        <v>0</v>
      </c>
      <c r="N282" s="90">
        <f t="shared" si="525"/>
        <v>0</v>
      </c>
      <c r="O282" s="90">
        <f t="shared" si="526"/>
        <v>0</v>
      </c>
      <c r="P282" s="90">
        <f t="shared" si="505"/>
        <v>0</v>
      </c>
      <c r="Q282" s="121">
        <f t="shared" si="527"/>
        <v>0</v>
      </c>
      <c r="R282" s="90">
        <f t="shared" si="528"/>
        <v>0</v>
      </c>
      <c r="S282" s="90">
        <f t="shared" si="529"/>
        <v>0</v>
      </c>
      <c r="T282" s="90">
        <f t="shared" si="506"/>
        <v>0</v>
      </c>
      <c r="U282" s="121" t="str">
        <f t="shared" si="530"/>
        <v>EU19TAM02</v>
      </c>
      <c r="V282" s="90">
        <f t="shared" si="531"/>
        <v>198.6</v>
      </c>
      <c r="W282" s="90">
        <f t="shared" si="532"/>
        <v>11</v>
      </c>
      <c r="X282" s="90">
        <f t="shared" si="507"/>
        <v>21.846</v>
      </c>
      <c r="Y282" s="121">
        <f t="shared" si="533"/>
        <v>0</v>
      </c>
      <c r="Z282" s="90">
        <f t="shared" si="534"/>
        <v>0</v>
      </c>
      <c r="AA282" s="90">
        <f t="shared" si="535"/>
        <v>0</v>
      </c>
      <c r="AB282" s="90">
        <f t="shared" si="508"/>
        <v>0</v>
      </c>
      <c r="AC282" s="121">
        <f t="shared" si="536"/>
        <v>0</v>
      </c>
      <c r="AD282" s="90">
        <f t="shared" si="537"/>
        <v>0</v>
      </c>
      <c r="AE282" s="90">
        <f t="shared" si="538"/>
        <v>0</v>
      </c>
      <c r="AF282" s="90">
        <f t="shared" si="509"/>
        <v>0</v>
      </c>
      <c r="AG282" s="121" t="str">
        <f t="shared" si="539"/>
        <v>CT19ACG01</v>
      </c>
      <c r="AH282" s="90">
        <f t="shared" si="540"/>
        <v>122.88</v>
      </c>
      <c r="AI282" s="90">
        <f t="shared" si="541"/>
        <v>25</v>
      </c>
      <c r="AJ282" s="90">
        <f t="shared" si="510"/>
        <v>30.72</v>
      </c>
      <c r="AK282" s="121" t="str">
        <f t="shared" si="542"/>
        <v>AC18BR02</v>
      </c>
      <c r="AL282" s="90">
        <f t="shared" si="543"/>
        <v>348</v>
      </c>
      <c r="AM282" s="90">
        <f t="shared" si="544"/>
        <v>23</v>
      </c>
      <c r="AN282" s="90">
        <f t="shared" si="511"/>
        <v>80.040000000000006</v>
      </c>
      <c r="AO282" s="121">
        <f t="shared" si="545"/>
        <v>0</v>
      </c>
      <c r="AP282" s="118">
        <f t="shared" si="513"/>
        <v>0</v>
      </c>
      <c r="AQ282" s="89">
        <f t="shared" si="546"/>
        <v>0</v>
      </c>
      <c r="AR282" s="279">
        <f t="shared" si="514"/>
        <v>0</v>
      </c>
      <c r="AS282" s="121">
        <f t="shared" si="547"/>
        <v>0</v>
      </c>
      <c r="AT282" s="118">
        <f t="shared" si="515"/>
        <v>0</v>
      </c>
      <c r="AU282" s="279">
        <f t="shared" si="548"/>
        <v>0</v>
      </c>
      <c r="AV282" s="279">
        <f t="shared" si="516"/>
        <v>0</v>
      </c>
      <c r="AW282" s="123">
        <f t="shared" si="549"/>
        <v>0</v>
      </c>
      <c r="AX282" s="118">
        <f t="shared" si="517"/>
        <v>0</v>
      </c>
      <c r="AY282" s="287">
        <f t="shared" si="550"/>
        <v>975.24</v>
      </c>
      <c r="AZ282" s="78">
        <f t="shared" si="605"/>
        <v>205.92600000000002</v>
      </c>
      <c r="BA282" s="279"/>
      <c r="BC282" s="325">
        <f t="shared" si="606"/>
        <v>246</v>
      </c>
      <c r="BD282" s="330"/>
      <c r="BE282" s="331" t="b">
        <f t="shared" si="607"/>
        <v>0</v>
      </c>
      <c r="BF282" s="330"/>
      <c r="BG282" s="331" t="b">
        <f t="shared" si="608"/>
        <v>0</v>
      </c>
    </row>
    <row r="283" spans="1:1042" ht="15" customHeight="1" x14ac:dyDescent="0.2">
      <c r="A283"/>
      <c r="B283" s="91">
        <v>247</v>
      </c>
      <c r="C283" s="91" t="s">
        <v>92</v>
      </c>
      <c r="D283" s="283">
        <f t="shared" si="512"/>
        <v>44036</v>
      </c>
      <c r="E283" s="90" t="str">
        <f t="shared" si="518"/>
        <v>MF19ABM01</v>
      </c>
      <c r="F283" s="90">
        <f t="shared" si="519"/>
        <v>30.42</v>
      </c>
      <c r="G283" s="90">
        <f t="shared" si="520"/>
        <v>25</v>
      </c>
      <c r="H283" s="90">
        <f t="shared" si="503"/>
        <v>7.6050000000000004</v>
      </c>
      <c r="I283" s="121" t="str">
        <f t="shared" si="521"/>
        <v>CT19ACM02</v>
      </c>
      <c r="J283" s="90">
        <f t="shared" si="522"/>
        <v>31.200000000000003</v>
      </c>
      <c r="K283" s="90">
        <f t="shared" si="523"/>
        <v>20</v>
      </c>
      <c r="L283" s="90">
        <f t="shared" si="504"/>
        <v>6.24</v>
      </c>
      <c r="M283" s="121">
        <f t="shared" si="524"/>
        <v>0</v>
      </c>
      <c r="N283" s="90">
        <f t="shared" si="525"/>
        <v>0</v>
      </c>
      <c r="O283" s="90">
        <f t="shared" si="526"/>
        <v>0</v>
      </c>
      <c r="P283" s="90">
        <f t="shared" si="505"/>
        <v>0</v>
      </c>
      <c r="Q283" s="121" t="str">
        <f t="shared" si="527"/>
        <v>ME19ACM01</v>
      </c>
      <c r="R283" s="90">
        <f t="shared" si="528"/>
        <v>30.42</v>
      </c>
      <c r="S283" s="90">
        <f t="shared" si="529"/>
        <v>18</v>
      </c>
      <c r="T283" s="90">
        <f t="shared" si="506"/>
        <v>5.4756000000000009</v>
      </c>
      <c r="U283" s="121" t="str">
        <f t="shared" si="530"/>
        <v>EU19TAM02</v>
      </c>
      <c r="V283" s="90">
        <f t="shared" si="531"/>
        <v>39.72</v>
      </c>
      <c r="W283" s="90">
        <f t="shared" si="532"/>
        <v>11</v>
      </c>
      <c r="X283" s="90">
        <f t="shared" si="507"/>
        <v>4.3691999999999993</v>
      </c>
      <c r="Y283" s="121">
        <f t="shared" si="533"/>
        <v>0</v>
      </c>
      <c r="Z283" s="90">
        <f t="shared" si="534"/>
        <v>0</v>
      </c>
      <c r="AA283" s="90">
        <f t="shared" si="535"/>
        <v>0</v>
      </c>
      <c r="AB283" s="90">
        <f t="shared" si="508"/>
        <v>0</v>
      </c>
      <c r="AC283" s="121">
        <f t="shared" si="536"/>
        <v>0</v>
      </c>
      <c r="AD283" s="90">
        <f t="shared" si="537"/>
        <v>0</v>
      </c>
      <c r="AE283" s="90">
        <f t="shared" si="538"/>
        <v>0</v>
      </c>
      <c r="AF283" s="90">
        <f t="shared" si="509"/>
        <v>0</v>
      </c>
      <c r="AG283" s="121">
        <f t="shared" si="539"/>
        <v>0</v>
      </c>
      <c r="AH283" s="90">
        <f t="shared" si="540"/>
        <v>0</v>
      </c>
      <c r="AI283" s="90">
        <f t="shared" si="541"/>
        <v>0</v>
      </c>
      <c r="AJ283" s="90">
        <f t="shared" si="510"/>
        <v>0</v>
      </c>
      <c r="AK283" s="121" t="str">
        <f t="shared" si="542"/>
        <v>AC18BR02</v>
      </c>
      <c r="AL283" s="90">
        <f t="shared" si="543"/>
        <v>87</v>
      </c>
      <c r="AM283" s="90">
        <f t="shared" si="544"/>
        <v>23</v>
      </c>
      <c r="AN283" s="90">
        <f t="shared" si="511"/>
        <v>20.010000000000002</v>
      </c>
      <c r="AO283" s="121">
        <f t="shared" si="545"/>
        <v>0</v>
      </c>
      <c r="AP283" s="118">
        <f t="shared" si="513"/>
        <v>0</v>
      </c>
      <c r="AQ283" s="89">
        <f t="shared" si="546"/>
        <v>0</v>
      </c>
      <c r="AR283" s="279">
        <f t="shared" si="514"/>
        <v>0</v>
      </c>
      <c r="AS283" s="121">
        <f t="shared" si="547"/>
        <v>0</v>
      </c>
      <c r="AT283" s="118">
        <f t="shared" si="515"/>
        <v>0</v>
      </c>
      <c r="AU283" s="279">
        <f t="shared" si="548"/>
        <v>0</v>
      </c>
      <c r="AV283" s="279">
        <f t="shared" si="516"/>
        <v>0</v>
      </c>
      <c r="AW283" s="123">
        <f t="shared" si="549"/>
        <v>0</v>
      </c>
      <c r="AX283" s="118">
        <f t="shared" si="517"/>
        <v>0</v>
      </c>
      <c r="AY283" s="287">
        <f t="shared" si="550"/>
        <v>218.76</v>
      </c>
      <c r="AZ283" s="78">
        <f t="shared" si="605"/>
        <v>43.699800000000003</v>
      </c>
      <c r="BA283" s="279"/>
      <c r="BC283" s="325">
        <f t="shared" si="606"/>
        <v>247</v>
      </c>
      <c r="BD283" s="330"/>
      <c r="BE283" s="331" t="b">
        <f t="shared" si="607"/>
        <v>0</v>
      </c>
      <c r="BF283" s="330"/>
      <c r="BG283" s="331" t="b">
        <f t="shared" si="608"/>
        <v>0</v>
      </c>
    </row>
    <row r="284" spans="1:1042" ht="15" customHeight="1" x14ac:dyDescent="0.2">
      <c r="A284"/>
      <c r="B284" s="91">
        <v>248</v>
      </c>
      <c r="C284" s="91" t="s">
        <v>92</v>
      </c>
      <c r="D284" s="283">
        <f t="shared" si="512"/>
        <v>44036</v>
      </c>
      <c r="E284" s="90">
        <f t="shared" si="518"/>
        <v>0</v>
      </c>
      <c r="F284" s="90">
        <f t="shared" si="519"/>
        <v>0</v>
      </c>
      <c r="G284" s="90">
        <f t="shared" si="520"/>
        <v>0</v>
      </c>
      <c r="H284" s="90">
        <f t="shared" si="503"/>
        <v>0</v>
      </c>
      <c r="I284" s="121" t="str">
        <f t="shared" si="521"/>
        <v>CT19ACM02</v>
      </c>
      <c r="J284" s="90">
        <f t="shared" si="522"/>
        <v>31.200000000000003</v>
      </c>
      <c r="K284" s="90">
        <f t="shared" si="523"/>
        <v>20</v>
      </c>
      <c r="L284" s="90">
        <f t="shared" si="504"/>
        <v>6.24</v>
      </c>
      <c r="M284" s="121">
        <f t="shared" si="524"/>
        <v>0</v>
      </c>
      <c r="N284" s="90">
        <f t="shared" si="525"/>
        <v>0</v>
      </c>
      <c r="O284" s="90">
        <f t="shared" si="526"/>
        <v>0</v>
      </c>
      <c r="P284" s="90">
        <f t="shared" si="505"/>
        <v>0</v>
      </c>
      <c r="Q284" s="121" t="str">
        <f t="shared" si="527"/>
        <v>ME19ACM01</v>
      </c>
      <c r="R284" s="90">
        <f t="shared" si="528"/>
        <v>30.42</v>
      </c>
      <c r="S284" s="90">
        <f t="shared" si="529"/>
        <v>18</v>
      </c>
      <c r="T284" s="90">
        <f t="shared" si="506"/>
        <v>5.4756000000000009</v>
      </c>
      <c r="U284" s="121" t="str">
        <f t="shared" si="530"/>
        <v>EU19TAM02</v>
      </c>
      <c r="V284" s="90">
        <f t="shared" si="531"/>
        <v>79.44</v>
      </c>
      <c r="W284" s="90">
        <f t="shared" si="532"/>
        <v>11</v>
      </c>
      <c r="X284" s="90">
        <f t="shared" si="507"/>
        <v>8.7383999999999986</v>
      </c>
      <c r="Y284" s="121">
        <f t="shared" si="533"/>
        <v>0</v>
      </c>
      <c r="Z284" s="90">
        <f t="shared" si="534"/>
        <v>0</v>
      </c>
      <c r="AA284" s="90">
        <f t="shared" si="535"/>
        <v>0</v>
      </c>
      <c r="AB284" s="90">
        <f t="shared" si="508"/>
        <v>0</v>
      </c>
      <c r="AC284" s="121" t="str">
        <f t="shared" si="536"/>
        <v>MF19DAG01</v>
      </c>
      <c r="AD284" s="90">
        <f t="shared" si="537"/>
        <v>60.84</v>
      </c>
      <c r="AE284" s="90">
        <f t="shared" si="538"/>
        <v>33</v>
      </c>
      <c r="AF284" s="90">
        <f t="shared" si="509"/>
        <v>20.077200000000001</v>
      </c>
      <c r="AG284" s="121" t="str">
        <f t="shared" si="539"/>
        <v>CT19ACG01</v>
      </c>
      <c r="AH284" s="90">
        <f t="shared" si="540"/>
        <v>61.44</v>
      </c>
      <c r="AI284" s="90">
        <f t="shared" si="541"/>
        <v>25</v>
      </c>
      <c r="AJ284" s="90">
        <f t="shared" si="510"/>
        <v>15.36</v>
      </c>
      <c r="AK284" s="121">
        <f t="shared" si="542"/>
        <v>0</v>
      </c>
      <c r="AL284" s="90">
        <f t="shared" si="543"/>
        <v>0</v>
      </c>
      <c r="AM284" s="90">
        <f t="shared" si="544"/>
        <v>0</v>
      </c>
      <c r="AN284" s="90">
        <f t="shared" si="511"/>
        <v>0</v>
      </c>
      <c r="AO284" s="121">
        <f t="shared" si="545"/>
        <v>0</v>
      </c>
      <c r="AP284" s="118">
        <f t="shared" si="513"/>
        <v>0</v>
      </c>
      <c r="AQ284" s="89">
        <f t="shared" si="546"/>
        <v>0</v>
      </c>
      <c r="AR284" s="279">
        <f t="shared" si="514"/>
        <v>0</v>
      </c>
      <c r="AS284" s="121">
        <f t="shared" si="547"/>
        <v>0</v>
      </c>
      <c r="AT284" s="118">
        <f t="shared" si="515"/>
        <v>0</v>
      </c>
      <c r="AU284" s="279">
        <f t="shared" si="548"/>
        <v>0</v>
      </c>
      <c r="AV284" s="279">
        <f t="shared" si="516"/>
        <v>0</v>
      </c>
      <c r="AW284" s="123">
        <f t="shared" si="549"/>
        <v>0</v>
      </c>
      <c r="AX284" s="118">
        <f t="shared" si="517"/>
        <v>0</v>
      </c>
      <c r="AY284" s="287">
        <f t="shared" si="550"/>
        <v>263.34000000000003</v>
      </c>
      <c r="AZ284" s="78">
        <f t="shared" si="605"/>
        <v>55.891199999999998</v>
      </c>
      <c r="BA284" s="279"/>
      <c r="BC284" s="325">
        <f t="shared" si="606"/>
        <v>248</v>
      </c>
      <c r="BD284" s="330"/>
      <c r="BE284" s="331" t="b">
        <f t="shared" si="607"/>
        <v>0</v>
      </c>
      <c r="BF284" s="330"/>
      <c r="BG284" s="331" t="b">
        <f t="shared" si="608"/>
        <v>0</v>
      </c>
    </row>
    <row r="285" spans="1:1042" ht="15" customHeight="1" x14ac:dyDescent="0.2">
      <c r="A285"/>
      <c r="B285" s="91">
        <v>249</v>
      </c>
      <c r="C285" s="91" t="s">
        <v>92</v>
      </c>
      <c r="D285" s="283">
        <f t="shared" si="512"/>
        <v>44036</v>
      </c>
      <c r="E285" s="90" t="str">
        <f t="shared" si="518"/>
        <v>MF19ABM01</v>
      </c>
      <c r="F285" s="90">
        <f t="shared" si="519"/>
        <v>121.68</v>
      </c>
      <c r="G285" s="90">
        <f t="shared" si="520"/>
        <v>25</v>
      </c>
      <c r="H285" s="90">
        <f t="shared" si="503"/>
        <v>30.42</v>
      </c>
      <c r="I285" s="121" t="str">
        <f t="shared" si="521"/>
        <v>CT19ACM02</v>
      </c>
      <c r="J285" s="90">
        <f t="shared" si="522"/>
        <v>31.200000000000003</v>
      </c>
      <c r="K285" s="90">
        <f t="shared" si="523"/>
        <v>20</v>
      </c>
      <c r="L285" s="90">
        <f t="shared" si="504"/>
        <v>6.24</v>
      </c>
      <c r="M285" s="121">
        <f t="shared" si="524"/>
        <v>0</v>
      </c>
      <c r="N285" s="90">
        <f t="shared" si="525"/>
        <v>0</v>
      </c>
      <c r="O285" s="90">
        <f t="shared" si="526"/>
        <v>0</v>
      </c>
      <c r="P285" s="90">
        <f t="shared" si="505"/>
        <v>0</v>
      </c>
      <c r="Q285" s="121" t="str">
        <f t="shared" si="527"/>
        <v>ME19ACM01</v>
      </c>
      <c r="R285" s="90">
        <f t="shared" si="528"/>
        <v>30.42</v>
      </c>
      <c r="S285" s="90">
        <f t="shared" si="529"/>
        <v>18</v>
      </c>
      <c r="T285" s="90">
        <f t="shared" si="506"/>
        <v>5.4756000000000009</v>
      </c>
      <c r="U285" s="121" t="str">
        <f t="shared" si="530"/>
        <v>EU19TAM02</v>
      </c>
      <c r="V285" s="90">
        <f t="shared" si="531"/>
        <v>79.44</v>
      </c>
      <c r="W285" s="90">
        <f t="shared" si="532"/>
        <v>11</v>
      </c>
      <c r="X285" s="90">
        <f t="shared" si="507"/>
        <v>8.7383999999999986</v>
      </c>
      <c r="Y285" s="121">
        <f t="shared" si="533"/>
        <v>0</v>
      </c>
      <c r="Z285" s="90">
        <f t="shared" si="534"/>
        <v>0</v>
      </c>
      <c r="AA285" s="90">
        <f t="shared" si="535"/>
        <v>0</v>
      </c>
      <c r="AB285" s="90">
        <f t="shared" si="508"/>
        <v>0</v>
      </c>
      <c r="AC285" s="121" t="str">
        <f t="shared" si="536"/>
        <v>MF19DAG01</v>
      </c>
      <c r="AD285" s="90">
        <f t="shared" si="537"/>
        <v>30.42</v>
      </c>
      <c r="AE285" s="90">
        <f t="shared" si="538"/>
        <v>33</v>
      </c>
      <c r="AF285" s="90">
        <f t="shared" si="509"/>
        <v>10.038600000000001</v>
      </c>
      <c r="AG285" s="121">
        <f t="shared" si="539"/>
        <v>0</v>
      </c>
      <c r="AH285" s="90">
        <f t="shared" si="540"/>
        <v>0</v>
      </c>
      <c r="AI285" s="90">
        <f t="shared" si="541"/>
        <v>0</v>
      </c>
      <c r="AJ285" s="90">
        <f t="shared" si="510"/>
        <v>0</v>
      </c>
      <c r="AK285" s="121" t="str">
        <f t="shared" si="542"/>
        <v>AC18BR02</v>
      </c>
      <c r="AL285" s="90">
        <f t="shared" si="543"/>
        <v>130.5</v>
      </c>
      <c r="AM285" s="90">
        <f t="shared" si="544"/>
        <v>23</v>
      </c>
      <c r="AN285" s="90">
        <f t="shared" si="511"/>
        <v>30.015000000000001</v>
      </c>
      <c r="AO285" s="121">
        <f t="shared" si="545"/>
        <v>0</v>
      </c>
      <c r="AP285" s="118">
        <f t="shared" si="513"/>
        <v>0</v>
      </c>
      <c r="AQ285" s="89">
        <f t="shared" si="546"/>
        <v>0</v>
      </c>
      <c r="AR285" s="279">
        <f t="shared" si="514"/>
        <v>0</v>
      </c>
      <c r="AS285" s="121">
        <f t="shared" si="547"/>
        <v>0</v>
      </c>
      <c r="AT285" s="118">
        <f t="shared" si="515"/>
        <v>0</v>
      </c>
      <c r="AU285" s="279">
        <f t="shared" si="548"/>
        <v>0</v>
      </c>
      <c r="AV285" s="279">
        <f t="shared" si="516"/>
        <v>0</v>
      </c>
      <c r="AW285" s="123">
        <f t="shared" si="549"/>
        <v>0</v>
      </c>
      <c r="AX285" s="118">
        <f t="shared" si="517"/>
        <v>0</v>
      </c>
      <c r="AY285" s="287">
        <f t="shared" si="550"/>
        <v>423.66</v>
      </c>
      <c r="AZ285" s="78">
        <f t="shared" si="605"/>
        <v>90.927600000000012</v>
      </c>
      <c r="BA285" s="279"/>
      <c r="BC285" s="325">
        <f t="shared" si="606"/>
        <v>249</v>
      </c>
      <c r="BD285" s="330"/>
      <c r="BE285" s="331" t="b">
        <f t="shared" si="607"/>
        <v>0</v>
      </c>
      <c r="BF285" s="330"/>
      <c r="BG285" s="331" t="b">
        <f t="shared" si="608"/>
        <v>0</v>
      </c>
    </row>
    <row r="286" spans="1:1042" ht="15" customHeight="1" x14ac:dyDescent="0.2">
      <c r="A286"/>
      <c r="B286" s="91">
        <v>250</v>
      </c>
      <c r="C286" s="91" t="s">
        <v>92</v>
      </c>
      <c r="D286" s="283">
        <f t="shared" si="512"/>
        <v>44036</v>
      </c>
      <c r="E286" s="90" t="str">
        <f t="shared" si="518"/>
        <v>MF19ABM01</v>
      </c>
      <c r="F286" s="90">
        <f t="shared" si="519"/>
        <v>30.42</v>
      </c>
      <c r="G286" s="90">
        <f t="shared" si="520"/>
        <v>25</v>
      </c>
      <c r="H286" s="90">
        <f t="shared" ref="H286" si="624">F286*G286/100</f>
        <v>7.6050000000000004</v>
      </c>
      <c r="I286" s="121" t="str">
        <f t="shared" si="521"/>
        <v>CT19ACM02</v>
      </c>
      <c r="J286" s="90">
        <f t="shared" si="522"/>
        <v>62.400000000000006</v>
      </c>
      <c r="K286" s="90">
        <f t="shared" si="523"/>
        <v>20</v>
      </c>
      <c r="L286" s="90">
        <f t="shared" ref="L286" si="625">J286*K286/100</f>
        <v>12.48</v>
      </c>
      <c r="M286" s="121">
        <f t="shared" si="524"/>
        <v>0</v>
      </c>
      <c r="N286" s="90">
        <f t="shared" si="525"/>
        <v>0</v>
      </c>
      <c r="O286" s="90">
        <f t="shared" si="526"/>
        <v>0</v>
      </c>
      <c r="P286" s="90">
        <f t="shared" ref="P286" si="626">N286*O286/100</f>
        <v>0</v>
      </c>
      <c r="Q286" s="121" t="str">
        <f t="shared" si="527"/>
        <v>ME19ACM01</v>
      </c>
      <c r="R286" s="90">
        <f t="shared" si="528"/>
        <v>30.42</v>
      </c>
      <c r="S286" s="90">
        <f t="shared" si="529"/>
        <v>18</v>
      </c>
      <c r="T286" s="90">
        <f t="shared" ref="T286" si="627">R286*S286/100</f>
        <v>5.4756000000000009</v>
      </c>
      <c r="U286" s="121">
        <f t="shared" si="530"/>
        <v>0</v>
      </c>
      <c r="V286" s="90">
        <f t="shared" si="531"/>
        <v>0</v>
      </c>
      <c r="W286" s="90">
        <f t="shared" si="532"/>
        <v>0</v>
      </c>
      <c r="X286" s="90">
        <f t="shared" ref="X286" si="628">V286*W286/100</f>
        <v>0</v>
      </c>
      <c r="Y286" s="121">
        <f t="shared" si="533"/>
        <v>0</v>
      </c>
      <c r="Z286" s="90">
        <f t="shared" si="534"/>
        <v>0</v>
      </c>
      <c r="AA286" s="90">
        <f t="shared" si="535"/>
        <v>0</v>
      </c>
      <c r="AB286" s="90">
        <f t="shared" ref="AB286" si="629">Z286*AA286/100</f>
        <v>0</v>
      </c>
      <c r="AC286" s="121" t="str">
        <f t="shared" si="536"/>
        <v>MF19DAG01</v>
      </c>
      <c r="AD286" s="90">
        <f t="shared" si="537"/>
        <v>30.42</v>
      </c>
      <c r="AE286" s="90">
        <f t="shared" si="538"/>
        <v>33</v>
      </c>
      <c r="AF286" s="90">
        <f t="shared" ref="AF286" si="630">AD286*AE286/100</f>
        <v>10.038600000000001</v>
      </c>
      <c r="AG286" s="121">
        <f t="shared" si="539"/>
        <v>0</v>
      </c>
      <c r="AH286" s="90">
        <f t="shared" si="540"/>
        <v>0</v>
      </c>
      <c r="AI286" s="90">
        <f t="shared" si="541"/>
        <v>0</v>
      </c>
      <c r="AJ286" s="90">
        <f t="shared" ref="AJ286" si="631">AH286*AI286/100</f>
        <v>0</v>
      </c>
      <c r="AK286" s="121" t="str">
        <f t="shared" si="542"/>
        <v>AC18BR02</v>
      </c>
      <c r="AL286" s="90">
        <f t="shared" si="543"/>
        <v>43.5</v>
      </c>
      <c r="AM286" s="90">
        <f t="shared" si="544"/>
        <v>23</v>
      </c>
      <c r="AN286" s="90">
        <f t="shared" ref="AN286" si="632">AL286*AM286/100</f>
        <v>10.005000000000001</v>
      </c>
      <c r="AO286" s="121">
        <f t="shared" si="545"/>
        <v>0</v>
      </c>
      <c r="AP286" s="118">
        <f t="shared" ref="AP286" si="633">IFERROR(IF(AO286&gt;0,AO286*AP$6/100,0),0)</f>
        <v>0</v>
      </c>
      <c r="AQ286" s="89">
        <f t="shared" si="546"/>
        <v>0</v>
      </c>
      <c r="AR286" s="279">
        <f t="shared" ref="AR286" si="634">IFERROR(IF(AQ286&gt;0,AQ286*AR$6/100,0),0)</f>
        <v>0</v>
      </c>
      <c r="AS286" s="121">
        <f t="shared" si="547"/>
        <v>0</v>
      </c>
      <c r="AT286" s="118">
        <f t="shared" ref="AT286" si="635">IFERROR(IF(AS286&gt;0,AS286*AT$6/100,0),0)</f>
        <v>0</v>
      </c>
      <c r="AU286" s="279">
        <f t="shared" si="548"/>
        <v>0</v>
      </c>
      <c r="AV286" s="279">
        <f t="shared" ref="AV286" si="636">IFERROR(IF(AU286&gt;0,AU286*AV$6/100,0),0)</f>
        <v>0</v>
      </c>
      <c r="AW286" s="123">
        <f t="shared" si="549"/>
        <v>0</v>
      </c>
      <c r="AX286" s="118">
        <f t="shared" ref="AX286" si="637">IFERROR(IF(AW286&gt;0,AW286*AX$6/100,0),0)</f>
        <v>0</v>
      </c>
      <c r="AY286" s="287">
        <f t="shared" ref="AY286" si="638">IF($C286="GD",F286+J286+N286+R286+V286+Z286+AD286+AH286+AL286+AO286,AQ286+AS286+AU286+AW286)</f>
        <v>197.16000000000003</v>
      </c>
      <c r="AZ286" s="78">
        <f t="shared" si="605"/>
        <v>45.604200000000006</v>
      </c>
      <c r="BA286" s="279"/>
      <c r="BC286" s="325">
        <f t="shared" si="606"/>
        <v>250</v>
      </c>
      <c r="BD286" s="330"/>
      <c r="BE286" s="331" t="b">
        <f t="shared" si="607"/>
        <v>0</v>
      </c>
      <c r="BF286" s="330"/>
      <c r="BG286" s="331" t="b">
        <f t="shared" si="608"/>
        <v>0</v>
      </c>
    </row>
    <row r="287" spans="1:1042" ht="15" customHeight="1" x14ac:dyDescent="0.2">
      <c r="A287"/>
      <c r="B287" s="91">
        <v>251</v>
      </c>
      <c r="C287" s="91" t="s">
        <v>92</v>
      </c>
      <c r="D287" s="283">
        <f t="shared" si="512"/>
        <v>44036</v>
      </c>
      <c r="E287" s="90" t="str">
        <f t="shared" si="518"/>
        <v>MF19ABM01</v>
      </c>
      <c r="F287" s="90">
        <f t="shared" si="519"/>
        <v>31.8</v>
      </c>
      <c r="G287" s="90">
        <f t="shared" si="520"/>
        <v>25</v>
      </c>
      <c r="H287" s="90">
        <f t="shared" si="503"/>
        <v>7.95</v>
      </c>
      <c r="I287" s="121" t="str">
        <f t="shared" si="521"/>
        <v>CT19ACM02</v>
      </c>
      <c r="J287" s="90">
        <f t="shared" si="522"/>
        <v>33.6</v>
      </c>
      <c r="K287" s="90">
        <f t="shared" si="523"/>
        <v>20</v>
      </c>
      <c r="L287" s="90">
        <f t="shared" si="504"/>
        <v>6.72</v>
      </c>
      <c r="M287" s="121">
        <f t="shared" si="524"/>
        <v>0</v>
      </c>
      <c r="N287" s="90">
        <f t="shared" si="525"/>
        <v>0</v>
      </c>
      <c r="O287" s="90">
        <f t="shared" si="526"/>
        <v>0</v>
      </c>
      <c r="P287" s="90">
        <f t="shared" si="505"/>
        <v>0</v>
      </c>
      <c r="Q287" s="121" t="str">
        <f t="shared" si="527"/>
        <v>ME19ACM01</v>
      </c>
      <c r="R287" s="90">
        <f t="shared" si="528"/>
        <v>31.8</v>
      </c>
      <c r="S287" s="90">
        <f t="shared" si="529"/>
        <v>18</v>
      </c>
      <c r="T287" s="90">
        <f t="shared" si="506"/>
        <v>5.7240000000000002</v>
      </c>
      <c r="U287" s="121" t="str">
        <f t="shared" si="530"/>
        <v>EU19TAM02</v>
      </c>
      <c r="V287" s="90">
        <f t="shared" si="531"/>
        <v>39.6</v>
      </c>
      <c r="W287" s="90">
        <f t="shared" si="532"/>
        <v>11</v>
      </c>
      <c r="X287" s="90">
        <f t="shared" si="507"/>
        <v>4.3559999999999999</v>
      </c>
      <c r="Y287" s="121">
        <f t="shared" si="533"/>
        <v>0</v>
      </c>
      <c r="Z287" s="90">
        <f t="shared" si="534"/>
        <v>0</v>
      </c>
      <c r="AA287" s="90">
        <f t="shared" si="535"/>
        <v>0</v>
      </c>
      <c r="AB287" s="90">
        <f t="shared" si="508"/>
        <v>0</v>
      </c>
      <c r="AC287" s="121">
        <f t="shared" si="536"/>
        <v>0</v>
      </c>
      <c r="AD287" s="90">
        <f t="shared" si="537"/>
        <v>0</v>
      </c>
      <c r="AE287" s="90">
        <f t="shared" si="538"/>
        <v>0</v>
      </c>
      <c r="AF287" s="90">
        <f t="shared" si="509"/>
        <v>0</v>
      </c>
      <c r="AG287" s="121">
        <f t="shared" si="539"/>
        <v>0</v>
      </c>
      <c r="AH287" s="90">
        <f t="shared" si="540"/>
        <v>0</v>
      </c>
      <c r="AI287" s="90">
        <f t="shared" si="541"/>
        <v>0</v>
      </c>
      <c r="AJ287" s="90">
        <f t="shared" si="510"/>
        <v>0</v>
      </c>
      <c r="AK287" s="121">
        <f t="shared" si="542"/>
        <v>0</v>
      </c>
      <c r="AL287" s="90">
        <f t="shared" si="543"/>
        <v>0</v>
      </c>
      <c r="AM287" s="90">
        <f t="shared" si="544"/>
        <v>0</v>
      </c>
      <c r="AN287" s="90">
        <f t="shared" si="511"/>
        <v>0</v>
      </c>
      <c r="AO287" s="121">
        <f t="shared" si="545"/>
        <v>0</v>
      </c>
      <c r="AP287" s="118">
        <f t="shared" si="513"/>
        <v>0</v>
      </c>
      <c r="AQ287" s="89">
        <f t="shared" si="546"/>
        <v>0</v>
      </c>
      <c r="AR287" s="279">
        <f t="shared" si="514"/>
        <v>0</v>
      </c>
      <c r="AS287" s="121">
        <f t="shared" si="547"/>
        <v>0</v>
      </c>
      <c r="AT287" s="118">
        <f t="shared" si="515"/>
        <v>0</v>
      </c>
      <c r="AU287" s="279">
        <f t="shared" si="548"/>
        <v>0</v>
      </c>
      <c r="AV287" s="279">
        <f t="shared" si="516"/>
        <v>0</v>
      </c>
      <c r="AW287" s="123">
        <f t="shared" si="549"/>
        <v>0</v>
      </c>
      <c r="AX287" s="118">
        <f t="shared" si="517"/>
        <v>0</v>
      </c>
      <c r="AY287" s="287">
        <f t="shared" si="550"/>
        <v>136.80000000000001</v>
      </c>
      <c r="AZ287" s="78">
        <f t="shared" si="605"/>
        <v>15.173999999999999</v>
      </c>
      <c r="BA287" s="279"/>
      <c r="BC287" s="325">
        <f t="shared" si="606"/>
        <v>251</v>
      </c>
      <c r="BD287" s="330" t="s">
        <v>547</v>
      </c>
      <c r="BE287" s="331">
        <f t="shared" si="607"/>
        <v>9.5760000000000005</v>
      </c>
      <c r="BF287" s="330"/>
      <c r="BG287" s="331" t="b">
        <f t="shared" si="608"/>
        <v>0</v>
      </c>
    </row>
    <row r="288" spans="1:1042" ht="15" customHeight="1" x14ac:dyDescent="0.2">
      <c r="A288"/>
      <c r="B288" s="91">
        <v>252</v>
      </c>
      <c r="C288" s="91" t="s">
        <v>92</v>
      </c>
      <c r="D288" s="283">
        <f t="shared" si="512"/>
        <v>44043</v>
      </c>
      <c r="E288" s="90" t="str">
        <f t="shared" si="518"/>
        <v>MF19ABM01</v>
      </c>
      <c r="F288" s="90">
        <f t="shared" si="519"/>
        <v>60.84</v>
      </c>
      <c r="G288" s="90">
        <f t="shared" si="520"/>
        <v>25</v>
      </c>
      <c r="H288" s="90">
        <f t="shared" ref="H288:H291" si="639">F288*G288/100</f>
        <v>15.21</v>
      </c>
      <c r="I288" s="121" t="str">
        <f t="shared" si="521"/>
        <v>CT19ACM02</v>
      </c>
      <c r="J288" s="90">
        <f t="shared" si="522"/>
        <v>62.400000000000006</v>
      </c>
      <c r="K288" s="90">
        <f t="shared" si="523"/>
        <v>20</v>
      </c>
      <c r="L288" s="90">
        <f t="shared" ref="L288:L291" si="640">J288*K288/100</f>
        <v>12.48</v>
      </c>
      <c r="M288" s="121">
        <f t="shared" si="524"/>
        <v>0</v>
      </c>
      <c r="N288" s="90">
        <f t="shared" si="525"/>
        <v>0</v>
      </c>
      <c r="O288" s="90">
        <f t="shared" si="526"/>
        <v>0</v>
      </c>
      <c r="P288" s="90">
        <f t="shared" ref="P288:P291" si="641">N288*O288/100</f>
        <v>0</v>
      </c>
      <c r="Q288" s="121" t="str">
        <f t="shared" si="527"/>
        <v>ME19ACM01</v>
      </c>
      <c r="R288" s="90">
        <f t="shared" si="528"/>
        <v>91.26</v>
      </c>
      <c r="S288" s="90">
        <f t="shared" si="529"/>
        <v>18</v>
      </c>
      <c r="T288" s="90">
        <f t="shared" ref="T288:T291" si="642">R288*S288/100</f>
        <v>16.4268</v>
      </c>
      <c r="U288" s="121" t="str">
        <f t="shared" si="530"/>
        <v>EU19TAM02</v>
      </c>
      <c r="V288" s="90">
        <f t="shared" si="531"/>
        <v>79.44</v>
      </c>
      <c r="W288" s="90">
        <f t="shared" si="532"/>
        <v>11</v>
      </c>
      <c r="X288" s="90">
        <f t="shared" ref="X288:X291" si="643">V288*W288/100</f>
        <v>8.7383999999999986</v>
      </c>
      <c r="Y288" s="121">
        <f t="shared" si="533"/>
        <v>0</v>
      </c>
      <c r="Z288" s="90">
        <f t="shared" si="534"/>
        <v>0</v>
      </c>
      <c r="AA288" s="90">
        <f t="shared" si="535"/>
        <v>0</v>
      </c>
      <c r="AB288" s="90">
        <f t="shared" ref="AB288:AB291" si="644">Z288*AA288/100</f>
        <v>0</v>
      </c>
      <c r="AC288" s="121">
        <f t="shared" si="536"/>
        <v>0</v>
      </c>
      <c r="AD288" s="90">
        <f t="shared" si="537"/>
        <v>0</v>
      </c>
      <c r="AE288" s="90">
        <f t="shared" si="538"/>
        <v>0</v>
      </c>
      <c r="AF288" s="90">
        <f t="shared" ref="AF288:AF291" si="645">AD288*AE288/100</f>
        <v>0</v>
      </c>
      <c r="AG288" s="121" t="str">
        <f t="shared" si="539"/>
        <v>CT19ACG01</v>
      </c>
      <c r="AH288" s="90">
        <f t="shared" si="540"/>
        <v>30.72</v>
      </c>
      <c r="AI288" s="90">
        <f t="shared" si="541"/>
        <v>25</v>
      </c>
      <c r="AJ288" s="90">
        <f t="shared" ref="AJ288:AJ291" si="646">AH288*AI288/100</f>
        <v>7.68</v>
      </c>
      <c r="AK288" s="121">
        <f t="shared" si="542"/>
        <v>0</v>
      </c>
      <c r="AL288" s="90">
        <f t="shared" si="543"/>
        <v>0</v>
      </c>
      <c r="AM288" s="90">
        <f t="shared" si="544"/>
        <v>0</v>
      </c>
      <c r="AN288" s="90">
        <f t="shared" ref="AN288:AN291" si="647">AL288*AM288/100</f>
        <v>0</v>
      </c>
      <c r="AO288" s="121">
        <f t="shared" si="545"/>
        <v>0</v>
      </c>
      <c r="AP288" s="118">
        <f t="shared" ref="AP288:AP291" si="648">IFERROR(IF(AO288&gt;0,AO288*AP$6/100,0),0)</f>
        <v>0</v>
      </c>
      <c r="AQ288" s="89">
        <f t="shared" si="546"/>
        <v>0</v>
      </c>
      <c r="AR288" s="279">
        <f t="shared" ref="AR288:AR291" si="649">IFERROR(IF(AQ288&gt;0,AQ288*AR$6/100,0),0)</f>
        <v>0</v>
      </c>
      <c r="AS288" s="121">
        <f t="shared" si="547"/>
        <v>0</v>
      </c>
      <c r="AT288" s="118">
        <f t="shared" ref="AT288:AT291" si="650">IFERROR(IF(AS288&gt;0,AS288*AT$6/100,0),0)</f>
        <v>0</v>
      </c>
      <c r="AU288" s="279">
        <f t="shared" si="548"/>
        <v>0</v>
      </c>
      <c r="AV288" s="279">
        <f t="shared" ref="AV288:AV291" si="651">IFERROR(IF(AU288&gt;0,AU288*AV$6/100,0),0)</f>
        <v>0</v>
      </c>
      <c r="AW288" s="123">
        <f t="shared" si="549"/>
        <v>0</v>
      </c>
      <c r="AX288" s="118">
        <f t="shared" ref="AX288:AX291" si="652">IFERROR(IF(AW288&gt;0,AW288*AX$6/100,0),0)</f>
        <v>0</v>
      </c>
      <c r="AY288" s="287">
        <f t="shared" ref="AY288:AY291" si="653">IF($C288="GD",F288+J288+N288+R288+V288+Z288+AD288+AH288+AL288+AO288,AQ288+AS288+AU288+AW288)</f>
        <v>324.65999999999997</v>
      </c>
      <c r="AZ288" s="78">
        <f t="shared" ref="AZ288:AZ291" si="654">IF($C288="GD",H288+L288+P288+T288+X288+AB288+AF288+AJ288+AN288+AP288-BE288-BG288,AR288+AT288+AX288+AV288-BE288-BG288)</f>
        <v>60.535199999999996</v>
      </c>
      <c r="BA288" s="279"/>
      <c r="BC288" s="325">
        <f t="shared" ref="BC288:BC291" si="655">B288</f>
        <v>252</v>
      </c>
      <c r="BD288" s="330"/>
      <c r="BE288" s="331" t="b">
        <f t="shared" ref="BE288:BE291" si="656">IF(BD288="OK",$AY288*$BE$6/100)</f>
        <v>0</v>
      </c>
      <c r="BF288" s="330"/>
      <c r="BG288" s="331" t="b">
        <f t="shared" ref="BG288:BG291" si="657">IF(BF288="OK",$AY288*$BG$6/100)</f>
        <v>0</v>
      </c>
    </row>
    <row r="289" spans="1:1042" ht="15" customHeight="1" x14ac:dyDescent="0.2">
      <c r="A289"/>
      <c r="B289" s="91">
        <v>253</v>
      </c>
      <c r="C289" s="91" t="s">
        <v>92</v>
      </c>
      <c r="D289" s="283">
        <f t="shared" si="512"/>
        <v>44043</v>
      </c>
      <c r="E289" s="90">
        <f t="shared" si="518"/>
        <v>0</v>
      </c>
      <c r="F289" s="90">
        <f t="shared" si="519"/>
        <v>0</v>
      </c>
      <c r="G289" s="90">
        <f t="shared" si="520"/>
        <v>0</v>
      </c>
      <c r="H289" s="90">
        <f t="shared" si="639"/>
        <v>0</v>
      </c>
      <c r="I289" s="121">
        <f t="shared" si="521"/>
        <v>0</v>
      </c>
      <c r="J289" s="90">
        <f t="shared" si="522"/>
        <v>0</v>
      </c>
      <c r="K289" s="90">
        <f t="shared" si="523"/>
        <v>0</v>
      </c>
      <c r="L289" s="90">
        <f t="shared" si="640"/>
        <v>0</v>
      </c>
      <c r="M289" s="121">
        <f t="shared" si="524"/>
        <v>0</v>
      </c>
      <c r="N289" s="90">
        <f t="shared" si="525"/>
        <v>0</v>
      </c>
      <c r="O289" s="90">
        <f t="shared" si="526"/>
        <v>0</v>
      </c>
      <c r="P289" s="90">
        <f t="shared" si="641"/>
        <v>0</v>
      </c>
      <c r="Q289" s="121" t="str">
        <f t="shared" si="527"/>
        <v>ME19ACM01</v>
      </c>
      <c r="R289" s="90">
        <f t="shared" si="528"/>
        <v>60.84</v>
      </c>
      <c r="S289" s="90">
        <f t="shared" si="529"/>
        <v>18</v>
      </c>
      <c r="T289" s="90">
        <f t="shared" si="642"/>
        <v>10.951200000000002</v>
      </c>
      <c r="U289" s="121" t="str">
        <f t="shared" si="530"/>
        <v>EU19TAM02</v>
      </c>
      <c r="V289" s="90">
        <f t="shared" si="531"/>
        <v>79.44</v>
      </c>
      <c r="W289" s="90">
        <f t="shared" si="532"/>
        <v>11</v>
      </c>
      <c r="X289" s="90">
        <f t="shared" si="643"/>
        <v>8.7383999999999986</v>
      </c>
      <c r="Y289" s="121">
        <f t="shared" si="533"/>
        <v>0</v>
      </c>
      <c r="Z289" s="90">
        <f t="shared" si="534"/>
        <v>0</v>
      </c>
      <c r="AA289" s="90">
        <f t="shared" si="535"/>
        <v>0</v>
      </c>
      <c r="AB289" s="90">
        <f t="shared" si="644"/>
        <v>0</v>
      </c>
      <c r="AC289" s="121" t="str">
        <f t="shared" si="536"/>
        <v>MF19DAG01</v>
      </c>
      <c r="AD289" s="90">
        <f t="shared" si="537"/>
        <v>60.84</v>
      </c>
      <c r="AE289" s="90">
        <f t="shared" si="538"/>
        <v>33</v>
      </c>
      <c r="AF289" s="90">
        <f t="shared" si="645"/>
        <v>20.077200000000001</v>
      </c>
      <c r="AG289" s="121">
        <f t="shared" si="539"/>
        <v>0</v>
      </c>
      <c r="AH289" s="90">
        <f t="shared" si="540"/>
        <v>0</v>
      </c>
      <c r="AI289" s="90">
        <f t="shared" si="541"/>
        <v>0</v>
      </c>
      <c r="AJ289" s="90">
        <f t="shared" si="646"/>
        <v>0</v>
      </c>
      <c r="AK289" s="121">
        <f t="shared" si="542"/>
        <v>0</v>
      </c>
      <c r="AL289" s="90">
        <f t="shared" si="543"/>
        <v>0</v>
      </c>
      <c r="AM289" s="90">
        <f t="shared" si="544"/>
        <v>0</v>
      </c>
      <c r="AN289" s="90">
        <f t="shared" si="647"/>
        <v>0</v>
      </c>
      <c r="AO289" s="121">
        <f t="shared" si="545"/>
        <v>0</v>
      </c>
      <c r="AP289" s="118">
        <f t="shared" si="648"/>
        <v>0</v>
      </c>
      <c r="AQ289" s="89">
        <f t="shared" si="546"/>
        <v>0</v>
      </c>
      <c r="AR289" s="279">
        <f t="shared" si="649"/>
        <v>0</v>
      </c>
      <c r="AS289" s="121">
        <f t="shared" si="547"/>
        <v>0</v>
      </c>
      <c r="AT289" s="118">
        <f t="shared" si="650"/>
        <v>0</v>
      </c>
      <c r="AU289" s="279">
        <f t="shared" si="548"/>
        <v>0</v>
      </c>
      <c r="AV289" s="279">
        <f t="shared" si="651"/>
        <v>0</v>
      </c>
      <c r="AW289" s="123">
        <f t="shared" si="549"/>
        <v>0</v>
      </c>
      <c r="AX289" s="118">
        <f t="shared" si="652"/>
        <v>0</v>
      </c>
      <c r="AY289" s="287">
        <f t="shared" si="653"/>
        <v>201.12</v>
      </c>
      <c r="AZ289" s="78">
        <f t="shared" si="654"/>
        <v>39.766800000000003</v>
      </c>
      <c r="BA289" s="279"/>
      <c r="BC289" s="325">
        <f t="shared" si="655"/>
        <v>253</v>
      </c>
      <c r="BD289" s="330"/>
      <c r="BE289" s="331" t="b">
        <f t="shared" si="656"/>
        <v>0</v>
      </c>
      <c r="BF289" s="330"/>
      <c r="BG289" s="331" t="b">
        <f t="shared" si="657"/>
        <v>0</v>
      </c>
    </row>
    <row r="290" spans="1:1042" ht="15" customHeight="1" x14ac:dyDescent="0.2">
      <c r="A290"/>
      <c r="B290" s="91">
        <v>254</v>
      </c>
      <c r="C290" s="91" t="s">
        <v>92</v>
      </c>
      <c r="D290" s="283">
        <f t="shared" si="512"/>
        <v>44043</v>
      </c>
      <c r="E290" s="90" t="str">
        <f t="shared" si="518"/>
        <v>MF19ABM01</v>
      </c>
      <c r="F290" s="90">
        <f t="shared" si="519"/>
        <v>60.84</v>
      </c>
      <c r="G290" s="90">
        <f t="shared" si="520"/>
        <v>25</v>
      </c>
      <c r="H290" s="90">
        <f t="shared" si="639"/>
        <v>15.21</v>
      </c>
      <c r="I290" s="121" t="str">
        <f t="shared" si="521"/>
        <v>CT19ACM02</v>
      </c>
      <c r="J290" s="90">
        <f t="shared" si="522"/>
        <v>62.400000000000006</v>
      </c>
      <c r="K290" s="90">
        <f t="shared" si="523"/>
        <v>20</v>
      </c>
      <c r="L290" s="90">
        <f t="shared" si="640"/>
        <v>12.48</v>
      </c>
      <c r="M290" s="121">
        <f t="shared" si="524"/>
        <v>0</v>
      </c>
      <c r="N290" s="90">
        <f t="shared" si="525"/>
        <v>0</v>
      </c>
      <c r="O290" s="90">
        <f t="shared" si="526"/>
        <v>0</v>
      </c>
      <c r="P290" s="90">
        <f t="shared" si="641"/>
        <v>0</v>
      </c>
      <c r="Q290" s="121" t="str">
        <f t="shared" si="527"/>
        <v>ME19ACM01</v>
      </c>
      <c r="R290" s="90">
        <f t="shared" si="528"/>
        <v>30.42</v>
      </c>
      <c r="S290" s="90">
        <f t="shared" si="529"/>
        <v>18</v>
      </c>
      <c r="T290" s="90">
        <f t="shared" si="642"/>
        <v>5.4756000000000009</v>
      </c>
      <c r="U290" s="121" t="str">
        <f t="shared" si="530"/>
        <v>EU19TAM02</v>
      </c>
      <c r="V290" s="90">
        <f t="shared" si="531"/>
        <v>39.72</v>
      </c>
      <c r="W290" s="90">
        <f t="shared" si="532"/>
        <v>11</v>
      </c>
      <c r="X290" s="90">
        <f t="shared" si="643"/>
        <v>4.3691999999999993</v>
      </c>
      <c r="Y290" s="121">
        <f t="shared" si="533"/>
        <v>0</v>
      </c>
      <c r="Z290" s="90">
        <f t="shared" si="534"/>
        <v>0</v>
      </c>
      <c r="AA290" s="90">
        <f t="shared" si="535"/>
        <v>0</v>
      </c>
      <c r="AB290" s="90">
        <f t="shared" si="644"/>
        <v>0</v>
      </c>
      <c r="AC290" s="121">
        <f t="shared" si="536"/>
        <v>0</v>
      </c>
      <c r="AD290" s="90">
        <f t="shared" si="537"/>
        <v>0</v>
      </c>
      <c r="AE290" s="90">
        <f t="shared" si="538"/>
        <v>0</v>
      </c>
      <c r="AF290" s="90">
        <f t="shared" si="645"/>
        <v>0</v>
      </c>
      <c r="AG290" s="121">
        <f t="shared" si="539"/>
        <v>0</v>
      </c>
      <c r="AH290" s="90">
        <f t="shared" si="540"/>
        <v>0</v>
      </c>
      <c r="AI290" s="90">
        <f t="shared" si="541"/>
        <v>0</v>
      </c>
      <c r="AJ290" s="90">
        <f t="shared" si="646"/>
        <v>0</v>
      </c>
      <c r="AK290" s="121">
        <f t="shared" si="542"/>
        <v>0</v>
      </c>
      <c r="AL290" s="90">
        <f t="shared" si="543"/>
        <v>0</v>
      </c>
      <c r="AM290" s="90">
        <f t="shared" si="544"/>
        <v>0</v>
      </c>
      <c r="AN290" s="90">
        <f t="shared" si="647"/>
        <v>0</v>
      </c>
      <c r="AO290" s="121">
        <f t="shared" si="545"/>
        <v>0</v>
      </c>
      <c r="AP290" s="118">
        <f t="shared" si="648"/>
        <v>0</v>
      </c>
      <c r="AQ290" s="89">
        <f t="shared" si="546"/>
        <v>0</v>
      </c>
      <c r="AR290" s="279">
        <f t="shared" si="649"/>
        <v>0</v>
      </c>
      <c r="AS290" s="121">
        <f t="shared" si="547"/>
        <v>0</v>
      </c>
      <c r="AT290" s="118">
        <f t="shared" si="650"/>
        <v>0</v>
      </c>
      <c r="AU290" s="279">
        <f t="shared" si="548"/>
        <v>0</v>
      </c>
      <c r="AV290" s="279">
        <f t="shared" si="651"/>
        <v>0</v>
      </c>
      <c r="AW290" s="123">
        <f t="shared" si="549"/>
        <v>0</v>
      </c>
      <c r="AX290" s="118">
        <f t="shared" si="652"/>
        <v>0</v>
      </c>
      <c r="AY290" s="287">
        <f t="shared" si="653"/>
        <v>193.38000000000002</v>
      </c>
      <c r="AZ290" s="78">
        <f t="shared" si="654"/>
        <v>37.534800000000004</v>
      </c>
      <c r="BA290" s="279"/>
      <c r="BC290" s="325">
        <f t="shared" si="655"/>
        <v>254</v>
      </c>
      <c r="BD290" s="330"/>
      <c r="BE290" s="331" t="b">
        <f t="shared" si="656"/>
        <v>0</v>
      </c>
      <c r="BF290" s="330"/>
      <c r="BG290" s="331" t="b">
        <f t="shared" si="657"/>
        <v>0</v>
      </c>
    </row>
    <row r="291" spans="1:1042" ht="15" customHeight="1" x14ac:dyDescent="0.2">
      <c r="A291"/>
      <c r="B291" s="91">
        <v>256</v>
      </c>
      <c r="C291" s="91" t="s">
        <v>92</v>
      </c>
      <c r="D291" s="283">
        <f t="shared" si="512"/>
        <v>44043</v>
      </c>
      <c r="E291" s="90" t="str">
        <f t="shared" si="518"/>
        <v>MF19ABM01</v>
      </c>
      <c r="F291" s="90">
        <f t="shared" si="519"/>
        <v>30.42</v>
      </c>
      <c r="G291" s="90">
        <f t="shared" si="520"/>
        <v>25</v>
      </c>
      <c r="H291" s="90">
        <f t="shared" si="639"/>
        <v>7.6050000000000004</v>
      </c>
      <c r="I291" s="121" t="str">
        <f t="shared" si="521"/>
        <v>CT19ACM02</v>
      </c>
      <c r="J291" s="90">
        <f t="shared" si="522"/>
        <v>31.200000000000003</v>
      </c>
      <c r="K291" s="90">
        <f t="shared" si="523"/>
        <v>20</v>
      </c>
      <c r="L291" s="90">
        <f t="shared" si="640"/>
        <v>6.24</v>
      </c>
      <c r="M291" s="121">
        <f t="shared" si="524"/>
        <v>0</v>
      </c>
      <c r="N291" s="90">
        <f t="shared" si="525"/>
        <v>0</v>
      </c>
      <c r="O291" s="90">
        <f t="shared" si="526"/>
        <v>0</v>
      </c>
      <c r="P291" s="90">
        <f t="shared" si="641"/>
        <v>0</v>
      </c>
      <c r="Q291" s="121" t="str">
        <f t="shared" si="527"/>
        <v>ME19ACM01</v>
      </c>
      <c r="R291" s="90">
        <f t="shared" si="528"/>
        <v>30.42</v>
      </c>
      <c r="S291" s="90">
        <f t="shared" si="529"/>
        <v>18</v>
      </c>
      <c r="T291" s="90">
        <f t="shared" si="642"/>
        <v>5.4756000000000009</v>
      </c>
      <c r="U291" s="121" t="str">
        <f t="shared" si="530"/>
        <v>EU19TAM02</v>
      </c>
      <c r="V291" s="90">
        <f t="shared" si="531"/>
        <v>39.72</v>
      </c>
      <c r="W291" s="90">
        <f t="shared" si="532"/>
        <v>11</v>
      </c>
      <c r="X291" s="90">
        <f t="shared" si="643"/>
        <v>4.3691999999999993</v>
      </c>
      <c r="Y291" s="121">
        <f t="shared" si="533"/>
        <v>0</v>
      </c>
      <c r="Z291" s="90">
        <f t="shared" si="534"/>
        <v>0</v>
      </c>
      <c r="AA291" s="90">
        <f t="shared" si="535"/>
        <v>0</v>
      </c>
      <c r="AB291" s="90">
        <f t="shared" si="644"/>
        <v>0</v>
      </c>
      <c r="AC291" s="121" t="str">
        <f t="shared" si="536"/>
        <v>MF19DAG01</v>
      </c>
      <c r="AD291" s="90">
        <f t="shared" si="537"/>
        <v>30.42</v>
      </c>
      <c r="AE291" s="90">
        <f t="shared" si="538"/>
        <v>33</v>
      </c>
      <c r="AF291" s="90">
        <f t="shared" si="645"/>
        <v>10.038600000000001</v>
      </c>
      <c r="AG291" s="121" t="str">
        <f t="shared" si="539"/>
        <v>CT19ACG01</v>
      </c>
      <c r="AH291" s="90">
        <f t="shared" si="540"/>
        <v>30.72</v>
      </c>
      <c r="AI291" s="90">
        <f t="shared" si="541"/>
        <v>25</v>
      </c>
      <c r="AJ291" s="90">
        <f t="shared" si="646"/>
        <v>7.68</v>
      </c>
      <c r="AK291" s="121">
        <f t="shared" si="542"/>
        <v>0</v>
      </c>
      <c r="AL291" s="90">
        <f t="shared" si="543"/>
        <v>0</v>
      </c>
      <c r="AM291" s="90">
        <f t="shared" si="544"/>
        <v>0</v>
      </c>
      <c r="AN291" s="90">
        <f t="shared" si="647"/>
        <v>0</v>
      </c>
      <c r="AO291" s="121">
        <f t="shared" si="545"/>
        <v>0</v>
      </c>
      <c r="AP291" s="118">
        <f t="shared" si="648"/>
        <v>0</v>
      </c>
      <c r="AQ291" s="89">
        <f t="shared" si="546"/>
        <v>0</v>
      </c>
      <c r="AR291" s="279">
        <f t="shared" si="649"/>
        <v>0</v>
      </c>
      <c r="AS291" s="121">
        <f t="shared" si="547"/>
        <v>0</v>
      </c>
      <c r="AT291" s="118">
        <f t="shared" si="650"/>
        <v>0</v>
      </c>
      <c r="AU291" s="279">
        <f t="shared" si="548"/>
        <v>0</v>
      </c>
      <c r="AV291" s="279">
        <f t="shared" si="651"/>
        <v>0</v>
      </c>
      <c r="AW291" s="123">
        <f t="shared" si="549"/>
        <v>0</v>
      </c>
      <c r="AX291" s="118">
        <f t="shared" si="652"/>
        <v>0</v>
      </c>
      <c r="AY291" s="287">
        <f t="shared" si="653"/>
        <v>192.9</v>
      </c>
      <c r="AZ291" s="78">
        <f t="shared" si="654"/>
        <v>41.4084</v>
      </c>
      <c r="BA291" s="279"/>
      <c r="BC291" s="325">
        <f t="shared" si="655"/>
        <v>256</v>
      </c>
      <c r="BD291" s="330"/>
      <c r="BE291" s="331" t="b">
        <f t="shared" si="656"/>
        <v>0</v>
      </c>
      <c r="BF291" s="330"/>
      <c r="BG291" s="331" t="b">
        <f t="shared" si="657"/>
        <v>0</v>
      </c>
    </row>
    <row r="292" spans="1:1042" ht="15" customHeight="1" x14ac:dyDescent="0.2">
      <c r="A292"/>
      <c r="B292" s="435">
        <v>257</v>
      </c>
      <c r="C292" s="435" t="s">
        <v>92</v>
      </c>
      <c r="D292" s="436">
        <f t="shared" si="512"/>
        <v>44043</v>
      </c>
      <c r="E292" s="90" t="str">
        <f t="shared" si="518"/>
        <v>MF19ABM01</v>
      </c>
      <c r="F292" s="90">
        <f t="shared" si="519"/>
        <v>91.26</v>
      </c>
      <c r="G292" s="90">
        <f t="shared" si="520"/>
        <v>25</v>
      </c>
      <c r="H292" s="90">
        <f t="shared" si="503"/>
        <v>22.815000000000001</v>
      </c>
      <c r="I292" s="121" t="str">
        <f t="shared" si="521"/>
        <v>CT19ACM02</v>
      </c>
      <c r="J292" s="90">
        <f t="shared" si="522"/>
        <v>124.80000000000001</v>
      </c>
      <c r="K292" s="90">
        <f t="shared" si="523"/>
        <v>20</v>
      </c>
      <c r="L292" s="90">
        <f t="shared" si="504"/>
        <v>24.96</v>
      </c>
      <c r="M292" s="121">
        <f t="shared" si="524"/>
        <v>0</v>
      </c>
      <c r="N292" s="90">
        <f t="shared" si="525"/>
        <v>0</v>
      </c>
      <c r="O292" s="90">
        <f t="shared" si="526"/>
        <v>0</v>
      </c>
      <c r="P292" s="90">
        <f t="shared" si="505"/>
        <v>0</v>
      </c>
      <c r="Q292" s="121" t="str">
        <f t="shared" si="527"/>
        <v>ME19ACM01</v>
      </c>
      <c r="R292" s="90">
        <f t="shared" si="528"/>
        <v>91.26</v>
      </c>
      <c r="S292" s="90">
        <f t="shared" si="529"/>
        <v>18</v>
      </c>
      <c r="T292" s="90">
        <f t="shared" si="506"/>
        <v>16.4268</v>
      </c>
      <c r="U292" s="121" t="str">
        <f t="shared" si="530"/>
        <v>EU19TAM02</v>
      </c>
      <c r="V292" s="90">
        <f t="shared" si="531"/>
        <v>79.44</v>
      </c>
      <c r="W292" s="90">
        <f t="shared" si="532"/>
        <v>11</v>
      </c>
      <c r="X292" s="90">
        <f t="shared" si="507"/>
        <v>8.7383999999999986</v>
      </c>
      <c r="Y292" s="121">
        <f t="shared" si="533"/>
        <v>0</v>
      </c>
      <c r="Z292" s="90">
        <f t="shared" si="534"/>
        <v>0</v>
      </c>
      <c r="AA292" s="90">
        <f t="shared" si="535"/>
        <v>0</v>
      </c>
      <c r="AB292" s="90">
        <f t="shared" si="508"/>
        <v>0</v>
      </c>
      <c r="AC292" s="121" t="str">
        <f t="shared" si="536"/>
        <v>MF19DAG01</v>
      </c>
      <c r="AD292" s="90">
        <f t="shared" si="537"/>
        <v>121.68</v>
      </c>
      <c r="AE292" s="90">
        <f t="shared" si="538"/>
        <v>33</v>
      </c>
      <c r="AF292" s="90">
        <f t="shared" si="509"/>
        <v>40.154400000000003</v>
      </c>
      <c r="AG292" s="121" t="str">
        <f t="shared" si="539"/>
        <v>CT19ACG01</v>
      </c>
      <c r="AH292" s="90">
        <f t="shared" si="540"/>
        <v>61.44</v>
      </c>
      <c r="AI292" s="90">
        <f t="shared" si="541"/>
        <v>25</v>
      </c>
      <c r="AJ292" s="90">
        <f t="shared" si="510"/>
        <v>15.36</v>
      </c>
      <c r="AK292" s="121">
        <f t="shared" si="542"/>
        <v>0</v>
      </c>
      <c r="AL292" s="90">
        <f t="shared" si="543"/>
        <v>0</v>
      </c>
      <c r="AM292" s="90">
        <f t="shared" si="544"/>
        <v>0</v>
      </c>
      <c r="AN292" s="90">
        <f t="shared" si="511"/>
        <v>0</v>
      </c>
      <c r="AO292" s="121">
        <f t="shared" si="545"/>
        <v>0</v>
      </c>
      <c r="AP292" s="118">
        <f t="shared" si="513"/>
        <v>0</v>
      </c>
      <c r="AQ292" s="89">
        <f t="shared" si="546"/>
        <v>0</v>
      </c>
      <c r="AR292" s="279">
        <f t="shared" si="514"/>
        <v>0</v>
      </c>
      <c r="AS292" s="121">
        <f t="shared" si="547"/>
        <v>0</v>
      </c>
      <c r="AT292" s="118">
        <f t="shared" si="515"/>
        <v>0</v>
      </c>
      <c r="AU292" s="279">
        <f t="shared" si="548"/>
        <v>0</v>
      </c>
      <c r="AV292" s="279">
        <f t="shared" si="516"/>
        <v>0</v>
      </c>
      <c r="AW292" s="123">
        <f t="shared" si="549"/>
        <v>0</v>
      </c>
      <c r="AX292" s="118">
        <f t="shared" si="517"/>
        <v>0</v>
      </c>
      <c r="AY292" s="287">
        <f t="shared" si="550"/>
        <v>569.88</v>
      </c>
      <c r="AZ292" s="78">
        <f t="shared" si="605"/>
        <v>128.45460000000003</v>
      </c>
      <c r="BA292" s="279"/>
      <c r="BC292" s="325">
        <f t="shared" si="606"/>
        <v>257</v>
      </c>
      <c r="BD292" s="330"/>
      <c r="BE292" s="331" t="b">
        <f t="shared" si="607"/>
        <v>0</v>
      </c>
      <c r="BF292" s="330"/>
      <c r="BG292" s="331" t="b">
        <f t="shared" si="608"/>
        <v>0</v>
      </c>
    </row>
    <row r="293" spans="1:1042" s="289" customFormat="1" ht="15" customHeight="1" x14ac:dyDescent="0.2">
      <c r="B293" s="440">
        <v>258</v>
      </c>
      <c r="C293" s="440" t="s">
        <v>92</v>
      </c>
      <c r="D293" s="441">
        <f t="shared" si="512"/>
        <v>44043</v>
      </c>
      <c r="E293" s="99" t="str">
        <f t="shared" si="518"/>
        <v>MF19ABM01</v>
      </c>
      <c r="F293" s="99">
        <f t="shared" si="519"/>
        <v>60.84</v>
      </c>
      <c r="G293" s="99">
        <f t="shared" si="520"/>
        <v>25</v>
      </c>
      <c r="H293" s="99">
        <f t="shared" ref="H293" si="658">F293*G293/100</f>
        <v>15.21</v>
      </c>
      <c r="I293" s="122" t="str">
        <f t="shared" si="521"/>
        <v>CT19ACM02</v>
      </c>
      <c r="J293" s="99">
        <f t="shared" si="522"/>
        <v>62.400000000000006</v>
      </c>
      <c r="K293" s="99">
        <f t="shared" si="523"/>
        <v>20</v>
      </c>
      <c r="L293" s="99">
        <f t="shared" ref="L293" si="659">J293*K293/100</f>
        <v>12.48</v>
      </c>
      <c r="M293" s="122">
        <f t="shared" si="524"/>
        <v>0</v>
      </c>
      <c r="N293" s="99">
        <f t="shared" si="525"/>
        <v>0</v>
      </c>
      <c r="O293" s="99">
        <f t="shared" si="526"/>
        <v>0</v>
      </c>
      <c r="P293" s="99">
        <f t="shared" ref="P293" si="660">N293*O293/100</f>
        <v>0</v>
      </c>
      <c r="Q293" s="122" t="str">
        <f t="shared" si="527"/>
        <v>ME19ACM01</v>
      </c>
      <c r="R293" s="99">
        <f t="shared" si="528"/>
        <v>60.84</v>
      </c>
      <c r="S293" s="99">
        <f t="shared" si="529"/>
        <v>18</v>
      </c>
      <c r="T293" s="99">
        <f t="shared" ref="T293" si="661">R293*S293/100</f>
        <v>10.951200000000002</v>
      </c>
      <c r="U293" s="122" t="str">
        <f t="shared" si="530"/>
        <v>EU19TAM02</v>
      </c>
      <c r="V293" s="99">
        <f t="shared" si="531"/>
        <v>79.44</v>
      </c>
      <c r="W293" s="99">
        <f t="shared" si="532"/>
        <v>11</v>
      </c>
      <c r="X293" s="99">
        <f t="shared" ref="X293" si="662">V293*W293/100</f>
        <v>8.7383999999999986</v>
      </c>
      <c r="Y293" s="122">
        <f t="shared" si="533"/>
        <v>0</v>
      </c>
      <c r="Z293" s="99">
        <f t="shared" si="534"/>
        <v>0</v>
      </c>
      <c r="AA293" s="99">
        <f t="shared" si="535"/>
        <v>0</v>
      </c>
      <c r="AB293" s="99">
        <f t="shared" ref="AB293" si="663">Z293*AA293/100</f>
        <v>0</v>
      </c>
      <c r="AC293" s="122" t="str">
        <f t="shared" si="536"/>
        <v>MF19DAG01</v>
      </c>
      <c r="AD293" s="99">
        <f t="shared" si="537"/>
        <v>60.84</v>
      </c>
      <c r="AE293" s="99">
        <f t="shared" si="538"/>
        <v>33</v>
      </c>
      <c r="AF293" s="99">
        <f t="shared" ref="AF293" si="664">AD293*AE293/100</f>
        <v>20.077200000000001</v>
      </c>
      <c r="AG293" s="122" t="str">
        <f t="shared" si="539"/>
        <v>CT19ACG01</v>
      </c>
      <c r="AH293" s="99">
        <f t="shared" si="540"/>
        <v>61.44</v>
      </c>
      <c r="AI293" s="99">
        <f t="shared" si="541"/>
        <v>25</v>
      </c>
      <c r="AJ293" s="99">
        <f t="shared" ref="AJ293" si="665">AH293*AI293/100</f>
        <v>15.36</v>
      </c>
      <c r="AK293" s="122">
        <f t="shared" si="542"/>
        <v>0</v>
      </c>
      <c r="AL293" s="99">
        <f t="shared" si="543"/>
        <v>0</v>
      </c>
      <c r="AM293" s="99">
        <f t="shared" si="544"/>
        <v>0</v>
      </c>
      <c r="AN293" s="99">
        <f t="shared" ref="AN293" si="666">AL293*AM293/100</f>
        <v>0</v>
      </c>
      <c r="AO293" s="122">
        <f t="shared" si="545"/>
        <v>156</v>
      </c>
      <c r="AP293" s="119">
        <f t="shared" ref="AP293" si="667">IFERROR(IF(AO293&gt;0,AO293*AP$6/100,0),0)</f>
        <v>39</v>
      </c>
      <c r="AQ293" s="285">
        <f t="shared" si="546"/>
        <v>0</v>
      </c>
      <c r="AR293" s="99">
        <f t="shared" ref="AR293" si="668">IFERROR(IF(AQ293&gt;0,AQ293*AR$6/100,0),0)</f>
        <v>0</v>
      </c>
      <c r="AS293" s="122">
        <f t="shared" si="547"/>
        <v>0</v>
      </c>
      <c r="AT293" s="119">
        <f t="shared" ref="AT293" si="669">IFERROR(IF(AS293&gt;0,AS293*AT$6/100,0),0)</f>
        <v>0</v>
      </c>
      <c r="AU293" s="99">
        <f t="shared" si="548"/>
        <v>0</v>
      </c>
      <c r="AV293" s="99">
        <f t="shared" ref="AV293" si="670">IFERROR(IF(AU293&gt;0,AU293*AV$6/100,0),0)</f>
        <v>0</v>
      </c>
      <c r="AW293" s="124">
        <f t="shared" si="549"/>
        <v>0</v>
      </c>
      <c r="AX293" s="119">
        <f t="shared" ref="AX293" si="671">IFERROR(IF(AW293&gt;0,AW293*AX$6/100,0),0)</f>
        <v>0</v>
      </c>
      <c r="AY293" s="288">
        <f t="shared" ref="AY293" si="672">IF($C293="GD",F293+J293+N293+R293+V293+Z293+AD293+AH293+AL293+AO293,AQ293+AS293+AU293+AW293)</f>
        <v>541.79999999999995</v>
      </c>
      <c r="AZ293" s="286">
        <f t="shared" si="605"/>
        <v>121.8168</v>
      </c>
      <c r="BA293" s="99"/>
      <c r="BB293" s="291"/>
      <c r="BC293" s="324">
        <f t="shared" si="606"/>
        <v>258</v>
      </c>
      <c r="BD293" s="332"/>
      <c r="BE293" s="333" t="b">
        <f t="shared" si="607"/>
        <v>0</v>
      </c>
      <c r="BF293" s="332"/>
      <c r="BG293" s="333" t="b">
        <f t="shared" si="608"/>
        <v>0</v>
      </c>
      <c r="BH293" s="290"/>
      <c r="BI293" s="290"/>
      <c r="BJ293" s="290"/>
      <c r="BK293" s="290"/>
      <c r="BL293" s="290"/>
      <c r="BM293" s="290"/>
      <c r="BN293" s="290"/>
      <c r="BO293" s="290"/>
      <c r="BP293" s="290"/>
      <c r="BQ293" s="290"/>
      <c r="BR293" s="290"/>
      <c r="BS293" s="290"/>
      <c r="BT293" s="290"/>
      <c r="BU293" s="290"/>
      <c r="BV293" s="290"/>
      <c r="BW293" s="290"/>
      <c r="BX293" s="290"/>
      <c r="BY293" s="290"/>
      <c r="BZ293" s="290"/>
      <c r="CA293" s="290"/>
      <c r="CB293" s="290"/>
      <c r="CC293" s="290"/>
      <c r="CD293" s="290"/>
      <c r="CE293" s="290"/>
      <c r="CF293" s="290"/>
      <c r="CG293" s="290"/>
      <c r="CH293" s="290"/>
      <c r="CI293" s="290"/>
      <c r="CJ293" s="290"/>
      <c r="CK293" s="290"/>
      <c r="CL293" s="290"/>
      <c r="CM293" s="290"/>
      <c r="CN293" s="290"/>
      <c r="CO293" s="290"/>
      <c r="CP293" s="290"/>
      <c r="CQ293" s="290"/>
      <c r="CR293" s="290"/>
      <c r="CS293" s="290"/>
      <c r="CT293" s="290"/>
      <c r="CU293" s="290"/>
      <c r="CV293" s="290"/>
      <c r="CW293" s="290"/>
      <c r="CX293" s="290"/>
      <c r="CY293" s="290"/>
      <c r="CZ293" s="290"/>
      <c r="DA293" s="290"/>
      <c r="DB293" s="290"/>
      <c r="DC293" s="290"/>
      <c r="DD293" s="290"/>
      <c r="DE293" s="290"/>
      <c r="DF293" s="290"/>
      <c r="DG293" s="290"/>
      <c r="DH293" s="290"/>
      <c r="DI293" s="290"/>
      <c r="DJ293" s="290"/>
      <c r="DK293" s="290"/>
      <c r="DL293" s="290"/>
      <c r="DM293" s="290"/>
      <c r="DN293" s="290"/>
      <c r="DO293" s="290"/>
      <c r="DP293" s="290"/>
      <c r="DQ293" s="290"/>
      <c r="DR293" s="290"/>
      <c r="DS293" s="290"/>
      <c r="DT293" s="290"/>
      <c r="DU293" s="290"/>
      <c r="DV293" s="290"/>
      <c r="DW293" s="290"/>
      <c r="DX293" s="290"/>
      <c r="DY293" s="290"/>
      <c r="DZ293" s="290"/>
      <c r="EA293" s="290"/>
      <c r="EB293" s="290"/>
      <c r="EC293" s="290"/>
      <c r="ED293" s="290"/>
      <c r="EE293" s="290"/>
      <c r="EF293" s="290"/>
      <c r="EG293" s="290"/>
      <c r="EH293" s="290"/>
      <c r="EI293" s="290"/>
      <c r="EJ293" s="290"/>
      <c r="EK293" s="290"/>
      <c r="EL293" s="290"/>
      <c r="EM293" s="290"/>
      <c r="EN293" s="290"/>
      <c r="EO293" s="290"/>
      <c r="EP293" s="290"/>
      <c r="EQ293" s="290"/>
      <c r="ER293" s="290"/>
      <c r="ES293" s="290"/>
      <c r="ET293" s="290"/>
      <c r="EU293" s="290"/>
      <c r="EV293" s="290"/>
      <c r="EW293" s="290"/>
      <c r="EX293" s="290"/>
      <c r="EY293" s="290"/>
      <c r="EZ293" s="290"/>
      <c r="FA293" s="290"/>
      <c r="FB293" s="290"/>
      <c r="FC293" s="290"/>
      <c r="FD293" s="290"/>
      <c r="FE293" s="290"/>
      <c r="FF293" s="290"/>
      <c r="FG293" s="290"/>
      <c r="FH293" s="290"/>
      <c r="FI293" s="290"/>
      <c r="FJ293" s="290"/>
      <c r="FK293" s="290"/>
      <c r="FL293" s="290"/>
      <c r="FM293" s="290"/>
      <c r="FN293" s="290"/>
      <c r="FO293" s="290"/>
      <c r="FP293" s="290"/>
      <c r="FQ293" s="290"/>
      <c r="FR293" s="290"/>
      <c r="FS293" s="290"/>
      <c r="FT293" s="290"/>
      <c r="FU293" s="290"/>
      <c r="FV293" s="290"/>
      <c r="FW293" s="290"/>
      <c r="FX293" s="290"/>
      <c r="FY293" s="290"/>
      <c r="FZ293" s="290"/>
      <c r="GA293" s="290"/>
      <c r="GB293" s="290"/>
      <c r="GC293" s="290"/>
      <c r="GD293" s="290"/>
      <c r="GE293" s="290"/>
      <c r="GF293" s="290"/>
      <c r="GG293" s="290"/>
      <c r="GH293" s="290"/>
      <c r="GI293" s="290"/>
      <c r="GJ293" s="290"/>
      <c r="GK293" s="290"/>
      <c r="GL293" s="290"/>
      <c r="GM293" s="290"/>
      <c r="GN293" s="290"/>
      <c r="GO293" s="290"/>
      <c r="GP293" s="290"/>
      <c r="GQ293" s="290"/>
      <c r="GR293" s="290"/>
      <c r="GS293" s="290"/>
      <c r="GT293" s="290"/>
      <c r="GU293" s="290"/>
      <c r="GV293" s="290"/>
      <c r="GW293" s="290"/>
      <c r="GX293" s="290"/>
      <c r="GY293" s="290"/>
      <c r="GZ293" s="290"/>
      <c r="HA293" s="290"/>
      <c r="HB293" s="290"/>
      <c r="HC293" s="290"/>
      <c r="HD293" s="290"/>
      <c r="HE293" s="290"/>
      <c r="HF293" s="290"/>
      <c r="HG293" s="290"/>
      <c r="HH293" s="290"/>
      <c r="HI293" s="290"/>
      <c r="HJ293" s="290"/>
      <c r="HK293" s="290"/>
      <c r="HL293" s="290"/>
      <c r="HM293" s="290"/>
      <c r="HN293" s="290"/>
      <c r="HO293" s="290"/>
      <c r="HP293" s="290"/>
      <c r="HQ293" s="290"/>
      <c r="HR293" s="290"/>
      <c r="HS293" s="290"/>
      <c r="HT293" s="290"/>
      <c r="HU293" s="290"/>
      <c r="HV293" s="290"/>
      <c r="HW293" s="290"/>
      <c r="HX293" s="290"/>
      <c r="HY293" s="290"/>
      <c r="HZ293" s="290"/>
      <c r="IA293" s="290"/>
      <c r="IB293" s="290"/>
      <c r="IC293" s="290"/>
      <c r="ID293" s="290"/>
      <c r="IE293" s="290"/>
      <c r="IF293" s="290"/>
      <c r="IG293" s="290"/>
      <c r="IH293" s="290"/>
      <c r="II293" s="290"/>
      <c r="IJ293" s="290"/>
      <c r="IK293" s="290"/>
      <c r="IL293" s="290"/>
      <c r="IM293" s="290"/>
      <c r="IN293" s="290"/>
      <c r="IO293" s="290"/>
      <c r="IP293" s="290"/>
      <c r="IQ293" s="290"/>
      <c r="IR293" s="290"/>
      <c r="IS293" s="290"/>
      <c r="IT293" s="290"/>
      <c r="IU293" s="290"/>
      <c r="IV293" s="290"/>
      <c r="IW293" s="290"/>
      <c r="IX293" s="290"/>
      <c r="IY293" s="290"/>
      <c r="IZ293" s="290"/>
      <c r="JA293" s="290"/>
      <c r="JB293" s="290"/>
      <c r="JC293" s="290"/>
      <c r="JD293" s="290"/>
      <c r="JE293" s="290"/>
      <c r="JF293" s="290"/>
      <c r="JG293" s="290"/>
      <c r="JH293" s="290"/>
      <c r="JI293" s="290"/>
      <c r="JJ293" s="290"/>
      <c r="JK293" s="290"/>
      <c r="JL293" s="290"/>
      <c r="JM293" s="290"/>
      <c r="JN293" s="290"/>
      <c r="JO293" s="290"/>
      <c r="JP293" s="290"/>
      <c r="JQ293" s="290"/>
      <c r="JR293" s="290"/>
      <c r="JS293" s="290"/>
      <c r="JT293" s="290"/>
      <c r="JU293" s="290"/>
      <c r="JV293" s="290"/>
      <c r="JW293" s="290"/>
      <c r="JX293" s="290"/>
      <c r="JY293" s="290"/>
      <c r="JZ293" s="290"/>
      <c r="KA293" s="290"/>
      <c r="KB293" s="290"/>
      <c r="KC293" s="290"/>
      <c r="KD293" s="290"/>
      <c r="KE293" s="290"/>
      <c r="KF293" s="290"/>
      <c r="KG293" s="290"/>
      <c r="KH293" s="290"/>
      <c r="KI293" s="290"/>
      <c r="KJ293" s="290"/>
      <c r="KK293" s="290"/>
      <c r="KL293" s="290"/>
      <c r="KM293" s="290"/>
      <c r="KN293" s="290"/>
      <c r="KO293" s="290"/>
      <c r="KP293" s="290"/>
      <c r="KQ293" s="290"/>
      <c r="KR293" s="290"/>
      <c r="KS293" s="290"/>
      <c r="KT293" s="290"/>
      <c r="KU293" s="290"/>
      <c r="KV293" s="290"/>
      <c r="KW293" s="290"/>
      <c r="KX293" s="290"/>
      <c r="KY293" s="290"/>
      <c r="KZ293" s="290"/>
      <c r="LA293" s="290"/>
      <c r="LB293" s="290"/>
      <c r="LC293" s="290"/>
      <c r="LD293" s="290"/>
      <c r="LE293" s="290"/>
      <c r="LF293" s="290"/>
      <c r="LG293" s="290"/>
      <c r="LH293" s="290"/>
      <c r="LI293" s="290"/>
      <c r="LJ293" s="290"/>
      <c r="LK293" s="290"/>
      <c r="LL293" s="290"/>
      <c r="LM293" s="290"/>
      <c r="LN293" s="290"/>
      <c r="LO293" s="290"/>
      <c r="LP293" s="290"/>
      <c r="LQ293" s="290"/>
      <c r="LR293" s="290"/>
      <c r="LS293" s="290"/>
      <c r="LT293" s="290"/>
      <c r="LU293" s="290"/>
      <c r="LV293" s="290"/>
      <c r="LW293" s="290"/>
      <c r="LX293" s="290"/>
      <c r="LY293" s="290"/>
      <c r="LZ293" s="290"/>
      <c r="MA293" s="290"/>
      <c r="MB293" s="290"/>
      <c r="MC293" s="290"/>
      <c r="MD293" s="290"/>
      <c r="ME293" s="290"/>
      <c r="MF293" s="290"/>
      <c r="MG293" s="290"/>
      <c r="MH293" s="290"/>
      <c r="MI293" s="290"/>
      <c r="MJ293" s="290"/>
      <c r="MK293" s="290"/>
      <c r="ML293" s="290"/>
      <c r="MM293" s="290"/>
      <c r="MN293" s="290"/>
      <c r="MO293" s="290"/>
      <c r="MP293" s="290"/>
      <c r="MQ293" s="290"/>
      <c r="MR293" s="290"/>
      <c r="MS293" s="290"/>
      <c r="MT293" s="290"/>
      <c r="MU293" s="290"/>
      <c r="MV293" s="290"/>
      <c r="MW293" s="290"/>
      <c r="MX293" s="290"/>
      <c r="MY293" s="290"/>
      <c r="MZ293" s="290"/>
      <c r="NA293" s="290"/>
      <c r="NB293" s="290"/>
      <c r="NC293" s="290"/>
      <c r="ND293" s="290"/>
      <c r="NE293" s="290"/>
      <c r="NF293" s="290"/>
      <c r="NG293" s="290"/>
      <c r="NH293" s="290"/>
      <c r="NI293" s="290"/>
      <c r="NJ293" s="290"/>
      <c r="NK293" s="290"/>
      <c r="NL293" s="290"/>
      <c r="NM293" s="290"/>
      <c r="NN293" s="290"/>
      <c r="NO293" s="290"/>
      <c r="NP293" s="290"/>
      <c r="NQ293" s="290"/>
      <c r="NR293" s="290"/>
      <c r="NS293" s="290"/>
      <c r="NT293" s="290"/>
      <c r="NU293" s="290"/>
      <c r="NV293" s="290"/>
      <c r="NW293" s="290"/>
      <c r="NX293" s="290"/>
      <c r="NY293" s="290"/>
      <c r="NZ293" s="290"/>
      <c r="OA293" s="290"/>
      <c r="OB293" s="290"/>
      <c r="OC293" s="290"/>
      <c r="OD293" s="290"/>
      <c r="OE293" s="290"/>
      <c r="OF293" s="290"/>
      <c r="OG293" s="290"/>
      <c r="OH293" s="290"/>
      <c r="OI293" s="290"/>
      <c r="OJ293" s="290"/>
      <c r="OK293" s="290"/>
      <c r="OL293" s="290"/>
      <c r="OM293" s="290"/>
      <c r="ON293" s="290"/>
      <c r="OO293" s="290"/>
      <c r="OP293" s="290"/>
      <c r="OQ293" s="290"/>
      <c r="OR293" s="290"/>
      <c r="OS293" s="290"/>
      <c r="OT293" s="290"/>
      <c r="OU293" s="290"/>
      <c r="OV293" s="290"/>
      <c r="OW293" s="290"/>
      <c r="OX293" s="290"/>
      <c r="OY293" s="290"/>
      <c r="OZ293" s="290"/>
      <c r="PA293" s="290"/>
      <c r="PB293" s="290"/>
      <c r="PC293" s="290"/>
      <c r="PD293" s="290"/>
      <c r="PE293" s="290"/>
      <c r="PF293" s="290"/>
      <c r="PG293" s="290"/>
      <c r="PH293" s="290"/>
      <c r="PI293" s="290"/>
      <c r="PJ293" s="290"/>
      <c r="PK293" s="290"/>
      <c r="PL293" s="290"/>
      <c r="PM293" s="290"/>
      <c r="PN293" s="290"/>
      <c r="PO293" s="290"/>
      <c r="PP293" s="290"/>
      <c r="PQ293" s="290"/>
      <c r="PR293" s="290"/>
      <c r="PS293" s="290"/>
      <c r="PT293" s="290"/>
      <c r="PU293" s="290"/>
      <c r="PV293" s="290"/>
      <c r="PW293" s="290"/>
      <c r="PX293" s="290"/>
      <c r="PY293" s="290"/>
      <c r="PZ293" s="290"/>
      <c r="QA293" s="290"/>
      <c r="QB293" s="290"/>
      <c r="QC293" s="290"/>
      <c r="QD293" s="290"/>
      <c r="QE293" s="290"/>
      <c r="QF293" s="290"/>
      <c r="QG293" s="290"/>
      <c r="QH293" s="290"/>
      <c r="QI293" s="290"/>
      <c r="QJ293" s="290"/>
      <c r="QK293" s="290"/>
      <c r="QL293" s="290"/>
      <c r="QM293" s="290"/>
      <c r="QN293" s="290"/>
      <c r="QO293" s="290"/>
      <c r="QP293" s="290"/>
      <c r="QQ293" s="290"/>
      <c r="QR293" s="290"/>
      <c r="QS293" s="290"/>
      <c r="QT293" s="290"/>
      <c r="QU293" s="290"/>
      <c r="QV293" s="290"/>
      <c r="QW293" s="290"/>
      <c r="QX293" s="290"/>
      <c r="QY293" s="290"/>
      <c r="QZ293" s="290"/>
      <c r="RA293" s="290"/>
      <c r="RB293" s="290"/>
      <c r="RC293" s="290"/>
      <c r="RD293" s="290"/>
      <c r="RE293" s="290"/>
      <c r="RF293" s="290"/>
      <c r="RG293" s="290"/>
      <c r="RH293" s="290"/>
      <c r="RI293" s="290"/>
      <c r="RJ293" s="290"/>
      <c r="RK293" s="290"/>
      <c r="RL293" s="290"/>
      <c r="RM293" s="290"/>
      <c r="RN293" s="290"/>
      <c r="RO293" s="290"/>
      <c r="RP293" s="290"/>
      <c r="RQ293" s="290"/>
      <c r="RR293" s="290"/>
      <c r="RS293" s="290"/>
      <c r="RT293" s="290"/>
      <c r="RU293" s="290"/>
      <c r="RV293" s="290"/>
      <c r="RW293" s="290"/>
      <c r="RX293" s="290"/>
      <c r="RY293" s="290"/>
      <c r="RZ293" s="290"/>
      <c r="SA293" s="290"/>
      <c r="SB293" s="290"/>
      <c r="SC293" s="290"/>
      <c r="SD293" s="290"/>
      <c r="SE293" s="290"/>
      <c r="SF293" s="290"/>
      <c r="SG293" s="290"/>
      <c r="SH293" s="290"/>
      <c r="SI293" s="290"/>
      <c r="SJ293" s="290"/>
      <c r="SK293" s="290"/>
      <c r="SL293" s="290"/>
      <c r="SM293" s="290"/>
      <c r="SN293" s="290"/>
      <c r="SO293" s="290"/>
      <c r="SP293" s="290"/>
      <c r="SQ293" s="290"/>
      <c r="SR293" s="290"/>
      <c r="SS293" s="290"/>
      <c r="ST293" s="290"/>
      <c r="SU293" s="290"/>
      <c r="SV293" s="290"/>
      <c r="SW293" s="290"/>
      <c r="SX293" s="290"/>
      <c r="SY293" s="290"/>
      <c r="SZ293" s="290"/>
      <c r="TA293" s="290"/>
      <c r="TB293" s="290"/>
      <c r="TC293" s="290"/>
      <c r="TD293" s="290"/>
      <c r="TE293" s="290"/>
      <c r="TF293" s="290"/>
      <c r="TG293" s="290"/>
      <c r="TH293" s="290"/>
      <c r="TI293" s="290"/>
      <c r="TJ293" s="290"/>
      <c r="TK293" s="290"/>
      <c r="TL293" s="290"/>
      <c r="TM293" s="290"/>
      <c r="TN293" s="290"/>
      <c r="TO293" s="290"/>
      <c r="TP293" s="290"/>
      <c r="TQ293" s="290"/>
      <c r="TR293" s="290"/>
      <c r="TS293" s="290"/>
      <c r="TT293" s="290"/>
      <c r="TU293" s="290"/>
      <c r="TV293" s="290"/>
      <c r="TW293" s="290"/>
      <c r="TX293" s="290"/>
      <c r="TY293" s="290"/>
      <c r="TZ293" s="290"/>
      <c r="UA293" s="290"/>
      <c r="UB293" s="290"/>
      <c r="UC293" s="290"/>
      <c r="UD293" s="290"/>
      <c r="UE293" s="290"/>
      <c r="UF293" s="290"/>
      <c r="UG293" s="290"/>
      <c r="UH293" s="290"/>
      <c r="UI293" s="290"/>
      <c r="UJ293" s="290"/>
      <c r="UK293" s="290"/>
      <c r="UL293" s="290"/>
      <c r="UM293" s="290"/>
      <c r="UN293" s="290"/>
      <c r="UO293" s="290"/>
      <c r="UP293" s="290"/>
      <c r="UQ293" s="290"/>
      <c r="UR293" s="290"/>
      <c r="US293" s="290"/>
      <c r="UT293" s="290"/>
      <c r="UU293" s="290"/>
      <c r="UV293" s="290"/>
      <c r="UW293" s="290"/>
      <c r="UX293" s="290"/>
      <c r="UY293" s="290"/>
      <c r="UZ293" s="290"/>
      <c r="VA293" s="290"/>
      <c r="VB293" s="290"/>
      <c r="VC293" s="290"/>
      <c r="VD293" s="290"/>
      <c r="VE293" s="290"/>
      <c r="VF293" s="290"/>
      <c r="VG293" s="290"/>
      <c r="VH293" s="290"/>
      <c r="VI293" s="290"/>
      <c r="VJ293" s="290"/>
      <c r="VK293" s="290"/>
      <c r="VL293" s="290"/>
      <c r="VM293" s="290"/>
      <c r="VN293" s="290"/>
      <c r="VO293" s="290"/>
      <c r="VP293" s="290"/>
      <c r="VQ293" s="290"/>
      <c r="VR293" s="290"/>
      <c r="VS293" s="290"/>
      <c r="VT293" s="290"/>
      <c r="VU293" s="290"/>
      <c r="VV293" s="290"/>
      <c r="VW293" s="290"/>
      <c r="VX293" s="290"/>
      <c r="VY293" s="290"/>
      <c r="VZ293" s="290"/>
      <c r="WA293" s="290"/>
      <c r="WB293" s="290"/>
      <c r="WC293" s="290"/>
      <c r="WD293" s="290"/>
      <c r="WE293" s="290"/>
      <c r="WF293" s="290"/>
      <c r="WG293" s="290"/>
      <c r="WH293" s="290"/>
      <c r="WI293" s="290"/>
      <c r="WJ293" s="290"/>
      <c r="WK293" s="290"/>
      <c r="WL293" s="290"/>
      <c r="WM293" s="290"/>
      <c r="WN293" s="290"/>
      <c r="WO293" s="290"/>
      <c r="WP293" s="290"/>
      <c r="WQ293" s="290"/>
      <c r="WR293" s="290"/>
      <c r="WS293" s="290"/>
      <c r="WT293" s="290"/>
      <c r="WU293" s="290"/>
      <c r="WV293" s="290"/>
      <c r="WW293" s="290"/>
      <c r="WX293" s="290"/>
      <c r="WY293" s="290"/>
      <c r="WZ293" s="290"/>
      <c r="XA293" s="290"/>
      <c r="XB293" s="290"/>
      <c r="XC293" s="290"/>
      <c r="XD293" s="290"/>
      <c r="XE293" s="290"/>
      <c r="XF293" s="290"/>
      <c r="XG293" s="290"/>
      <c r="XH293" s="290"/>
      <c r="XI293" s="290"/>
      <c r="XJ293" s="290"/>
      <c r="XK293" s="290"/>
      <c r="XL293" s="290"/>
      <c r="XM293" s="290"/>
      <c r="XN293" s="290"/>
      <c r="XO293" s="290"/>
      <c r="XP293" s="290"/>
      <c r="XQ293" s="290"/>
      <c r="XR293" s="290"/>
      <c r="XS293" s="290"/>
      <c r="XT293" s="290"/>
      <c r="XU293" s="290"/>
      <c r="XV293" s="290"/>
      <c r="XW293" s="290"/>
      <c r="XX293" s="290"/>
      <c r="XY293" s="290"/>
      <c r="XZ293" s="290"/>
      <c r="YA293" s="290"/>
      <c r="YB293" s="290"/>
      <c r="YC293" s="290"/>
      <c r="YD293" s="290"/>
      <c r="YE293" s="290"/>
      <c r="YF293" s="290"/>
      <c r="YG293" s="290"/>
      <c r="YH293" s="290"/>
      <c r="YI293" s="290"/>
      <c r="YJ293" s="290"/>
      <c r="YK293" s="290"/>
      <c r="YL293" s="290"/>
      <c r="YM293" s="290"/>
      <c r="YN293" s="290"/>
      <c r="YO293" s="290"/>
      <c r="YP293" s="290"/>
      <c r="YQ293" s="290"/>
      <c r="YR293" s="290"/>
      <c r="YS293" s="290"/>
      <c r="YT293" s="290"/>
      <c r="YU293" s="290"/>
      <c r="YV293" s="290"/>
      <c r="YW293" s="290"/>
      <c r="YX293" s="290"/>
      <c r="YY293" s="290"/>
      <c r="YZ293" s="290"/>
      <c r="ZA293" s="290"/>
      <c r="ZB293" s="290"/>
      <c r="ZC293" s="290"/>
      <c r="ZD293" s="290"/>
      <c r="ZE293" s="290"/>
      <c r="ZF293" s="290"/>
      <c r="ZG293" s="290"/>
      <c r="ZH293" s="290"/>
      <c r="ZI293" s="290"/>
      <c r="ZJ293" s="290"/>
      <c r="ZK293" s="290"/>
      <c r="ZL293" s="290"/>
      <c r="ZM293" s="290"/>
      <c r="ZN293" s="290"/>
      <c r="ZO293" s="290"/>
      <c r="ZP293" s="290"/>
      <c r="ZQ293" s="290"/>
      <c r="ZR293" s="290"/>
      <c r="ZS293" s="290"/>
      <c r="ZT293" s="290"/>
      <c r="ZU293" s="290"/>
      <c r="ZV293" s="290"/>
      <c r="ZW293" s="290"/>
      <c r="ZX293" s="290"/>
      <c r="ZY293" s="290"/>
      <c r="ZZ293" s="290"/>
      <c r="AAA293" s="290"/>
      <c r="AAB293" s="290"/>
      <c r="AAC293" s="290"/>
      <c r="AAD293" s="290"/>
      <c r="AAE293" s="290"/>
      <c r="AAF293" s="290"/>
      <c r="AAG293" s="290"/>
      <c r="AAH293" s="290"/>
      <c r="AAI293" s="290"/>
      <c r="AAJ293" s="290"/>
      <c r="AAK293" s="290"/>
      <c r="AAL293" s="290"/>
      <c r="AAM293" s="290"/>
      <c r="AAN293" s="290"/>
      <c r="AAO293" s="290"/>
      <c r="AAP293" s="290"/>
      <c r="AAQ293" s="290"/>
      <c r="AAR293" s="290"/>
      <c r="AAS293" s="290"/>
      <c r="AAT293" s="290"/>
      <c r="AAU293" s="290"/>
      <c r="AAV293" s="290"/>
      <c r="AAW293" s="290"/>
      <c r="AAX293" s="290"/>
      <c r="AAY293" s="290"/>
      <c r="AAZ293" s="290"/>
      <c r="ABA293" s="290"/>
      <c r="ABB293" s="290"/>
      <c r="ABC293" s="290"/>
      <c r="ABD293" s="290"/>
      <c r="ABE293" s="290"/>
      <c r="ABF293" s="290"/>
      <c r="ABG293" s="290"/>
      <c r="ABH293" s="290"/>
      <c r="ABI293" s="290"/>
      <c r="ABJ293" s="290"/>
      <c r="ABK293" s="290"/>
      <c r="ABL293" s="290"/>
      <c r="ABM293" s="290"/>
      <c r="ABN293" s="290"/>
      <c r="ABO293" s="290"/>
      <c r="ABP293" s="290"/>
      <c r="ABQ293" s="290"/>
      <c r="ABR293" s="290"/>
      <c r="ABS293" s="290"/>
      <c r="ABT293" s="290"/>
      <c r="ABU293" s="290"/>
      <c r="ABV293" s="290"/>
      <c r="ABW293" s="290"/>
      <c r="ABX293" s="290"/>
      <c r="ABY293" s="290"/>
      <c r="ABZ293" s="290"/>
      <c r="ACA293" s="290"/>
      <c r="ACB293" s="290"/>
      <c r="ACC293" s="290"/>
      <c r="ACD293" s="290"/>
      <c r="ACE293" s="290"/>
      <c r="ACF293" s="290"/>
      <c r="ACG293" s="290"/>
      <c r="ACH293" s="290"/>
      <c r="ACI293" s="290"/>
      <c r="ACJ293" s="290"/>
      <c r="ACK293" s="290"/>
      <c r="ACL293" s="290"/>
      <c r="ACM293" s="290"/>
      <c r="ACN293" s="290"/>
      <c r="ACO293" s="290"/>
      <c r="ACP293" s="290"/>
      <c r="ACQ293" s="290"/>
      <c r="ACR293" s="290"/>
      <c r="ACS293" s="290"/>
      <c r="ACT293" s="290"/>
      <c r="ACU293" s="290"/>
      <c r="ACV293" s="290"/>
      <c r="ACW293" s="290"/>
      <c r="ACX293" s="290"/>
      <c r="ACY293" s="290"/>
      <c r="ACZ293" s="290"/>
      <c r="ADA293" s="290"/>
      <c r="ADB293" s="290"/>
      <c r="ADC293" s="290"/>
      <c r="ADD293" s="290"/>
      <c r="ADE293" s="290"/>
      <c r="ADF293" s="290"/>
      <c r="ADG293" s="290"/>
      <c r="ADH293" s="290"/>
      <c r="ADI293" s="290"/>
      <c r="ADJ293" s="290"/>
      <c r="ADK293" s="290"/>
      <c r="ADL293" s="290"/>
      <c r="ADM293" s="290"/>
      <c r="ADN293" s="290"/>
      <c r="ADO293" s="290"/>
      <c r="ADP293" s="290"/>
      <c r="ADQ293" s="290"/>
      <c r="ADR293" s="290"/>
      <c r="ADS293" s="290"/>
      <c r="ADT293" s="290"/>
      <c r="ADU293" s="290"/>
      <c r="ADV293" s="290"/>
      <c r="ADW293" s="290"/>
      <c r="ADX293" s="290"/>
      <c r="ADY293" s="290"/>
      <c r="ADZ293" s="290"/>
      <c r="AEA293" s="290"/>
      <c r="AEB293" s="290"/>
      <c r="AEC293" s="290"/>
      <c r="AED293" s="290"/>
      <c r="AEE293" s="290"/>
      <c r="AEF293" s="290"/>
      <c r="AEG293" s="290"/>
      <c r="AEH293" s="290"/>
      <c r="AEI293" s="290"/>
      <c r="AEJ293" s="290"/>
      <c r="AEK293" s="290"/>
      <c r="AEL293" s="290"/>
      <c r="AEM293" s="290"/>
      <c r="AEN293" s="290"/>
      <c r="AEO293" s="290"/>
      <c r="AEP293" s="290"/>
      <c r="AEQ293" s="290"/>
      <c r="AER293" s="290"/>
      <c r="AES293" s="290"/>
      <c r="AET293" s="290"/>
      <c r="AEU293" s="290"/>
      <c r="AEV293" s="290"/>
      <c r="AEW293" s="290"/>
      <c r="AEX293" s="290"/>
      <c r="AEY293" s="290"/>
      <c r="AEZ293" s="290"/>
      <c r="AFA293" s="290"/>
      <c r="AFB293" s="290"/>
      <c r="AFC293" s="290"/>
      <c r="AFD293" s="290"/>
      <c r="AFE293" s="290"/>
      <c r="AFF293" s="290"/>
      <c r="AFG293" s="290"/>
      <c r="AFH293" s="290"/>
      <c r="AFI293" s="290"/>
      <c r="AFJ293" s="290"/>
      <c r="AFK293" s="290"/>
      <c r="AFL293" s="290"/>
      <c r="AFM293" s="290"/>
      <c r="AFN293" s="290"/>
      <c r="AFO293" s="290"/>
      <c r="AFP293" s="290"/>
      <c r="AFQ293" s="290"/>
      <c r="AFR293" s="290"/>
      <c r="AFS293" s="290"/>
      <c r="AFT293" s="290"/>
      <c r="AFU293" s="290"/>
      <c r="AFV293" s="290"/>
      <c r="AFW293" s="290"/>
      <c r="AFX293" s="290"/>
      <c r="AFY293" s="290"/>
      <c r="AFZ293" s="290"/>
      <c r="AGA293" s="290"/>
      <c r="AGB293" s="290"/>
      <c r="AGC293" s="290"/>
      <c r="AGD293" s="290"/>
      <c r="AGE293" s="290"/>
      <c r="AGF293" s="290"/>
      <c r="AGG293" s="290"/>
      <c r="AGH293" s="290"/>
      <c r="AGI293" s="290"/>
      <c r="AGJ293" s="290"/>
      <c r="AGK293" s="290"/>
      <c r="AGL293" s="290"/>
      <c r="AGM293" s="290"/>
      <c r="AGN293" s="290"/>
      <c r="AGO293" s="290"/>
      <c r="AGP293" s="290"/>
      <c r="AGQ293" s="290"/>
      <c r="AGR293" s="290"/>
      <c r="AGS293" s="290"/>
      <c r="AGT293" s="290"/>
      <c r="AGU293" s="290"/>
      <c r="AGV293" s="290"/>
      <c r="AGW293" s="290"/>
      <c r="AGX293" s="290"/>
      <c r="AGY293" s="290"/>
      <c r="AGZ293" s="290"/>
      <c r="AHA293" s="290"/>
      <c r="AHB293" s="290"/>
      <c r="AHC293" s="290"/>
      <c r="AHD293" s="290"/>
      <c r="AHE293" s="290"/>
      <c r="AHF293" s="290"/>
      <c r="AHG293" s="290"/>
      <c r="AHH293" s="290"/>
      <c r="AHI293" s="290"/>
      <c r="AHJ293" s="290"/>
      <c r="AHK293" s="290"/>
      <c r="AHL293" s="290"/>
      <c r="AHM293" s="290"/>
      <c r="AHN293" s="290"/>
      <c r="AHO293" s="290"/>
      <c r="AHP293" s="290"/>
      <c r="AHQ293" s="290"/>
      <c r="AHR293" s="290"/>
      <c r="AHS293" s="290"/>
      <c r="AHT293" s="290"/>
      <c r="AHU293" s="290"/>
      <c r="AHV293" s="290"/>
      <c r="AHW293" s="290"/>
      <c r="AHX293" s="290"/>
      <c r="AHY293" s="290"/>
      <c r="AHZ293" s="290"/>
      <c r="AIA293" s="290"/>
      <c r="AIB293" s="290"/>
      <c r="AIC293" s="290"/>
      <c r="AID293" s="290"/>
      <c r="AIE293" s="290"/>
      <c r="AIF293" s="290"/>
      <c r="AIG293" s="290"/>
      <c r="AIH293" s="290"/>
      <c r="AII293" s="290"/>
      <c r="AIJ293" s="290"/>
      <c r="AIK293" s="290"/>
      <c r="AIL293" s="290"/>
      <c r="AIM293" s="290"/>
      <c r="AIN293" s="290"/>
      <c r="AIO293" s="290"/>
      <c r="AIP293" s="290"/>
      <c r="AIQ293" s="290"/>
      <c r="AIR293" s="290"/>
      <c r="AIS293" s="290"/>
      <c r="AIT293" s="290"/>
      <c r="AIU293" s="290"/>
      <c r="AIV293" s="290"/>
      <c r="AIW293" s="290"/>
      <c r="AIX293" s="290"/>
      <c r="AIY293" s="290"/>
      <c r="AIZ293" s="290"/>
      <c r="AJA293" s="290"/>
      <c r="AJB293" s="290"/>
      <c r="AJC293" s="290"/>
      <c r="AJD293" s="290"/>
      <c r="AJE293" s="290"/>
      <c r="AJF293" s="290"/>
      <c r="AJG293" s="290"/>
      <c r="AJH293" s="290"/>
      <c r="AJI293" s="290"/>
      <c r="AJJ293" s="290"/>
      <c r="AJK293" s="290"/>
      <c r="AJL293" s="290"/>
      <c r="AJM293" s="290"/>
      <c r="AJN293" s="290"/>
      <c r="AJO293" s="290"/>
      <c r="AJP293" s="290"/>
      <c r="AJQ293" s="290"/>
      <c r="AJR293" s="290"/>
      <c r="AJS293" s="290"/>
      <c r="AJT293" s="290"/>
      <c r="AJU293" s="290"/>
      <c r="AJV293" s="290"/>
      <c r="AJW293" s="290"/>
      <c r="AJX293" s="290"/>
      <c r="AJY293" s="290"/>
      <c r="AJZ293" s="290"/>
      <c r="AKA293" s="290"/>
      <c r="AKB293" s="290"/>
      <c r="AKC293" s="290"/>
      <c r="AKD293" s="290"/>
      <c r="AKE293" s="290"/>
      <c r="AKF293" s="290"/>
      <c r="AKG293" s="290"/>
      <c r="AKH293" s="290"/>
      <c r="AKI293" s="290"/>
      <c r="AKJ293" s="290"/>
      <c r="AKK293" s="290"/>
      <c r="AKL293" s="290"/>
      <c r="AKM293" s="290"/>
      <c r="AKN293" s="290"/>
      <c r="AKO293" s="290"/>
      <c r="AKP293" s="290"/>
      <c r="AKQ293" s="290"/>
      <c r="AKR293" s="290"/>
      <c r="AKS293" s="290"/>
      <c r="AKT293" s="290"/>
      <c r="AKU293" s="290"/>
      <c r="AKV293" s="290"/>
      <c r="AKW293" s="290"/>
      <c r="AKX293" s="290"/>
      <c r="AKY293" s="290"/>
      <c r="AKZ293" s="290"/>
      <c r="ALA293" s="290"/>
      <c r="ALB293" s="290"/>
      <c r="ALC293" s="290"/>
      <c r="ALD293" s="290"/>
      <c r="ALE293" s="290"/>
      <c r="ALF293" s="290"/>
      <c r="ALG293" s="290"/>
      <c r="ALH293" s="290"/>
      <c r="ALI293" s="290"/>
      <c r="ALJ293" s="290"/>
      <c r="ALK293" s="290"/>
      <c r="ALL293" s="290"/>
      <c r="ALM293" s="290"/>
      <c r="ALN293" s="290"/>
      <c r="ALO293" s="290"/>
      <c r="ALP293" s="290"/>
      <c r="ALQ293" s="290"/>
      <c r="ALR293" s="290"/>
      <c r="ALS293" s="290"/>
      <c r="ALT293" s="290"/>
      <c r="ALU293" s="290"/>
      <c r="ALV293" s="290"/>
      <c r="ALW293" s="290"/>
      <c r="ALX293" s="290"/>
      <c r="ALY293" s="290"/>
      <c r="ALZ293" s="290"/>
      <c r="AMA293" s="290"/>
      <c r="AMB293" s="290"/>
      <c r="AMC293" s="290"/>
      <c r="AMD293" s="290"/>
      <c r="AME293" s="290"/>
      <c r="AMF293" s="290"/>
      <c r="AMG293" s="290"/>
      <c r="AMH293" s="290"/>
      <c r="AMI293" s="290"/>
      <c r="AMJ293" s="290"/>
      <c r="AMK293" s="290"/>
      <c r="AML293" s="290"/>
      <c r="AMM293" s="290"/>
      <c r="AMN293" s="290"/>
      <c r="AMO293" s="290"/>
      <c r="AMP293" s="290"/>
      <c r="AMQ293" s="290"/>
      <c r="AMR293" s="290"/>
      <c r="AMS293" s="290"/>
      <c r="AMT293" s="290"/>
      <c r="AMU293" s="290"/>
      <c r="AMV293" s="290"/>
      <c r="AMW293" s="290"/>
      <c r="AMX293" s="290"/>
      <c r="AMY293" s="290"/>
      <c r="AMZ293" s="290"/>
      <c r="ANA293" s="290"/>
      <c r="ANB293" s="290"/>
    </row>
    <row r="294" spans="1:1042" ht="15" customHeight="1" x14ac:dyDescent="0.2">
      <c r="A294"/>
      <c r="B294" s="91"/>
      <c r="C294" s="91"/>
      <c r="D294" s="283"/>
      <c r="E294" s="90"/>
      <c r="F294" s="90"/>
      <c r="G294" s="90"/>
      <c r="H294" s="90"/>
      <c r="I294" s="121"/>
      <c r="J294" s="90"/>
      <c r="K294" s="90"/>
      <c r="L294" s="90"/>
      <c r="M294" s="121"/>
      <c r="N294" s="90"/>
      <c r="O294" s="90"/>
      <c r="P294" s="90"/>
      <c r="Q294" s="121"/>
      <c r="R294" s="90"/>
      <c r="S294" s="90"/>
      <c r="T294" s="90"/>
      <c r="U294" s="121"/>
      <c r="V294" s="90"/>
      <c r="W294" s="90"/>
      <c r="X294" s="90"/>
      <c r="Y294" s="121"/>
      <c r="Z294" s="90"/>
      <c r="AA294" s="90"/>
      <c r="AB294" s="90"/>
      <c r="AC294" s="121"/>
      <c r="AD294" s="90"/>
      <c r="AE294" s="90"/>
      <c r="AF294" s="90"/>
      <c r="AG294" s="121"/>
      <c r="AH294" s="90"/>
      <c r="AI294" s="90"/>
      <c r="AJ294" s="90"/>
      <c r="AK294" s="121"/>
      <c r="AL294" s="90"/>
      <c r="AM294" s="90"/>
      <c r="AN294" s="90"/>
      <c r="AO294" s="121"/>
      <c r="AP294" s="118"/>
      <c r="AQ294" s="89"/>
      <c r="AR294" s="279"/>
      <c r="AS294" s="121"/>
      <c r="AT294" s="118"/>
      <c r="AU294" s="279"/>
      <c r="AV294" s="279"/>
      <c r="AW294" s="123"/>
      <c r="AX294" s="320" t="s">
        <v>580</v>
      </c>
      <c r="AY294" s="319">
        <f>SUM(AY264:AY293)</f>
        <v>9331.409999999998</v>
      </c>
      <c r="AZ294" s="319">
        <f>SUM(AZ264:AZ293)</f>
        <v>1995.5856000000001</v>
      </c>
      <c r="BA294" s="829"/>
      <c r="BC294" s="438" t="str">
        <f>AX294</f>
        <v>LUGLIO</v>
      </c>
      <c r="BD294" s="439"/>
      <c r="BE294" s="439">
        <f>SUM(BE264:BE293)</f>
        <v>9.5760000000000005</v>
      </c>
      <c r="BF294" s="331"/>
      <c r="BG294" s="439">
        <f>SUM(BG264:BG293)</f>
        <v>0</v>
      </c>
      <c r="BH294" s="346"/>
    </row>
    <row r="295" spans="1:1042" s="289" customFormat="1" ht="15" customHeight="1" x14ac:dyDescent="0.2">
      <c r="B295" s="844" t="s">
        <v>581</v>
      </c>
      <c r="C295" s="111"/>
      <c r="D295" s="284"/>
      <c r="E295" s="99"/>
      <c r="F295" s="99"/>
      <c r="G295" s="99"/>
      <c r="H295" s="99"/>
      <c r="I295" s="122"/>
      <c r="J295" s="99"/>
      <c r="K295" s="99"/>
      <c r="L295" s="99"/>
      <c r="M295" s="122"/>
      <c r="N295" s="99"/>
      <c r="O295" s="99"/>
      <c r="P295" s="99"/>
      <c r="Q295" s="122"/>
      <c r="R295" s="99"/>
      <c r="S295" s="99"/>
      <c r="T295" s="99"/>
      <c r="U295" s="122"/>
      <c r="V295" s="99"/>
      <c r="W295" s="99"/>
      <c r="X295" s="99"/>
      <c r="Y295" s="122"/>
      <c r="Z295" s="99"/>
      <c r="AA295" s="99"/>
      <c r="AB295" s="99"/>
      <c r="AC295" s="122"/>
      <c r="AD295" s="99"/>
      <c r="AE295" s="99"/>
      <c r="AF295" s="99"/>
      <c r="AG295" s="122"/>
      <c r="AH295" s="99"/>
      <c r="AI295" s="99"/>
      <c r="AJ295" s="99"/>
      <c r="AK295" s="122"/>
      <c r="AL295" s="99"/>
      <c r="AM295" s="99"/>
      <c r="AN295" s="99"/>
      <c r="AO295" s="122"/>
      <c r="AP295" s="119"/>
      <c r="AQ295" s="285"/>
      <c r="AR295" s="99"/>
      <c r="AS295" s="122"/>
      <c r="AT295" s="119"/>
      <c r="AU295" s="99"/>
      <c r="AV295" s="99"/>
      <c r="AW295" s="124"/>
      <c r="AX295" s="119"/>
      <c r="AY295" s="288"/>
      <c r="AZ295" s="286"/>
      <c r="BA295" s="99"/>
      <c r="BB295" s="291"/>
      <c r="BC295" s="324"/>
      <c r="BD295" s="428"/>
      <c r="BE295" s="428"/>
      <c r="BF295" s="428"/>
      <c r="BG295" s="333"/>
      <c r="BH295" s="290"/>
      <c r="BI295" s="290"/>
      <c r="BJ295" s="290"/>
      <c r="BK295" s="290"/>
      <c r="BL295" s="290"/>
      <c r="BM295" s="290"/>
      <c r="BN295" s="290"/>
      <c r="BO295" s="290"/>
      <c r="BP295" s="290"/>
      <c r="BQ295" s="290"/>
      <c r="BR295" s="290"/>
      <c r="BS295" s="290"/>
      <c r="BT295" s="290"/>
      <c r="BU295" s="290"/>
      <c r="BV295" s="290"/>
      <c r="BW295" s="290"/>
      <c r="BX295" s="290"/>
      <c r="BY295" s="290"/>
      <c r="BZ295" s="290"/>
      <c r="CA295" s="290"/>
      <c r="CB295" s="290"/>
      <c r="CC295" s="290"/>
      <c r="CD295" s="290"/>
      <c r="CE295" s="290"/>
      <c r="CF295" s="290"/>
      <c r="CG295" s="290"/>
      <c r="CH295" s="290"/>
      <c r="CI295" s="290"/>
      <c r="CJ295" s="290"/>
      <c r="CK295" s="290"/>
      <c r="CL295" s="290"/>
      <c r="CM295" s="290"/>
      <c r="CN295" s="290"/>
      <c r="CO295" s="290"/>
      <c r="CP295" s="290"/>
      <c r="CQ295" s="290"/>
      <c r="CR295" s="290"/>
      <c r="CS295" s="290"/>
      <c r="CT295" s="290"/>
      <c r="CU295" s="290"/>
      <c r="CV295" s="290"/>
      <c r="CW295" s="290"/>
      <c r="CX295" s="290"/>
      <c r="CY295" s="290"/>
      <c r="CZ295" s="290"/>
      <c r="DA295" s="290"/>
      <c r="DB295" s="290"/>
      <c r="DC295" s="290"/>
      <c r="DD295" s="290"/>
      <c r="DE295" s="290"/>
      <c r="DF295" s="290"/>
      <c r="DG295" s="290"/>
      <c r="DH295" s="290"/>
      <c r="DI295" s="290"/>
      <c r="DJ295" s="290"/>
      <c r="DK295" s="290"/>
      <c r="DL295" s="290"/>
      <c r="DM295" s="290"/>
      <c r="DN295" s="290"/>
      <c r="DO295" s="290"/>
      <c r="DP295" s="290"/>
      <c r="DQ295" s="290"/>
      <c r="DR295" s="290"/>
      <c r="DS295" s="290"/>
      <c r="DT295" s="290"/>
      <c r="DU295" s="290"/>
      <c r="DV295" s="290"/>
      <c r="DW295" s="290"/>
      <c r="DX295" s="290"/>
      <c r="DY295" s="290"/>
      <c r="DZ295" s="290"/>
      <c r="EA295" s="290"/>
      <c r="EB295" s="290"/>
      <c r="EC295" s="290"/>
      <c r="ED295" s="290"/>
      <c r="EE295" s="290"/>
      <c r="EF295" s="290"/>
      <c r="EG295" s="290"/>
      <c r="EH295" s="290"/>
      <c r="EI295" s="290"/>
      <c r="EJ295" s="290"/>
      <c r="EK295" s="290"/>
      <c r="EL295" s="290"/>
      <c r="EM295" s="290"/>
      <c r="EN295" s="290"/>
      <c r="EO295" s="290"/>
      <c r="EP295" s="290"/>
      <c r="EQ295" s="290"/>
      <c r="ER295" s="290"/>
      <c r="ES295" s="290"/>
      <c r="ET295" s="290"/>
      <c r="EU295" s="290"/>
      <c r="EV295" s="290"/>
      <c r="EW295" s="290"/>
      <c r="EX295" s="290"/>
      <c r="EY295" s="290"/>
      <c r="EZ295" s="290"/>
      <c r="FA295" s="290"/>
      <c r="FB295" s="290"/>
      <c r="FC295" s="290"/>
      <c r="FD295" s="290"/>
      <c r="FE295" s="290"/>
      <c r="FF295" s="290"/>
      <c r="FG295" s="290"/>
      <c r="FH295" s="290"/>
      <c r="FI295" s="290"/>
      <c r="FJ295" s="290"/>
      <c r="FK295" s="290"/>
      <c r="FL295" s="290"/>
      <c r="FM295" s="290"/>
      <c r="FN295" s="290"/>
      <c r="FO295" s="290"/>
      <c r="FP295" s="290"/>
      <c r="FQ295" s="290"/>
      <c r="FR295" s="290"/>
      <c r="FS295" s="290"/>
      <c r="FT295" s="290"/>
      <c r="FU295" s="290"/>
      <c r="FV295" s="290"/>
      <c r="FW295" s="290"/>
      <c r="FX295" s="290"/>
      <c r="FY295" s="290"/>
      <c r="FZ295" s="290"/>
      <c r="GA295" s="290"/>
      <c r="GB295" s="290"/>
      <c r="GC295" s="290"/>
      <c r="GD295" s="290"/>
      <c r="GE295" s="290"/>
      <c r="GF295" s="290"/>
      <c r="GG295" s="290"/>
      <c r="GH295" s="290"/>
      <c r="GI295" s="290"/>
      <c r="GJ295" s="290"/>
      <c r="GK295" s="290"/>
      <c r="GL295" s="290"/>
      <c r="GM295" s="290"/>
      <c r="GN295" s="290"/>
      <c r="GO295" s="290"/>
      <c r="GP295" s="290"/>
      <c r="GQ295" s="290"/>
      <c r="GR295" s="290"/>
      <c r="GS295" s="290"/>
      <c r="GT295" s="290"/>
      <c r="GU295" s="290"/>
      <c r="GV295" s="290"/>
      <c r="GW295" s="290"/>
      <c r="GX295" s="290"/>
      <c r="GY295" s="290"/>
      <c r="GZ295" s="290"/>
      <c r="HA295" s="290"/>
      <c r="HB295" s="290"/>
      <c r="HC295" s="290"/>
      <c r="HD295" s="290"/>
      <c r="HE295" s="290"/>
      <c r="HF295" s="290"/>
      <c r="HG295" s="290"/>
      <c r="HH295" s="290"/>
      <c r="HI295" s="290"/>
      <c r="HJ295" s="290"/>
      <c r="HK295" s="290"/>
      <c r="HL295" s="290"/>
      <c r="HM295" s="290"/>
      <c r="HN295" s="290"/>
      <c r="HO295" s="290"/>
      <c r="HP295" s="290"/>
      <c r="HQ295" s="290"/>
      <c r="HR295" s="290"/>
      <c r="HS295" s="290"/>
      <c r="HT295" s="290"/>
      <c r="HU295" s="290"/>
      <c r="HV295" s="290"/>
      <c r="HW295" s="290"/>
      <c r="HX295" s="290"/>
      <c r="HY295" s="290"/>
      <c r="HZ295" s="290"/>
      <c r="IA295" s="290"/>
      <c r="IB295" s="290"/>
      <c r="IC295" s="290"/>
      <c r="ID295" s="290"/>
      <c r="IE295" s="290"/>
      <c r="IF295" s="290"/>
      <c r="IG295" s="290"/>
      <c r="IH295" s="290"/>
      <c r="II295" s="290"/>
      <c r="IJ295" s="290"/>
      <c r="IK295" s="290"/>
      <c r="IL295" s="290"/>
      <c r="IM295" s="290"/>
      <c r="IN295" s="290"/>
      <c r="IO295" s="290"/>
      <c r="IP295" s="290"/>
      <c r="IQ295" s="290"/>
      <c r="IR295" s="290"/>
      <c r="IS295" s="290"/>
      <c r="IT295" s="290"/>
      <c r="IU295" s="290"/>
      <c r="IV295" s="290"/>
      <c r="IW295" s="290"/>
      <c r="IX295" s="290"/>
      <c r="IY295" s="290"/>
      <c r="IZ295" s="290"/>
      <c r="JA295" s="290"/>
      <c r="JB295" s="290"/>
      <c r="JC295" s="290"/>
      <c r="JD295" s="290"/>
      <c r="JE295" s="290"/>
      <c r="JF295" s="290"/>
      <c r="JG295" s="290"/>
      <c r="JH295" s="290"/>
      <c r="JI295" s="290"/>
      <c r="JJ295" s="290"/>
      <c r="JK295" s="290"/>
      <c r="JL295" s="290"/>
      <c r="JM295" s="290"/>
      <c r="JN295" s="290"/>
      <c r="JO295" s="290"/>
      <c r="JP295" s="290"/>
      <c r="JQ295" s="290"/>
      <c r="JR295" s="290"/>
      <c r="JS295" s="290"/>
      <c r="JT295" s="290"/>
      <c r="JU295" s="290"/>
      <c r="JV295" s="290"/>
      <c r="JW295" s="290"/>
      <c r="JX295" s="290"/>
      <c r="JY295" s="290"/>
      <c r="JZ295" s="290"/>
      <c r="KA295" s="290"/>
      <c r="KB295" s="290"/>
      <c r="KC295" s="290"/>
      <c r="KD295" s="290"/>
      <c r="KE295" s="290"/>
      <c r="KF295" s="290"/>
      <c r="KG295" s="290"/>
      <c r="KH295" s="290"/>
      <c r="KI295" s="290"/>
      <c r="KJ295" s="290"/>
      <c r="KK295" s="290"/>
      <c r="KL295" s="290"/>
      <c r="KM295" s="290"/>
      <c r="KN295" s="290"/>
      <c r="KO295" s="290"/>
      <c r="KP295" s="290"/>
      <c r="KQ295" s="290"/>
      <c r="KR295" s="290"/>
      <c r="KS295" s="290"/>
      <c r="KT295" s="290"/>
      <c r="KU295" s="290"/>
      <c r="KV295" s="290"/>
      <c r="KW295" s="290"/>
      <c r="KX295" s="290"/>
      <c r="KY295" s="290"/>
      <c r="KZ295" s="290"/>
      <c r="LA295" s="290"/>
      <c r="LB295" s="290"/>
      <c r="LC295" s="290"/>
      <c r="LD295" s="290"/>
      <c r="LE295" s="290"/>
      <c r="LF295" s="290"/>
      <c r="LG295" s="290"/>
      <c r="LH295" s="290"/>
      <c r="LI295" s="290"/>
      <c r="LJ295" s="290"/>
      <c r="LK295" s="290"/>
      <c r="LL295" s="290"/>
      <c r="LM295" s="290"/>
      <c r="LN295" s="290"/>
      <c r="LO295" s="290"/>
      <c r="LP295" s="290"/>
      <c r="LQ295" s="290"/>
      <c r="LR295" s="290"/>
      <c r="LS295" s="290"/>
      <c r="LT295" s="290"/>
      <c r="LU295" s="290"/>
      <c r="LV295" s="290"/>
      <c r="LW295" s="290"/>
      <c r="LX295" s="290"/>
      <c r="LY295" s="290"/>
      <c r="LZ295" s="290"/>
      <c r="MA295" s="290"/>
      <c r="MB295" s="290"/>
      <c r="MC295" s="290"/>
      <c r="MD295" s="290"/>
      <c r="ME295" s="290"/>
      <c r="MF295" s="290"/>
      <c r="MG295" s="290"/>
      <c r="MH295" s="290"/>
      <c r="MI295" s="290"/>
      <c r="MJ295" s="290"/>
      <c r="MK295" s="290"/>
      <c r="ML295" s="290"/>
      <c r="MM295" s="290"/>
      <c r="MN295" s="290"/>
      <c r="MO295" s="290"/>
      <c r="MP295" s="290"/>
      <c r="MQ295" s="290"/>
      <c r="MR295" s="290"/>
      <c r="MS295" s="290"/>
      <c r="MT295" s="290"/>
      <c r="MU295" s="290"/>
      <c r="MV295" s="290"/>
      <c r="MW295" s="290"/>
      <c r="MX295" s="290"/>
      <c r="MY295" s="290"/>
      <c r="MZ295" s="290"/>
      <c r="NA295" s="290"/>
      <c r="NB295" s="290"/>
      <c r="NC295" s="290"/>
      <c r="ND295" s="290"/>
      <c r="NE295" s="290"/>
      <c r="NF295" s="290"/>
      <c r="NG295" s="290"/>
      <c r="NH295" s="290"/>
      <c r="NI295" s="290"/>
      <c r="NJ295" s="290"/>
      <c r="NK295" s="290"/>
      <c r="NL295" s="290"/>
      <c r="NM295" s="290"/>
      <c r="NN295" s="290"/>
      <c r="NO295" s="290"/>
      <c r="NP295" s="290"/>
      <c r="NQ295" s="290"/>
      <c r="NR295" s="290"/>
      <c r="NS295" s="290"/>
      <c r="NT295" s="290"/>
      <c r="NU295" s="290"/>
      <c r="NV295" s="290"/>
      <c r="NW295" s="290"/>
      <c r="NX295" s="290"/>
      <c r="NY295" s="290"/>
      <c r="NZ295" s="290"/>
      <c r="OA295" s="290"/>
      <c r="OB295" s="290"/>
      <c r="OC295" s="290"/>
      <c r="OD295" s="290"/>
      <c r="OE295" s="290"/>
      <c r="OF295" s="290"/>
      <c r="OG295" s="290"/>
      <c r="OH295" s="290"/>
      <c r="OI295" s="290"/>
      <c r="OJ295" s="290"/>
      <c r="OK295" s="290"/>
      <c r="OL295" s="290"/>
      <c r="OM295" s="290"/>
      <c r="ON295" s="290"/>
      <c r="OO295" s="290"/>
      <c r="OP295" s="290"/>
      <c r="OQ295" s="290"/>
      <c r="OR295" s="290"/>
      <c r="OS295" s="290"/>
      <c r="OT295" s="290"/>
      <c r="OU295" s="290"/>
      <c r="OV295" s="290"/>
      <c r="OW295" s="290"/>
      <c r="OX295" s="290"/>
      <c r="OY295" s="290"/>
      <c r="OZ295" s="290"/>
      <c r="PA295" s="290"/>
      <c r="PB295" s="290"/>
      <c r="PC295" s="290"/>
      <c r="PD295" s="290"/>
      <c r="PE295" s="290"/>
      <c r="PF295" s="290"/>
      <c r="PG295" s="290"/>
      <c r="PH295" s="290"/>
      <c r="PI295" s="290"/>
      <c r="PJ295" s="290"/>
      <c r="PK295" s="290"/>
      <c r="PL295" s="290"/>
      <c r="PM295" s="290"/>
      <c r="PN295" s="290"/>
      <c r="PO295" s="290"/>
      <c r="PP295" s="290"/>
      <c r="PQ295" s="290"/>
      <c r="PR295" s="290"/>
      <c r="PS295" s="290"/>
      <c r="PT295" s="290"/>
      <c r="PU295" s="290"/>
      <c r="PV295" s="290"/>
      <c r="PW295" s="290"/>
      <c r="PX295" s="290"/>
      <c r="PY295" s="290"/>
      <c r="PZ295" s="290"/>
      <c r="QA295" s="290"/>
      <c r="QB295" s="290"/>
      <c r="QC295" s="290"/>
      <c r="QD295" s="290"/>
      <c r="QE295" s="290"/>
      <c r="QF295" s="290"/>
      <c r="QG295" s="290"/>
      <c r="QH295" s="290"/>
      <c r="QI295" s="290"/>
      <c r="QJ295" s="290"/>
      <c r="QK295" s="290"/>
      <c r="QL295" s="290"/>
      <c r="QM295" s="290"/>
      <c r="QN295" s="290"/>
      <c r="QO295" s="290"/>
      <c r="QP295" s="290"/>
      <c r="QQ295" s="290"/>
      <c r="QR295" s="290"/>
      <c r="QS295" s="290"/>
      <c r="QT295" s="290"/>
      <c r="QU295" s="290"/>
      <c r="QV295" s="290"/>
      <c r="QW295" s="290"/>
      <c r="QX295" s="290"/>
      <c r="QY295" s="290"/>
      <c r="QZ295" s="290"/>
      <c r="RA295" s="290"/>
      <c r="RB295" s="290"/>
      <c r="RC295" s="290"/>
      <c r="RD295" s="290"/>
      <c r="RE295" s="290"/>
      <c r="RF295" s="290"/>
      <c r="RG295" s="290"/>
      <c r="RH295" s="290"/>
      <c r="RI295" s="290"/>
      <c r="RJ295" s="290"/>
      <c r="RK295" s="290"/>
      <c r="RL295" s="290"/>
      <c r="RM295" s="290"/>
      <c r="RN295" s="290"/>
      <c r="RO295" s="290"/>
      <c r="RP295" s="290"/>
      <c r="RQ295" s="290"/>
      <c r="RR295" s="290"/>
      <c r="RS295" s="290"/>
      <c r="RT295" s="290"/>
      <c r="RU295" s="290"/>
      <c r="RV295" s="290"/>
      <c r="RW295" s="290"/>
      <c r="RX295" s="290"/>
      <c r="RY295" s="290"/>
      <c r="RZ295" s="290"/>
      <c r="SA295" s="290"/>
      <c r="SB295" s="290"/>
      <c r="SC295" s="290"/>
      <c r="SD295" s="290"/>
      <c r="SE295" s="290"/>
      <c r="SF295" s="290"/>
      <c r="SG295" s="290"/>
      <c r="SH295" s="290"/>
      <c r="SI295" s="290"/>
      <c r="SJ295" s="290"/>
      <c r="SK295" s="290"/>
      <c r="SL295" s="290"/>
      <c r="SM295" s="290"/>
      <c r="SN295" s="290"/>
      <c r="SO295" s="290"/>
      <c r="SP295" s="290"/>
      <c r="SQ295" s="290"/>
      <c r="SR295" s="290"/>
      <c r="SS295" s="290"/>
      <c r="ST295" s="290"/>
      <c r="SU295" s="290"/>
      <c r="SV295" s="290"/>
      <c r="SW295" s="290"/>
      <c r="SX295" s="290"/>
      <c r="SY295" s="290"/>
      <c r="SZ295" s="290"/>
      <c r="TA295" s="290"/>
      <c r="TB295" s="290"/>
      <c r="TC295" s="290"/>
      <c r="TD295" s="290"/>
      <c r="TE295" s="290"/>
      <c r="TF295" s="290"/>
      <c r="TG295" s="290"/>
      <c r="TH295" s="290"/>
      <c r="TI295" s="290"/>
      <c r="TJ295" s="290"/>
      <c r="TK295" s="290"/>
      <c r="TL295" s="290"/>
      <c r="TM295" s="290"/>
      <c r="TN295" s="290"/>
      <c r="TO295" s="290"/>
      <c r="TP295" s="290"/>
      <c r="TQ295" s="290"/>
      <c r="TR295" s="290"/>
      <c r="TS295" s="290"/>
      <c r="TT295" s="290"/>
      <c r="TU295" s="290"/>
      <c r="TV295" s="290"/>
      <c r="TW295" s="290"/>
      <c r="TX295" s="290"/>
      <c r="TY295" s="290"/>
      <c r="TZ295" s="290"/>
      <c r="UA295" s="290"/>
      <c r="UB295" s="290"/>
      <c r="UC295" s="290"/>
      <c r="UD295" s="290"/>
      <c r="UE295" s="290"/>
      <c r="UF295" s="290"/>
      <c r="UG295" s="290"/>
      <c r="UH295" s="290"/>
      <c r="UI295" s="290"/>
      <c r="UJ295" s="290"/>
      <c r="UK295" s="290"/>
      <c r="UL295" s="290"/>
      <c r="UM295" s="290"/>
      <c r="UN295" s="290"/>
      <c r="UO295" s="290"/>
      <c r="UP295" s="290"/>
      <c r="UQ295" s="290"/>
      <c r="UR295" s="290"/>
      <c r="US295" s="290"/>
      <c r="UT295" s="290"/>
      <c r="UU295" s="290"/>
      <c r="UV295" s="290"/>
      <c r="UW295" s="290"/>
      <c r="UX295" s="290"/>
      <c r="UY295" s="290"/>
      <c r="UZ295" s="290"/>
      <c r="VA295" s="290"/>
      <c r="VB295" s="290"/>
      <c r="VC295" s="290"/>
      <c r="VD295" s="290"/>
      <c r="VE295" s="290"/>
      <c r="VF295" s="290"/>
      <c r="VG295" s="290"/>
      <c r="VH295" s="290"/>
      <c r="VI295" s="290"/>
      <c r="VJ295" s="290"/>
      <c r="VK295" s="290"/>
      <c r="VL295" s="290"/>
      <c r="VM295" s="290"/>
      <c r="VN295" s="290"/>
      <c r="VO295" s="290"/>
      <c r="VP295" s="290"/>
      <c r="VQ295" s="290"/>
      <c r="VR295" s="290"/>
      <c r="VS295" s="290"/>
      <c r="VT295" s="290"/>
      <c r="VU295" s="290"/>
      <c r="VV295" s="290"/>
      <c r="VW295" s="290"/>
      <c r="VX295" s="290"/>
      <c r="VY295" s="290"/>
      <c r="VZ295" s="290"/>
      <c r="WA295" s="290"/>
      <c r="WB295" s="290"/>
      <c r="WC295" s="290"/>
      <c r="WD295" s="290"/>
      <c r="WE295" s="290"/>
      <c r="WF295" s="290"/>
      <c r="WG295" s="290"/>
      <c r="WH295" s="290"/>
      <c r="WI295" s="290"/>
      <c r="WJ295" s="290"/>
      <c r="WK295" s="290"/>
      <c r="WL295" s="290"/>
      <c r="WM295" s="290"/>
      <c r="WN295" s="290"/>
      <c r="WO295" s="290"/>
      <c r="WP295" s="290"/>
      <c r="WQ295" s="290"/>
      <c r="WR295" s="290"/>
      <c r="WS295" s="290"/>
      <c r="WT295" s="290"/>
      <c r="WU295" s="290"/>
      <c r="WV295" s="290"/>
      <c r="WW295" s="290"/>
      <c r="WX295" s="290"/>
      <c r="WY295" s="290"/>
      <c r="WZ295" s="290"/>
      <c r="XA295" s="290"/>
      <c r="XB295" s="290"/>
      <c r="XC295" s="290"/>
      <c r="XD295" s="290"/>
      <c r="XE295" s="290"/>
      <c r="XF295" s="290"/>
      <c r="XG295" s="290"/>
      <c r="XH295" s="290"/>
      <c r="XI295" s="290"/>
      <c r="XJ295" s="290"/>
      <c r="XK295" s="290"/>
      <c r="XL295" s="290"/>
      <c r="XM295" s="290"/>
      <c r="XN295" s="290"/>
      <c r="XO295" s="290"/>
      <c r="XP295" s="290"/>
      <c r="XQ295" s="290"/>
      <c r="XR295" s="290"/>
      <c r="XS295" s="290"/>
      <c r="XT295" s="290"/>
      <c r="XU295" s="290"/>
      <c r="XV295" s="290"/>
      <c r="XW295" s="290"/>
      <c r="XX295" s="290"/>
      <c r="XY295" s="290"/>
      <c r="XZ295" s="290"/>
      <c r="YA295" s="290"/>
      <c r="YB295" s="290"/>
      <c r="YC295" s="290"/>
      <c r="YD295" s="290"/>
      <c r="YE295" s="290"/>
      <c r="YF295" s="290"/>
      <c r="YG295" s="290"/>
      <c r="YH295" s="290"/>
      <c r="YI295" s="290"/>
      <c r="YJ295" s="290"/>
      <c r="YK295" s="290"/>
      <c r="YL295" s="290"/>
      <c r="YM295" s="290"/>
      <c r="YN295" s="290"/>
      <c r="YO295" s="290"/>
      <c r="YP295" s="290"/>
      <c r="YQ295" s="290"/>
      <c r="YR295" s="290"/>
      <c r="YS295" s="290"/>
      <c r="YT295" s="290"/>
      <c r="YU295" s="290"/>
      <c r="YV295" s="290"/>
      <c r="YW295" s="290"/>
      <c r="YX295" s="290"/>
      <c r="YY295" s="290"/>
      <c r="YZ295" s="290"/>
      <c r="ZA295" s="290"/>
      <c r="ZB295" s="290"/>
      <c r="ZC295" s="290"/>
      <c r="ZD295" s="290"/>
      <c r="ZE295" s="290"/>
      <c r="ZF295" s="290"/>
      <c r="ZG295" s="290"/>
      <c r="ZH295" s="290"/>
      <c r="ZI295" s="290"/>
      <c r="ZJ295" s="290"/>
      <c r="ZK295" s="290"/>
      <c r="ZL295" s="290"/>
      <c r="ZM295" s="290"/>
      <c r="ZN295" s="290"/>
      <c r="ZO295" s="290"/>
      <c r="ZP295" s="290"/>
      <c r="ZQ295" s="290"/>
      <c r="ZR295" s="290"/>
      <c r="ZS295" s="290"/>
      <c r="ZT295" s="290"/>
      <c r="ZU295" s="290"/>
      <c r="ZV295" s="290"/>
      <c r="ZW295" s="290"/>
      <c r="ZX295" s="290"/>
      <c r="ZY295" s="290"/>
      <c r="ZZ295" s="290"/>
      <c r="AAA295" s="290"/>
      <c r="AAB295" s="290"/>
      <c r="AAC295" s="290"/>
      <c r="AAD295" s="290"/>
      <c r="AAE295" s="290"/>
      <c r="AAF295" s="290"/>
      <c r="AAG295" s="290"/>
      <c r="AAH295" s="290"/>
      <c r="AAI295" s="290"/>
      <c r="AAJ295" s="290"/>
      <c r="AAK295" s="290"/>
      <c r="AAL295" s="290"/>
      <c r="AAM295" s="290"/>
      <c r="AAN295" s="290"/>
      <c r="AAO295" s="290"/>
      <c r="AAP295" s="290"/>
      <c r="AAQ295" s="290"/>
      <c r="AAR295" s="290"/>
      <c r="AAS295" s="290"/>
      <c r="AAT295" s="290"/>
      <c r="AAU295" s="290"/>
      <c r="AAV295" s="290"/>
      <c r="AAW295" s="290"/>
      <c r="AAX295" s="290"/>
      <c r="AAY295" s="290"/>
      <c r="AAZ295" s="290"/>
      <c r="ABA295" s="290"/>
      <c r="ABB295" s="290"/>
      <c r="ABC295" s="290"/>
      <c r="ABD295" s="290"/>
      <c r="ABE295" s="290"/>
      <c r="ABF295" s="290"/>
      <c r="ABG295" s="290"/>
      <c r="ABH295" s="290"/>
      <c r="ABI295" s="290"/>
      <c r="ABJ295" s="290"/>
      <c r="ABK295" s="290"/>
      <c r="ABL295" s="290"/>
      <c r="ABM295" s="290"/>
      <c r="ABN295" s="290"/>
      <c r="ABO295" s="290"/>
      <c r="ABP295" s="290"/>
      <c r="ABQ295" s="290"/>
      <c r="ABR295" s="290"/>
      <c r="ABS295" s="290"/>
      <c r="ABT295" s="290"/>
      <c r="ABU295" s="290"/>
      <c r="ABV295" s="290"/>
      <c r="ABW295" s="290"/>
      <c r="ABX295" s="290"/>
      <c r="ABY295" s="290"/>
      <c r="ABZ295" s="290"/>
      <c r="ACA295" s="290"/>
      <c r="ACB295" s="290"/>
      <c r="ACC295" s="290"/>
      <c r="ACD295" s="290"/>
      <c r="ACE295" s="290"/>
      <c r="ACF295" s="290"/>
      <c r="ACG295" s="290"/>
      <c r="ACH295" s="290"/>
      <c r="ACI295" s="290"/>
      <c r="ACJ295" s="290"/>
      <c r="ACK295" s="290"/>
      <c r="ACL295" s="290"/>
      <c r="ACM295" s="290"/>
      <c r="ACN295" s="290"/>
      <c r="ACO295" s="290"/>
      <c r="ACP295" s="290"/>
      <c r="ACQ295" s="290"/>
      <c r="ACR295" s="290"/>
      <c r="ACS295" s="290"/>
      <c r="ACT295" s="290"/>
      <c r="ACU295" s="290"/>
      <c r="ACV295" s="290"/>
      <c r="ACW295" s="290"/>
      <c r="ACX295" s="290"/>
      <c r="ACY295" s="290"/>
      <c r="ACZ295" s="290"/>
      <c r="ADA295" s="290"/>
      <c r="ADB295" s="290"/>
      <c r="ADC295" s="290"/>
      <c r="ADD295" s="290"/>
      <c r="ADE295" s="290"/>
      <c r="ADF295" s="290"/>
      <c r="ADG295" s="290"/>
      <c r="ADH295" s="290"/>
      <c r="ADI295" s="290"/>
      <c r="ADJ295" s="290"/>
      <c r="ADK295" s="290"/>
      <c r="ADL295" s="290"/>
      <c r="ADM295" s="290"/>
      <c r="ADN295" s="290"/>
      <c r="ADO295" s="290"/>
      <c r="ADP295" s="290"/>
      <c r="ADQ295" s="290"/>
      <c r="ADR295" s="290"/>
      <c r="ADS295" s="290"/>
      <c r="ADT295" s="290"/>
      <c r="ADU295" s="290"/>
      <c r="ADV295" s="290"/>
      <c r="ADW295" s="290"/>
      <c r="ADX295" s="290"/>
      <c r="ADY295" s="290"/>
      <c r="ADZ295" s="290"/>
      <c r="AEA295" s="290"/>
      <c r="AEB295" s="290"/>
      <c r="AEC295" s="290"/>
      <c r="AED295" s="290"/>
      <c r="AEE295" s="290"/>
      <c r="AEF295" s="290"/>
      <c r="AEG295" s="290"/>
      <c r="AEH295" s="290"/>
      <c r="AEI295" s="290"/>
      <c r="AEJ295" s="290"/>
      <c r="AEK295" s="290"/>
      <c r="AEL295" s="290"/>
      <c r="AEM295" s="290"/>
      <c r="AEN295" s="290"/>
      <c r="AEO295" s="290"/>
      <c r="AEP295" s="290"/>
      <c r="AEQ295" s="290"/>
      <c r="AER295" s="290"/>
      <c r="AES295" s="290"/>
      <c r="AET295" s="290"/>
      <c r="AEU295" s="290"/>
      <c r="AEV295" s="290"/>
      <c r="AEW295" s="290"/>
      <c r="AEX295" s="290"/>
      <c r="AEY295" s="290"/>
      <c r="AEZ295" s="290"/>
      <c r="AFA295" s="290"/>
      <c r="AFB295" s="290"/>
      <c r="AFC295" s="290"/>
      <c r="AFD295" s="290"/>
      <c r="AFE295" s="290"/>
      <c r="AFF295" s="290"/>
      <c r="AFG295" s="290"/>
      <c r="AFH295" s="290"/>
      <c r="AFI295" s="290"/>
      <c r="AFJ295" s="290"/>
      <c r="AFK295" s="290"/>
      <c r="AFL295" s="290"/>
      <c r="AFM295" s="290"/>
      <c r="AFN295" s="290"/>
      <c r="AFO295" s="290"/>
      <c r="AFP295" s="290"/>
      <c r="AFQ295" s="290"/>
      <c r="AFR295" s="290"/>
      <c r="AFS295" s="290"/>
      <c r="AFT295" s="290"/>
      <c r="AFU295" s="290"/>
      <c r="AFV295" s="290"/>
      <c r="AFW295" s="290"/>
      <c r="AFX295" s="290"/>
      <c r="AFY295" s="290"/>
      <c r="AFZ295" s="290"/>
      <c r="AGA295" s="290"/>
      <c r="AGB295" s="290"/>
      <c r="AGC295" s="290"/>
      <c r="AGD295" s="290"/>
      <c r="AGE295" s="290"/>
      <c r="AGF295" s="290"/>
      <c r="AGG295" s="290"/>
      <c r="AGH295" s="290"/>
      <c r="AGI295" s="290"/>
      <c r="AGJ295" s="290"/>
      <c r="AGK295" s="290"/>
      <c r="AGL295" s="290"/>
      <c r="AGM295" s="290"/>
      <c r="AGN295" s="290"/>
      <c r="AGO295" s="290"/>
      <c r="AGP295" s="290"/>
      <c r="AGQ295" s="290"/>
      <c r="AGR295" s="290"/>
      <c r="AGS295" s="290"/>
      <c r="AGT295" s="290"/>
      <c r="AGU295" s="290"/>
      <c r="AGV295" s="290"/>
      <c r="AGW295" s="290"/>
      <c r="AGX295" s="290"/>
      <c r="AGY295" s="290"/>
      <c r="AGZ295" s="290"/>
      <c r="AHA295" s="290"/>
      <c r="AHB295" s="290"/>
      <c r="AHC295" s="290"/>
      <c r="AHD295" s="290"/>
      <c r="AHE295" s="290"/>
      <c r="AHF295" s="290"/>
      <c r="AHG295" s="290"/>
      <c r="AHH295" s="290"/>
      <c r="AHI295" s="290"/>
      <c r="AHJ295" s="290"/>
      <c r="AHK295" s="290"/>
      <c r="AHL295" s="290"/>
      <c r="AHM295" s="290"/>
      <c r="AHN295" s="290"/>
      <c r="AHO295" s="290"/>
      <c r="AHP295" s="290"/>
      <c r="AHQ295" s="290"/>
      <c r="AHR295" s="290"/>
      <c r="AHS295" s="290"/>
      <c r="AHT295" s="290"/>
      <c r="AHU295" s="290"/>
      <c r="AHV295" s="290"/>
      <c r="AHW295" s="290"/>
      <c r="AHX295" s="290"/>
      <c r="AHY295" s="290"/>
      <c r="AHZ295" s="290"/>
      <c r="AIA295" s="290"/>
      <c r="AIB295" s="290"/>
      <c r="AIC295" s="290"/>
      <c r="AID295" s="290"/>
      <c r="AIE295" s="290"/>
      <c r="AIF295" s="290"/>
      <c r="AIG295" s="290"/>
      <c r="AIH295" s="290"/>
      <c r="AII295" s="290"/>
      <c r="AIJ295" s="290"/>
      <c r="AIK295" s="290"/>
      <c r="AIL295" s="290"/>
      <c r="AIM295" s="290"/>
      <c r="AIN295" s="290"/>
      <c r="AIO295" s="290"/>
      <c r="AIP295" s="290"/>
      <c r="AIQ295" s="290"/>
      <c r="AIR295" s="290"/>
      <c r="AIS295" s="290"/>
      <c r="AIT295" s="290"/>
      <c r="AIU295" s="290"/>
      <c r="AIV295" s="290"/>
      <c r="AIW295" s="290"/>
      <c r="AIX295" s="290"/>
      <c r="AIY295" s="290"/>
      <c r="AIZ295" s="290"/>
      <c r="AJA295" s="290"/>
      <c r="AJB295" s="290"/>
      <c r="AJC295" s="290"/>
      <c r="AJD295" s="290"/>
      <c r="AJE295" s="290"/>
      <c r="AJF295" s="290"/>
      <c r="AJG295" s="290"/>
      <c r="AJH295" s="290"/>
      <c r="AJI295" s="290"/>
      <c r="AJJ295" s="290"/>
      <c r="AJK295" s="290"/>
      <c r="AJL295" s="290"/>
      <c r="AJM295" s="290"/>
      <c r="AJN295" s="290"/>
      <c r="AJO295" s="290"/>
      <c r="AJP295" s="290"/>
      <c r="AJQ295" s="290"/>
      <c r="AJR295" s="290"/>
      <c r="AJS295" s="290"/>
      <c r="AJT295" s="290"/>
      <c r="AJU295" s="290"/>
      <c r="AJV295" s="290"/>
      <c r="AJW295" s="290"/>
      <c r="AJX295" s="290"/>
      <c r="AJY295" s="290"/>
      <c r="AJZ295" s="290"/>
      <c r="AKA295" s="290"/>
      <c r="AKB295" s="290"/>
      <c r="AKC295" s="290"/>
      <c r="AKD295" s="290"/>
      <c r="AKE295" s="290"/>
      <c r="AKF295" s="290"/>
      <c r="AKG295" s="290"/>
      <c r="AKH295" s="290"/>
      <c r="AKI295" s="290"/>
      <c r="AKJ295" s="290"/>
      <c r="AKK295" s="290"/>
      <c r="AKL295" s="290"/>
      <c r="AKM295" s="290"/>
      <c r="AKN295" s="290"/>
      <c r="AKO295" s="290"/>
      <c r="AKP295" s="290"/>
      <c r="AKQ295" s="290"/>
      <c r="AKR295" s="290"/>
      <c r="AKS295" s="290"/>
      <c r="AKT295" s="290"/>
      <c r="AKU295" s="290"/>
      <c r="AKV295" s="290"/>
      <c r="AKW295" s="290"/>
      <c r="AKX295" s="290"/>
      <c r="AKY295" s="290"/>
      <c r="AKZ295" s="290"/>
      <c r="ALA295" s="290"/>
      <c r="ALB295" s="290"/>
      <c r="ALC295" s="290"/>
      <c r="ALD295" s="290"/>
      <c r="ALE295" s="290"/>
      <c r="ALF295" s="290"/>
      <c r="ALG295" s="290"/>
      <c r="ALH295" s="290"/>
      <c r="ALI295" s="290"/>
      <c r="ALJ295" s="290"/>
      <c r="ALK295" s="290"/>
      <c r="ALL295" s="290"/>
      <c r="ALM295" s="290"/>
      <c r="ALN295" s="290"/>
      <c r="ALO295" s="290"/>
      <c r="ALP295" s="290"/>
      <c r="ALQ295" s="290"/>
      <c r="ALR295" s="290"/>
      <c r="ALS295" s="290"/>
      <c r="ALT295" s="290"/>
      <c r="ALU295" s="290"/>
      <c r="ALV295" s="290"/>
      <c r="ALW295" s="290"/>
      <c r="ALX295" s="290"/>
      <c r="ALY295" s="290"/>
      <c r="ALZ295" s="290"/>
      <c r="AMA295" s="290"/>
      <c r="AMB295" s="290"/>
      <c r="AMC295" s="290"/>
      <c r="AMD295" s="290"/>
      <c r="AME295" s="290"/>
      <c r="AMF295" s="290"/>
      <c r="AMG295" s="290"/>
      <c r="AMH295" s="290"/>
      <c r="AMI295" s="290"/>
      <c r="AMJ295" s="290"/>
      <c r="AMK295" s="290"/>
      <c r="AML295" s="290"/>
      <c r="AMM295" s="290"/>
      <c r="AMN295" s="290"/>
      <c r="AMO295" s="290"/>
      <c r="AMP295" s="290"/>
      <c r="AMQ295" s="290"/>
      <c r="AMR295" s="290"/>
      <c r="AMS295" s="290"/>
      <c r="AMT295" s="290"/>
      <c r="AMU295" s="290"/>
      <c r="AMV295" s="290"/>
      <c r="AMW295" s="290"/>
      <c r="AMX295" s="290"/>
      <c r="AMY295" s="290"/>
      <c r="AMZ295" s="290"/>
      <c r="ANA295" s="290"/>
      <c r="ANB295" s="290"/>
    </row>
    <row r="296" spans="1:1042" ht="15" customHeight="1" x14ac:dyDescent="0.2">
      <c r="A296"/>
      <c r="B296" s="91">
        <v>259</v>
      </c>
      <c r="C296" s="91" t="s">
        <v>92</v>
      </c>
      <c r="D296" s="283">
        <f t="shared" si="512"/>
        <v>44048</v>
      </c>
      <c r="E296" s="90" t="str">
        <f t="shared" si="518"/>
        <v>MF19ABM01</v>
      </c>
      <c r="F296" s="90">
        <f t="shared" si="519"/>
        <v>60.84</v>
      </c>
      <c r="G296" s="90">
        <f t="shared" si="520"/>
        <v>25</v>
      </c>
      <c r="H296" s="90">
        <f t="shared" si="503"/>
        <v>15.21</v>
      </c>
      <c r="I296" s="121" t="str">
        <f t="shared" si="521"/>
        <v>CT19ACM02</v>
      </c>
      <c r="J296" s="90">
        <f t="shared" si="522"/>
        <v>62.400000000000006</v>
      </c>
      <c r="K296" s="90">
        <f t="shared" si="523"/>
        <v>20</v>
      </c>
      <c r="L296" s="90">
        <f t="shared" si="504"/>
        <v>12.48</v>
      </c>
      <c r="M296" s="121">
        <f t="shared" si="524"/>
        <v>0</v>
      </c>
      <c r="N296" s="90">
        <f t="shared" si="525"/>
        <v>0</v>
      </c>
      <c r="O296" s="90">
        <f t="shared" si="526"/>
        <v>0</v>
      </c>
      <c r="P296" s="90">
        <f t="shared" si="505"/>
        <v>0</v>
      </c>
      <c r="Q296" s="121" t="str">
        <f t="shared" si="527"/>
        <v>ME19ACM01</v>
      </c>
      <c r="R296" s="90">
        <f t="shared" si="528"/>
        <v>60.84</v>
      </c>
      <c r="S296" s="90">
        <f t="shared" si="529"/>
        <v>18</v>
      </c>
      <c r="T296" s="90">
        <f t="shared" si="506"/>
        <v>10.951200000000002</v>
      </c>
      <c r="U296" s="121" t="str">
        <f t="shared" si="530"/>
        <v>EU19TAM02</v>
      </c>
      <c r="V296" s="90">
        <f t="shared" si="531"/>
        <v>79.44</v>
      </c>
      <c r="W296" s="90">
        <f t="shared" si="532"/>
        <v>11</v>
      </c>
      <c r="X296" s="90">
        <f t="shared" si="507"/>
        <v>8.7383999999999986</v>
      </c>
      <c r="Y296" s="121">
        <f t="shared" si="533"/>
        <v>0</v>
      </c>
      <c r="Z296" s="90">
        <f t="shared" si="534"/>
        <v>0</v>
      </c>
      <c r="AA296" s="90">
        <f t="shared" si="535"/>
        <v>0</v>
      </c>
      <c r="AB296" s="90">
        <f t="shared" si="508"/>
        <v>0</v>
      </c>
      <c r="AC296" s="121" t="str">
        <f t="shared" si="536"/>
        <v>MF19DAG01</v>
      </c>
      <c r="AD296" s="90">
        <f t="shared" si="537"/>
        <v>60.84</v>
      </c>
      <c r="AE296" s="90">
        <f t="shared" si="538"/>
        <v>33</v>
      </c>
      <c r="AF296" s="90">
        <f t="shared" si="509"/>
        <v>20.077200000000001</v>
      </c>
      <c r="AG296" s="121" t="str">
        <f t="shared" si="539"/>
        <v>CT19ACG01</v>
      </c>
      <c r="AH296" s="90">
        <f t="shared" si="540"/>
        <v>92.16</v>
      </c>
      <c r="AI296" s="90">
        <f t="shared" si="541"/>
        <v>25</v>
      </c>
      <c r="AJ296" s="90">
        <f t="shared" si="510"/>
        <v>23.04</v>
      </c>
      <c r="AK296" s="121">
        <f t="shared" si="542"/>
        <v>0</v>
      </c>
      <c r="AL296" s="90">
        <f t="shared" si="543"/>
        <v>0</v>
      </c>
      <c r="AM296" s="90">
        <f t="shared" si="544"/>
        <v>0</v>
      </c>
      <c r="AN296" s="90">
        <f t="shared" si="511"/>
        <v>0</v>
      </c>
      <c r="AO296" s="121">
        <f t="shared" si="545"/>
        <v>0</v>
      </c>
      <c r="AP296" s="118">
        <f t="shared" si="513"/>
        <v>0</v>
      </c>
      <c r="AQ296" s="89">
        <f t="shared" si="546"/>
        <v>0</v>
      </c>
      <c r="AR296" s="279">
        <f t="shared" si="514"/>
        <v>0</v>
      </c>
      <c r="AS296" s="121">
        <f t="shared" si="547"/>
        <v>0</v>
      </c>
      <c r="AT296" s="118">
        <f t="shared" si="515"/>
        <v>0</v>
      </c>
      <c r="AU296" s="279">
        <f t="shared" si="548"/>
        <v>0</v>
      </c>
      <c r="AV296" s="279">
        <f t="shared" si="516"/>
        <v>0</v>
      </c>
      <c r="AW296" s="123">
        <f t="shared" si="549"/>
        <v>0</v>
      </c>
      <c r="AX296" s="118">
        <f t="shared" si="517"/>
        <v>0</v>
      </c>
      <c r="AY296" s="287">
        <f t="shared" si="550"/>
        <v>416.52</v>
      </c>
      <c r="AZ296" s="78">
        <f t="shared" ref="AZ296:AZ313" si="673">IF($C296="GD",H296+L296+P296+T296+X296+AB296+AF296+AJ296+AN296+AP296-BE296-BG296,AR296+AT296+AX296+AV296-BE296-BG296)</f>
        <v>90.496800000000007</v>
      </c>
      <c r="BA296" s="279"/>
      <c r="BC296" s="325">
        <f t="shared" ref="BC296:BC329" si="674">B296</f>
        <v>259</v>
      </c>
      <c r="BD296" s="330"/>
      <c r="BE296" s="331" t="b">
        <f t="shared" ref="BE296:BE329" si="675">IF(BD296="OK",$AY296*$BE$6/100)</f>
        <v>0</v>
      </c>
      <c r="BF296" s="330"/>
      <c r="BG296" s="331" t="b">
        <f t="shared" ref="BG296:BG329" si="676">IF(BF296="OK",$AY296*$BG$6/100)</f>
        <v>0</v>
      </c>
    </row>
    <row r="297" spans="1:1042" ht="15" customHeight="1" x14ac:dyDescent="0.2">
      <c r="A297"/>
      <c r="B297" s="91">
        <v>260</v>
      </c>
      <c r="C297" s="91" t="s">
        <v>92</v>
      </c>
      <c r="D297" s="283">
        <f t="shared" si="512"/>
        <v>44048</v>
      </c>
      <c r="E297" s="90" t="str">
        <f t="shared" si="518"/>
        <v>MF19ABM01</v>
      </c>
      <c r="F297" s="90">
        <f t="shared" si="519"/>
        <v>30.42</v>
      </c>
      <c r="G297" s="90">
        <f t="shared" si="520"/>
        <v>25</v>
      </c>
      <c r="H297" s="90">
        <f t="shared" si="503"/>
        <v>7.6050000000000004</v>
      </c>
      <c r="I297" s="121" t="str">
        <f t="shared" si="521"/>
        <v>CT19ACM02</v>
      </c>
      <c r="J297" s="90">
        <f t="shared" si="522"/>
        <v>31.200000000000003</v>
      </c>
      <c r="K297" s="90">
        <f t="shared" si="523"/>
        <v>20</v>
      </c>
      <c r="L297" s="90">
        <f t="shared" si="504"/>
        <v>6.24</v>
      </c>
      <c r="M297" s="121">
        <f t="shared" si="524"/>
        <v>0</v>
      </c>
      <c r="N297" s="90">
        <f t="shared" si="525"/>
        <v>0</v>
      </c>
      <c r="O297" s="90">
        <f t="shared" si="526"/>
        <v>0</v>
      </c>
      <c r="P297" s="90">
        <f t="shared" si="505"/>
        <v>0</v>
      </c>
      <c r="Q297" s="121">
        <f t="shared" si="527"/>
        <v>0</v>
      </c>
      <c r="R297" s="90">
        <f t="shared" si="528"/>
        <v>0</v>
      </c>
      <c r="S297" s="90">
        <f t="shared" si="529"/>
        <v>0</v>
      </c>
      <c r="T297" s="90">
        <f t="shared" si="506"/>
        <v>0</v>
      </c>
      <c r="U297" s="121" t="str">
        <f t="shared" si="530"/>
        <v>EU19TAM02</v>
      </c>
      <c r="V297" s="90">
        <f t="shared" si="531"/>
        <v>39.72</v>
      </c>
      <c r="W297" s="90">
        <f t="shared" si="532"/>
        <v>11</v>
      </c>
      <c r="X297" s="90">
        <f t="shared" si="507"/>
        <v>4.3691999999999993</v>
      </c>
      <c r="Y297" s="121">
        <f t="shared" si="533"/>
        <v>0</v>
      </c>
      <c r="Z297" s="90">
        <f t="shared" si="534"/>
        <v>0</v>
      </c>
      <c r="AA297" s="90">
        <f t="shared" si="535"/>
        <v>0</v>
      </c>
      <c r="AB297" s="90">
        <f t="shared" si="508"/>
        <v>0</v>
      </c>
      <c r="AC297" s="121" t="str">
        <f t="shared" si="536"/>
        <v>MF19DAG01</v>
      </c>
      <c r="AD297" s="90">
        <f t="shared" si="537"/>
        <v>60.84</v>
      </c>
      <c r="AE297" s="90">
        <f t="shared" si="538"/>
        <v>33</v>
      </c>
      <c r="AF297" s="90">
        <f t="shared" si="509"/>
        <v>20.077200000000001</v>
      </c>
      <c r="AG297" s="121" t="str">
        <f t="shared" si="539"/>
        <v>CT19ACG01</v>
      </c>
      <c r="AH297" s="90">
        <f t="shared" si="540"/>
        <v>61.44</v>
      </c>
      <c r="AI297" s="90">
        <f t="shared" si="541"/>
        <v>25</v>
      </c>
      <c r="AJ297" s="90">
        <f t="shared" si="510"/>
        <v>15.36</v>
      </c>
      <c r="AK297" s="121">
        <f t="shared" si="542"/>
        <v>0</v>
      </c>
      <c r="AL297" s="90">
        <f t="shared" si="543"/>
        <v>0</v>
      </c>
      <c r="AM297" s="90">
        <f t="shared" si="544"/>
        <v>0</v>
      </c>
      <c r="AN297" s="90">
        <f t="shared" si="511"/>
        <v>0</v>
      </c>
      <c r="AO297" s="121">
        <f t="shared" si="545"/>
        <v>0</v>
      </c>
      <c r="AP297" s="118">
        <f t="shared" si="513"/>
        <v>0</v>
      </c>
      <c r="AQ297" s="89">
        <f t="shared" si="546"/>
        <v>0</v>
      </c>
      <c r="AR297" s="279">
        <f t="shared" si="514"/>
        <v>0</v>
      </c>
      <c r="AS297" s="121">
        <f t="shared" si="547"/>
        <v>0</v>
      </c>
      <c r="AT297" s="118">
        <f t="shared" si="515"/>
        <v>0</v>
      </c>
      <c r="AU297" s="279">
        <f t="shared" si="548"/>
        <v>0</v>
      </c>
      <c r="AV297" s="279">
        <f t="shared" si="516"/>
        <v>0</v>
      </c>
      <c r="AW297" s="123">
        <f t="shared" si="549"/>
        <v>0</v>
      </c>
      <c r="AX297" s="118">
        <f t="shared" si="517"/>
        <v>0</v>
      </c>
      <c r="AY297" s="287">
        <f t="shared" si="550"/>
        <v>223.62</v>
      </c>
      <c r="AZ297" s="78">
        <f t="shared" si="673"/>
        <v>53.651399999999995</v>
      </c>
      <c r="BA297" s="279"/>
      <c r="BC297" s="325">
        <f t="shared" si="674"/>
        <v>260</v>
      </c>
      <c r="BD297" s="330"/>
      <c r="BE297" s="331" t="b">
        <f t="shared" si="675"/>
        <v>0</v>
      </c>
      <c r="BF297" s="330"/>
      <c r="BG297" s="331" t="b">
        <f t="shared" si="676"/>
        <v>0</v>
      </c>
    </row>
    <row r="298" spans="1:1042" ht="15" customHeight="1" x14ac:dyDescent="0.2">
      <c r="A298"/>
      <c r="B298" s="91">
        <v>261</v>
      </c>
      <c r="C298" s="91" t="s">
        <v>92</v>
      </c>
      <c r="D298" s="283">
        <f t="shared" si="512"/>
        <v>44048</v>
      </c>
      <c r="E298" s="90" t="str">
        <f t="shared" si="518"/>
        <v>MF19ABM01</v>
      </c>
      <c r="F298" s="90">
        <f t="shared" si="519"/>
        <v>30.42</v>
      </c>
      <c r="G298" s="90">
        <f t="shared" si="520"/>
        <v>25</v>
      </c>
      <c r="H298" s="90">
        <f t="shared" si="503"/>
        <v>7.6050000000000004</v>
      </c>
      <c r="I298" s="121">
        <f t="shared" si="521"/>
        <v>0</v>
      </c>
      <c r="J298" s="90">
        <f t="shared" si="522"/>
        <v>0</v>
      </c>
      <c r="K298" s="90">
        <f t="shared" si="523"/>
        <v>0</v>
      </c>
      <c r="L298" s="90">
        <f t="shared" si="504"/>
        <v>0</v>
      </c>
      <c r="M298" s="121">
        <f t="shared" si="524"/>
        <v>0</v>
      </c>
      <c r="N298" s="90">
        <f t="shared" si="525"/>
        <v>0</v>
      </c>
      <c r="O298" s="90">
        <f t="shared" si="526"/>
        <v>0</v>
      </c>
      <c r="P298" s="90">
        <f t="shared" si="505"/>
        <v>0</v>
      </c>
      <c r="Q298" s="121" t="str">
        <f t="shared" si="527"/>
        <v>ME19ACM01</v>
      </c>
      <c r="R298" s="90">
        <f t="shared" si="528"/>
        <v>60.84</v>
      </c>
      <c r="S298" s="90">
        <f t="shared" si="529"/>
        <v>18</v>
      </c>
      <c r="T298" s="90">
        <f t="shared" si="506"/>
        <v>10.951200000000002</v>
      </c>
      <c r="U298" s="121" t="str">
        <f t="shared" si="530"/>
        <v>EU19TAM02</v>
      </c>
      <c r="V298" s="90">
        <f t="shared" si="531"/>
        <v>79.44</v>
      </c>
      <c r="W298" s="90">
        <f t="shared" si="532"/>
        <v>11</v>
      </c>
      <c r="X298" s="90">
        <f t="shared" si="507"/>
        <v>8.7383999999999986</v>
      </c>
      <c r="Y298" s="121">
        <f t="shared" si="533"/>
        <v>0</v>
      </c>
      <c r="Z298" s="90">
        <f t="shared" si="534"/>
        <v>0</v>
      </c>
      <c r="AA298" s="90">
        <f t="shared" si="535"/>
        <v>0</v>
      </c>
      <c r="AB298" s="90">
        <f t="shared" si="508"/>
        <v>0</v>
      </c>
      <c r="AC298" s="121" t="str">
        <f t="shared" si="536"/>
        <v>MF19DAG01</v>
      </c>
      <c r="AD298" s="90">
        <f t="shared" si="537"/>
        <v>60.84</v>
      </c>
      <c r="AE298" s="90">
        <f t="shared" si="538"/>
        <v>33</v>
      </c>
      <c r="AF298" s="90">
        <f t="shared" si="509"/>
        <v>20.077200000000001</v>
      </c>
      <c r="AG298" s="121" t="str">
        <f t="shared" si="539"/>
        <v>CT19ACG01</v>
      </c>
      <c r="AH298" s="90">
        <f t="shared" si="540"/>
        <v>61.44</v>
      </c>
      <c r="AI298" s="90">
        <f t="shared" si="541"/>
        <v>25</v>
      </c>
      <c r="AJ298" s="90">
        <f t="shared" si="510"/>
        <v>15.36</v>
      </c>
      <c r="AK298" s="121">
        <f t="shared" si="542"/>
        <v>0</v>
      </c>
      <c r="AL298" s="90">
        <f t="shared" si="543"/>
        <v>0</v>
      </c>
      <c r="AM298" s="90">
        <f t="shared" si="544"/>
        <v>0</v>
      </c>
      <c r="AN298" s="90">
        <f t="shared" si="511"/>
        <v>0</v>
      </c>
      <c r="AO298" s="121">
        <f t="shared" si="545"/>
        <v>0</v>
      </c>
      <c r="AP298" s="118">
        <f t="shared" si="513"/>
        <v>0</v>
      </c>
      <c r="AQ298" s="89">
        <f t="shared" si="546"/>
        <v>0</v>
      </c>
      <c r="AR298" s="279">
        <f t="shared" si="514"/>
        <v>0</v>
      </c>
      <c r="AS298" s="121">
        <f t="shared" si="547"/>
        <v>0</v>
      </c>
      <c r="AT298" s="118">
        <f t="shared" si="515"/>
        <v>0</v>
      </c>
      <c r="AU298" s="279">
        <f t="shared" si="548"/>
        <v>0</v>
      </c>
      <c r="AV298" s="279">
        <f t="shared" si="516"/>
        <v>0</v>
      </c>
      <c r="AW298" s="123">
        <f t="shared" si="549"/>
        <v>0</v>
      </c>
      <c r="AX298" s="118">
        <f t="shared" si="517"/>
        <v>0</v>
      </c>
      <c r="AY298" s="287">
        <f t="shared" si="550"/>
        <v>292.98</v>
      </c>
      <c r="AZ298" s="78">
        <f t="shared" si="673"/>
        <v>62.731800000000007</v>
      </c>
      <c r="BA298" s="279"/>
      <c r="BC298" s="325">
        <f t="shared" si="674"/>
        <v>261</v>
      </c>
      <c r="BD298" s="330"/>
      <c r="BE298" s="331" t="b">
        <f t="shared" si="675"/>
        <v>0</v>
      </c>
      <c r="BF298" s="330"/>
      <c r="BG298" s="331" t="b">
        <f t="shared" si="676"/>
        <v>0</v>
      </c>
    </row>
    <row r="299" spans="1:1042" ht="15" customHeight="1" x14ac:dyDescent="0.2">
      <c r="A299"/>
      <c r="B299" s="91">
        <v>262</v>
      </c>
      <c r="C299" s="91" t="s">
        <v>92</v>
      </c>
      <c r="D299" s="283">
        <f t="shared" si="512"/>
        <v>44048</v>
      </c>
      <c r="E299" s="90" t="str">
        <f t="shared" si="518"/>
        <v>MF19ABM01</v>
      </c>
      <c r="F299" s="90">
        <f t="shared" si="519"/>
        <v>91.26</v>
      </c>
      <c r="G299" s="90">
        <f t="shared" si="520"/>
        <v>25</v>
      </c>
      <c r="H299" s="90">
        <f t="shared" si="503"/>
        <v>22.815000000000001</v>
      </c>
      <c r="I299" s="121" t="str">
        <f t="shared" si="521"/>
        <v>CT19ACM02</v>
      </c>
      <c r="J299" s="90">
        <f t="shared" si="522"/>
        <v>62.400000000000006</v>
      </c>
      <c r="K299" s="90">
        <f t="shared" si="523"/>
        <v>20</v>
      </c>
      <c r="L299" s="90">
        <f t="shared" si="504"/>
        <v>12.48</v>
      </c>
      <c r="M299" s="121">
        <f t="shared" si="524"/>
        <v>0</v>
      </c>
      <c r="N299" s="90">
        <f t="shared" si="525"/>
        <v>0</v>
      </c>
      <c r="O299" s="90">
        <f t="shared" si="526"/>
        <v>0</v>
      </c>
      <c r="P299" s="90">
        <f t="shared" si="505"/>
        <v>0</v>
      </c>
      <c r="Q299" s="121" t="str">
        <f t="shared" si="527"/>
        <v>ME19ACM01</v>
      </c>
      <c r="R299" s="90">
        <f t="shared" si="528"/>
        <v>91.26</v>
      </c>
      <c r="S299" s="90">
        <f t="shared" si="529"/>
        <v>18</v>
      </c>
      <c r="T299" s="90">
        <f t="shared" si="506"/>
        <v>16.4268</v>
      </c>
      <c r="U299" s="121" t="str">
        <f t="shared" si="530"/>
        <v>EU19TAM02</v>
      </c>
      <c r="V299" s="90">
        <f t="shared" si="531"/>
        <v>119.16</v>
      </c>
      <c r="W299" s="90">
        <f t="shared" si="532"/>
        <v>11</v>
      </c>
      <c r="X299" s="90">
        <f t="shared" si="507"/>
        <v>13.1076</v>
      </c>
      <c r="Y299" s="121">
        <f t="shared" si="533"/>
        <v>0</v>
      </c>
      <c r="Z299" s="90">
        <f t="shared" si="534"/>
        <v>0</v>
      </c>
      <c r="AA299" s="90">
        <f t="shared" si="535"/>
        <v>0</v>
      </c>
      <c r="AB299" s="90">
        <f t="shared" si="508"/>
        <v>0</v>
      </c>
      <c r="AC299" s="121" t="str">
        <f t="shared" si="536"/>
        <v>MF19DAG01</v>
      </c>
      <c r="AD299" s="90">
        <f t="shared" si="537"/>
        <v>121.68</v>
      </c>
      <c r="AE299" s="90">
        <f t="shared" si="538"/>
        <v>33</v>
      </c>
      <c r="AF299" s="90">
        <f t="shared" si="509"/>
        <v>40.154400000000003</v>
      </c>
      <c r="AG299" s="121" t="str">
        <f t="shared" si="539"/>
        <v>CT19ACG01</v>
      </c>
      <c r="AH299" s="90">
        <f t="shared" si="540"/>
        <v>122.88</v>
      </c>
      <c r="AI299" s="90">
        <f t="shared" si="541"/>
        <v>25</v>
      </c>
      <c r="AJ299" s="90">
        <f t="shared" si="510"/>
        <v>30.72</v>
      </c>
      <c r="AK299" s="121">
        <f t="shared" si="542"/>
        <v>0</v>
      </c>
      <c r="AL299" s="90">
        <f t="shared" si="543"/>
        <v>0</v>
      </c>
      <c r="AM299" s="90">
        <f t="shared" si="544"/>
        <v>0</v>
      </c>
      <c r="AN299" s="90">
        <f t="shared" si="511"/>
        <v>0</v>
      </c>
      <c r="AO299" s="121">
        <f t="shared" si="545"/>
        <v>0</v>
      </c>
      <c r="AP299" s="118">
        <f t="shared" si="513"/>
        <v>0</v>
      </c>
      <c r="AQ299" s="89">
        <f t="shared" si="546"/>
        <v>0</v>
      </c>
      <c r="AR299" s="279">
        <f t="shared" si="514"/>
        <v>0</v>
      </c>
      <c r="AS299" s="121">
        <f t="shared" si="547"/>
        <v>0</v>
      </c>
      <c r="AT299" s="118">
        <f t="shared" si="515"/>
        <v>0</v>
      </c>
      <c r="AU299" s="279">
        <f t="shared" si="548"/>
        <v>0</v>
      </c>
      <c r="AV299" s="279">
        <f t="shared" si="516"/>
        <v>0</v>
      </c>
      <c r="AW299" s="123">
        <f t="shared" si="549"/>
        <v>0</v>
      </c>
      <c r="AX299" s="118">
        <f t="shared" si="517"/>
        <v>0</v>
      </c>
      <c r="AY299" s="287">
        <f t="shared" si="550"/>
        <v>608.6400000000001</v>
      </c>
      <c r="AZ299" s="78">
        <f t="shared" si="673"/>
        <v>135.7038</v>
      </c>
      <c r="BA299" s="279"/>
      <c r="BC299" s="325">
        <f t="shared" si="674"/>
        <v>262</v>
      </c>
      <c r="BD299" s="330"/>
      <c r="BE299" s="331" t="b">
        <f t="shared" si="675"/>
        <v>0</v>
      </c>
      <c r="BF299" s="330"/>
      <c r="BG299" s="331" t="b">
        <f t="shared" si="676"/>
        <v>0</v>
      </c>
    </row>
    <row r="300" spans="1:1042" ht="15" customHeight="1" x14ac:dyDescent="0.2">
      <c r="A300"/>
      <c r="B300" s="91">
        <v>263</v>
      </c>
      <c r="C300" s="91" t="s">
        <v>92</v>
      </c>
      <c r="D300" s="283">
        <f t="shared" si="512"/>
        <v>44048</v>
      </c>
      <c r="E300" s="90" t="str">
        <f t="shared" si="518"/>
        <v>MF19ABM01</v>
      </c>
      <c r="F300" s="90">
        <f t="shared" si="519"/>
        <v>60.84</v>
      </c>
      <c r="G300" s="90">
        <f t="shared" si="520"/>
        <v>25</v>
      </c>
      <c r="H300" s="90">
        <f t="shared" si="503"/>
        <v>15.21</v>
      </c>
      <c r="I300" s="121" t="str">
        <f t="shared" si="521"/>
        <v>CT19ACM02</v>
      </c>
      <c r="J300" s="90">
        <f t="shared" si="522"/>
        <v>124.80000000000001</v>
      </c>
      <c r="K300" s="90">
        <f t="shared" si="523"/>
        <v>20</v>
      </c>
      <c r="L300" s="90">
        <f t="shared" si="504"/>
        <v>24.96</v>
      </c>
      <c r="M300" s="121">
        <f t="shared" si="524"/>
        <v>0</v>
      </c>
      <c r="N300" s="90">
        <f t="shared" si="525"/>
        <v>0</v>
      </c>
      <c r="O300" s="90">
        <f t="shared" si="526"/>
        <v>0</v>
      </c>
      <c r="P300" s="90">
        <f t="shared" si="505"/>
        <v>0</v>
      </c>
      <c r="Q300" s="121" t="str">
        <f t="shared" si="527"/>
        <v>ME19ACM01</v>
      </c>
      <c r="R300" s="90">
        <f t="shared" si="528"/>
        <v>121.68</v>
      </c>
      <c r="S300" s="90">
        <f t="shared" si="529"/>
        <v>18</v>
      </c>
      <c r="T300" s="90">
        <f t="shared" si="506"/>
        <v>21.902400000000004</v>
      </c>
      <c r="U300" s="121" t="str">
        <f t="shared" si="530"/>
        <v>EU19TAM02</v>
      </c>
      <c r="V300" s="90">
        <f t="shared" si="531"/>
        <v>158.88</v>
      </c>
      <c r="W300" s="90">
        <f t="shared" si="532"/>
        <v>11</v>
      </c>
      <c r="X300" s="90">
        <f t="shared" si="507"/>
        <v>17.476799999999997</v>
      </c>
      <c r="Y300" s="121">
        <f t="shared" si="533"/>
        <v>0</v>
      </c>
      <c r="Z300" s="90">
        <f t="shared" si="534"/>
        <v>0</v>
      </c>
      <c r="AA300" s="90">
        <f t="shared" si="535"/>
        <v>0</v>
      </c>
      <c r="AB300" s="90">
        <f t="shared" si="508"/>
        <v>0</v>
      </c>
      <c r="AC300" s="121" t="str">
        <f t="shared" si="536"/>
        <v>MF19DAG01</v>
      </c>
      <c r="AD300" s="90">
        <f t="shared" si="537"/>
        <v>121.68</v>
      </c>
      <c r="AE300" s="90">
        <f t="shared" si="538"/>
        <v>33</v>
      </c>
      <c r="AF300" s="90">
        <f t="shared" si="509"/>
        <v>40.154400000000003</v>
      </c>
      <c r="AG300" s="121" t="str">
        <f t="shared" si="539"/>
        <v>CT19ACG01</v>
      </c>
      <c r="AH300" s="90">
        <f t="shared" si="540"/>
        <v>122.88</v>
      </c>
      <c r="AI300" s="90">
        <f t="shared" si="541"/>
        <v>25</v>
      </c>
      <c r="AJ300" s="90">
        <f t="shared" si="510"/>
        <v>30.72</v>
      </c>
      <c r="AK300" s="121">
        <f t="shared" si="542"/>
        <v>0</v>
      </c>
      <c r="AL300" s="90">
        <f t="shared" si="543"/>
        <v>0</v>
      </c>
      <c r="AM300" s="90">
        <f t="shared" si="544"/>
        <v>0</v>
      </c>
      <c r="AN300" s="90">
        <f t="shared" si="511"/>
        <v>0</v>
      </c>
      <c r="AO300" s="121">
        <f t="shared" si="545"/>
        <v>0</v>
      </c>
      <c r="AP300" s="118">
        <f t="shared" si="513"/>
        <v>0</v>
      </c>
      <c r="AQ300" s="89">
        <f t="shared" si="546"/>
        <v>0</v>
      </c>
      <c r="AR300" s="279">
        <f t="shared" si="514"/>
        <v>0</v>
      </c>
      <c r="AS300" s="121">
        <f t="shared" si="547"/>
        <v>0</v>
      </c>
      <c r="AT300" s="118">
        <f t="shared" si="515"/>
        <v>0</v>
      </c>
      <c r="AU300" s="279">
        <f t="shared" si="548"/>
        <v>0</v>
      </c>
      <c r="AV300" s="279">
        <f t="shared" si="516"/>
        <v>0</v>
      </c>
      <c r="AW300" s="123">
        <f t="shared" si="549"/>
        <v>0</v>
      </c>
      <c r="AX300" s="118">
        <f t="shared" si="517"/>
        <v>0</v>
      </c>
      <c r="AY300" s="287">
        <f t="shared" si="550"/>
        <v>710.7600000000001</v>
      </c>
      <c r="AZ300" s="78">
        <f t="shared" si="673"/>
        <v>150.42359999999999</v>
      </c>
      <c r="BA300" s="279"/>
      <c r="BC300" s="325">
        <f t="shared" si="674"/>
        <v>263</v>
      </c>
      <c r="BD300" s="330"/>
      <c r="BE300" s="331" t="b">
        <f t="shared" si="675"/>
        <v>0</v>
      </c>
      <c r="BF300" s="330"/>
      <c r="BG300" s="331" t="b">
        <f t="shared" si="676"/>
        <v>0</v>
      </c>
    </row>
    <row r="301" spans="1:1042" ht="15" customHeight="1" x14ac:dyDescent="0.2">
      <c r="B301" s="91">
        <v>264</v>
      </c>
      <c r="C301" s="91"/>
      <c r="D301" s="283">
        <f t="shared" si="512"/>
        <v>44048</v>
      </c>
      <c r="E301" s="90">
        <f t="shared" si="518"/>
        <v>0</v>
      </c>
      <c r="F301" s="90">
        <f t="shared" si="519"/>
        <v>0</v>
      </c>
      <c r="G301" s="90">
        <f t="shared" si="520"/>
        <v>0</v>
      </c>
      <c r="H301" s="90">
        <f t="shared" si="503"/>
        <v>0</v>
      </c>
      <c r="I301" s="121">
        <f t="shared" si="521"/>
        <v>0</v>
      </c>
      <c r="J301" s="90">
        <f t="shared" si="522"/>
        <v>0</v>
      </c>
      <c r="K301" s="90">
        <f t="shared" si="523"/>
        <v>0</v>
      </c>
      <c r="L301" s="90">
        <f t="shared" si="504"/>
        <v>0</v>
      </c>
      <c r="M301" s="121">
        <f t="shared" si="524"/>
        <v>0</v>
      </c>
      <c r="N301" s="90">
        <f t="shared" si="525"/>
        <v>0</v>
      </c>
      <c r="O301" s="90">
        <f t="shared" si="526"/>
        <v>0</v>
      </c>
      <c r="P301" s="90">
        <f t="shared" si="505"/>
        <v>0</v>
      </c>
      <c r="Q301" s="121">
        <f t="shared" si="527"/>
        <v>0</v>
      </c>
      <c r="R301" s="90">
        <f t="shared" si="528"/>
        <v>0</v>
      </c>
      <c r="S301" s="90">
        <f t="shared" si="529"/>
        <v>0</v>
      </c>
      <c r="T301" s="90">
        <f t="shared" si="506"/>
        <v>0</v>
      </c>
      <c r="U301" s="121">
        <f t="shared" si="530"/>
        <v>0</v>
      </c>
      <c r="V301" s="90">
        <f t="shared" si="531"/>
        <v>0</v>
      </c>
      <c r="W301" s="90">
        <f t="shared" si="532"/>
        <v>0</v>
      </c>
      <c r="X301" s="90">
        <f t="shared" si="507"/>
        <v>0</v>
      </c>
      <c r="Y301" s="121">
        <f t="shared" si="533"/>
        <v>0</v>
      </c>
      <c r="Z301" s="90">
        <f t="shared" si="534"/>
        <v>0</v>
      </c>
      <c r="AA301" s="90">
        <f t="shared" si="535"/>
        <v>0</v>
      </c>
      <c r="AB301" s="90">
        <f t="shared" si="508"/>
        <v>0</v>
      </c>
      <c r="AC301" s="121">
        <f t="shared" si="536"/>
        <v>0</v>
      </c>
      <c r="AD301" s="90">
        <f t="shared" si="537"/>
        <v>0</v>
      </c>
      <c r="AE301" s="90">
        <f t="shared" si="538"/>
        <v>0</v>
      </c>
      <c r="AF301" s="90">
        <f t="shared" si="509"/>
        <v>0</v>
      </c>
      <c r="AG301" s="121">
        <f t="shared" si="539"/>
        <v>0</v>
      </c>
      <c r="AH301" s="90">
        <f t="shared" si="540"/>
        <v>0</v>
      </c>
      <c r="AI301" s="90">
        <f t="shared" si="541"/>
        <v>0</v>
      </c>
      <c r="AJ301" s="90">
        <f t="shared" si="510"/>
        <v>0</v>
      </c>
      <c r="AK301" s="121">
        <f t="shared" si="542"/>
        <v>0</v>
      </c>
      <c r="AL301" s="90">
        <f t="shared" si="543"/>
        <v>0</v>
      </c>
      <c r="AM301" s="90">
        <f t="shared" si="544"/>
        <v>0</v>
      </c>
      <c r="AN301" s="90">
        <f t="shared" si="511"/>
        <v>0</v>
      </c>
      <c r="AO301" s="121">
        <f t="shared" si="545"/>
        <v>0</v>
      </c>
      <c r="AP301" s="118">
        <f t="shared" si="513"/>
        <v>0</v>
      </c>
      <c r="AQ301" s="89">
        <f t="shared" si="546"/>
        <v>124.8</v>
      </c>
      <c r="AR301" s="279">
        <f t="shared" si="514"/>
        <v>31.2</v>
      </c>
      <c r="AS301" s="121">
        <f t="shared" si="547"/>
        <v>0</v>
      </c>
      <c r="AT301" s="118">
        <f t="shared" si="515"/>
        <v>0</v>
      </c>
      <c r="AU301" s="279">
        <f t="shared" si="548"/>
        <v>0</v>
      </c>
      <c r="AV301" s="279">
        <f t="shared" si="516"/>
        <v>0</v>
      </c>
      <c r="AW301" s="123">
        <f t="shared" si="549"/>
        <v>0</v>
      </c>
      <c r="AX301" s="118">
        <f t="shared" si="517"/>
        <v>0</v>
      </c>
      <c r="AY301" s="287">
        <f t="shared" si="550"/>
        <v>124.8</v>
      </c>
      <c r="AZ301" s="78">
        <f t="shared" si="673"/>
        <v>31.2</v>
      </c>
      <c r="BA301" s="279"/>
      <c r="BC301" s="325">
        <f t="shared" si="674"/>
        <v>264</v>
      </c>
      <c r="BD301" s="330"/>
      <c r="BE301" s="331" t="b">
        <f t="shared" si="675"/>
        <v>0</v>
      </c>
      <c r="BF301" s="330"/>
      <c r="BG301" s="331" t="b">
        <f t="shared" si="676"/>
        <v>0</v>
      </c>
    </row>
    <row r="302" spans="1:1042" ht="15" customHeight="1" x14ac:dyDescent="0.2">
      <c r="A302"/>
      <c r="B302" s="91">
        <v>265</v>
      </c>
      <c r="C302" s="91"/>
      <c r="D302" s="283">
        <f t="shared" si="512"/>
        <v>44051</v>
      </c>
      <c r="E302" s="90">
        <f t="shared" si="518"/>
        <v>0</v>
      </c>
      <c r="F302" s="90">
        <f t="shared" si="519"/>
        <v>0</v>
      </c>
      <c r="G302" s="90">
        <f t="shared" si="520"/>
        <v>0</v>
      </c>
      <c r="H302" s="90">
        <f t="shared" si="503"/>
        <v>0</v>
      </c>
      <c r="I302" s="121">
        <f t="shared" si="521"/>
        <v>0</v>
      </c>
      <c r="J302" s="90">
        <f t="shared" si="522"/>
        <v>0</v>
      </c>
      <c r="K302" s="90">
        <f t="shared" si="523"/>
        <v>0</v>
      </c>
      <c r="L302" s="90">
        <f t="shared" si="504"/>
        <v>0</v>
      </c>
      <c r="M302" s="121">
        <f t="shared" si="524"/>
        <v>0</v>
      </c>
      <c r="N302" s="90">
        <f t="shared" si="525"/>
        <v>0</v>
      </c>
      <c r="O302" s="90">
        <f t="shared" si="526"/>
        <v>0</v>
      </c>
      <c r="P302" s="90">
        <f t="shared" si="505"/>
        <v>0</v>
      </c>
      <c r="Q302" s="121">
        <f t="shared" si="527"/>
        <v>0</v>
      </c>
      <c r="R302" s="90">
        <f t="shared" si="528"/>
        <v>0</v>
      </c>
      <c r="S302" s="90">
        <f t="shared" si="529"/>
        <v>0</v>
      </c>
      <c r="T302" s="90">
        <f t="shared" si="506"/>
        <v>0</v>
      </c>
      <c r="U302" s="121">
        <f t="shared" si="530"/>
        <v>0</v>
      </c>
      <c r="V302" s="90">
        <f t="shared" si="531"/>
        <v>0</v>
      </c>
      <c r="W302" s="90">
        <f t="shared" si="532"/>
        <v>0</v>
      </c>
      <c r="X302" s="90">
        <f t="shared" si="507"/>
        <v>0</v>
      </c>
      <c r="Y302" s="121">
        <f t="shared" si="533"/>
        <v>0</v>
      </c>
      <c r="Z302" s="90">
        <f t="shared" si="534"/>
        <v>0</v>
      </c>
      <c r="AA302" s="90">
        <f t="shared" si="535"/>
        <v>0</v>
      </c>
      <c r="AB302" s="90">
        <f t="shared" si="508"/>
        <v>0</v>
      </c>
      <c r="AC302" s="121">
        <f t="shared" si="536"/>
        <v>0</v>
      </c>
      <c r="AD302" s="90">
        <f t="shared" si="537"/>
        <v>0</v>
      </c>
      <c r="AE302" s="90">
        <f t="shared" si="538"/>
        <v>0</v>
      </c>
      <c r="AF302" s="90">
        <f t="shared" si="509"/>
        <v>0</v>
      </c>
      <c r="AG302" s="121">
        <f t="shared" si="539"/>
        <v>0</v>
      </c>
      <c r="AH302" s="90">
        <f t="shared" si="540"/>
        <v>0</v>
      </c>
      <c r="AI302" s="90">
        <f t="shared" si="541"/>
        <v>0</v>
      </c>
      <c r="AJ302" s="90">
        <f t="shared" si="510"/>
        <v>0</v>
      </c>
      <c r="AK302" s="121">
        <f t="shared" si="542"/>
        <v>0</v>
      </c>
      <c r="AL302" s="90">
        <f t="shared" si="543"/>
        <v>0</v>
      </c>
      <c r="AM302" s="90">
        <f t="shared" si="544"/>
        <v>0</v>
      </c>
      <c r="AN302" s="90">
        <f t="shared" si="511"/>
        <v>0</v>
      </c>
      <c r="AO302" s="121">
        <f t="shared" si="545"/>
        <v>0</v>
      </c>
      <c r="AP302" s="118">
        <f t="shared" si="513"/>
        <v>0</v>
      </c>
      <c r="AQ302" s="89">
        <f t="shared" si="546"/>
        <v>39</v>
      </c>
      <c r="AR302" s="279">
        <f t="shared" si="514"/>
        <v>9.75</v>
      </c>
      <c r="AS302" s="121">
        <f t="shared" si="547"/>
        <v>0</v>
      </c>
      <c r="AT302" s="118">
        <f t="shared" si="515"/>
        <v>0</v>
      </c>
      <c r="AU302" s="279">
        <f t="shared" si="548"/>
        <v>0</v>
      </c>
      <c r="AV302" s="279">
        <f t="shared" si="516"/>
        <v>0</v>
      </c>
      <c r="AW302" s="123">
        <f t="shared" si="549"/>
        <v>0</v>
      </c>
      <c r="AX302" s="118">
        <f t="shared" si="517"/>
        <v>0</v>
      </c>
      <c r="AY302" s="287">
        <f t="shared" si="550"/>
        <v>39</v>
      </c>
      <c r="AZ302" s="78">
        <f t="shared" si="673"/>
        <v>9.75</v>
      </c>
      <c r="BA302" s="279"/>
      <c r="BC302" s="325">
        <f t="shared" si="674"/>
        <v>265</v>
      </c>
      <c r="BD302" s="330"/>
      <c r="BE302" s="331" t="b">
        <f t="shared" si="675"/>
        <v>0</v>
      </c>
      <c r="BF302" s="330"/>
      <c r="BG302" s="331" t="b">
        <f t="shared" si="676"/>
        <v>0</v>
      </c>
    </row>
    <row r="303" spans="1:1042" ht="15" customHeight="1" x14ac:dyDescent="0.2">
      <c r="B303" s="91">
        <v>266</v>
      </c>
      <c r="C303" s="91"/>
      <c r="D303" s="283">
        <f t="shared" si="512"/>
        <v>44051</v>
      </c>
      <c r="E303" s="90">
        <f t="shared" si="518"/>
        <v>0</v>
      </c>
      <c r="F303" s="90">
        <f t="shared" si="519"/>
        <v>0</v>
      </c>
      <c r="G303" s="90">
        <f t="shared" si="520"/>
        <v>0</v>
      </c>
      <c r="H303" s="90">
        <f t="shared" si="503"/>
        <v>0</v>
      </c>
      <c r="I303" s="121">
        <f t="shared" si="521"/>
        <v>0</v>
      </c>
      <c r="J303" s="90">
        <f t="shared" si="522"/>
        <v>0</v>
      </c>
      <c r="K303" s="90">
        <f t="shared" si="523"/>
        <v>0</v>
      </c>
      <c r="L303" s="90">
        <f t="shared" si="504"/>
        <v>0</v>
      </c>
      <c r="M303" s="121">
        <f t="shared" si="524"/>
        <v>0</v>
      </c>
      <c r="N303" s="90">
        <f t="shared" si="525"/>
        <v>0</v>
      </c>
      <c r="O303" s="90">
        <f t="shared" si="526"/>
        <v>0</v>
      </c>
      <c r="P303" s="90">
        <f t="shared" si="505"/>
        <v>0</v>
      </c>
      <c r="Q303" s="121">
        <f t="shared" si="527"/>
        <v>0</v>
      </c>
      <c r="R303" s="90">
        <f t="shared" si="528"/>
        <v>0</v>
      </c>
      <c r="S303" s="90">
        <f t="shared" si="529"/>
        <v>0</v>
      </c>
      <c r="T303" s="90">
        <f t="shared" si="506"/>
        <v>0</v>
      </c>
      <c r="U303" s="121">
        <f t="shared" si="530"/>
        <v>0</v>
      </c>
      <c r="V303" s="90">
        <f t="shared" si="531"/>
        <v>0</v>
      </c>
      <c r="W303" s="90">
        <f t="shared" si="532"/>
        <v>0</v>
      </c>
      <c r="X303" s="90">
        <f t="shared" si="507"/>
        <v>0</v>
      </c>
      <c r="Y303" s="121">
        <f t="shared" si="533"/>
        <v>0</v>
      </c>
      <c r="Z303" s="90">
        <f t="shared" si="534"/>
        <v>0</v>
      </c>
      <c r="AA303" s="90">
        <f t="shared" si="535"/>
        <v>0</v>
      </c>
      <c r="AB303" s="90">
        <f t="shared" si="508"/>
        <v>0</v>
      </c>
      <c r="AC303" s="121">
        <f t="shared" si="536"/>
        <v>0</v>
      </c>
      <c r="AD303" s="90">
        <f t="shared" si="537"/>
        <v>0</v>
      </c>
      <c r="AE303" s="90">
        <f t="shared" si="538"/>
        <v>0</v>
      </c>
      <c r="AF303" s="90">
        <f t="shared" si="509"/>
        <v>0</v>
      </c>
      <c r="AG303" s="121">
        <f t="shared" si="539"/>
        <v>0</v>
      </c>
      <c r="AH303" s="90">
        <f t="shared" si="540"/>
        <v>0</v>
      </c>
      <c r="AI303" s="90">
        <f t="shared" si="541"/>
        <v>0</v>
      </c>
      <c r="AJ303" s="90">
        <f t="shared" si="510"/>
        <v>0</v>
      </c>
      <c r="AK303" s="121">
        <f t="shared" si="542"/>
        <v>0</v>
      </c>
      <c r="AL303" s="90">
        <f t="shared" si="543"/>
        <v>0</v>
      </c>
      <c r="AM303" s="90">
        <f t="shared" si="544"/>
        <v>0</v>
      </c>
      <c r="AN303" s="90">
        <f t="shared" si="511"/>
        <v>0</v>
      </c>
      <c r="AO303" s="121">
        <f t="shared" si="545"/>
        <v>0</v>
      </c>
      <c r="AP303" s="118">
        <f t="shared" si="513"/>
        <v>0</v>
      </c>
      <c r="AQ303" s="89">
        <f t="shared" si="546"/>
        <v>78</v>
      </c>
      <c r="AR303" s="279">
        <f t="shared" si="514"/>
        <v>19.5</v>
      </c>
      <c r="AS303" s="121">
        <f t="shared" si="547"/>
        <v>0</v>
      </c>
      <c r="AT303" s="118">
        <f t="shared" si="515"/>
        <v>0</v>
      </c>
      <c r="AU303" s="279">
        <f t="shared" si="548"/>
        <v>0</v>
      </c>
      <c r="AV303" s="279">
        <f t="shared" si="516"/>
        <v>0</v>
      </c>
      <c r="AW303" s="123">
        <f t="shared" si="549"/>
        <v>0</v>
      </c>
      <c r="AX303" s="118">
        <f t="shared" si="517"/>
        <v>0</v>
      </c>
      <c r="AY303" s="287">
        <f t="shared" si="550"/>
        <v>78</v>
      </c>
      <c r="AZ303" s="78">
        <f t="shared" si="673"/>
        <v>19.5</v>
      </c>
      <c r="BA303" s="279"/>
      <c r="BC303" s="325">
        <f t="shared" si="674"/>
        <v>266</v>
      </c>
      <c r="BD303" s="330"/>
      <c r="BE303" s="331" t="b">
        <f t="shared" si="675"/>
        <v>0</v>
      </c>
      <c r="BF303" s="330"/>
      <c r="BG303" s="331" t="b">
        <f t="shared" si="676"/>
        <v>0</v>
      </c>
    </row>
    <row r="304" spans="1:1042" ht="15" customHeight="1" x14ac:dyDescent="0.2">
      <c r="B304" s="91">
        <v>267</v>
      </c>
      <c r="C304" s="91"/>
      <c r="D304" s="283">
        <f t="shared" si="512"/>
        <v>44069</v>
      </c>
      <c r="E304" s="90">
        <f t="shared" si="518"/>
        <v>0</v>
      </c>
      <c r="F304" s="90">
        <f t="shared" si="519"/>
        <v>0</v>
      </c>
      <c r="G304" s="90">
        <f t="shared" si="520"/>
        <v>0</v>
      </c>
      <c r="H304" s="90">
        <f t="shared" si="503"/>
        <v>0</v>
      </c>
      <c r="I304" s="121">
        <f t="shared" si="521"/>
        <v>0</v>
      </c>
      <c r="J304" s="90">
        <f t="shared" si="522"/>
        <v>0</v>
      </c>
      <c r="K304" s="90">
        <f t="shared" si="523"/>
        <v>0</v>
      </c>
      <c r="L304" s="90">
        <f t="shared" si="504"/>
        <v>0</v>
      </c>
      <c r="M304" s="121">
        <f t="shared" si="524"/>
        <v>0</v>
      </c>
      <c r="N304" s="90">
        <f t="shared" si="525"/>
        <v>0</v>
      </c>
      <c r="O304" s="90">
        <f t="shared" si="526"/>
        <v>0</v>
      </c>
      <c r="P304" s="90">
        <f t="shared" si="505"/>
        <v>0</v>
      </c>
      <c r="Q304" s="121">
        <f t="shared" si="527"/>
        <v>0</v>
      </c>
      <c r="R304" s="90">
        <f t="shared" si="528"/>
        <v>0</v>
      </c>
      <c r="S304" s="90">
        <f t="shared" si="529"/>
        <v>0</v>
      </c>
      <c r="T304" s="90">
        <f t="shared" si="506"/>
        <v>0</v>
      </c>
      <c r="U304" s="121">
        <f t="shared" si="530"/>
        <v>0</v>
      </c>
      <c r="V304" s="90">
        <f t="shared" si="531"/>
        <v>0</v>
      </c>
      <c r="W304" s="90">
        <f t="shared" si="532"/>
        <v>0</v>
      </c>
      <c r="X304" s="90">
        <f t="shared" si="507"/>
        <v>0</v>
      </c>
      <c r="Y304" s="121">
        <f t="shared" si="533"/>
        <v>0</v>
      </c>
      <c r="Z304" s="90">
        <f t="shared" si="534"/>
        <v>0</v>
      </c>
      <c r="AA304" s="90">
        <f t="shared" si="535"/>
        <v>0</v>
      </c>
      <c r="AB304" s="90">
        <f t="shared" si="508"/>
        <v>0</v>
      </c>
      <c r="AC304" s="121">
        <f t="shared" si="536"/>
        <v>0</v>
      </c>
      <c r="AD304" s="90">
        <f t="shared" si="537"/>
        <v>0</v>
      </c>
      <c r="AE304" s="90">
        <f t="shared" si="538"/>
        <v>0</v>
      </c>
      <c r="AF304" s="90">
        <f t="shared" si="509"/>
        <v>0</v>
      </c>
      <c r="AG304" s="121">
        <f t="shared" si="539"/>
        <v>0</v>
      </c>
      <c r="AH304" s="90">
        <f t="shared" si="540"/>
        <v>0</v>
      </c>
      <c r="AI304" s="90">
        <f t="shared" si="541"/>
        <v>0</v>
      </c>
      <c r="AJ304" s="90">
        <f t="shared" si="510"/>
        <v>0</v>
      </c>
      <c r="AK304" s="121">
        <f t="shared" si="542"/>
        <v>0</v>
      </c>
      <c r="AL304" s="90">
        <f t="shared" si="543"/>
        <v>0</v>
      </c>
      <c r="AM304" s="90">
        <f t="shared" si="544"/>
        <v>0</v>
      </c>
      <c r="AN304" s="90">
        <f t="shared" si="511"/>
        <v>0</v>
      </c>
      <c r="AO304" s="121">
        <f t="shared" si="545"/>
        <v>0</v>
      </c>
      <c r="AP304" s="118">
        <f t="shared" si="513"/>
        <v>0</v>
      </c>
      <c r="AQ304" s="89">
        <f t="shared" si="546"/>
        <v>201.72</v>
      </c>
      <c r="AR304" s="279">
        <f t="shared" si="514"/>
        <v>50.43</v>
      </c>
      <c r="AS304" s="121">
        <f t="shared" si="547"/>
        <v>0</v>
      </c>
      <c r="AT304" s="118">
        <f t="shared" si="515"/>
        <v>0</v>
      </c>
      <c r="AU304" s="279">
        <f t="shared" si="548"/>
        <v>0</v>
      </c>
      <c r="AV304" s="279">
        <f t="shared" si="516"/>
        <v>0</v>
      </c>
      <c r="AW304" s="123">
        <f t="shared" si="549"/>
        <v>0</v>
      </c>
      <c r="AX304" s="118">
        <f t="shared" si="517"/>
        <v>0</v>
      </c>
      <c r="AY304" s="287">
        <f t="shared" si="550"/>
        <v>201.72</v>
      </c>
      <c r="AZ304" s="78">
        <f t="shared" si="673"/>
        <v>50.43</v>
      </c>
      <c r="BA304" s="279"/>
      <c r="BC304" s="325">
        <f t="shared" si="674"/>
        <v>267</v>
      </c>
      <c r="BD304" s="330"/>
      <c r="BE304" s="331" t="b">
        <f t="shared" si="675"/>
        <v>0</v>
      </c>
      <c r="BF304" s="330"/>
      <c r="BG304" s="331" t="b">
        <f t="shared" si="676"/>
        <v>0</v>
      </c>
    </row>
    <row r="305" spans="1:1042" ht="15" customHeight="1" x14ac:dyDescent="0.2">
      <c r="B305" s="91">
        <v>268</v>
      </c>
      <c r="C305" s="91" t="s">
        <v>92</v>
      </c>
      <c r="D305" s="283">
        <f t="shared" si="512"/>
        <v>44069</v>
      </c>
      <c r="E305" s="90">
        <f t="shared" si="518"/>
        <v>0</v>
      </c>
      <c r="F305" s="90">
        <f t="shared" si="519"/>
        <v>0</v>
      </c>
      <c r="G305" s="90">
        <f t="shared" si="520"/>
        <v>0</v>
      </c>
      <c r="H305" s="90">
        <f t="shared" ref="H305" si="677">F305*G305/100</f>
        <v>0</v>
      </c>
      <c r="I305" s="121" t="str">
        <f t="shared" si="521"/>
        <v>CT19ACM02</v>
      </c>
      <c r="J305" s="90">
        <f t="shared" si="522"/>
        <v>33.6</v>
      </c>
      <c r="K305" s="90">
        <f t="shared" si="523"/>
        <v>20</v>
      </c>
      <c r="L305" s="90">
        <f t="shared" ref="L305" si="678">J305*K305/100</f>
        <v>6.72</v>
      </c>
      <c r="M305" s="121">
        <f t="shared" si="524"/>
        <v>0</v>
      </c>
      <c r="N305" s="90">
        <f t="shared" si="525"/>
        <v>0</v>
      </c>
      <c r="O305" s="90">
        <f t="shared" si="526"/>
        <v>0</v>
      </c>
      <c r="P305" s="90">
        <f t="shared" ref="P305" si="679">N305*O305/100</f>
        <v>0</v>
      </c>
      <c r="Q305" s="121" t="str">
        <f t="shared" si="527"/>
        <v>ME19ACM01</v>
      </c>
      <c r="R305" s="90">
        <f t="shared" si="528"/>
        <v>31.8</v>
      </c>
      <c r="S305" s="90">
        <f t="shared" si="529"/>
        <v>18</v>
      </c>
      <c r="T305" s="90">
        <f t="shared" ref="T305" si="680">R305*S305/100</f>
        <v>5.7240000000000002</v>
      </c>
      <c r="U305" s="121" t="str">
        <f t="shared" si="530"/>
        <v>EU19TAM02</v>
      </c>
      <c r="V305" s="90">
        <f t="shared" si="531"/>
        <v>39.6</v>
      </c>
      <c r="W305" s="90">
        <f t="shared" si="532"/>
        <v>11</v>
      </c>
      <c r="X305" s="90">
        <f t="shared" ref="X305" si="681">V305*W305/100</f>
        <v>4.3559999999999999</v>
      </c>
      <c r="Y305" s="121">
        <f t="shared" si="533"/>
        <v>0</v>
      </c>
      <c r="Z305" s="90">
        <f t="shared" si="534"/>
        <v>0</v>
      </c>
      <c r="AA305" s="90">
        <f t="shared" si="535"/>
        <v>0</v>
      </c>
      <c r="AB305" s="90">
        <f t="shared" ref="AB305" si="682">Z305*AA305/100</f>
        <v>0</v>
      </c>
      <c r="AC305" s="121">
        <f t="shared" si="536"/>
        <v>0</v>
      </c>
      <c r="AD305" s="90">
        <f t="shared" si="537"/>
        <v>0</v>
      </c>
      <c r="AE305" s="90">
        <f t="shared" si="538"/>
        <v>0</v>
      </c>
      <c r="AF305" s="90">
        <f t="shared" ref="AF305" si="683">AD305*AE305/100</f>
        <v>0</v>
      </c>
      <c r="AG305" s="121">
        <f t="shared" si="539"/>
        <v>0</v>
      </c>
      <c r="AH305" s="90">
        <f t="shared" si="540"/>
        <v>0</v>
      </c>
      <c r="AI305" s="90">
        <f t="shared" si="541"/>
        <v>0</v>
      </c>
      <c r="AJ305" s="90">
        <f t="shared" ref="AJ305" si="684">AH305*AI305/100</f>
        <v>0</v>
      </c>
      <c r="AK305" s="121">
        <f t="shared" si="542"/>
        <v>0</v>
      </c>
      <c r="AL305" s="90">
        <f t="shared" si="543"/>
        <v>0</v>
      </c>
      <c r="AM305" s="90">
        <f t="shared" si="544"/>
        <v>0</v>
      </c>
      <c r="AN305" s="90">
        <f t="shared" ref="AN305" si="685">AL305*AM305/100</f>
        <v>0</v>
      </c>
      <c r="AO305" s="121">
        <f t="shared" si="545"/>
        <v>0</v>
      </c>
      <c r="AP305" s="118">
        <f t="shared" ref="AP305" si="686">IFERROR(IF(AO305&gt;0,AO305*AP$6/100,0),0)</f>
        <v>0</v>
      </c>
      <c r="AQ305" s="89">
        <f t="shared" si="546"/>
        <v>0</v>
      </c>
      <c r="AR305" s="279">
        <f t="shared" ref="AR305" si="687">IFERROR(IF(AQ305&gt;0,AQ305*AR$6/100,0),0)</f>
        <v>0</v>
      </c>
      <c r="AS305" s="121">
        <f t="shared" si="547"/>
        <v>0</v>
      </c>
      <c r="AT305" s="118">
        <f t="shared" ref="AT305" si="688">IFERROR(IF(AS305&gt;0,AS305*AT$6/100,0),0)</f>
        <v>0</v>
      </c>
      <c r="AU305" s="279">
        <f t="shared" si="548"/>
        <v>0</v>
      </c>
      <c r="AV305" s="279">
        <f t="shared" ref="AV305" si="689">IFERROR(IF(AU305&gt;0,AU305*AV$6/100,0),0)</f>
        <v>0</v>
      </c>
      <c r="AW305" s="123">
        <f t="shared" si="549"/>
        <v>0</v>
      </c>
      <c r="AX305" s="118">
        <f t="shared" ref="AX305" si="690">IFERROR(IF(AW305&gt;0,AW305*AX$6/100,0),0)</f>
        <v>0</v>
      </c>
      <c r="AY305" s="287">
        <f t="shared" ref="AY305" si="691">IF($C305="GD",F305+J305+N305+R305+V305+Z305+AD305+AH305+AL305+AO305,AQ305+AS305+AU305+AW305)</f>
        <v>105</v>
      </c>
      <c r="AZ305" s="78">
        <f t="shared" si="673"/>
        <v>9.4499999999999975</v>
      </c>
      <c r="BA305" s="279"/>
      <c r="BC305" s="325">
        <f t="shared" si="674"/>
        <v>268</v>
      </c>
      <c r="BD305" s="330" t="s">
        <v>547</v>
      </c>
      <c r="BE305" s="331">
        <f t="shared" si="675"/>
        <v>7.35</v>
      </c>
      <c r="BF305" s="330"/>
      <c r="BG305" s="331" t="b">
        <f t="shared" si="676"/>
        <v>0</v>
      </c>
    </row>
    <row r="306" spans="1:1042" ht="15" customHeight="1" x14ac:dyDescent="0.2">
      <c r="B306" s="91">
        <v>269</v>
      </c>
      <c r="C306" s="91"/>
      <c r="D306" s="283">
        <f t="shared" si="512"/>
        <v>44072</v>
      </c>
      <c r="E306" s="90">
        <f t="shared" si="518"/>
        <v>0</v>
      </c>
      <c r="F306" s="90">
        <f t="shared" si="519"/>
        <v>0</v>
      </c>
      <c r="G306" s="90">
        <f t="shared" si="520"/>
        <v>0</v>
      </c>
      <c r="H306" s="90">
        <f t="shared" si="503"/>
        <v>0</v>
      </c>
      <c r="I306" s="121">
        <f t="shared" si="521"/>
        <v>0</v>
      </c>
      <c r="J306" s="90">
        <f t="shared" si="522"/>
        <v>0</v>
      </c>
      <c r="K306" s="90">
        <f t="shared" si="523"/>
        <v>0</v>
      </c>
      <c r="L306" s="90">
        <f t="shared" si="504"/>
        <v>0</v>
      </c>
      <c r="M306" s="121">
        <f t="shared" si="524"/>
        <v>0</v>
      </c>
      <c r="N306" s="90">
        <f t="shared" si="525"/>
        <v>0</v>
      </c>
      <c r="O306" s="90">
        <f t="shared" si="526"/>
        <v>0</v>
      </c>
      <c r="P306" s="90">
        <f t="shared" si="505"/>
        <v>0</v>
      </c>
      <c r="Q306" s="121">
        <f t="shared" si="527"/>
        <v>0</v>
      </c>
      <c r="R306" s="90">
        <f t="shared" si="528"/>
        <v>0</v>
      </c>
      <c r="S306" s="90">
        <f t="shared" si="529"/>
        <v>0</v>
      </c>
      <c r="T306" s="90">
        <f t="shared" si="506"/>
        <v>0</v>
      </c>
      <c r="U306" s="121">
        <f t="shared" si="530"/>
        <v>0</v>
      </c>
      <c r="V306" s="90">
        <f t="shared" si="531"/>
        <v>0</v>
      </c>
      <c r="W306" s="90">
        <f t="shared" si="532"/>
        <v>0</v>
      </c>
      <c r="X306" s="90">
        <f t="shared" si="507"/>
        <v>0</v>
      </c>
      <c r="Y306" s="121">
        <f t="shared" si="533"/>
        <v>0</v>
      </c>
      <c r="Z306" s="90">
        <f t="shared" si="534"/>
        <v>0</v>
      </c>
      <c r="AA306" s="90">
        <f t="shared" si="535"/>
        <v>0</v>
      </c>
      <c r="AB306" s="90">
        <f t="shared" si="508"/>
        <v>0</v>
      </c>
      <c r="AC306" s="121">
        <f t="shared" si="536"/>
        <v>0</v>
      </c>
      <c r="AD306" s="90">
        <f t="shared" si="537"/>
        <v>0</v>
      </c>
      <c r="AE306" s="90">
        <f t="shared" si="538"/>
        <v>0</v>
      </c>
      <c r="AF306" s="90">
        <f t="shared" si="509"/>
        <v>0</v>
      </c>
      <c r="AG306" s="121">
        <f t="shared" si="539"/>
        <v>0</v>
      </c>
      <c r="AH306" s="90">
        <f t="shared" si="540"/>
        <v>0</v>
      </c>
      <c r="AI306" s="90">
        <f t="shared" si="541"/>
        <v>0</v>
      </c>
      <c r="AJ306" s="90">
        <f t="shared" si="510"/>
        <v>0</v>
      </c>
      <c r="AK306" s="121">
        <f t="shared" si="542"/>
        <v>0</v>
      </c>
      <c r="AL306" s="90">
        <f t="shared" si="543"/>
        <v>0</v>
      </c>
      <c r="AM306" s="90">
        <f t="shared" si="544"/>
        <v>0</v>
      </c>
      <c r="AN306" s="90">
        <f t="shared" si="511"/>
        <v>0</v>
      </c>
      <c r="AO306" s="121">
        <f t="shared" si="545"/>
        <v>0</v>
      </c>
      <c r="AP306" s="118">
        <f t="shared" si="513"/>
        <v>0</v>
      </c>
      <c r="AQ306" s="89">
        <f t="shared" si="546"/>
        <v>64.8</v>
      </c>
      <c r="AR306" s="279">
        <f t="shared" si="514"/>
        <v>16.2</v>
      </c>
      <c r="AS306" s="121">
        <f t="shared" si="547"/>
        <v>0</v>
      </c>
      <c r="AT306" s="118">
        <f t="shared" si="515"/>
        <v>0</v>
      </c>
      <c r="AU306" s="279">
        <f t="shared" si="548"/>
        <v>0</v>
      </c>
      <c r="AV306" s="279">
        <f t="shared" si="516"/>
        <v>0</v>
      </c>
      <c r="AW306" s="123">
        <f t="shared" si="549"/>
        <v>0</v>
      </c>
      <c r="AX306" s="118">
        <f t="shared" si="517"/>
        <v>0</v>
      </c>
      <c r="AY306" s="287">
        <f t="shared" si="550"/>
        <v>64.8</v>
      </c>
      <c r="AZ306" s="78">
        <f t="shared" si="673"/>
        <v>16.2</v>
      </c>
      <c r="BA306" s="279"/>
      <c r="BC306" s="325">
        <f t="shared" si="674"/>
        <v>269</v>
      </c>
      <c r="BD306" s="330"/>
      <c r="BE306" s="331" t="b">
        <f t="shared" si="675"/>
        <v>0</v>
      </c>
      <c r="BF306" s="330"/>
      <c r="BG306" s="331" t="b">
        <f t="shared" si="676"/>
        <v>0</v>
      </c>
    </row>
    <row r="307" spans="1:1042" ht="15" customHeight="1" x14ac:dyDescent="0.2">
      <c r="B307" s="91">
        <v>270</v>
      </c>
      <c r="C307" s="91"/>
      <c r="D307" s="283">
        <f t="shared" si="512"/>
        <v>44072</v>
      </c>
      <c r="E307" s="90">
        <f t="shared" si="518"/>
        <v>0</v>
      </c>
      <c r="F307" s="90">
        <f t="shared" si="519"/>
        <v>0</v>
      </c>
      <c r="G307" s="90">
        <f t="shared" si="520"/>
        <v>0</v>
      </c>
      <c r="H307" s="90">
        <f t="shared" si="503"/>
        <v>0</v>
      </c>
      <c r="I307" s="121">
        <f t="shared" si="521"/>
        <v>0</v>
      </c>
      <c r="J307" s="90">
        <f t="shared" si="522"/>
        <v>0</v>
      </c>
      <c r="K307" s="90">
        <f t="shared" si="523"/>
        <v>0</v>
      </c>
      <c r="L307" s="90">
        <f t="shared" si="504"/>
        <v>0</v>
      </c>
      <c r="M307" s="121">
        <f t="shared" si="524"/>
        <v>0</v>
      </c>
      <c r="N307" s="90">
        <f t="shared" si="525"/>
        <v>0</v>
      </c>
      <c r="O307" s="90">
        <f t="shared" si="526"/>
        <v>0</v>
      </c>
      <c r="P307" s="90">
        <f t="shared" si="505"/>
        <v>0</v>
      </c>
      <c r="Q307" s="121">
        <f t="shared" si="527"/>
        <v>0</v>
      </c>
      <c r="R307" s="90">
        <f t="shared" si="528"/>
        <v>0</v>
      </c>
      <c r="S307" s="90">
        <f t="shared" si="529"/>
        <v>0</v>
      </c>
      <c r="T307" s="90">
        <f t="shared" si="506"/>
        <v>0</v>
      </c>
      <c r="U307" s="121">
        <f t="shared" si="530"/>
        <v>0</v>
      </c>
      <c r="V307" s="90">
        <f t="shared" si="531"/>
        <v>0</v>
      </c>
      <c r="W307" s="90">
        <f t="shared" si="532"/>
        <v>0</v>
      </c>
      <c r="X307" s="90">
        <f t="shared" si="507"/>
        <v>0</v>
      </c>
      <c r="Y307" s="121">
        <f t="shared" si="533"/>
        <v>0</v>
      </c>
      <c r="Z307" s="90">
        <f t="shared" si="534"/>
        <v>0</v>
      </c>
      <c r="AA307" s="90">
        <f t="shared" si="535"/>
        <v>0</v>
      </c>
      <c r="AB307" s="90">
        <f t="shared" si="508"/>
        <v>0</v>
      </c>
      <c r="AC307" s="121">
        <f t="shared" si="536"/>
        <v>0</v>
      </c>
      <c r="AD307" s="90">
        <f t="shared" si="537"/>
        <v>0</v>
      </c>
      <c r="AE307" s="90">
        <f t="shared" si="538"/>
        <v>0</v>
      </c>
      <c r="AF307" s="90">
        <f t="shared" si="509"/>
        <v>0</v>
      </c>
      <c r="AG307" s="121">
        <f t="shared" si="539"/>
        <v>0</v>
      </c>
      <c r="AH307" s="90">
        <f t="shared" si="540"/>
        <v>0</v>
      </c>
      <c r="AI307" s="90">
        <f t="shared" si="541"/>
        <v>0</v>
      </c>
      <c r="AJ307" s="90">
        <f t="shared" si="510"/>
        <v>0</v>
      </c>
      <c r="AK307" s="121">
        <f t="shared" si="542"/>
        <v>0</v>
      </c>
      <c r="AL307" s="90">
        <f t="shared" si="543"/>
        <v>0</v>
      </c>
      <c r="AM307" s="90">
        <f t="shared" si="544"/>
        <v>0</v>
      </c>
      <c r="AN307" s="90">
        <f t="shared" si="511"/>
        <v>0</v>
      </c>
      <c r="AO307" s="121">
        <f t="shared" si="545"/>
        <v>0</v>
      </c>
      <c r="AP307" s="118">
        <f t="shared" si="513"/>
        <v>0</v>
      </c>
      <c r="AQ307" s="89">
        <f t="shared" si="546"/>
        <v>88.8</v>
      </c>
      <c r="AR307" s="279">
        <f t="shared" si="514"/>
        <v>22.2</v>
      </c>
      <c r="AS307" s="121">
        <f t="shared" si="547"/>
        <v>0</v>
      </c>
      <c r="AT307" s="118">
        <f t="shared" si="515"/>
        <v>0</v>
      </c>
      <c r="AU307" s="279">
        <f t="shared" si="548"/>
        <v>0</v>
      </c>
      <c r="AV307" s="279">
        <f t="shared" si="516"/>
        <v>0</v>
      </c>
      <c r="AW307" s="123">
        <f t="shared" si="549"/>
        <v>0</v>
      </c>
      <c r="AX307" s="118">
        <f t="shared" si="517"/>
        <v>0</v>
      </c>
      <c r="AY307" s="287">
        <f t="shared" si="550"/>
        <v>88.8</v>
      </c>
      <c r="AZ307" s="78">
        <f t="shared" si="673"/>
        <v>22.2</v>
      </c>
      <c r="BA307" s="279"/>
      <c r="BC307" s="325">
        <f t="shared" si="674"/>
        <v>270</v>
      </c>
      <c r="BD307" s="330"/>
      <c r="BE307" s="331" t="b">
        <f t="shared" si="675"/>
        <v>0</v>
      </c>
      <c r="BF307" s="330"/>
      <c r="BG307" s="331" t="b">
        <f t="shared" si="676"/>
        <v>0</v>
      </c>
    </row>
    <row r="308" spans="1:1042" ht="15" customHeight="1" x14ac:dyDescent="0.2">
      <c r="A308"/>
      <c r="B308" s="91">
        <v>271</v>
      </c>
      <c r="C308" s="91"/>
      <c r="D308" s="283">
        <f t="shared" si="512"/>
        <v>44072</v>
      </c>
      <c r="E308" s="90">
        <f t="shared" si="518"/>
        <v>0</v>
      </c>
      <c r="F308" s="90">
        <f t="shared" si="519"/>
        <v>0</v>
      </c>
      <c r="G308" s="90">
        <f t="shared" si="520"/>
        <v>0</v>
      </c>
      <c r="H308" s="90">
        <f t="shared" si="503"/>
        <v>0</v>
      </c>
      <c r="I308" s="121">
        <f t="shared" si="521"/>
        <v>0</v>
      </c>
      <c r="J308" s="90">
        <f t="shared" si="522"/>
        <v>0</v>
      </c>
      <c r="K308" s="90">
        <f t="shared" si="523"/>
        <v>0</v>
      </c>
      <c r="L308" s="90">
        <f t="shared" si="504"/>
        <v>0</v>
      </c>
      <c r="M308" s="121">
        <f t="shared" si="524"/>
        <v>0</v>
      </c>
      <c r="N308" s="90">
        <f t="shared" si="525"/>
        <v>0</v>
      </c>
      <c r="O308" s="90">
        <f t="shared" si="526"/>
        <v>0</v>
      </c>
      <c r="P308" s="90">
        <f t="shared" si="505"/>
        <v>0</v>
      </c>
      <c r="Q308" s="121">
        <f t="shared" si="527"/>
        <v>0</v>
      </c>
      <c r="R308" s="90">
        <f t="shared" si="528"/>
        <v>0</v>
      </c>
      <c r="S308" s="90">
        <f t="shared" si="529"/>
        <v>0</v>
      </c>
      <c r="T308" s="90">
        <f t="shared" si="506"/>
        <v>0</v>
      </c>
      <c r="U308" s="121">
        <f t="shared" si="530"/>
        <v>0</v>
      </c>
      <c r="V308" s="90">
        <f t="shared" si="531"/>
        <v>0</v>
      </c>
      <c r="W308" s="90">
        <f t="shared" si="532"/>
        <v>0</v>
      </c>
      <c r="X308" s="90">
        <f t="shared" si="507"/>
        <v>0</v>
      </c>
      <c r="Y308" s="121">
        <f t="shared" si="533"/>
        <v>0</v>
      </c>
      <c r="Z308" s="90">
        <f t="shared" si="534"/>
        <v>0</v>
      </c>
      <c r="AA308" s="90">
        <f t="shared" si="535"/>
        <v>0</v>
      </c>
      <c r="AB308" s="90">
        <f t="shared" si="508"/>
        <v>0</v>
      </c>
      <c r="AC308" s="121">
        <f t="shared" si="536"/>
        <v>0</v>
      </c>
      <c r="AD308" s="90">
        <f t="shared" si="537"/>
        <v>0</v>
      </c>
      <c r="AE308" s="90">
        <f t="shared" si="538"/>
        <v>0</v>
      </c>
      <c r="AF308" s="90">
        <f t="shared" si="509"/>
        <v>0</v>
      </c>
      <c r="AG308" s="121">
        <f t="shared" si="539"/>
        <v>0</v>
      </c>
      <c r="AH308" s="90">
        <f t="shared" si="540"/>
        <v>0</v>
      </c>
      <c r="AI308" s="90">
        <f t="shared" si="541"/>
        <v>0</v>
      </c>
      <c r="AJ308" s="90">
        <f t="shared" si="510"/>
        <v>0</v>
      </c>
      <c r="AK308" s="121">
        <f t="shared" si="542"/>
        <v>0</v>
      </c>
      <c r="AL308" s="90">
        <f t="shared" si="543"/>
        <v>0</v>
      </c>
      <c r="AM308" s="90">
        <f t="shared" si="544"/>
        <v>0</v>
      </c>
      <c r="AN308" s="90">
        <f t="shared" si="511"/>
        <v>0</v>
      </c>
      <c r="AO308" s="121">
        <f t="shared" si="545"/>
        <v>0</v>
      </c>
      <c r="AP308" s="118">
        <f t="shared" si="513"/>
        <v>0</v>
      </c>
      <c r="AQ308" s="89">
        <f t="shared" si="546"/>
        <v>78</v>
      </c>
      <c r="AR308" s="279">
        <f t="shared" si="514"/>
        <v>19.5</v>
      </c>
      <c r="AS308" s="121">
        <f t="shared" si="547"/>
        <v>0</v>
      </c>
      <c r="AT308" s="118">
        <f t="shared" si="515"/>
        <v>0</v>
      </c>
      <c r="AU308" s="279">
        <f t="shared" si="548"/>
        <v>0</v>
      </c>
      <c r="AV308" s="279">
        <f t="shared" si="516"/>
        <v>0</v>
      </c>
      <c r="AW308" s="123">
        <f t="shared" si="549"/>
        <v>0</v>
      </c>
      <c r="AX308" s="118">
        <f t="shared" si="517"/>
        <v>0</v>
      </c>
      <c r="AY308" s="287">
        <f t="shared" si="550"/>
        <v>78</v>
      </c>
      <c r="AZ308" s="78">
        <f t="shared" si="673"/>
        <v>19.5</v>
      </c>
      <c r="BA308" s="279"/>
      <c r="BC308" s="325">
        <f t="shared" si="674"/>
        <v>271</v>
      </c>
      <c r="BD308" s="330"/>
      <c r="BE308" s="331" t="b">
        <f t="shared" si="675"/>
        <v>0</v>
      </c>
      <c r="BF308" s="330"/>
      <c r="BG308" s="331" t="b">
        <f t="shared" si="676"/>
        <v>0</v>
      </c>
    </row>
    <row r="309" spans="1:1042" ht="15" customHeight="1" x14ac:dyDescent="0.2">
      <c r="B309" s="91">
        <v>272</v>
      </c>
      <c r="C309" s="91"/>
      <c r="D309" s="283">
        <f t="shared" si="512"/>
        <v>44072</v>
      </c>
      <c r="E309" s="90">
        <f t="shared" si="518"/>
        <v>0</v>
      </c>
      <c r="F309" s="90">
        <f t="shared" si="519"/>
        <v>0</v>
      </c>
      <c r="G309" s="90">
        <f t="shared" si="520"/>
        <v>0</v>
      </c>
      <c r="H309" s="90">
        <f t="shared" si="503"/>
        <v>0</v>
      </c>
      <c r="I309" s="121">
        <f t="shared" si="521"/>
        <v>0</v>
      </c>
      <c r="J309" s="90">
        <f t="shared" si="522"/>
        <v>0</v>
      </c>
      <c r="K309" s="90">
        <f t="shared" si="523"/>
        <v>0</v>
      </c>
      <c r="L309" s="90">
        <f t="shared" si="504"/>
        <v>0</v>
      </c>
      <c r="M309" s="121">
        <f t="shared" si="524"/>
        <v>0</v>
      </c>
      <c r="N309" s="90">
        <f t="shared" si="525"/>
        <v>0</v>
      </c>
      <c r="O309" s="90">
        <f t="shared" si="526"/>
        <v>0</v>
      </c>
      <c r="P309" s="90">
        <f t="shared" si="505"/>
        <v>0</v>
      </c>
      <c r="Q309" s="121">
        <f t="shared" si="527"/>
        <v>0</v>
      </c>
      <c r="R309" s="90">
        <f t="shared" si="528"/>
        <v>0</v>
      </c>
      <c r="S309" s="90">
        <f t="shared" si="529"/>
        <v>0</v>
      </c>
      <c r="T309" s="90">
        <f t="shared" si="506"/>
        <v>0</v>
      </c>
      <c r="U309" s="121">
        <f t="shared" si="530"/>
        <v>0</v>
      </c>
      <c r="V309" s="90">
        <f t="shared" si="531"/>
        <v>0</v>
      </c>
      <c r="W309" s="90">
        <f t="shared" si="532"/>
        <v>0</v>
      </c>
      <c r="X309" s="90">
        <f t="shared" si="507"/>
        <v>0</v>
      </c>
      <c r="Y309" s="121">
        <f t="shared" si="533"/>
        <v>0</v>
      </c>
      <c r="Z309" s="90">
        <f t="shared" si="534"/>
        <v>0</v>
      </c>
      <c r="AA309" s="90">
        <f t="shared" si="535"/>
        <v>0</v>
      </c>
      <c r="AB309" s="90">
        <f t="shared" si="508"/>
        <v>0</v>
      </c>
      <c r="AC309" s="121">
        <f t="shared" si="536"/>
        <v>0</v>
      </c>
      <c r="AD309" s="90">
        <f t="shared" si="537"/>
        <v>0</v>
      </c>
      <c r="AE309" s="90">
        <f t="shared" si="538"/>
        <v>0</v>
      </c>
      <c r="AF309" s="90">
        <f t="shared" si="509"/>
        <v>0</v>
      </c>
      <c r="AG309" s="121">
        <f t="shared" si="539"/>
        <v>0</v>
      </c>
      <c r="AH309" s="90">
        <f t="shared" si="540"/>
        <v>0</v>
      </c>
      <c r="AI309" s="90">
        <f t="shared" si="541"/>
        <v>0</v>
      </c>
      <c r="AJ309" s="90">
        <f t="shared" si="510"/>
        <v>0</v>
      </c>
      <c r="AK309" s="121">
        <f t="shared" si="542"/>
        <v>0</v>
      </c>
      <c r="AL309" s="90">
        <f t="shared" si="543"/>
        <v>0</v>
      </c>
      <c r="AM309" s="90">
        <f t="shared" si="544"/>
        <v>0</v>
      </c>
      <c r="AN309" s="90">
        <f t="shared" si="511"/>
        <v>0</v>
      </c>
      <c r="AO309" s="121">
        <f t="shared" si="545"/>
        <v>0</v>
      </c>
      <c r="AP309" s="118">
        <f t="shared" si="513"/>
        <v>0</v>
      </c>
      <c r="AQ309" s="89">
        <f t="shared" si="546"/>
        <v>78</v>
      </c>
      <c r="AR309" s="279">
        <f t="shared" si="514"/>
        <v>19.5</v>
      </c>
      <c r="AS309" s="121">
        <f t="shared" si="547"/>
        <v>0</v>
      </c>
      <c r="AT309" s="118">
        <f t="shared" si="515"/>
        <v>0</v>
      </c>
      <c r="AU309" s="279">
        <f t="shared" si="548"/>
        <v>0</v>
      </c>
      <c r="AV309" s="279">
        <f t="shared" si="516"/>
        <v>0</v>
      </c>
      <c r="AW309" s="123">
        <f t="shared" si="549"/>
        <v>0</v>
      </c>
      <c r="AX309" s="118">
        <f t="shared" si="517"/>
        <v>0</v>
      </c>
      <c r="AY309" s="287">
        <f t="shared" si="550"/>
        <v>78</v>
      </c>
      <c r="AZ309" s="78">
        <f t="shared" si="673"/>
        <v>19.5</v>
      </c>
      <c r="BA309" s="279"/>
      <c r="BC309" s="325">
        <f t="shared" si="674"/>
        <v>272</v>
      </c>
      <c r="BD309" s="330"/>
      <c r="BE309" s="331" t="b">
        <f t="shared" si="675"/>
        <v>0</v>
      </c>
      <c r="BF309" s="330"/>
      <c r="BG309" s="331" t="b">
        <f t="shared" si="676"/>
        <v>0</v>
      </c>
    </row>
    <row r="310" spans="1:1042" ht="15" customHeight="1" x14ac:dyDescent="0.2">
      <c r="B310" s="91">
        <v>273</v>
      </c>
      <c r="C310" s="91"/>
      <c r="D310" s="283">
        <f t="shared" si="512"/>
        <v>44072</v>
      </c>
      <c r="E310" s="90">
        <f t="shared" si="518"/>
        <v>0</v>
      </c>
      <c r="F310" s="90">
        <f t="shared" si="519"/>
        <v>0</v>
      </c>
      <c r="G310" s="90">
        <f t="shared" si="520"/>
        <v>0</v>
      </c>
      <c r="H310" s="90">
        <f t="shared" si="503"/>
        <v>0</v>
      </c>
      <c r="I310" s="121">
        <f t="shared" si="521"/>
        <v>0</v>
      </c>
      <c r="J310" s="90">
        <f t="shared" si="522"/>
        <v>0</v>
      </c>
      <c r="K310" s="90">
        <f t="shared" si="523"/>
        <v>0</v>
      </c>
      <c r="L310" s="90">
        <f t="shared" si="504"/>
        <v>0</v>
      </c>
      <c r="M310" s="121">
        <f t="shared" si="524"/>
        <v>0</v>
      </c>
      <c r="N310" s="90">
        <f t="shared" si="525"/>
        <v>0</v>
      </c>
      <c r="O310" s="90">
        <f t="shared" si="526"/>
        <v>0</v>
      </c>
      <c r="P310" s="90">
        <f t="shared" si="505"/>
        <v>0</v>
      </c>
      <c r="Q310" s="121">
        <f t="shared" si="527"/>
        <v>0</v>
      </c>
      <c r="R310" s="90">
        <f t="shared" si="528"/>
        <v>0</v>
      </c>
      <c r="S310" s="90">
        <f t="shared" si="529"/>
        <v>0</v>
      </c>
      <c r="T310" s="90">
        <f t="shared" si="506"/>
        <v>0</v>
      </c>
      <c r="U310" s="121">
        <f t="shared" si="530"/>
        <v>0</v>
      </c>
      <c r="V310" s="90">
        <f t="shared" si="531"/>
        <v>0</v>
      </c>
      <c r="W310" s="90">
        <f t="shared" si="532"/>
        <v>0</v>
      </c>
      <c r="X310" s="90">
        <f t="shared" si="507"/>
        <v>0</v>
      </c>
      <c r="Y310" s="121">
        <f t="shared" si="533"/>
        <v>0</v>
      </c>
      <c r="Z310" s="90">
        <f t="shared" si="534"/>
        <v>0</v>
      </c>
      <c r="AA310" s="90">
        <f t="shared" si="535"/>
        <v>0</v>
      </c>
      <c r="AB310" s="90">
        <f t="shared" si="508"/>
        <v>0</v>
      </c>
      <c r="AC310" s="121">
        <f t="shared" si="536"/>
        <v>0</v>
      </c>
      <c r="AD310" s="90">
        <f t="shared" si="537"/>
        <v>0</v>
      </c>
      <c r="AE310" s="90">
        <f t="shared" si="538"/>
        <v>0</v>
      </c>
      <c r="AF310" s="90">
        <f t="shared" si="509"/>
        <v>0</v>
      </c>
      <c r="AG310" s="121">
        <f t="shared" si="539"/>
        <v>0</v>
      </c>
      <c r="AH310" s="90">
        <f t="shared" si="540"/>
        <v>0</v>
      </c>
      <c r="AI310" s="90">
        <f t="shared" si="541"/>
        <v>0</v>
      </c>
      <c r="AJ310" s="90">
        <f t="shared" si="510"/>
        <v>0</v>
      </c>
      <c r="AK310" s="121">
        <f t="shared" si="542"/>
        <v>0</v>
      </c>
      <c r="AL310" s="90">
        <f t="shared" si="543"/>
        <v>0</v>
      </c>
      <c r="AM310" s="90">
        <f t="shared" si="544"/>
        <v>0</v>
      </c>
      <c r="AN310" s="90">
        <f t="shared" si="511"/>
        <v>0</v>
      </c>
      <c r="AO310" s="121">
        <f t="shared" si="545"/>
        <v>0</v>
      </c>
      <c r="AP310" s="118">
        <f t="shared" si="513"/>
        <v>0</v>
      </c>
      <c r="AQ310" s="89">
        <f t="shared" si="546"/>
        <v>78</v>
      </c>
      <c r="AR310" s="279">
        <f t="shared" si="514"/>
        <v>19.5</v>
      </c>
      <c r="AS310" s="121">
        <f t="shared" si="547"/>
        <v>0</v>
      </c>
      <c r="AT310" s="118">
        <f t="shared" si="515"/>
        <v>0</v>
      </c>
      <c r="AU310" s="279">
        <f t="shared" si="548"/>
        <v>0</v>
      </c>
      <c r="AV310" s="279">
        <f t="shared" si="516"/>
        <v>0</v>
      </c>
      <c r="AW310" s="123">
        <f t="shared" si="549"/>
        <v>0</v>
      </c>
      <c r="AX310" s="118">
        <f t="shared" si="517"/>
        <v>0</v>
      </c>
      <c r="AY310" s="287">
        <f t="shared" si="550"/>
        <v>78</v>
      </c>
      <c r="AZ310" s="78">
        <f t="shared" si="673"/>
        <v>19.5</v>
      </c>
      <c r="BA310" s="279"/>
      <c r="BC310" s="325">
        <f t="shared" si="674"/>
        <v>273</v>
      </c>
      <c r="BD310" s="330"/>
      <c r="BE310" s="331" t="b">
        <f t="shared" si="675"/>
        <v>0</v>
      </c>
      <c r="BF310" s="330"/>
      <c r="BG310" s="331" t="b">
        <f t="shared" si="676"/>
        <v>0</v>
      </c>
    </row>
    <row r="311" spans="1:1042" s="112" customFormat="1" ht="15" customHeight="1" x14ac:dyDescent="0.3">
      <c r="B311" s="91">
        <v>274</v>
      </c>
      <c r="C311" s="91"/>
      <c r="D311" s="283">
        <f t="shared" si="512"/>
        <v>44072</v>
      </c>
      <c r="E311" s="90">
        <f t="shared" si="518"/>
        <v>0</v>
      </c>
      <c r="F311" s="90">
        <f t="shared" si="519"/>
        <v>0</v>
      </c>
      <c r="G311" s="90">
        <f t="shared" si="520"/>
        <v>0</v>
      </c>
      <c r="H311" s="90">
        <f t="shared" si="503"/>
        <v>0</v>
      </c>
      <c r="I311" s="121">
        <f t="shared" si="521"/>
        <v>0</v>
      </c>
      <c r="J311" s="90">
        <f t="shared" si="522"/>
        <v>0</v>
      </c>
      <c r="K311" s="90">
        <f t="shared" si="523"/>
        <v>0</v>
      </c>
      <c r="L311" s="90">
        <f t="shared" si="504"/>
        <v>0</v>
      </c>
      <c r="M311" s="121">
        <f t="shared" si="524"/>
        <v>0</v>
      </c>
      <c r="N311" s="90">
        <f t="shared" si="525"/>
        <v>0</v>
      </c>
      <c r="O311" s="90">
        <f t="shared" si="526"/>
        <v>0</v>
      </c>
      <c r="P311" s="90">
        <f t="shared" si="505"/>
        <v>0</v>
      </c>
      <c r="Q311" s="121">
        <f t="shared" si="527"/>
        <v>0</v>
      </c>
      <c r="R311" s="90">
        <f t="shared" si="528"/>
        <v>0</v>
      </c>
      <c r="S311" s="90">
        <f t="shared" si="529"/>
        <v>0</v>
      </c>
      <c r="T311" s="90">
        <f t="shared" si="506"/>
        <v>0</v>
      </c>
      <c r="U311" s="121">
        <f t="shared" si="530"/>
        <v>0</v>
      </c>
      <c r="V311" s="90">
        <f t="shared" si="531"/>
        <v>0</v>
      </c>
      <c r="W311" s="90">
        <f t="shared" si="532"/>
        <v>0</v>
      </c>
      <c r="X311" s="90">
        <f t="shared" si="507"/>
        <v>0</v>
      </c>
      <c r="Y311" s="121">
        <f t="shared" si="533"/>
        <v>0</v>
      </c>
      <c r="Z311" s="90">
        <f t="shared" si="534"/>
        <v>0</v>
      </c>
      <c r="AA311" s="90">
        <f t="shared" si="535"/>
        <v>0</v>
      </c>
      <c r="AB311" s="90">
        <f t="shared" si="508"/>
        <v>0</v>
      </c>
      <c r="AC311" s="121">
        <f t="shared" si="536"/>
        <v>0</v>
      </c>
      <c r="AD311" s="90">
        <f t="shared" si="537"/>
        <v>0</v>
      </c>
      <c r="AE311" s="90">
        <f t="shared" si="538"/>
        <v>0</v>
      </c>
      <c r="AF311" s="90">
        <f t="shared" si="509"/>
        <v>0</v>
      </c>
      <c r="AG311" s="121">
        <f t="shared" si="539"/>
        <v>0</v>
      </c>
      <c r="AH311" s="90">
        <f t="shared" si="540"/>
        <v>0</v>
      </c>
      <c r="AI311" s="90">
        <f t="shared" si="541"/>
        <v>0</v>
      </c>
      <c r="AJ311" s="90">
        <f t="shared" si="510"/>
        <v>0</v>
      </c>
      <c r="AK311" s="121">
        <f t="shared" si="542"/>
        <v>0</v>
      </c>
      <c r="AL311" s="90">
        <f t="shared" si="543"/>
        <v>0</v>
      </c>
      <c r="AM311" s="90">
        <f t="shared" si="544"/>
        <v>0</v>
      </c>
      <c r="AN311" s="90">
        <f t="shared" si="511"/>
        <v>0</v>
      </c>
      <c r="AO311" s="121">
        <f t="shared" si="545"/>
        <v>0</v>
      </c>
      <c r="AP311" s="118">
        <f t="shared" si="513"/>
        <v>0</v>
      </c>
      <c r="AQ311" s="89">
        <f t="shared" si="546"/>
        <v>120.19999999999999</v>
      </c>
      <c r="AR311" s="279">
        <f t="shared" si="514"/>
        <v>30.049999999999997</v>
      </c>
      <c r="AS311" s="121">
        <f t="shared" si="547"/>
        <v>0</v>
      </c>
      <c r="AT311" s="118">
        <f t="shared" si="515"/>
        <v>0</v>
      </c>
      <c r="AU311" s="279">
        <f t="shared" si="548"/>
        <v>0</v>
      </c>
      <c r="AV311" s="279">
        <f t="shared" si="516"/>
        <v>0</v>
      </c>
      <c r="AW311" s="123">
        <f t="shared" si="549"/>
        <v>0</v>
      </c>
      <c r="AX311" s="118">
        <f t="shared" si="517"/>
        <v>0</v>
      </c>
      <c r="AY311" s="287">
        <f t="shared" si="550"/>
        <v>120.19999999999999</v>
      </c>
      <c r="AZ311" s="78">
        <f t="shared" si="673"/>
        <v>30.049999999999997</v>
      </c>
      <c r="BA311" s="279"/>
      <c r="BB311" s="127"/>
      <c r="BC311" s="325">
        <f t="shared" si="674"/>
        <v>274</v>
      </c>
      <c r="BD311" s="330"/>
      <c r="BE311" s="331" t="b">
        <f t="shared" si="675"/>
        <v>0</v>
      </c>
      <c r="BF311" s="330"/>
      <c r="BG311" s="331" t="b">
        <f t="shared" si="676"/>
        <v>0</v>
      </c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  <c r="CI311" s="113"/>
      <c r="CJ311" s="113"/>
      <c r="CK311" s="113"/>
      <c r="CL311" s="113"/>
      <c r="CM311" s="113"/>
      <c r="CN311" s="113"/>
      <c r="CO311" s="113"/>
      <c r="CP311" s="113"/>
      <c r="CQ311" s="113"/>
      <c r="CR311" s="113"/>
      <c r="CS311" s="113"/>
      <c r="CT311" s="113"/>
      <c r="CU311" s="113"/>
      <c r="CV311" s="113"/>
      <c r="CW311" s="113"/>
      <c r="CX311" s="113"/>
      <c r="CY311" s="113"/>
      <c r="CZ311" s="113"/>
      <c r="DA311" s="113"/>
      <c r="DB311" s="113"/>
      <c r="DC311" s="113"/>
      <c r="DD311" s="113"/>
      <c r="DE311" s="113"/>
      <c r="DF311" s="113"/>
      <c r="DG311" s="113"/>
      <c r="DH311" s="113"/>
      <c r="DI311" s="113"/>
      <c r="DJ311" s="113"/>
      <c r="DK311" s="113"/>
      <c r="DL311" s="113"/>
      <c r="DM311" s="113"/>
      <c r="DN311" s="113"/>
      <c r="DO311" s="113"/>
      <c r="DP311" s="113"/>
      <c r="DQ311" s="113"/>
      <c r="DR311" s="113"/>
      <c r="DS311" s="113"/>
      <c r="DT311" s="113"/>
      <c r="DU311" s="113"/>
      <c r="DV311" s="113"/>
      <c r="DW311" s="113"/>
      <c r="DX311" s="113"/>
      <c r="DY311" s="113"/>
      <c r="DZ311" s="113"/>
      <c r="EA311" s="113"/>
      <c r="EB311" s="113"/>
      <c r="EC311" s="113"/>
      <c r="ED311" s="113"/>
      <c r="EE311" s="113"/>
      <c r="EF311" s="113"/>
      <c r="EG311" s="113"/>
      <c r="EH311" s="113"/>
      <c r="EI311" s="113"/>
      <c r="EJ311" s="113"/>
      <c r="EK311" s="113"/>
      <c r="EL311" s="113"/>
      <c r="EM311" s="113"/>
      <c r="EN311" s="113"/>
      <c r="EO311" s="113"/>
      <c r="EP311" s="113"/>
      <c r="EQ311" s="113"/>
      <c r="ER311" s="113"/>
      <c r="ES311" s="113"/>
      <c r="ET311" s="113"/>
      <c r="EU311" s="113"/>
      <c r="EV311" s="113"/>
      <c r="EW311" s="113"/>
      <c r="EX311" s="113"/>
      <c r="EY311" s="113"/>
      <c r="EZ311" s="113"/>
      <c r="FA311" s="113"/>
      <c r="FB311" s="113"/>
      <c r="FC311" s="113"/>
      <c r="FD311" s="113"/>
      <c r="FE311" s="113"/>
      <c r="FF311" s="113"/>
      <c r="FG311" s="113"/>
      <c r="FH311" s="113"/>
      <c r="FI311" s="113"/>
      <c r="FJ311" s="113"/>
      <c r="FK311" s="113"/>
      <c r="FL311" s="113"/>
      <c r="FM311" s="113"/>
      <c r="FN311" s="113"/>
      <c r="FO311" s="113"/>
      <c r="FP311" s="113"/>
      <c r="FQ311" s="113"/>
      <c r="FR311" s="113"/>
      <c r="FS311" s="113"/>
      <c r="FT311" s="113"/>
      <c r="FU311" s="113"/>
      <c r="FV311" s="113"/>
      <c r="FW311" s="113"/>
      <c r="FX311" s="113"/>
      <c r="FY311" s="113"/>
      <c r="FZ311" s="113"/>
      <c r="GA311" s="113"/>
      <c r="GB311" s="113"/>
      <c r="GC311" s="113"/>
      <c r="GD311" s="113"/>
      <c r="GE311" s="113"/>
      <c r="GF311" s="113"/>
      <c r="GG311" s="113"/>
      <c r="GH311" s="113"/>
      <c r="GI311" s="113"/>
      <c r="GJ311" s="113"/>
      <c r="GK311" s="113"/>
      <c r="GL311" s="113"/>
      <c r="GM311" s="113"/>
      <c r="GN311" s="113"/>
      <c r="GO311" s="113"/>
      <c r="GP311" s="113"/>
      <c r="GQ311" s="113"/>
      <c r="GR311" s="113"/>
      <c r="GS311" s="113"/>
      <c r="GT311" s="113"/>
      <c r="GU311" s="113"/>
      <c r="GV311" s="113"/>
      <c r="GW311" s="113"/>
      <c r="GX311" s="113"/>
      <c r="GY311" s="113"/>
      <c r="GZ311" s="113"/>
      <c r="HA311" s="113"/>
      <c r="HB311" s="113"/>
      <c r="HC311" s="113"/>
      <c r="HD311" s="113"/>
      <c r="HE311" s="113"/>
      <c r="HF311" s="113"/>
      <c r="HG311" s="113"/>
      <c r="HH311" s="113"/>
      <c r="HI311" s="113"/>
      <c r="HJ311" s="113"/>
      <c r="HK311" s="113"/>
      <c r="HL311" s="113"/>
      <c r="HM311" s="113"/>
      <c r="HN311" s="113"/>
      <c r="HO311" s="113"/>
      <c r="HP311" s="113"/>
      <c r="HQ311" s="113"/>
      <c r="HR311" s="113"/>
      <c r="HS311" s="113"/>
      <c r="HT311" s="113"/>
      <c r="HU311" s="113"/>
      <c r="HV311" s="113"/>
      <c r="HW311" s="113"/>
      <c r="HX311" s="113"/>
      <c r="HY311" s="113"/>
      <c r="HZ311" s="113"/>
      <c r="IA311" s="113"/>
      <c r="IB311" s="113"/>
      <c r="IC311" s="113"/>
      <c r="ID311" s="113"/>
      <c r="IE311" s="113"/>
      <c r="IF311" s="113"/>
      <c r="IG311" s="113"/>
      <c r="IH311" s="113"/>
      <c r="II311" s="113"/>
      <c r="IJ311" s="113"/>
      <c r="IK311" s="113"/>
      <c r="IL311" s="113"/>
      <c r="IM311" s="113"/>
      <c r="IN311" s="113"/>
      <c r="IO311" s="113"/>
      <c r="IP311" s="113"/>
      <c r="IQ311" s="113"/>
      <c r="IR311" s="113"/>
      <c r="IS311" s="113"/>
      <c r="IT311" s="113"/>
      <c r="IU311" s="113"/>
      <c r="IV311" s="113"/>
      <c r="IW311" s="113"/>
      <c r="IX311" s="113"/>
      <c r="IY311" s="113"/>
      <c r="IZ311" s="113"/>
      <c r="JA311" s="113"/>
      <c r="JB311" s="113"/>
      <c r="JC311" s="113"/>
      <c r="JD311" s="113"/>
      <c r="JE311" s="113"/>
      <c r="JF311" s="113"/>
      <c r="JG311" s="113"/>
      <c r="JH311" s="113"/>
      <c r="JI311" s="113"/>
      <c r="JJ311" s="113"/>
      <c r="JK311" s="113"/>
      <c r="JL311" s="113"/>
      <c r="JM311" s="113"/>
      <c r="JN311" s="113"/>
      <c r="JO311" s="113"/>
      <c r="JP311" s="113"/>
      <c r="JQ311" s="113"/>
      <c r="JR311" s="113"/>
      <c r="JS311" s="113"/>
      <c r="JT311" s="113"/>
      <c r="JU311" s="113"/>
      <c r="JV311" s="113"/>
      <c r="JW311" s="113"/>
      <c r="JX311" s="113"/>
      <c r="JY311" s="113"/>
      <c r="JZ311" s="113"/>
      <c r="KA311" s="113"/>
      <c r="KB311" s="113"/>
      <c r="KC311" s="113"/>
      <c r="KD311" s="113"/>
      <c r="KE311" s="113"/>
      <c r="KF311" s="113"/>
      <c r="KG311" s="113"/>
      <c r="KH311" s="113"/>
      <c r="KI311" s="113"/>
      <c r="KJ311" s="113"/>
      <c r="KK311" s="113"/>
      <c r="KL311" s="113"/>
      <c r="KM311" s="113"/>
      <c r="KN311" s="113"/>
      <c r="KO311" s="113"/>
      <c r="KP311" s="113"/>
      <c r="KQ311" s="113"/>
      <c r="KR311" s="113"/>
      <c r="KS311" s="113"/>
      <c r="KT311" s="113"/>
      <c r="KU311" s="113"/>
      <c r="KV311" s="113"/>
      <c r="KW311" s="113"/>
      <c r="KX311" s="113"/>
      <c r="KY311" s="113"/>
      <c r="KZ311" s="113"/>
      <c r="LA311" s="113"/>
      <c r="LB311" s="113"/>
      <c r="LC311" s="113"/>
      <c r="LD311" s="113"/>
      <c r="LE311" s="113"/>
      <c r="LF311" s="113"/>
      <c r="LG311" s="113"/>
      <c r="LH311" s="113"/>
      <c r="LI311" s="113"/>
      <c r="LJ311" s="113"/>
      <c r="LK311" s="113"/>
      <c r="LL311" s="113"/>
      <c r="LM311" s="113"/>
      <c r="LN311" s="113"/>
      <c r="LO311" s="113"/>
      <c r="LP311" s="113"/>
      <c r="LQ311" s="113"/>
      <c r="LR311" s="113"/>
      <c r="LS311" s="113"/>
      <c r="LT311" s="113"/>
      <c r="LU311" s="113"/>
      <c r="LV311" s="113"/>
      <c r="LW311" s="113"/>
      <c r="LX311" s="113"/>
      <c r="LY311" s="113"/>
      <c r="LZ311" s="113"/>
      <c r="MA311" s="113"/>
      <c r="MB311" s="113"/>
      <c r="MC311" s="113"/>
      <c r="MD311" s="113"/>
      <c r="ME311" s="113"/>
      <c r="MF311" s="113"/>
      <c r="MG311" s="113"/>
      <c r="MH311" s="113"/>
      <c r="MI311" s="113"/>
      <c r="MJ311" s="113"/>
      <c r="MK311" s="113"/>
      <c r="ML311" s="113"/>
      <c r="MM311" s="113"/>
      <c r="MN311" s="113"/>
      <c r="MO311" s="113"/>
      <c r="MP311" s="113"/>
      <c r="MQ311" s="113"/>
      <c r="MR311" s="113"/>
      <c r="MS311" s="113"/>
      <c r="MT311" s="113"/>
      <c r="MU311" s="113"/>
      <c r="MV311" s="113"/>
      <c r="MW311" s="113"/>
      <c r="MX311" s="113"/>
      <c r="MY311" s="113"/>
      <c r="MZ311" s="113"/>
      <c r="NA311" s="113"/>
      <c r="NB311" s="113"/>
      <c r="NC311" s="113"/>
      <c r="ND311" s="113"/>
      <c r="NE311" s="113"/>
      <c r="NF311" s="113"/>
      <c r="NG311" s="113"/>
      <c r="NH311" s="113"/>
      <c r="NI311" s="113"/>
      <c r="NJ311" s="113"/>
      <c r="NK311" s="113"/>
      <c r="NL311" s="113"/>
      <c r="NM311" s="113"/>
      <c r="NN311" s="113"/>
      <c r="NO311" s="113"/>
      <c r="NP311" s="113"/>
      <c r="NQ311" s="113"/>
      <c r="NR311" s="113"/>
      <c r="NS311" s="113"/>
      <c r="NT311" s="113"/>
      <c r="NU311" s="113"/>
      <c r="NV311" s="113"/>
      <c r="NW311" s="113"/>
      <c r="NX311" s="113"/>
      <c r="NY311" s="113"/>
      <c r="NZ311" s="113"/>
      <c r="OA311" s="113"/>
      <c r="OB311" s="113"/>
      <c r="OC311" s="113"/>
      <c r="OD311" s="113"/>
      <c r="OE311" s="113"/>
      <c r="OF311" s="113"/>
      <c r="OG311" s="113"/>
      <c r="OH311" s="113"/>
      <c r="OI311" s="113"/>
      <c r="OJ311" s="113"/>
      <c r="OK311" s="113"/>
      <c r="OL311" s="113"/>
      <c r="OM311" s="113"/>
      <c r="ON311" s="113"/>
      <c r="OO311" s="113"/>
      <c r="OP311" s="113"/>
      <c r="OQ311" s="113"/>
      <c r="OR311" s="113"/>
      <c r="OS311" s="113"/>
      <c r="OT311" s="113"/>
      <c r="OU311" s="113"/>
      <c r="OV311" s="113"/>
      <c r="OW311" s="113"/>
      <c r="OX311" s="113"/>
      <c r="OY311" s="113"/>
      <c r="OZ311" s="113"/>
      <c r="PA311" s="113"/>
      <c r="PB311" s="113"/>
      <c r="PC311" s="113"/>
      <c r="PD311" s="113"/>
      <c r="PE311" s="113"/>
      <c r="PF311" s="113"/>
      <c r="PG311" s="113"/>
      <c r="PH311" s="113"/>
      <c r="PI311" s="113"/>
      <c r="PJ311" s="113"/>
      <c r="PK311" s="113"/>
      <c r="PL311" s="113"/>
      <c r="PM311" s="113"/>
      <c r="PN311" s="113"/>
      <c r="PO311" s="113"/>
      <c r="PP311" s="113"/>
      <c r="PQ311" s="113"/>
      <c r="PR311" s="113"/>
      <c r="PS311" s="113"/>
      <c r="PT311" s="113"/>
      <c r="PU311" s="113"/>
      <c r="PV311" s="113"/>
      <c r="PW311" s="113"/>
      <c r="PX311" s="113"/>
      <c r="PY311" s="113"/>
      <c r="PZ311" s="113"/>
      <c r="QA311" s="113"/>
      <c r="QB311" s="113"/>
      <c r="QC311" s="113"/>
      <c r="QD311" s="113"/>
      <c r="QE311" s="113"/>
      <c r="QF311" s="113"/>
      <c r="QG311" s="113"/>
      <c r="QH311" s="113"/>
      <c r="QI311" s="113"/>
      <c r="QJ311" s="113"/>
      <c r="QK311" s="113"/>
      <c r="QL311" s="113"/>
      <c r="QM311" s="113"/>
      <c r="QN311" s="113"/>
      <c r="QO311" s="113"/>
      <c r="QP311" s="113"/>
      <c r="QQ311" s="113"/>
      <c r="QR311" s="113"/>
      <c r="QS311" s="113"/>
      <c r="QT311" s="113"/>
      <c r="QU311" s="113"/>
      <c r="QV311" s="113"/>
      <c r="QW311" s="113"/>
      <c r="QX311" s="113"/>
      <c r="QY311" s="113"/>
      <c r="QZ311" s="113"/>
      <c r="RA311" s="113"/>
      <c r="RB311" s="113"/>
      <c r="RC311" s="113"/>
      <c r="RD311" s="113"/>
      <c r="RE311" s="113"/>
      <c r="RF311" s="113"/>
      <c r="RG311" s="113"/>
      <c r="RH311" s="113"/>
      <c r="RI311" s="113"/>
      <c r="RJ311" s="113"/>
      <c r="RK311" s="113"/>
      <c r="RL311" s="113"/>
      <c r="RM311" s="113"/>
      <c r="RN311" s="113"/>
      <c r="RO311" s="113"/>
      <c r="RP311" s="113"/>
      <c r="RQ311" s="113"/>
      <c r="RR311" s="113"/>
      <c r="RS311" s="113"/>
      <c r="RT311" s="113"/>
      <c r="RU311" s="113"/>
      <c r="RV311" s="113"/>
      <c r="RW311" s="113"/>
      <c r="RX311" s="113"/>
      <c r="RY311" s="113"/>
      <c r="RZ311" s="113"/>
      <c r="SA311" s="113"/>
      <c r="SB311" s="113"/>
      <c r="SC311" s="113"/>
      <c r="SD311" s="113"/>
      <c r="SE311" s="113"/>
      <c r="SF311" s="113"/>
      <c r="SG311" s="113"/>
      <c r="SH311" s="113"/>
      <c r="SI311" s="113"/>
      <c r="SJ311" s="113"/>
      <c r="SK311" s="113"/>
      <c r="SL311" s="113"/>
      <c r="SM311" s="113"/>
      <c r="SN311" s="113"/>
      <c r="SO311" s="113"/>
      <c r="SP311" s="113"/>
      <c r="SQ311" s="113"/>
      <c r="SR311" s="113"/>
      <c r="SS311" s="113"/>
      <c r="ST311" s="113"/>
      <c r="SU311" s="113"/>
      <c r="SV311" s="113"/>
      <c r="SW311" s="113"/>
      <c r="SX311" s="113"/>
      <c r="SY311" s="113"/>
      <c r="SZ311" s="113"/>
      <c r="TA311" s="113"/>
      <c r="TB311" s="113"/>
      <c r="TC311" s="113"/>
      <c r="TD311" s="113"/>
      <c r="TE311" s="113"/>
      <c r="TF311" s="113"/>
      <c r="TG311" s="113"/>
      <c r="TH311" s="113"/>
      <c r="TI311" s="113"/>
      <c r="TJ311" s="113"/>
      <c r="TK311" s="113"/>
      <c r="TL311" s="113"/>
      <c r="TM311" s="113"/>
      <c r="TN311" s="113"/>
      <c r="TO311" s="113"/>
      <c r="TP311" s="113"/>
      <c r="TQ311" s="113"/>
      <c r="TR311" s="113"/>
      <c r="TS311" s="113"/>
      <c r="TT311" s="113"/>
      <c r="TU311" s="113"/>
      <c r="TV311" s="113"/>
      <c r="TW311" s="113"/>
      <c r="TX311" s="113"/>
      <c r="TY311" s="113"/>
      <c r="TZ311" s="113"/>
      <c r="UA311" s="113"/>
      <c r="UB311" s="113"/>
      <c r="UC311" s="113"/>
      <c r="UD311" s="113"/>
      <c r="UE311" s="113"/>
      <c r="UF311" s="113"/>
      <c r="UG311" s="113"/>
      <c r="UH311" s="113"/>
      <c r="UI311" s="113"/>
      <c r="UJ311" s="113"/>
      <c r="UK311" s="113"/>
      <c r="UL311" s="113"/>
      <c r="UM311" s="113"/>
      <c r="UN311" s="113"/>
      <c r="UO311" s="113"/>
      <c r="UP311" s="113"/>
      <c r="UQ311" s="113"/>
      <c r="UR311" s="113"/>
      <c r="US311" s="113"/>
      <c r="UT311" s="113"/>
      <c r="UU311" s="113"/>
      <c r="UV311" s="113"/>
      <c r="UW311" s="113"/>
      <c r="UX311" s="113"/>
      <c r="UY311" s="113"/>
      <c r="UZ311" s="113"/>
      <c r="VA311" s="113"/>
      <c r="VB311" s="113"/>
      <c r="VC311" s="113"/>
      <c r="VD311" s="113"/>
      <c r="VE311" s="113"/>
      <c r="VF311" s="113"/>
      <c r="VG311" s="113"/>
      <c r="VH311" s="113"/>
      <c r="VI311" s="113"/>
      <c r="VJ311" s="113"/>
      <c r="VK311" s="113"/>
      <c r="VL311" s="113"/>
      <c r="VM311" s="113"/>
      <c r="VN311" s="113"/>
      <c r="VO311" s="113"/>
      <c r="VP311" s="113"/>
      <c r="VQ311" s="113"/>
      <c r="VR311" s="113"/>
      <c r="VS311" s="113"/>
      <c r="VT311" s="113"/>
      <c r="VU311" s="113"/>
      <c r="VV311" s="113"/>
      <c r="VW311" s="113"/>
      <c r="VX311" s="113"/>
      <c r="VY311" s="113"/>
      <c r="VZ311" s="113"/>
      <c r="WA311" s="113"/>
      <c r="WB311" s="113"/>
      <c r="WC311" s="113"/>
      <c r="WD311" s="113"/>
      <c r="WE311" s="113"/>
      <c r="WF311" s="113"/>
      <c r="WG311" s="113"/>
      <c r="WH311" s="113"/>
      <c r="WI311" s="113"/>
      <c r="WJ311" s="113"/>
      <c r="WK311" s="113"/>
      <c r="WL311" s="113"/>
      <c r="WM311" s="113"/>
      <c r="WN311" s="113"/>
      <c r="WO311" s="113"/>
      <c r="WP311" s="113"/>
      <c r="WQ311" s="113"/>
      <c r="WR311" s="113"/>
      <c r="WS311" s="113"/>
      <c r="WT311" s="113"/>
      <c r="WU311" s="113"/>
      <c r="WV311" s="113"/>
      <c r="WW311" s="113"/>
      <c r="WX311" s="113"/>
      <c r="WY311" s="113"/>
      <c r="WZ311" s="113"/>
      <c r="XA311" s="113"/>
      <c r="XB311" s="113"/>
      <c r="XC311" s="113"/>
      <c r="XD311" s="113"/>
      <c r="XE311" s="113"/>
      <c r="XF311" s="113"/>
      <c r="XG311" s="113"/>
      <c r="XH311" s="113"/>
      <c r="XI311" s="113"/>
      <c r="XJ311" s="113"/>
      <c r="XK311" s="113"/>
      <c r="XL311" s="113"/>
      <c r="XM311" s="113"/>
      <c r="XN311" s="113"/>
      <c r="XO311" s="113"/>
      <c r="XP311" s="113"/>
      <c r="XQ311" s="113"/>
      <c r="XR311" s="113"/>
      <c r="XS311" s="113"/>
      <c r="XT311" s="113"/>
      <c r="XU311" s="113"/>
      <c r="XV311" s="113"/>
      <c r="XW311" s="113"/>
      <c r="XX311" s="113"/>
      <c r="XY311" s="113"/>
      <c r="XZ311" s="113"/>
      <c r="YA311" s="113"/>
      <c r="YB311" s="113"/>
      <c r="YC311" s="113"/>
      <c r="YD311" s="113"/>
      <c r="YE311" s="113"/>
      <c r="YF311" s="113"/>
      <c r="YG311" s="113"/>
      <c r="YH311" s="113"/>
      <c r="YI311" s="113"/>
      <c r="YJ311" s="113"/>
      <c r="YK311" s="113"/>
      <c r="YL311" s="113"/>
      <c r="YM311" s="113"/>
      <c r="YN311" s="113"/>
      <c r="YO311" s="113"/>
      <c r="YP311" s="113"/>
      <c r="YQ311" s="113"/>
      <c r="YR311" s="113"/>
      <c r="YS311" s="113"/>
      <c r="YT311" s="113"/>
      <c r="YU311" s="113"/>
      <c r="YV311" s="113"/>
      <c r="YW311" s="113"/>
      <c r="YX311" s="113"/>
      <c r="YY311" s="113"/>
      <c r="YZ311" s="113"/>
      <c r="ZA311" s="113"/>
      <c r="ZB311" s="113"/>
      <c r="ZC311" s="113"/>
      <c r="ZD311" s="113"/>
      <c r="ZE311" s="113"/>
      <c r="ZF311" s="113"/>
      <c r="ZG311" s="113"/>
      <c r="ZH311" s="113"/>
      <c r="ZI311" s="113"/>
      <c r="ZJ311" s="113"/>
      <c r="ZK311" s="113"/>
      <c r="ZL311" s="113"/>
      <c r="ZM311" s="113"/>
      <c r="ZN311" s="113"/>
      <c r="ZO311" s="113"/>
      <c r="ZP311" s="113"/>
      <c r="ZQ311" s="113"/>
      <c r="ZR311" s="113"/>
      <c r="ZS311" s="113"/>
      <c r="ZT311" s="113"/>
      <c r="ZU311" s="113"/>
      <c r="ZV311" s="113"/>
      <c r="ZW311" s="113"/>
      <c r="ZX311" s="113"/>
      <c r="ZY311" s="113"/>
      <c r="ZZ311" s="113"/>
      <c r="AAA311" s="113"/>
      <c r="AAB311" s="113"/>
      <c r="AAC311" s="113"/>
      <c r="AAD311" s="113"/>
      <c r="AAE311" s="113"/>
      <c r="AAF311" s="113"/>
      <c r="AAG311" s="113"/>
      <c r="AAH311" s="113"/>
      <c r="AAI311" s="113"/>
      <c r="AAJ311" s="113"/>
      <c r="AAK311" s="113"/>
      <c r="AAL311" s="113"/>
      <c r="AAM311" s="113"/>
      <c r="AAN311" s="113"/>
      <c r="AAO311" s="113"/>
      <c r="AAP311" s="113"/>
      <c r="AAQ311" s="113"/>
      <c r="AAR311" s="113"/>
      <c r="AAS311" s="113"/>
      <c r="AAT311" s="113"/>
      <c r="AAU311" s="113"/>
      <c r="AAV311" s="113"/>
      <c r="AAW311" s="113"/>
      <c r="AAX311" s="113"/>
      <c r="AAY311" s="113"/>
      <c r="AAZ311" s="113"/>
      <c r="ABA311" s="113"/>
      <c r="ABB311" s="113"/>
      <c r="ABC311" s="113"/>
      <c r="ABD311" s="113"/>
      <c r="ABE311" s="113"/>
      <c r="ABF311" s="113"/>
      <c r="ABG311" s="113"/>
      <c r="ABH311" s="113"/>
      <c r="ABI311" s="113"/>
      <c r="ABJ311" s="113"/>
      <c r="ABK311" s="113"/>
      <c r="ABL311" s="113"/>
      <c r="ABM311" s="113"/>
      <c r="ABN311" s="113"/>
      <c r="ABO311" s="113"/>
      <c r="ABP311" s="113"/>
      <c r="ABQ311" s="113"/>
      <c r="ABR311" s="113"/>
      <c r="ABS311" s="113"/>
      <c r="ABT311" s="113"/>
      <c r="ABU311" s="113"/>
      <c r="ABV311" s="113"/>
      <c r="ABW311" s="113"/>
      <c r="ABX311" s="113"/>
      <c r="ABY311" s="113"/>
      <c r="ABZ311" s="113"/>
      <c r="ACA311" s="113"/>
      <c r="ACB311" s="113"/>
      <c r="ACC311" s="113"/>
      <c r="ACD311" s="113"/>
      <c r="ACE311" s="113"/>
      <c r="ACF311" s="113"/>
      <c r="ACG311" s="113"/>
      <c r="ACH311" s="113"/>
      <c r="ACI311" s="113"/>
      <c r="ACJ311" s="113"/>
      <c r="ACK311" s="113"/>
      <c r="ACL311" s="113"/>
      <c r="ACM311" s="113"/>
      <c r="ACN311" s="113"/>
      <c r="ACO311" s="113"/>
      <c r="ACP311" s="113"/>
      <c r="ACQ311" s="113"/>
      <c r="ACR311" s="113"/>
      <c r="ACS311" s="113"/>
      <c r="ACT311" s="113"/>
      <c r="ACU311" s="113"/>
      <c r="ACV311" s="113"/>
      <c r="ACW311" s="113"/>
      <c r="ACX311" s="113"/>
      <c r="ACY311" s="113"/>
      <c r="ACZ311" s="113"/>
      <c r="ADA311" s="113"/>
      <c r="ADB311" s="113"/>
      <c r="ADC311" s="113"/>
      <c r="ADD311" s="113"/>
      <c r="ADE311" s="113"/>
      <c r="ADF311" s="113"/>
      <c r="ADG311" s="113"/>
      <c r="ADH311" s="113"/>
      <c r="ADI311" s="113"/>
      <c r="ADJ311" s="113"/>
      <c r="ADK311" s="113"/>
      <c r="ADL311" s="113"/>
      <c r="ADM311" s="113"/>
      <c r="ADN311" s="113"/>
      <c r="ADO311" s="113"/>
      <c r="ADP311" s="113"/>
      <c r="ADQ311" s="113"/>
      <c r="ADR311" s="113"/>
      <c r="ADS311" s="113"/>
      <c r="ADT311" s="113"/>
      <c r="ADU311" s="113"/>
      <c r="ADV311" s="113"/>
      <c r="ADW311" s="113"/>
      <c r="ADX311" s="113"/>
      <c r="ADY311" s="113"/>
      <c r="ADZ311" s="113"/>
      <c r="AEA311" s="113"/>
      <c r="AEB311" s="113"/>
      <c r="AEC311" s="113"/>
      <c r="AED311" s="113"/>
      <c r="AEE311" s="113"/>
      <c r="AEF311" s="113"/>
      <c r="AEG311" s="113"/>
      <c r="AEH311" s="113"/>
      <c r="AEI311" s="113"/>
      <c r="AEJ311" s="113"/>
      <c r="AEK311" s="113"/>
      <c r="AEL311" s="113"/>
      <c r="AEM311" s="113"/>
      <c r="AEN311" s="113"/>
      <c r="AEO311" s="113"/>
      <c r="AEP311" s="113"/>
      <c r="AEQ311" s="113"/>
      <c r="AER311" s="113"/>
      <c r="AES311" s="113"/>
      <c r="AET311" s="113"/>
      <c r="AEU311" s="113"/>
      <c r="AEV311" s="113"/>
      <c r="AEW311" s="113"/>
      <c r="AEX311" s="113"/>
      <c r="AEY311" s="113"/>
      <c r="AEZ311" s="113"/>
      <c r="AFA311" s="113"/>
      <c r="AFB311" s="113"/>
      <c r="AFC311" s="113"/>
      <c r="AFD311" s="113"/>
      <c r="AFE311" s="113"/>
      <c r="AFF311" s="113"/>
      <c r="AFG311" s="113"/>
      <c r="AFH311" s="113"/>
      <c r="AFI311" s="113"/>
      <c r="AFJ311" s="113"/>
      <c r="AFK311" s="113"/>
      <c r="AFL311" s="113"/>
      <c r="AFM311" s="113"/>
      <c r="AFN311" s="113"/>
      <c r="AFO311" s="113"/>
      <c r="AFP311" s="113"/>
      <c r="AFQ311" s="113"/>
      <c r="AFR311" s="113"/>
      <c r="AFS311" s="113"/>
      <c r="AFT311" s="113"/>
      <c r="AFU311" s="113"/>
      <c r="AFV311" s="113"/>
      <c r="AFW311" s="113"/>
      <c r="AFX311" s="113"/>
      <c r="AFY311" s="113"/>
      <c r="AFZ311" s="113"/>
      <c r="AGA311" s="113"/>
      <c r="AGB311" s="113"/>
      <c r="AGC311" s="113"/>
      <c r="AGD311" s="113"/>
      <c r="AGE311" s="113"/>
      <c r="AGF311" s="113"/>
      <c r="AGG311" s="113"/>
      <c r="AGH311" s="113"/>
      <c r="AGI311" s="113"/>
      <c r="AGJ311" s="113"/>
      <c r="AGK311" s="113"/>
      <c r="AGL311" s="113"/>
      <c r="AGM311" s="113"/>
      <c r="AGN311" s="113"/>
      <c r="AGO311" s="113"/>
      <c r="AGP311" s="113"/>
      <c r="AGQ311" s="113"/>
      <c r="AGR311" s="113"/>
      <c r="AGS311" s="113"/>
      <c r="AGT311" s="113"/>
      <c r="AGU311" s="113"/>
      <c r="AGV311" s="113"/>
      <c r="AGW311" s="113"/>
      <c r="AGX311" s="113"/>
      <c r="AGY311" s="113"/>
      <c r="AGZ311" s="113"/>
      <c r="AHA311" s="113"/>
      <c r="AHB311" s="113"/>
      <c r="AHC311" s="113"/>
      <c r="AHD311" s="113"/>
      <c r="AHE311" s="113"/>
      <c r="AHF311" s="113"/>
      <c r="AHG311" s="113"/>
      <c r="AHH311" s="113"/>
      <c r="AHI311" s="113"/>
      <c r="AHJ311" s="113"/>
      <c r="AHK311" s="113"/>
      <c r="AHL311" s="113"/>
      <c r="AHM311" s="113"/>
      <c r="AHN311" s="113"/>
      <c r="AHO311" s="113"/>
      <c r="AHP311" s="113"/>
      <c r="AHQ311" s="113"/>
      <c r="AHR311" s="113"/>
      <c r="AHS311" s="113"/>
      <c r="AHT311" s="113"/>
      <c r="AHU311" s="113"/>
      <c r="AHV311" s="113"/>
      <c r="AHW311" s="113"/>
      <c r="AHX311" s="113"/>
      <c r="AHY311" s="113"/>
      <c r="AHZ311" s="113"/>
      <c r="AIA311" s="113"/>
      <c r="AIB311" s="113"/>
      <c r="AIC311" s="113"/>
      <c r="AID311" s="113"/>
      <c r="AIE311" s="113"/>
      <c r="AIF311" s="113"/>
      <c r="AIG311" s="113"/>
      <c r="AIH311" s="113"/>
      <c r="AII311" s="113"/>
      <c r="AIJ311" s="113"/>
      <c r="AIK311" s="113"/>
      <c r="AIL311" s="113"/>
      <c r="AIM311" s="113"/>
      <c r="AIN311" s="113"/>
      <c r="AIO311" s="113"/>
      <c r="AIP311" s="113"/>
      <c r="AIQ311" s="113"/>
      <c r="AIR311" s="113"/>
      <c r="AIS311" s="113"/>
      <c r="AIT311" s="113"/>
      <c r="AIU311" s="113"/>
      <c r="AIV311" s="113"/>
      <c r="AIW311" s="113"/>
      <c r="AIX311" s="113"/>
      <c r="AIY311" s="113"/>
      <c r="AIZ311" s="113"/>
      <c r="AJA311" s="113"/>
      <c r="AJB311" s="113"/>
      <c r="AJC311" s="113"/>
      <c r="AJD311" s="113"/>
      <c r="AJE311" s="113"/>
      <c r="AJF311" s="113"/>
      <c r="AJG311" s="113"/>
      <c r="AJH311" s="113"/>
      <c r="AJI311" s="113"/>
      <c r="AJJ311" s="113"/>
      <c r="AJK311" s="113"/>
      <c r="AJL311" s="113"/>
      <c r="AJM311" s="113"/>
      <c r="AJN311" s="113"/>
      <c r="AJO311" s="113"/>
      <c r="AJP311" s="113"/>
      <c r="AJQ311" s="113"/>
      <c r="AJR311" s="113"/>
      <c r="AJS311" s="113"/>
      <c r="AJT311" s="113"/>
      <c r="AJU311" s="113"/>
      <c r="AJV311" s="113"/>
      <c r="AJW311" s="113"/>
      <c r="AJX311" s="113"/>
      <c r="AJY311" s="113"/>
      <c r="AJZ311" s="113"/>
      <c r="AKA311" s="113"/>
      <c r="AKB311" s="113"/>
      <c r="AKC311" s="113"/>
      <c r="AKD311" s="113"/>
      <c r="AKE311" s="113"/>
      <c r="AKF311" s="113"/>
      <c r="AKG311" s="113"/>
      <c r="AKH311" s="113"/>
      <c r="AKI311" s="113"/>
      <c r="AKJ311" s="113"/>
      <c r="AKK311" s="113"/>
      <c r="AKL311" s="113"/>
      <c r="AKM311" s="113"/>
      <c r="AKN311" s="113"/>
      <c r="AKO311" s="113"/>
      <c r="AKP311" s="113"/>
      <c r="AKQ311" s="113"/>
      <c r="AKR311" s="113"/>
      <c r="AKS311" s="113"/>
      <c r="AKT311" s="113"/>
      <c r="AKU311" s="113"/>
      <c r="AKV311" s="113"/>
      <c r="AKW311" s="113"/>
      <c r="AKX311" s="113"/>
      <c r="AKY311" s="113"/>
      <c r="AKZ311" s="113"/>
      <c r="ALA311" s="113"/>
      <c r="ALB311" s="113"/>
      <c r="ALC311" s="113"/>
      <c r="ALD311" s="113"/>
      <c r="ALE311" s="113"/>
      <c r="ALF311" s="113"/>
      <c r="ALG311" s="113"/>
      <c r="ALH311" s="113"/>
      <c r="ALI311" s="113"/>
      <c r="ALJ311" s="113"/>
      <c r="ALK311" s="113"/>
      <c r="ALL311" s="113"/>
      <c r="ALM311" s="113"/>
      <c r="ALN311" s="113"/>
      <c r="ALO311" s="113"/>
      <c r="ALP311" s="113"/>
      <c r="ALQ311" s="113"/>
      <c r="ALR311" s="113"/>
      <c r="ALS311" s="113"/>
      <c r="ALT311" s="113"/>
      <c r="ALU311" s="113"/>
      <c r="ALV311" s="113"/>
      <c r="ALW311" s="113"/>
      <c r="ALX311" s="113"/>
      <c r="ALY311" s="113"/>
      <c r="ALZ311" s="113"/>
      <c r="AMA311" s="113"/>
      <c r="AMB311" s="113"/>
      <c r="AMC311" s="113"/>
      <c r="AMD311" s="113"/>
      <c r="AME311" s="113"/>
      <c r="AMF311" s="113"/>
      <c r="AMG311" s="113"/>
      <c r="AMH311" s="113"/>
      <c r="AMI311" s="113"/>
      <c r="AMJ311" s="113"/>
      <c r="AMK311" s="113"/>
      <c r="AML311" s="113"/>
      <c r="AMM311" s="113"/>
      <c r="AMN311" s="113"/>
      <c r="AMO311" s="113"/>
      <c r="AMP311" s="113"/>
      <c r="AMQ311" s="113"/>
      <c r="AMR311" s="113"/>
      <c r="AMS311" s="113"/>
      <c r="AMT311" s="113"/>
      <c r="AMU311" s="113"/>
      <c r="AMV311" s="113"/>
      <c r="AMW311" s="113"/>
      <c r="AMX311" s="113"/>
      <c r="AMY311" s="113"/>
      <c r="AMZ311" s="113"/>
      <c r="ANA311" s="113"/>
      <c r="ANB311" s="113"/>
    </row>
    <row r="312" spans="1:1042" s="128" customFormat="1" ht="15" customHeight="1" x14ac:dyDescent="0.3">
      <c r="B312" s="91">
        <v>275</v>
      </c>
      <c r="C312" s="91"/>
      <c r="D312" s="283">
        <f t="shared" si="512"/>
        <v>44074</v>
      </c>
      <c r="E312" s="90">
        <f t="shared" si="518"/>
        <v>0</v>
      </c>
      <c r="F312" s="90">
        <f t="shared" si="519"/>
        <v>0</v>
      </c>
      <c r="G312" s="90">
        <f t="shared" si="520"/>
        <v>0</v>
      </c>
      <c r="H312" s="90">
        <f t="shared" si="503"/>
        <v>0</v>
      </c>
      <c r="I312" s="121">
        <f t="shared" si="521"/>
        <v>0</v>
      </c>
      <c r="J312" s="90">
        <f t="shared" si="522"/>
        <v>0</v>
      </c>
      <c r="K312" s="90">
        <f t="shared" si="523"/>
        <v>0</v>
      </c>
      <c r="L312" s="90">
        <f t="shared" si="504"/>
        <v>0</v>
      </c>
      <c r="M312" s="121">
        <f t="shared" si="524"/>
        <v>0</v>
      </c>
      <c r="N312" s="90">
        <f t="shared" si="525"/>
        <v>0</v>
      </c>
      <c r="O312" s="90">
        <f t="shared" si="526"/>
        <v>0</v>
      </c>
      <c r="P312" s="90">
        <f t="shared" si="505"/>
        <v>0</v>
      </c>
      <c r="Q312" s="121">
        <f t="shared" si="527"/>
        <v>0</v>
      </c>
      <c r="R312" s="90">
        <f t="shared" si="528"/>
        <v>0</v>
      </c>
      <c r="S312" s="90">
        <f t="shared" si="529"/>
        <v>0</v>
      </c>
      <c r="T312" s="90">
        <f t="shared" si="506"/>
        <v>0</v>
      </c>
      <c r="U312" s="121">
        <f t="shared" si="530"/>
        <v>0</v>
      </c>
      <c r="V312" s="90">
        <f t="shared" si="531"/>
        <v>0</v>
      </c>
      <c r="W312" s="90">
        <f t="shared" si="532"/>
        <v>0</v>
      </c>
      <c r="X312" s="90">
        <f t="shared" si="507"/>
        <v>0</v>
      </c>
      <c r="Y312" s="121">
        <f t="shared" si="533"/>
        <v>0</v>
      </c>
      <c r="Z312" s="90">
        <f t="shared" si="534"/>
        <v>0</v>
      </c>
      <c r="AA312" s="90">
        <f t="shared" si="535"/>
        <v>0</v>
      </c>
      <c r="AB312" s="90">
        <f t="shared" si="508"/>
        <v>0</v>
      </c>
      <c r="AC312" s="121">
        <f t="shared" si="536"/>
        <v>0</v>
      </c>
      <c r="AD312" s="90">
        <f t="shared" si="537"/>
        <v>0</v>
      </c>
      <c r="AE312" s="90">
        <f t="shared" si="538"/>
        <v>0</v>
      </c>
      <c r="AF312" s="90">
        <f t="shared" si="509"/>
        <v>0</v>
      </c>
      <c r="AG312" s="121">
        <f t="shared" si="539"/>
        <v>0</v>
      </c>
      <c r="AH312" s="90">
        <f t="shared" si="540"/>
        <v>0</v>
      </c>
      <c r="AI312" s="90">
        <f t="shared" si="541"/>
        <v>0</v>
      </c>
      <c r="AJ312" s="90">
        <f t="shared" si="510"/>
        <v>0</v>
      </c>
      <c r="AK312" s="121">
        <f t="shared" si="542"/>
        <v>0</v>
      </c>
      <c r="AL312" s="90">
        <f t="shared" si="543"/>
        <v>0</v>
      </c>
      <c r="AM312" s="90">
        <f t="shared" si="544"/>
        <v>0</v>
      </c>
      <c r="AN312" s="90">
        <f t="shared" si="511"/>
        <v>0</v>
      </c>
      <c r="AO312" s="121">
        <f t="shared" si="545"/>
        <v>0</v>
      </c>
      <c r="AP312" s="118">
        <f t="shared" si="513"/>
        <v>0</v>
      </c>
      <c r="AQ312" s="89">
        <f t="shared" si="546"/>
        <v>66</v>
      </c>
      <c r="AR312" s="279">
        <f t="shared" si="514"/>
        <v>16.5</v>
      </c>
      <c r="AS312" s="121">
        <f t="shared" si="547"/>
        <v>0</v>
      </c>
      <c r="AT312" s="118">
        <f t="shared" si="515"/>
        <v>0</v>
      </c>
      <c r="AU312" s="279">
        <f t="shared" si="548"/>
        <v>0</v>
      </c>
      <c r="AV312" s="279">
        <f t="shared" si="516"/>
        <v>0</v>
      </c>
      <c r="AW312" s="123">
        <f t="shared" si="549"/>
        <v>0</v>
      </c>
      <c r="AX312" s="118">
        <f t="shared" si="517"/>
        <v>0</v>
      </c>
      <c r="AY312" s="287">
        <f t="shared" si="550"/>
        <v>66</v>
      </c>
      <c r="AZ312" s="78">
        <f t="shared" si="673"/>
        <v>16.5</v>
      </c>
      <c r="BA312" s="279"/>
      <c r="BB312" s="130"/>
      <c r="BC312" s="325">
        <f t="shared" si="674"/>
        <v>275</v>
      </c>
      <c r="BD312" s="330"/>
      <c r="BE312" s="331" t="b">
        <f t="shared" si="675"/>
        <v>0</v>
      </c>
      <c r="BF312" s="330"/>
      <c r="BG312" s="331" t="b">
        <f t="shared" si="676"/>
        <v>0</v>
      </c>
      <c r="BH312" s="129"/>
      <c r="BI312" s="129"/>
      <c r="BJ312" s="129"/>
      <c r="BK312" s="129"/>
      <c r="BL312" s="129"/>
      <c r="BM312" s="129"/>
      <c r="BN312" s="129"/>
      <c r="BO312" s="129"/>
      <c r="BP312" s="129"/>
      <c r="BQ312" s="129"/>
      <c r="BR312" s="129"/>
      <c r="BS312" s="129"/>
      <c r="BT312" s="129"/>
      <c r="BU312" s="129"/>
      <c r="BV312" s="129"/>
      <c r="BW312" s="129"/>
      <c r="BX312" s="129"/>
      <c r="BY312" s="129"/>
      <c r="BZ312" s="129"/>
      <c r="CA312" s="129"/>
      <c r="CB312" s="129"/>
      <c r="CC312" s="129"/>
      <c r="CD312" s="129"/>
      <c r="CE312" s="129"/>
      <c r="CF312" s="129"/>
      <c r="CG312" s="129"/>
      <c r="CH312" s="129"/>
      <c r="CI312" s="129"/>
      <c r="CJ312" s="129"/>
      <c r="CK312" s="129"/>
      <c r="CL312" s="129"/>
      <c r="CM312" s="129"/>
      <c r="CN312" s="129"/>
      <c r="CO312" s="129"/>
      <c r="CP312" s="129"/>
      <c r="CQ312" s="129"/>
      <c r="CR312" s="129"/>
      <c r="CS312" s="129"/>
      <c r="CT312" s="129"/>
      <c r="CU312" s="129"/>
      <c r="CV312" s="129"/>
      <c r="CW312" s="129"/>
      <c r="CX312" s="129"/>
      <c r="CY312" s="129"/>
      <c r="CZ312" s="129"/>
      <c r="DA312" s="129"/>
      <c r="DB312" s="129"/>
      <c r="DC312" s="129"/>
      <c r="DD312" s="129"/>
      <c r="DE312" s="129"/>
      <c r="DF312" s="129"/>
      <c r="DG312" s="129"/>
      <c r="DH312" s="129"/>
      <c r="DI312" s="129"/>
      <c r="DJ312" s="129"/>
      <c r="DK312" s="129"/>
      <c r="DL312" s="129"/>
      <c r="DM312" s="129"/>
      <c r="DN312" s="129"/>
      <c r="DO312" s="129"/>
      <c r="DP312" s="129"/>
      <c r="DQ312" s="129"/>
      <c r="DR312" s="129"/>
      <c r="DS312" s="129"/>
      <c r="DT312" s="129"/>
      <c r="DU312" s="129"/>
      <c r="DV312" s="129"/>
      <c r="DW312" s="129"/>
      <c r="DX312" s="129"/>
      <c r="DY312" s="129"/>
      <c r="DZ312" s="129"/>
      <c r="EA312" s="129"/>
      <c r="EB312" s="129"/>
      <c r="EC312" s="129"/>
      <c r="ED312" s="129"/>
      <c r="EE312" s="129"/>
      <c r="EF312" s="129"/>
      <c r="EG312" s="129"/>
      <c r="EH312" s="129"/>
      <c r="EI312" s="129"/>
      <c r="EJ312" s="129"/>
      <c r="EK312" s="129"/>
      <c r="EL312" s="129"/>
      <c r="EM312" s="129"/>
      <c r="EN312" s="129"/>
      <c r="EO312" s="129"/>
      <c r="EP312" s="129"/>
      <c r="EQ312" s="129"/>
      <c r="ER312" s="129"/>
      <c r="ES312" s="129"/>
      <c r="ET312" s="129"/>
      <c r="EU312" s="129"/>
      <c r="EV312" s="129"/>
      <c r="EW312" s="129"/>
      <c r="EX312" s="129"/>
      <c r="EY312" s="129"/>
      <c r="EZ312" s="129"/>
      <c r="FA312" s="129"/>
      <c r="FB312" s="129"/>
      <c r="FC312" s="129"/>
      <c r="FD312" s="129"/>
      <c r="FE312" s="129"/>
      <c r="FF312" s="129"/>
      <c r="FG312" s="129"/>
      <c r="FH312" s="129"/>
      <c r="FI312" s="129"/>
      <c r="FJ312" s="129"/>
      <c r="FK312" s="129"/>
      <c r="FL312" s="129"/>
      <c r="FM312" s="129"/>
      <c r="FN312" s="129"/>
      <c r="FO312" s="129"/>
      <c r="FP312" s="129"/>
      <c r="FQ312" s="129"/>
      <c r="FR312" s="129"/>
      <c r="FS312" s="129"/>
      <c r="FT312" s="129"/>
      <c r="FU312" s="129"/>
      <c r="FV312" s="129"/>
      <c r="FW312" s="129"/>
      <c r="FX312" s="129"/>
      <c r="FY312" s="129"/>
      <c r="FZ312" s="129"/>
      <c r="GA312" s="129"/>
      <c r="GB312" s="129"/>
      <c r="GC312" s="129"/>
      <c r="GD312" s="129"/>
      <c r="GE312" s="129"/>
      <c r="GF312" s="129"/>
      <c r="GG312" s="129"/>
      <c r="GH312" s="129"/>
      <c r="GI312" s="129"/>
      <c r="GJ312" s="129"/>
      <c r="GK312" s="129"/>
      <c r="GL312" s="129"/>
      <c r="GM312" s="129"/>
      <c r="GN312" s="129"/>
      <c r="GO312" s="129"/>
      <c r="GP312" s="129"/>
      <c r="GQ312" s="129"/>
      <c r="GR312" s="129"/>
      <c r="GS312" s="129"/>
      <c r="GT312" s="129"/>
      <c r="GU312" s="129"/>
      <c r="GV312" s="129"/>
      <c r="GW312" s="129"/>
      <c r="GX312" s="129"/>
      <c r="GY312" s="129"/>
      <c r="GZ312" s="129"/>
      <c r="HA312" s="129"/>
      <c r="HB312" s="129"/>
      <c r="HC312" s="129"/>
      <c r="HD312" s="129"/>
      <c r="HE312" s="129"/>
      <c r="HF312" s="129"/>
      <c r="HG312" s="129"/>
      <c r="HH312" s="129"/>
      <c r="HI312" s="129"/>
      <c r="HJ312" s="129"/>
      <c r="HK312" s="129"/>
      <c r="HL312" s="129"/>
      <c r="HM312" s="129"/>
      <c r="HN312" s="129"/>
      <c r="HO312" s="129"/>
      <c r="HP312" s="129"/>
      <c r="HQ312" s="129"/>
      <c r="HR312" s="129"/>
      <c r="HS312" s="129"/>
      <c r="HT312" s="129"/>
      <c r="HU312" s="129"/>
      <c r="HV312" s="129"/>
      <c r="HW312" s="129"/>
      <c r="HX312" s="129"/>
      <c r="HY312" s="129"/>
      <c r="HZ312" s="129"/>
      <c r="IA312" s="129"/>
      <c r="IB312" s="129"/>
      <c r="IC312" s="129"/>
      <c r="ID312" s="129"/>
      <c r="IE312" s="129"/>
      <c r="IF312" s="129"/>
      <c r="IG312" s="129"/>
      <c r="IH312" s="129"/>
      <c r="II312" s="129"/>
      <c r="IJ312" s="129"/>
      <c r="IK312" s="129"/>
      <c r="IL312" s="129"/>
      <c r="IM312" s="129"/>
      <c r="IN312" s="129"/>
      <c r="IO312" s="129"/>
      <c r="IP312" s="129"/>
      <c r="IQ312" s="129"/>
      <c r="IR312" s="129"/>
      <c r="IS312" s="129"/>
      <c r="IT312" s="129"/>
      <c r="IU312" s="129"/>
      <c r="IV312" s="129"/>
      <c r="IW312" s="129"/>
      <c r="IX312" s="129"/>
      <c r="IY312" s="129"/>
      <c r="IZ312" s="129"/>
      <c r="JA312" s="129"/>
      <c r="JB312" s="129"/>
      <c r="JC312" s="129"/>
      <c r="JD312" s="129"/>
      <c r="JE312" s="129"/>
      <c r="JF312" s="129"/>
      <c r="JG312" s="129"/>
      <c r="JH312" s="129"/>
      <c r="JI312" s="129"/>
      <c r="JJ312" s="129"/>
      <c r="JK312" s="129"/>
      <c r="JL312" s="129"/>
      <c r="JM312" s="129"/>
      <c r="JN312" s="129"/>
      <c r="JO312" s="129"/>
      <c r="JP312" s="129"/>
      <c r="JQ312" s="129"/>
      <c r="JR312" s="129"/>
      <c r="JS312" s="129"/>
      <c r="JT312" s="129"/>
      <c r="JU312" s="129"/>
      <c r="JV312" s="129"/>
      <c r="JW312" s="129"/>
      <c r="JX312" s="129"/>
      <c r="JY312" s="129"/>
      <c r="JZ312" s="129"/>
      <c r="KA312" s="129"/>
      <c r="KB312" s="129"/>
      <c r="KC312" s="129"/>
      <c r="KD312" s="129"/>
      <c r="KE312" s="129"/>
      <c r="KF312" s="129"/>
      <c r="KG312" s="129"/>
      <c r="KH312" s="129"/>
      <c r="KI312" s="129"/>
      <c r="KJ312" s="129"/>
      <c r="KK312" s="129"/>
      <c r="KL312" s="129"/>
      <c r="KM312" s="129"/>
      <c r="KN312" s="129"/>
      <c r="KO312" s="129"/>
      <c r="KP312" s="129"/>
      <c r="KQ312" s="129"/>
      <c r="KR312" s="129"/>
      <c r="KS312" s="129"/>
      <c r="KT312" s="129"/>
      <c r="KU312" s="129"/>
      <c r="KV312" s="129"/>
      <c r="KW312" s="129"/>
      <c r="KX312" s="129"/>
      <c r="KY312" s="129"/>
      <c r="KZ312" s="129"/>
      <c r="LA312" s="129"/>
      <c r="LB312" s="129"/>
      <c r="LC312" s="129"/>
      <c r="LD312" s="129"/>
      <c r="LE312" s="129"/>
      <c r="LF312" s="129"/>
      <c r="LG312" s="129"/>
      <c r="LH312" s="129"/>
      <c r="LI312" s="129"/>
      <c r="LJ312" s="129"/>
      <c r="LK312" s="129"/>
      <c r="LL312" s="129"/>
      <c r="LM312" s="129"/>
      <c r="LN312" s="129"/>
      <c r="LO312" s="129"/>
      <c r="LP312" s="129"/>
      <c r="LQ312" s="129"/>
      <c r="LR312" s="129"/>
      <c r="LS312" s="129"/>
      <c r="LT312" s="129"/>
      <c r="LU312" s="129"/>
      <c r="LV312" s="129"/>
      <c r="LW312" s="129"/>
      <c r="LX312" s="129"/>
      <c r="LY312" s="129"/>
      <c r="LZ312" s="129"/>
      <c r="MA312" s="129"/>
      <c r="MB312" s="129"/>
      <c r="MC312" s="129"/>
      <c r="MD312" s="129"/>
      <c r="ME312" s="129"/>
      <c r="MF312" s="129"/>
      <c r="MG312" s="129"/>
      <c r="MH312" s="129"/>
      <c r="MI312" s="129"/>
      <c r="MJ312" s="129"/>
      <c r="MK312" s="129"/>
      <c r="ML312" s="129"/>
      <c r="MM312" s="129"/>
      <c r="MN312" s="129"/>
      <c r="MO312" s="129"/>
      <c r="MP312" s="129"/>
      <c r="MQ312" s="129"/>
      <c r="MR312" s="129"/>
      <c r="MS312" s="129"/>
      <c r="MT312" s="129"/>
      <c r="MU312" s="129"/>
      <c r="MV312" s="129"/>
      <c r="MW312" s="129"/>
      <c r="MX312" s="129"/>
      <c r="MY312" s="129"/>
      <c r="MZ312" s="129"/>
      <c r="NA312" s="129"/>
      <c r="NB312" s="129"/>
      <c r="NC312" s="129"/>
      <c r="ND312" s="129"/>
      <c r="NE312" s="129"/>
      <c r="NF312" s="129"/>
      <c r="NG312" s="129"/>
      <c r="NH312" s="129"/>
      <c r="NI312" s="129"/>
      <c r="NJ312" s="129"/>
      <c r="NK312" s="129"/>
      <c r="NL312" s="129"/>
      <c r="NM312" s="129"/>
      <c r="NN312" s="129"/>
      <c r="NO312" s="129"/>
      <c r="NP312" s="129"/>
      <c r="NQ312" s="129"/>
      <c r="NR312" s="129"/>
      <c r="NS312" s="129"/>
      <c r="NT312" s="129"/>
      <c r="NU312" s="129"/>
      <c r="NV312" s="129"/>
      <c r="NW312" s="129"/>
      <c r="NX312" s="129"/>
      <c r="NY312" s="129"/>
      <c r="NZ312" s="129"/>
      <c r="OA312" s="129"/>
      <c r="OB312" s="129"/>
      <c r="OC312" s="129"/>
      <c r="OD312" s="129"/>
      <c r="OE312" s="129"/>
      <c r="OF312" s="129"/>
      <c r="OG312" s="129"/>
      <c r="OH312" s="129"/>
      <c r="OI312" s="129"/>
      <c r="OJ312" s="129"/>
      <c r="OK312" s="129"/>
      <c r="OL312" s="129"/>
      <c r="OM312" s="129"/>
      <c r="ON312" s="129"/>
      <c r="OO312" s="129"/>
      <c r="OP312" s="129"/>
      <c r="OQ312" s="129"/>
      <c r="OR312" s="129"/>
      <c r="OS312" s="129"/>
      <c r="OT312" s="129"/>
      <c r="OU312" s="129"/>
      <c r="OV312" s="129"/>
      <c r="OW312" s="129"/>
      <c r="OX312" s="129"/>
      <c r="OY312" s="129"/>
      <c r="OZ312" s="129"/>
      <c r="PA312" s="129"/>
      <c r="PB312" s="129"/>
      <c r="PC312" s="129"/>
      <c r="PD312" s="129"/>
      <c r="PE312" s="129"/>
      <c r="PF312" s="129"/>
      <c r="PG312" s="129"/>
      <c r="PH312" s="129"/>
      <c r="PI312" s="129"/>
      <c r="PJ312" s="129"/>
      <c r="PK312" s="129"/>
      <c r="PL312" s="129"/>
      <c r="PM312" s="129"/>
      <c r="PN312" s="129"/>
      <c r="PO312" s="129"/>
      <c r="PP312" s="129"/>
      <c r="PQ312" s="129"/>
      <c r="PR312" s="129"/>
      <c r="PS312" s="129"/>
      <c r="PT312" s="129"/>
      <c r="PU312" s="129"/>
      <c r="PV312" s="129"/>
      <c r="PW312" s="129"/>
      <c r="PX312" s="129"/>
      <c r="PY312" s="129"/>
      <c r="PZ312" s="129"/>
      <c r="QA312" s="129"/>
      <c r="QB312" s="129"/>
      <c r="QC312" s="129"/>
      <c r="QD312" s="129"/>
      <c r="QE312" s="129"/>
      <c r="QF312" s="129"/>
      <c r="QG312" s="129"/>
      <c r="QH312" s="129"/>
      <c r="QI312" s="129"/>
      <c r="QJ312" s="129"/>
      <c r="QK312" s="129"/>
      <c r="QL312" s="129"/>
      <c r="QM312" s="129"/>
      <c r="QN312" s="129"/>
      <c r="QO312" s="129"/>
      <c r="QP312" s="129"/>
      <c r="QQ312" s="129"/>
      <c r="QR312" s="129"/>
      <c r="QS312" s="129"/>
      <c r="QT312" s="129"/>
      <c r="QU312" s="129"/>
      <c r="QV312" s="129"/>
      <c r="QW312" s="129"/>
      <c r="QX312" s="129"/>
      <c r="QY312" s="129"/>
      <c r="QZ312" s="129"/>
      <c r="RA312" s="129"/>
      <c r="RB312" s="129"/>
      <c r="RC312" s="129"/>
      <c r="RD312" s="129"/>
      <c r="RE312" s="129"/>
      <c r="RF312" s="129"/>
      <c r="RG312" s="129"/>
      <c r="RH312" s="129"/>
      <c r="RI312" s="129"/>
      <c r="RJ312" s="129"/>
      <c r="RK312" s="129"/>
      <c r="RL312" s="129"/>
      <c r="RM312" s="129"/>
      <c r="RN312" s="129"/>
      <c r="RO312" s="129"/>
      <c r="RP312" s="129"/>
      <c r="RQ312" s="129"/>
      <c r="RR312" s="129"/>
      <c r="RS312" s="129"/>
      <c r="RT312" s="129"/>
      <c r="RU312" s="129"/>
      <c r="RV312" s="129"/>
      <c r="RW312" s="129"/>
      <c r="RX312" s="129"/>
      <c r="RY312" s="129"/>
      <c r="RZ312" s="129"/>
      <c r="SA312" s="129"/>
      <c r="SB312" s="129"/>
      <c r="SC312" s="129"/>
      <c r="SD312" s="129"/>
      <c r="SE312" s="129"/>
      <c r="SF312" s="129"/>
      <c r="SG312" s="129"/>
      <c r="SH312" s="129"/>
      <c r="SI312" s="129"/>
      <c r="SJ312" s="129"/>
      <c r="SK312" s="129"/>
      <c r="SL312" s="129"/>
      <c r="SM312" s="129"/>
      <c r="SN312" s="129"/>
      <c r="SO312" s="129"/>
      <c r="SP312" s="129"/>
      <c r="SQ312" s="129"/>
      <c r="SR312" s="129"/>
      <c r="SS312" s="129"/>
      <c r="ST312" s="129"/>
      <c r="SU312" s="129"/>
      <c r="SV312" s="129"/>
      <c r="SW312" s="129"/>
      <c r="SX312" s="129"/>
      <c r="SY312" s="129"/>
      <c r="SZ312" s="129"/>
      <c r="TA312" s="129"/>
      <c r="TB312" s="129"/>
      <c r="TC312" s="129"/>
      <c r="TD312" s="129"/>
      <c r="TE312" s="129"/>
      <c r="TF312" s="129"/>
      <c r="TG312" s="129"/>
      <c r="TH312" s="129"/>
      <c r="TI312" s="129"/>
      <c r="TJ312" s="129"/>
      <c r="TK312" s="129"/>
      <c r="TL312" s="129"/>
      <c r="TM312" s="129"/>
      <c r="TN312" s="129"/>
      <c r="TO312" s="129"/>
      <c r="TP312" s="129"/>
      <c r="TQ312" s="129"/>
      <c r="TR312" s="129"/>
      <c r="TS312" s="129"/>
      <c r="TT312" s="129"/>
      <c r="TU312" s="129"/>
      <c r="TV312" s="129"/>
      <c r="TW312" s="129"/>
      <c r="TX312" s="129"/>
      <c r="TY312" s="129"/>
      <c r="TZ312" s="129"/>
      <c r="UA312" s="129"/>
      <c r="UB312" s="129"/>
      <c r="UC312" s="129"/>
      <c r="UD312" s="129"/>
      <c r="UE312" s="129"/>
      <c r="UF312" s="129"/>
      <c r="UG312" s="129"/>
      <c r="UH312" s="129"/>
      <c r="UI312" s="129"/>
      <c r="UJ312" s="129"/>
      <c r="UK312" s="129"/>
      <c r="UL312" s="129"/>
      <c r="UM312" s="129"/>
      <c r="UN312" s="129"/>
      <c r="UO312" s="129"/>
      <c r="UP312" s="129"/>
      <c r="UQ312" s="129"/>
      <c r="UR312" s="129"/>
      <c r="US312" s="129"/>
      <c r="UT312" s="129"/>
      <c r="UU312" s="129"/>
      <c r="UV312" s="129"/>
      <c r="UW312" s="129"/>
      <c r="UX312" s="129"/>
      <c r="UY312" s="129"/>
      <c r="UZ312" s="129"/>
      <c r="VA312" s="129"/>
      <c r="VB312" s="129"/>
      <c r="VC312" s="129"/>
      <c r="VD312" s="129"/>
      <c r="VE312" s="129"/>
      <c r="VF312" s="129"/>
      <c r="VG312" s="129"/>
      <c r="VH312" s="129"/>
      <c r="VI312" s="129"/>
      <c r="VJ312" s="129"/>
      <c r="VK312" s="129"/>
      <c r="VL312" s="129"/>
      <c r="VM312" s="129"/>
      <c r="VN312" s="129"/>
      <c r="VO312" s="129"/>
      <c r="VP312" s="129"/>
      <c r="VQ312" s="129"/>
      <c r="VR312" s="129"/>
      <c r="VS312" s="129"/>
      <c r="VT312" s="129"/>
      <c r="VU312" s="129"/>
      <c r="VV312" s="129"/>
      <c r="VW312" s="129"/>
      <c r="VX312" s="129"/>
      <c r="VY312" s="129"/>
      <c r="VZ312" s="129"/>
      <c r="WA312" s="129"/>
      <c r="WB312" s="129"/>
      <c r="WC312" s="129"/>
      <c r="WD312" s="129"/>
      <c r="WE312" s="129"/>
      <c r="WF312" s="129"/>
      <c r="WG312" s="129"/>
      <c r="WH312" s="129"/>
      <c r="WI312" s="129"/>
      <c r="WJ312" s="129"/>
      <c r="WK312" s="129"/>
      <c r="WL312" s="129"/>
      <c r="WM312" s="129"/>
      <c r="WN312" s="129"/>
      <c r="WO312" s="129"/>
      <c r="WP312" s="129"/>
      <c r="WQ312" s="129"/>
      <c r="WR312" s="129"/>
      <c r="WS312" s="129"/>
      <c r="WT312" s="129"/>
      <c r="WU312" s="129"/>
      <c r="WV312" s="129"/>
      <c r="WW312" s="129"/>
      <c r="WX312" s="129"/>
      <c r="WY312" s="129"/>
      <c r="WZ312" s="129"/>
      <c r="XA312" s="129"/>
      <c r="XB312" s="129"/>
      <c r="XC312" s="129"/>
      <c r="XD312" s="129"/>
      <c r="XE312" s="129"/>
      <c r="XF312" s="129"/>
      <c r="XG312" s="129"/>
      <c r="XH312" s="129"/>
      <c r="XI312" s="129"/>
      <c r="XJ312" s="129"/>
      <c r="XK312" s="129"/>
      <c r="XL312" s="129"/>
      <c r="XM312" s="129"/>
      <c r="XN312" s="129"/>
      <c r="XO312" s="129"/>
      <c r="XP312" s="129"/>
      <c r="XQ312" s="129"/>
      <c r="XR312" s="129"/>
      <c r="XS312" s="129"/>
      <c r="XT312" s="129"/>
      <c r="XU312" s="129"/>
      <c r="XV312" s="129"/>
      <c r="XW312" s="129"/>
      <c r="XX312" s="129"/>
      <c r="XY312" s="129"/>
      <c r="XZ312" s="129"/>
      <c r="YA312" s="129"/>
      <c r="YB312" s="129"/>
      <c r="YC312" s="129"/>
      <c r="YD312" s="129"/>
      <c r="YE312" s="129"/>
      <c r="YF312" s="129"/>
      <c r="YG312" s="129"/>
      <c r="YH312" s="129"/>
      <c r="YI312" s="129"/>
      <c r="YJ312" s="129"/>
      <c r="YK312" s="129"/>
      <c r="YL312" s="129"/>
      <c r="YM312" s="129"/>
      <c r="YN312" s="129"/>
      <c r="YO312" s="129"/>
      <c r="YP312" s="129"/>
      <c r="YQ312" s="129"/>
      <c r="YR312" s="129"/>
      <c r="YS312" s="129"/>
      <c r="YT312" s="129"/>
      <c r="YU312" s="129"/>
      <c r="YV312" s="129"/>
      <c r="YW312" s="129"/>
      <c r="YX312" s="129"/>
      <c r="YY312" s="129"/>
      <c r="YZ312" s="129"/>
      <c r="ZA312" s="129"/>
      <c r="ZB312" s="129"/>
      <c r="ZC312" s="129"/>
      <c r="ZD312" s="129"/>
      <c r="ZE312" s="129"/>
      <c r="ZF312" s="129"/>
      <c r="ZG312" s="129"/>
      <c r="ZH312" s="129"/>
      <c r="ZI312" s="129"/>
      <c r="ZJ312" s="129"/>
      <c r="ZK312" s="129"/>
      <c r="ZL312" s="129"/>
      <c r="ZM312" s="129"/>
      <c r="ZN312" s="129"/>
      <c r="ZO312" s="129"/>
      <c r="ZP312" s="129"/>
      <c r="ZQ312" s="129"/>
      <c r="ZR312" s="129"/>
      <c r="ZS312" s="129"/>
      <c r="ZT312" s="129"/>
      <c r="ZU312" s="129"/>
      <c r="ZV312" s="129"/>
      <c r="ZW312" s="129"/>
      <c r="ZX312" s="129"/>
      <c r="ZY312" s="129"/>
      <c r="ZZ312" s="129"/>
      <c r="AAA312" s="129"/>
      <c r="AAB312" s="129"/>
      <c r="AAC312" s="129"/>
      <c r="AAD312" s="129"/>
      <c r="AAE312" s="129"/>
      <c r="AAF312" s="129"/>
      <c r="AAG312" s="129"/>
      <c r="AAH312" s="129"/>
      <c r="AAI312" s="129"/>
      <c r="AAJ312" s="129"/>
      <c r="AAK312" s="129"/>
      <c r="AAL312" s="129"/>
      <c r="AAM312" s="129"/>
      <c r="AAN312" s="129"/>
      <c r="AAO312" s="129"/>
      <c r="AAP312" s="129"/>
      <c r="AAQ312" s="129"/>
      <c r="AAR312" s="129"/>
      <c r="AAS312" s="129"/>
      <c r="AAT312" s="129"/>
      <c r="AAU312" s="129"/>
      <c r="AAV312" s="129"/>
      <c r="AAW312" s="129"/>
      <c r="AAX312" s="129"/>
      <c r="AAY312" s="129"/>
      <c r="AAZ312" s="129"/>
      <c r="ABA312" s="129"/>
      <c r="ABB312" s="129"/>
      <c r="ABC312" s="129"/>
      <c r="ABD312" s="129"/>
      <c r="ABE312" s="129"/>
      <c r="ABF312" s="129"/>
      <c r="ABG312" s="129"/>
      <c r="ABH312" s="129"/>
      <c r="ABI312" s="129"/>
      <c r="ABJ312" s="129"/>
      <c r="ABK312" s="129"/>
      <c r="ABL312" s="129"/>
      <c r="ABM312" s="129"/>
      <c r="ABN312" s="129"/>
      <c r="ABO312" s="129"/>
      <c r="ABP312" s="129"/>
      <c r="ABQ312" s="129"/>
      <c r="ABR312" s="129"/>
      <c r="ABS312" s="129"/>
      <c r="ABT312" s="129"/>
      <c r="ABU312" s="129"/>
      <c r="ABV312" s="129"/>
      <c r="ABW312" s="129"/>
      <c r="ABX312" s="129"/>
      <c r="ABY312" s="129"/>
      <c r="ABZ312" s="129"/>
      <c r="ACA312" s="129"/>
      <c r="ACB312" s="129"/>
      <c r="ACC312" s="129"/>
      <c r="ACD312" s="129"/>
      <c r="ACE312" s="129"/>
      <c r="ACF312" s="129"/>
      <c r="ACG312" s="129"/>
      <c r="ACH312" s="129"/>
      <c r="ACI312" s="129"/>
      <c r="ACJ312" s="129"/>
      <c r="ACK312" s="129"/>
      <c r="ACL312" s="129"/>
      <c r="ACM312" s="129"/>
      <c r="ACN312" s="129"/>
      <c r="ACO312" s="129"/>
      <c r="ACP312" s="129"/>
      <c r="ACQ312" s="129"/>
      <c r="ACR312" s="129"/>
      <c r="ACS312" s="129"/>
      <c r="ACT312" s="129"/>
      <c r="ACU312" s="129"/>
      <c r="ACV312" s="129"/>
      <c r="ACW312" s="129"/>
      <c r="ACX312" s="129"/>
      <c r="ACY312" s="129"/>
      <c r="ACZ312" s="129"/>
      <c r="ADA312" s="129"/>
      <c r="ADB312" s="129"/>
      <c r="ADC312" s="129"/>
      <c r="ADD312" s="129"/>
      <c r="ADE312" s="129"/>
      <c r="ADF312" s="129"/>
      <c r="ADG312" s="129"/>
      <c r="ADH312" s="129"/>
      <c r="ADI312" s="129"/>
      <c r="ADJ312" s="129"/>
      <c r="ADK312" s="129"/>
      <c r="ADL312" s="129"/>
      <c r="ADM312" s="129"/>
      <c r="ADN312" s="129"/>
      <c r="ADO312" s="129"/>
      <c r="ADP312" s="129"/>
      <c r="ADQ312" s="129"/>
      <c r="ADR312" s="129"/>
      <c r="ADS312" s="129"/>
      <c r="ADT312" s="129"/>
      <c r="ADU312" s="129"/>
      <c r="ADV312" s="129"/>
      <c r="ADW312" s="129"/>
      <c r="ADX312" s="129"/>
      <c r="ADY312" s="129"/>
      <c r="ADZ312" s="129"/>
      <c r="AEA312" s="129"/>
      <c r="AEB312" s="129"/>
      <c r="AEC312" s="129"/>
      <c r="AED312" s="129"/>
      <c r="AEE312" s="129"/>
      <c r="AEF312" s="129"/>
      <c r="AEG312" s="129"/>
      <c r="AEH312" s="129"/>
      <c r="AEI312" s="129"/>
      <c r="AEJ312" s="129"/>
      <c r="AEK312" s="129"/>
      <c r="AEL312" s="129"/>
      <c r="AEM312" s="129"/>
      <c r="AEN312" s="129"/>
      <c r="AEO312" s="129"/>
      <c r="AEP312" s="129"/>
      <c r="AEQ312" s="129"/>
      <c r="AER312" s="129"/>
      <c r="AES312" s="129"/>
      <c r="AET312" s="129"/>
      <c r="AEU312" s="129"/>
      <c r="AEV312" s="129"/>
      <c r="AEW312" s="129"/>
      <c r="AEX312" s="129"/>
      <c r="AEY312" s="129"/>
      <c r="AEZ312" s="129"/>
      <c r="AFA312" s="129"/>
      <c r="AFB312" s="129"/>
      <c r="AFC312" s="129"/>
      <c r="AFD312" s="129"/>
      <c r="AFE312" s="129"/>
      <c r="AFF312" s="129"/>
      <c r="AFG312" s="129"/>
      <c r="AFH312" s="129"/>
      <c r="AFI312" s="129"/>
      <c r="AFJ312" s="129"/>
      <c r="AFK312" s="129"/>
      <c r="AFL312" s="129"/>
      <c r="AFM312" s="129"/>
      <c r="AFN312" s="129"/>
      <c r="AFO312" s="129"/>
      <c r="AFP312" s="129"/>
      <c r="AFQ312" s="129"/>
      <c r="AFR312" s="129"/>
      <c r="AFS312" s="129"/>
      <c r="AFT312" s="129"/>
      <c r="AFU312" s="129"/>
      <c r="AFV312" s="129"/>
      <c r="AFW312" s="129"/>
      <c r="AFX312" s="129"/>
      <c r="AFY312" s="129"/>
      <c r="AFZ312" s="129"/>
      <c r="AGA312" s="129"/>
      <c r="AGB312" s="129"/>
      <c r="AGC312" s="129"/>
      <c r="AGD312" s="129"/>
      <c r="AGE312" s="129"/>
      <c r="AGF312" s="129"/>
      <c r="AGG312" s="129"/>
      <c r="AGH312" s="129"/>
      <c r="AGI312" s="129"/>
      <c r="AGJ312" s="129"/>
      <c r="AGK312" s="129"/>
      <c r="AGL312" s="129"/>
      <c r="AGM312" s="129"/>
      <c r="AGN312" s="129"/>
      <c r="AGO312" s="129"/>
      <c r="AGP312" s="129"/>
      <c r="AGQ312" s="129"/>
      <c r="AGR312" s="129"/>
      <c r="AGS312" s="129"/>
      <c r="AGT312" s="129"/>
      <c r="AGU312" s="129"/>
      <c r="AGV312" s="129"/>
      <c r="AGW312" s="129"/>
      <c r="AGX312" s="129"/>
      <c r="AGY312" s="129"/>
      <c r="AGZ312" s="129"/>
      <c r="AHA312" s="129"/>
      <c r="AHB312" s="129"/>
      <c r="AHC312" s="129"/>
      <c r="AHD312" s="129"/>
      <c r="AHE312" s="129"/>
      <c r="AHF312" s="129"/>
      <c r="AHG312" s="129"/>
      <c r="AHH312" s="129"/>
      <c r="AHI312" s="129"/>
      <c r="AHJ312" s="129"/>
      <c r="AHK312" s="129"/>
      <c r="AHL312" s="129"/>
      <c r="AHM312" s="129"/>
      <c r="AHN312" s="129"/>
      <c r="AHO312" s="129"/>
      <c r="AHP312" s="129"/>
      <c r="AHQ312" s="129"/>
      <c r="AHR312" s="129"/>
      <c r="AHS312" s="129"/>
      <c r="AHT312" s="129"/>
      <c r="AHU312" s="129"/>
      <c r="AHV312" s="129"/>
      <c r="AHW312" s="129"/>
      <c r="AHX312" s="129"/>
      <c r="AHY312" s="129"/>
      <c r="AHZ312" s="129"/>
      <c r="AIA312" s="129"/>
      <c r="AIB312" s="129"/>
      <c r="AIC312" s="129"/>
      <c r="AID312" s="129"/>
      <c r="AIE312" s="129"/>
      <c r="AIF312" s="129"/>
      <c r="AIG312" s="129"/>
      <c r="AIH312" s="129"/>
      <c r="AII312" s="129"/>
      <c r="AIJ312" s="129"/>
      <c r="AIK312" s="129"/>
      <c r="AIL312" s="129"/>
      <c r="AIM312" s="129"/>
      <c r="AIN312" s="129"/>
      <c r="AIO312" s="129"/>
      <c r="AIP312" s="129"/>
      <c r="AIQ312" s="129"/>
      <c r="AIR312" s="129"/>
      <c r="AIS312" s="129"/>
      <c r="AIT312" s="129"/>
      <c r="AIU312" s="129"/>
      <c r="AIV312" s="129"/>
      <c r="AIW312" s="129"/>
      <c r="AIX312" s="129"/>
      <c r="AIY312" s="129"/>
      <c r="AIZ312" s="129"/>
      <c r="AJA312" s="129"/>
      <c r="AJB312" s="129"/>
      <c r="AJC312" s="129"/>
      <c r="AJD312" s="129"/>
      <c r="AJE312" s="129"/>
      <c r="AJF312" s="129"/>
      <c r="AJG312" s="129"/>
      <c r="AJH312" s="129"/>
      <c r="AJI312" s="129"/>
      <c r="AJJ312" s="129"/>
      <c r="AJK312" s="129"/>
      <c r="AJL312" s="129"/>
      <c r="AJM312" s="129"/>
      <c r="AJN312" s="129"/>
      <c r="AJO312" s="129"/>
      <c r="AJP312" s="129"/>
      <c r="AJQ312" s="129"/>
      <c r="AJR312" s="129"/>
      <c r="AJS312" s="129"/>
      <c r="AJT312" s="129"/>
      <c r="AJU312" s="129"/>
      <c r="AJV312" s="129"/>
      <c r="AJW312" s="129"/>
      <c r="AJX312" s="129"/>
      <c r="AJY312" s="129"/>
      <c r="AJZ312" s="129"/>
      <c r="AKA312" s="129"/>
      <c r="AKB312" s="129"/>
      <c r="AKC312" s="129"/>
      <c r="AKD312" s="129"/>
      <c r="AKE312" s="129"/>
      <c r="AKF312" s="129"/>
      <c r="AKG312" s="129"/>
      <c r="AKH312" s="129"/>
      <c r="AKI312" s="129"/>
      <c r="AKJ312" s="129"/>
      <c r="AKK312" s="129"/>
      <c r="AKL312" s="129"/>
      <c r="AKM312" s="129"/>
      <c r="AKN312" s="129"/>
      <c r="AKO312" s="129"/>
      <c r="AKP312" s="129"/>
      <c r="AKQ312" s="129"/>
      <c r="AKR312" s="129"/>
      <c r="AKS312" s="129"/>
      <c r="AKT312" s="129"/>
      <c r="AKU312" s="129"/>
      <c r="AKV312" s="129"/>
      <c r="AKW312" s="129"/>
      <c r="AKX312" s="129"/>
      <c r="AKY312" s="129"/>
      <c r="AKZ312" s="129"/>
      <c r="ALA312" s="129"/>
      <c r="ALB312" s="129"/>
      <c r="ALC312" s="129"/>
      <c r="ALD312" s="129"/>
      <c r="ALE312" s="129"/>
      <c r="ALF312" s="129"/>
      <c r="ALG312" s="129"/>
      <c r="ALH312" s="129"/>
      <c r="ALI312" s="129"/>
      <c r="ALJ312" s="129"/>
      <c r="ALK312" s="129"/>
      <c r="ALL312" s="129"/>
      <c r="ALM312" s="129"/>
      <c r="ALN312" s="129"/>
      <c r="ALO312" s="129"/>
      <c r="ALP312" s="129"/>
      <c r="ALQ312" s="129"/>
      <c r="ALR312" s="129"/>
      <c r="ALS312" s="129"/>
      <c r="ALT312" s="129"/>
      <c r="ALU312" s="129"/>
      <c r="ALV312" s="129"/>
      <c r="ALW312" s="129"/>
      <c r="ALX312" s="129"/>
      <c r="ALY312" s="129"/>
      <c r="ALZ312" s="129"/>
      <c r="AMA312" s="129"/>
      <c r="AMB312" s="129"/>
      <c r="AMC312" s="129"/>
      <c r="AMD312" s="129"/>
      <c r="AME312" s="129"/>
      <c r="AMF312" s="129"/>
      <c r="AMG312" s="129"/>
      <c r="AMH312" s="129"/>
      <c r="AMI312" s="129"/>
      <c r="AMJ312" s="129"/>
      <c r="AMK312" s="129"/>
      <c r="AML312" s="129"/>
      <c r="AMM312" s="129"/>
      <c r="AMN312" s="129"/>
      <c r="AMO312" s="129"/>
      <c r="AMP312" s="129"/>
      <c r="AMQ312" s="129"/>
      <c r="AMR312" s="129"/>
      <c r="AMS312" s="129"/>
      <c r="AMT312" s="129"/>
      <c r="AMU312" s="129"/>
      <c r="AMV312" s="129"/>
      <c r="AMW312" s="129"/>
      <c r="AMX312" s="129"/>
      <c r="AMY312" s="129"/>
      <c r="AMZ312" s="129"/>
      <c r="ANA312" s="129"/>
      <c r="ANB312" s="129"/>
    </row>
    <row r="313" spans="1:1042" ht="15" customHeight="1" x14ac:dyDescent="0.2">
      <c r="B313" s="91">
        <v>276</v>
      </c>
      <c r="C313" s="91" t="s">
        <v>92</v>
      </c>
      <c r="D313" s="283">
        <f t="shared" si="512"/>
        <v>44074</v>
      </c>
      <c r="E313" s="90">
        <f t="shared" si="518"/>
        <v>0</v>
      </c>
      <c r="F313" s="90">
        <f t="shared" si="519"/>
        <v>0</v>
      </c>
      <c r="G313" s="90">
        <f t="shared" si="520"/>
        <v>0</v>
      </c>
      <c r="H313" s="90">
        <f t="shared" si="503"/>
        <v>0</v>
      </c>
      <c r="I313" s="121" t="str">
        <f t="shared" si="521"/>
        <v>CT19ACM02</v>
      </c>
      <c r="J313" s="90">
        <f t="shared" si="522"/>
        <v>62.400000000000006</v>
      </c>
      <c r="K313" s="90">
        <f t="shared" si="523"/>
        <v>20</v>
      </c>
      <c r="L313" s="90">
        <f t="shared" si="504"/>
        <v>12.48</v>
      </c>
      <c r="M313" s="121" t="str">
        <f t="shared" si="524"/>
        <v>AC20MNM01</v>
      </c>
      <c r="N313" s="90">
        <f t="shared" si="525"/>
        <v>90.12</v>
      </c>
      <c r="O313" s="90">
        <f t="shared" si="526"/>
        <v>20</v>
      </c>
      <c r="P313" s="90">
        <f t="shared" si="505"/>
        <v>18.024000000000001</v>
      </c>
      <c r="Q313" s="121" t="str">
        <f t="shared" si="527"/>
        <v>ME19ACM01</v>
      </c>
      <c r="R313" s="90">
        <f t="shared" si="528"/>
        <v>30.42</v>
      </c>
      <c r="S313" s="90">
        <f t="shared" si="529"/>
        <v>18</v>
      </c>
      <c r="T313" s="90">
        <f t="shared" si="506"/>
        <v>5.4756000000000009</v>
      </c>
      <c r="U313" s="121" t="str">
        <f t="shared" si="530"/>
        <v>EU19TAM02</v>
      </c>
      <c r="V313" s="90">
        <f t="shared" si="531"/>
        <v>39.72</v>
      </c>
      <c r="W313" s="90">
        <f t="shared" si="532"/>
        <v>11</v>
      </c>
      <c r="X313" s="90">
        <f t="shared" si="507"/>
        <v>4.3691999999999993</v>
      </c>
      <c r="Y313" s="121">
        <f t="shared" si="533"/>
        <v>0</v>
      </c>
      <c r="Z313" s="90">
        <f t="shared" si="534"/>
        <v>0</v>
      </c>
      <c r="AA313" s="90">
        <f t="shared" si="535"/>
        <v>0</v>
      </c>
      <c r="AB313" s="90">
        <f t="shared" si="508"/>
        <v>0</v>
      </c>
      <c r="AC313" s="121" t="str">
        <f t="shared" si="536"/>
        <v>MF19DAG01</v>
      </c>
      <c r="AD313" s="90">
        <f t="shared" si="537"/>
        <v>30.42</v>
      </c>
      <c r="AE313" s="90">
        <f t="shared" si="538"/>
        <v>33</v>
      </c>
      <c r="AF313" s="90">
        <f t="shared" si="509"/>
        <v>10.038600000000001</v>
      </c>
      <c r="AG313" s="121" t="str">
        <f t="shared" si="539"/>
        <v>CT19ACG01</v>
      </c>
      <c r="AH313" s="90">
        <f t="shared" si="540"/>
        <v>61.44</v>
      </c>
      <c r="AI313" s="90">
        <f t="shared" si="541"/>
        <v>25</v>
      </c>
      <c r="AJ313" s="90">
        <f t="shared" si="510"/>
        <v>15.36</v>
      </c>
      <c r="AK313" s="121">
        <f t="shared" si="542"/>
        <v>0</v>
      </c>
      <c r="AL313" s="90">
        <f t="shared" si="543"/>
        <v>0</v>
      </c>
      <c r="AM313" s="90">
        <f t="shared" si="544"/>
        <v>0</v>
      </c>
      <c r="AN313" s="90">
        <f t="shared" si="511"/>
        <v>0</v>
      </c>
      <c r="AO313" s="121">
        <f t="shared" si="545"/>
        <v>0</v>
      </c>
      <c r="AP313" s="118">
        <f t="shared" si="513"/>
        <v>0</v>
      </c>
      <c r="AQ313" s="89">
        <f t="shared" si="546"/>
        <v>0</v>
      </c>
      <c r="AR313" s="279">
        <f t="shared" si="514"/>
        <v>0</v>
      </c>
      <c r="AS313" s="121">
        <f t="shared" si="547"/>
        <v>0</v>
      </c>
      <c r="AT313" s="118">
        <f t="shared" si="515"/>
        <v>0</v>
      </c>
      <c r="AU313" s="279">
        <f t="shared" si="548"/>
        <v>0</v>
      </c>
      <c r="AV313" s="279">
        <f t="shared" si="516"/>
        <v>0</v>
      </c>
      <c r="AW313" s="123">
        <f t="shared" si="549"/>
        <v>0</v>
      </c>
      <c r="AX313" s="118">
        <f t="shared" si="517"/>
        <v>0</v>
      </c>
      <c r="AY313" s="287">
        <f t="shared" si="550"/>
        <v>314.52</v>
      </c>
      <c r="AZ313" s="78">
        <f t="shared" si="673"/>
        <v>65.747399999999999</v>
      </c>
      <c r="BA313" s="279"/>
      <c r="BC313" s="325">
        <f t="shared" si="674"/>
        <v>276</v>
      </c>
      <c r="BD313" s="330"/>
      <c r="BE313" s="331" t="b">
        <f t="shared" si="675"/>
        <v>0</v>
      </c>
      <c r="BF313" s="330"/>
      <c r="BG313" s="331" t="b">
        <f t="shared" si="676"/>
        <v>0</v>
      </c>
    </row>
    <row r="314" spans="1:1042" ht="15" customHeight="1" x14ac:dyDescent="0.2">
      <c r="B314" s="91">
        <v>277</v>
      </c>
      <c r="C314" s="91" t="s">
        <v>92</v>
      </c>
      <c r="D314" s="283">
        <f t="shared" si="512"/>
        <v>44074</v>
      </c>
      <c r="E314" s="90" t="str">
        <f t="shared" si="518"/>
        <v>MF19ABM01</v>
      </c>
      <c r="F314" s="90">
        <f t="shared" si="519"/>
        <v>30.42</v>
      </c>
      <c r="G314" s="90">
        <f t="shared" si="520"/>
        <v>25</v>
      </c>
      <c r="H314" s="90">
        <f t="shared" si="503"/>
        <v>7.6050000000000004</v>
      </c>
      <c r="I314" s="121" t="str">
        <f t="shared" si="521"/>
        <v>CT19ACM02</v>
      </c>
      <c r="J314" s="90">
        <f t="shared" si="522"/>
        <v>62.400000000000006</v>
      </c>
      <c r="K314" s="90">
        <f t="shared" si="523"/>
        <v>20</v>
      </c>
      <c r="L314" s="90">
        <f t="shared" si="504"/>
        <v>12.48</v>
      </c>
      <c r="M314" s="121" t="str">
        <f t="shared" si="524"/>
        <v>AC20MNM01</v>
      </c>
      <c r="N314" s="90">
        <f t="shared" si="525"/>
        <v>90.12</v>
      </c>
      <c r="O314" s="90">
        <f t="shared" si="526"/>
        <v>20</v>
      </c>
      <c r="P314" s="90">
        <f t="shared" si="505"/>
        <v>18.024000000000001</v>
      </c>
      <c r="Q314" s="121" t="str">
        <f t="shared" si="527"/>
        <v>ME19ACM01</v>
      </c>
      <c r="R314" s="90">
        <f t="shared" si="528"/>
        <v>91.26</v>
      </c>
      <c r="S314" s="90">
        <f t="shared" si="529"/>
        <v>18</v>
      </c>
      <c r="T314" s="90">
        <f t="shared" si="506"/>
        <v>16.4268</v>
      </c>
      <c r="U314" s="121" t="str">
        <f t="shared" si="530"/>
        <v>EU19TAM02</v>
      </c>
      <c r="V314" s="90">
        <f t="shared" si="531"/>
        <v>79.44</v>
      </c>
      <c r="W314" s="90">
        <f t="shared" si="532"/>
        <v>11</v>
      </c>
      <c r="X314" s="90">
        <f t="shared" si="507"/>
        <v>8.7383999999999986</v>
      </c>
      <c r="Y314" s="121">
        <f t="shared" si="533"/>
        <v>0</v>
      </c>
      <c r="Z314" s="90">
        <f t="shared" si="534"/>
        <v>0</v>
      </c>
      <c r="AA314" s="90">
        <f t="shared" si="535"/>
        <v>0</v>
      </c>
      <c r="AB314" s="90">
        <f t="shared" si="508"/>
        <v>0</v>
      </c>
      <c r="AC314" s="121" t="str">
        <f t="shared" si="536"/>
        <v>MF19DAG01</v>
      </c>
      <c r="AD314" s="90">
        <f t="shared" si="537"/>
        <v>30.42</v>
      </c>
      <c r="AE314" s="90">
        <f t="shared" si="538"/>
        <v>33</v>
      </c>
      <c r="AF314" s="90">
        <f t="shared" si="509"/>
        <v>10.038600000000001</v>
      </c>
      <c r="AG314" s="121" t="str">
        <f t="shared" si="539"/>
        <v>CT19ACG01</v>
      </c>
      <c r="AH314" s="90">
        <f t="shared" si="540"/>
        <v>30.72</v>
      </c>
      <c r="AI314" s="90">
        <f t="shared" si="541"/>
        <v>25</v>
      </c>
      <c r="AJ314" s="90">
        <f t="shared" si="510"/>
        <v>7.68</v>
      </c>
      <c r="AK314" s="121">
        <f t="shared" si="542"/>
        <v>0</v>
      </c>
      <c r="AL314" s="90">
        <f t="shared" si="543"/>
        <v>0</v>
      </c>
      <c r="AM314" s="90">
        <f t="shared" si="544"/>
        <v>0</v>
      </c>
      <c r="AN314" s="90">
        <f t="shared" si="511"/>
        <v>0</v>
      </c>
      <c r="AO314" s="121">
        <f t="shared" si="545"/>
        <v>0</v>
      </c>
      <c r="AP314" s="118">
        <f t="shared" si="513"/>
        <v>0</v>
      </c>
      <c r="AQ314" s="89">
        <f t="shared" si="546"/>
        <v>0</v>
      </c>
      <c r="AR314" s="279">
        <f t="shared" si="514"/>
        <v>0</v>
      </c>
      <c r="AS314" s="121">
        <f t="shared" si="547"/>
        <v>0</v>
      </c>
      <c r="AT314" s="118">
        <f t="shared" si="515"/>
        <v>0</v>
      </c>
      <c r="AU314" s="279">
        <f t="shared" si="548"/>
        <v>0</v>
      </c>
      <c r="AV314" s="279">
        <f t="shared" si="516"/>
        <v>0</v>
      </c>
      <c r="AW314" s="123">
        <f t="shared" si="549"/>
        <v>0</v>
      </c>
      <c r="AX314" s="118">
        <f t="shared" si="517"/>
        <v>0</v>
      </c>
      <c r="AY314" s="287">
        <f t="shared" si="550"/>
        <v>414.78</v>
      </c>
      <c r="AZ314" s="78">
        <v>226.44</v>
      </c>
      <c r="BA314" s="279"/>
      <c r="BC314" s="325">
        <f t="shared" si="674"/>
        <v>277</v>
      </c>
      <c r="BD314" s="330"/>
      <c r="BE314" s="331" t="b">
        <f t="shared" si="675"/>
        <v>0</v>
      </c>
      <c r="BF314" s="330"/>
      <c r="BG314" s="331" t="b">
        <f t="shared" si="676"/>
        <v>0</v>
      </c>
    </row>
    <row r="315" spans="1:1042" ht="15" customHeight="1" x14ac:dyDescent="0.2">
      <c r="B315" s="91" t="s">
        <v>878</v>
      </c>
      <c r="C315" s="91" t="s">
        <v>92</v>
      </c>
      <c r="D315" s="283">
        <f t="shared" si="512"/>
        <v>44074</v>
      </c>
      <c r="E315" s="90" t="str">
        <f t="shared" si="518"/>
        <v>MF19ABM01</v>
      </c>
      <c r="F315" s="90">
        <f t="shared" si="519"/>
        <v>20.28</v>
      </c>
      <c r="G315" s="90">
        <f t="shared" si="520"/>
        <v>25</v>
      </c>
      <c r="H315" s="90">
        <f t="shared" si="503"/>
        <v>5.07</v>
      </c>
      <c r="I315" s="121">
        <f t="shared" si="521"/>
        <v>0</v>
      </c>
      <c r="J315" s="90">
        <f t="shared" si="522"/>
        <v>0</v>
      </c>
      <c r="K315" s="90">
        <f t="shared" si="523"/>
        <v>0</v>
      </c>
      <c r="L315" s="90">
        <f t="shared" si="504"/>
        <v>0</v>
      </c>
      <c r="M315" s="121">
        <f t="shared" si="524"/>
        <v>0</v>
      </c>
      <c r="N315" s="90">
        <f t="shared" si="525"/>
        <v>0</v>
      </c>
      <c r="O315" s="90">
        <f t="shared" si="526"/>
        <v>0</v>
      </c>
      <c r="P315" s="90">
        <f t="shared" si="505"/>
        <v>0</v>
      </c>
      <c r="Q315" s="121">
        <f t="shared" si="527"/>
        <v>0</v>
      </c>
      <c r="R315" s="90">
        <f t="shared" si="528"/>
        <v>0</v>
      </c>
      <c r="S315" s="90">
        <f t="shared" si="529"/>
        <v>0</v>
      </c>
      <c r="T315" s="90">
        <f t="shared" si="506"/>
        <v>0</v>
      </c>
      <c r="U315" s="121">
        <f t="shared" si="530"/>
        <v>0</v>
      </c>
      <c r="V315" s="90">
        <f t="shared" si="531"/>
        <v>0</v>
      </c>
      <c r="W315" s="90">
        <f t="shared" si="532"/>
        <v>0</v>
      </c>
      <c r="X315" s="90">
        <f t="shared" si="507"/>
        <v>0</v>
      </c>
      <c r="Y315" s="121">
        <f t="shared" si="533"/>
        <v>0</v>
      </c>
      <c r="Z315" s="90">
        <f t="shared" si="534"/>
        <v>0</v>
      </c>
      <c r="AA315" s="90">
        <f t="shared" si="535"/>
        <v>0</v>
      </c>
      <c r="AB315" s="90">
        <f t="shared" si="508"/>
        <v>0</v>
      </c>
      <c r="AC315" s="121">
        <f t="shared" si="536"/>
        <v>0</v>
      </c>
      <c r="AD315" s="90">
        <f t="shared" si="537"/>
        <v>0</v>
      </c>
      <c r="AE315" s="90">
        <f t="shared" si="538"/>
        <v>0</v>
      </c>
      <c r="AF315" s="90">
        <f t="shared" si="509"/>
        <v>0</v>
      </c>
      <c r="AG315" s="121">
        <f t="shared" si="539"/>
        <v>0</v>
      </c>
      <c r="AH315" s="90">
        <f t="shared" si="540"/>
        <v>0</v>
      </c>
      <c r="AI315" s="90">
        <f t="shared" si="541"/>
        <v>0</v>
      </c>
      <c r="AJ315" s="90">
        <f t="shared" si="510"/>
        <v>0</v>
      </c>
      <c r="AK315" s="121">
        <f t="shared" si="542"/>
        <v>0</v>
      </c>
      <c r="AL315" s="90">
        <f t="shared" si="543"/>
        <v>0</v>
      </c>
      <c r="AM315" s="90">
        <f t="shared" si="544"/>
        <v>0</v>
      </c>
      <c r="AN315" s="90">
        <f t="shared" si="511"/>
        <v>0</v>
      </c>
      <c r="AO315" s="121">
        <f t="shared" si="545"/>
        <v>0</v>
      </c>
      <c r="AP315" s="118">
        <f t="shared" si="513"/>
        <v>0</v>
      </c>
      <c r="AQ315" s="89">
        <f t="shared" si="546"/>
        <v>0</v>
      </c>
      <c r="AR315" s="279">
        <f t="shared" si="514"/>
        <v>0</v>
      </c>
      <c r="AS315" s="121">
        <f t="shared" si="547"/>
        <v>0</v>
      </c>
      <c r="AT315" s="118">
        <f t="shared" si="515"/>
        <v>0</v>
      </c>
      <c r="AU315" s="279">
        <f t="shared" si="548"/>
        <v>0</v>
      </c>
      <c r="AV315" s="279">
        <f t="shared" si="516"/>
        <v>0</v>
      </c>
      <c r="AW315" s="123">
        <f t="shared" si="549"/>
        <v>0</v>
      </c>
      <c r="AX315" s="118">
        <f t="shared" si="517"/>
        <v>0</v>
      </c>
      <c r="AY315" s="287">
        <f t="shared" si="550"/>
        <v>20.28</v>
      </c>
      <c r="AZ315" s="78">
        <v>-90.12</v>
      </c>
      <c r="BA315" s="279"/>
      <c r="BC315" s="325" t="str">
        <f t="shared" si="674"/>
        <v>278A</v>
      </c>
      <c r="BD315" s="330"/>
      <c r="BE315" s="331" t="b">
        <f t="shared" si="675"/>
        <v>0</v>
      </c>
      <c r="BF315" s="330"/>
      <c r="BG315" s="331" t="b">
        <f t="shared" si="676"/>
        <v>0</v>
      </c>
    </row>
    <row r="316" spans="1:1042" ht="15" customHeight="1" x14ac:dyDescent="0.2">
      <c r="B316" s="91" t="s">
        <v>879</v>
      </c>
      <c r="C316" s="91" t="s">
        <v>92</v>
      </c>
      <c r="D316" s="283">
        <f t="shared" si="512"/>
        <v>44074</v>
      </c>
      <c r="E316" s="90" t="str">
        <f t="shared" si="518"/>
        <v>MF19ACM01</v>
      </c>
      <c r="F316" s="90">
        <f t="shared" si="519"/>
        <v>10.14</v>
      </c>
      <c r="G316" s="90">
        <f t="shared" si="520"/>
        <v>23</v>
      </c>
      <c r="H316" s="90">
        <f t="shared" si="503"/>
        <v>2.3322000000000003</v>
      </c>
      <c r="I316" s="121" t="str">
        <f t="shared" si="521"/>
        <v>CT19ACM02</v>
      </c>
      <c r="J316" s="90">
        <f t="shared" si="522"/>
        <v>31.200000000000003</v>
      </c>
      <c r="K316" s="90">
        <f t="shared" si="523"/>
        <v>20</v>
      </c>
      <c r="L316" s="90">
        <f t="shared" si="504"/>
        <v>6.24</v>
      </c>
      <c r="M316" s="121" t="str">
        <f t="shared" si="524"/>
        <v>AC20MNM01</v>
      </c>
      <c r="N316" s="90">
        <f t="shared" si="525"/>
        <v>90.12</v>
      </c>
      <c r="O316" s="90">
        <f t="shared" si="526"/>
        <v>20</v>
      </c>
      <c r="P316" s="90">
        <f t="shared" si="505"/>
        <v>18.024000000000001</v>
      </c>
      <c r="Q316" s="121" t="str">
        <f t="shared" si="527"/>
        <v>ME19ACM01</v>
      </c>
      <c r="R316" s="90">
        <f t="shared" si="528"/>
        <v>30.42</v>
      </c>
      <c r="S316" s="90">
        <f t="shared" si="529"/>
        <v>18</v>
      </c>
      <c r="T316" s="90">
        <f t="shared" si="506"/>
        <v>5.4756000000000009</v>
      </c>
      <c r="U316" s="121" t="str">
        <f t="shared" si="530"/>
        <v>EU19TAM02</v>
      </c>
      <c r="V316" s="90">
        <f t="shared" si="531"/>
        <v>39.72</v>
      </c>
      <c r="W316" s="90">
        <f t="shared" si="532"/>
        <v>11</v>
      </c>
      <c r="X316" s="90">
        <f t="shared" si="507"/>
        <v>4.3691999999999993</v>
      </c>
      <c r="Y316" s="121">
        <f t="shared" si="533"/>
        <v>0</v>
      </c>
      <c r="Z316" s="90">
        <f t="shared" si="534"/>
        <v>0</v>
      </c>
      <c r="AA316" s="90">
        <f t="shared" si="535"/>
        <v>0</v>
      </c>
      <c r="AB316" s="90">
        <f t="shared" si="508"/>
        <v>0</v>
      </c>
      <c r="AC316" s="121" t="str">
        <f t="shared" si="536"/>
        <v>MF19DAG01</v>
      </c>
      <c r="AD316" s="90">
        <f t="shared" si="537"/>
        <v>60.84</v>
      </c>
      <c r="AE316" s="90">
        <f t="shared" si="538"/>
        <v>33</v>
      </c>
      <c r="AF316" s="90">
        <f t="shared" si="509"/>
        <v>20.077200000000001</v>
      </c>
      <c r="AG316" s="121">
        <f t="shared" si="539"/>
        <v>0</v>
      </c>
      <c r="AH316" s="90">
        <f t="shared" si="540"/>
        <v>0</v>
      </c>
      <c r="AI316" s="90">
        <f t="shared" si="541"/>
        <v>0</v>
      </c>
      <c r="AJ316" s="90">
        <f t="shared" si="510"/>
        <v>0</v>
      </c>
      <c r="AK316" s="121">
        <f t="shared" si="542"/>
        <v>0</v>
      </c>
      <c r="AL316" s="90">
        <f t="shared" si="543"/>
        <v>0</v>
      </c>
      <c r="AM316" s="90">
        <f t="shared" si="544"/>
        <v>0</v>
      </c>
      <c r="AN316" s="90">
        <f t="shared" si="511"/>
        <v>0</v>
      </c>
      <c r="AO316" s="121">
        <f t="shared" si="545"/>
        <v>0</v>
      </c>
      <c r="AP316" s="118">
        <f t="shared" si="513"/>
        <v>0</v>
      </c>
      <c r="AQ316" s="89">
        <f t="shared" si="546"/>
        <v>0</v>
      </c>
      <c r="AR316" s="279">
        <f t="shared" si="514"/>
        <v>0</v>
      </c>
      <c r="AS316" s="121">
        <f t="shared" si="547"/>
        <v>0</v>
      </c>
      <c r="AT316" s="118">
        <f t="shared" si="515"/>
        <v>0</v>
      </c>
      <c r="AU316" s="279">
        <f t="shared" si="548"/>
        <v>0</v>
      </c>
      <c r="AV316" s="279">
        <f t="shared" si="516"/>
        <v>0</v>
      </c>
      <c r="AW316" s="123">
        <f t="shared" si="549"/>
        <v>0</v>
      </c>
      <c r="AX316" s="118">
        <f t="shared" si="517"/>
        <v>0</v>
      </c>
      <c r="AY316" s="287">
        <f t="shared" si="550"/>
        <v>262.44</v>
      </c>
      <c r="AZ316" s="78">
        <f>IF($C316="GD",H316+L316+P316+T316+X316+AB316+AF316+AJ316+AN316+AP316-BE316-BG316,AR316+AT316+AX316+AV316-BE316-BG316)</f>
        <v>56.518200000000007</v>
      </c>
      <c r="BA316" s="279"/>
      <c r="BC316" s="325" t="str">
        <f t="shared" si="674"/>
        <v>278B</v>
      </c>
      <c r="BD316" s="330"/>
      <c r="BE316" s="331" t="b">
        <f t="shared" si="675"/>
        <v>0</v>
      </c>
      <c r="BF316" s="330"/>
      <c r="BG316" s="331" t="b">
        <f t="shared" si="676"/>
        <v>0</v>
      </c>
    </row>
    <row r="317" spans="1:1042" ht="15" customHeight="1" x14ac:dyDescent="0.2">
      <c r="B317" s="91">
        <v>279</v>
      </c>
      <c r="C317" s="91" t="s">
        <v>92</v>
      </c>
      <c r="D317" s="283">
        <f t="shared" si="512"/>
        <v>44074</v>
      </c>
      <c r="E317" s="90" t="str">
        <f t="shared" si="518"/>
        <v>MF19ABM01</v>
      </c>
      <c r="F317" s="90">
        <f t="shared" si="519"/>
        <v>60.84</v>
      </c>
      <c r="G317" s="90">
        <f t="shared" si="520"/>
        <v>25</v>
      </c>
      <c r="H317" s="90">
        <f t="shared" si="503"/>
        <v>15.21</v>
      </c>
      <c r="I317" s="121" t="str">
        <f t="shared" si="521"/>
        <v>CT19ACM02</v>
      </c>
      <c r="J317" s="90">
        <f t="shared" si="522"/>
        <v>31.200000000000003</v>
      </c>
      <c r="K317" s="90">
        <f t="shared" si="523"/>
        <v>20</v>
      </c>
      <c r="L317" s="90">
        <f t="shared" si="504"/>
        <v>6.24</v>
      </c>
      <c r="M317" s="121" t="str">
        <f t="shared" si="524"/>
        <v>AC20MNM01</v>
      </c>
      <c r="N317" s="90">
        <f t="shared" si="525"/>
        <v>90.12</v>
      </c>
      <c r="O317" s="90">
        <f t="shared" si="526"/>
        <v>20</v>
      </c>
      <c r="P317" s="90">
        <f t="shared" si="505"/>
        <v>18.024000000000001</v>
      </c>
      <c r="Q317" s="121">
        <f t="shared" si="527"/>
        <v>0</v>
      </c>
      <c r="R317" s="90">
        <f t="shared" si="528"/>
        <v>0</v>
      </c>
      <c r="S317" s="90">
        <f t="shared" si="529"/>
        <v>0</v>
      </c>
      <c r="T317" s="90">
        <f t="shared" si="506"/>
        <v>0</v>
      </c>
      <c r="U317" s="121" t="str">
        <f t="shared" si="530"/>
        <v>EU19TAM02</v>
      </c>
      <c r="V317" s="90">
        <f t="shared" si="531"/>
        <v>39.72</v>
      </c>
      <c r="W317" s="90">
        <f t="shared" si="532"/>
        <v>11</v>
      </c>
      <c r="X317" s="90">
        <f t="shared" si="507"/>
        <v>4.3691999999999993</v>
      </c>
      <c r="Y317" s="121">
        <f t="shared" si="533"/>
        <v>0</v>
      </c>
      <c r="Z317" s="90">
        <f t="shared" si="534"/>
        <v>0</v>
      </c>
      <c r="AA317" s="90">
        <f t="shared" si="535"/>
        <v>0</v>
      </c>
      <c r="AB317" s="90">
        <f t="shared" si="508"/>
        <v>0</v>
      </c>
      <c r="AC317" s="121" t="str">
        <f t="shared" si="536"/>
        <v>MF19DAG01</v>
      </c>
      <c r="AD317" s="90">
        <f t="shared" si="537"/>
        <v>60.84</v>
      </c>
      <c r="AE317" s="90">
        <f t="shared" si="538"/>
        <v>33</v>
      </c>
      <c r="AF317" s="90">
        <f t="shared" si="509"/>
        <v>20.077200000000001</v>
      </c>
      <c r="AG317" s="121" t="str">
        <f t="shared" si="539"/>
        <v>CT19ACG01</v>
      </c>
      <c r="AH317" s="90">
        <f t="shared" si="540"/>
        <v>30.72</v>
      </c>
      <c r="AI317" s="90">
        <f t="shared" si="541"/>
        <v>25</v>
      </c>
      <c r="AJ317" s="90">
        <f t="shared" si="510"/>
        <v>7.68</v>
      </c>
      <c r="AK317" s="121">
        <f t="shared" si="542"/>
        <v>0</v>
      </c>
      <c r="AL317" s="90">
        <f t="shared" si="543"/>
        <v>0</v>
      </c>
      <c r="AM317" s="90">
        <f t="shared" si="544"/>
        <v>0</v>
      </c>
      <c r="AN317" s="90">
        <f t="shared" si="511"/>
        <v>0</v>
      </c>
      <c r="AO317" s="121">
        <f t="shared" si="545"/>
        <v>0</v>
      </c>
      <c r="AP317" s="118">
        <f t="shared" si="513"/>
        <v>0</v>
      </c>
      <c r="AQ317" s="89">
        <f t="shared" si="546"/>
        <v>0</v>
      </c>
      <c r="AR317" s="279">
        <f t="shared" si="514"/>
        <v>0</v>
      </c>
      <c r="AS317" s="121">
        <f t="shared" si="547"/>
        <v>0</v>
      </c>
      <c r="AT317" s="118">
        <f t="shared" si="515"/>
        <v>0</v>
      </c>
      <c r="AU317" s="279">
        <f t="shared" si="548"/>
        <v>0</v>
      </c>
      <c r="AV317" s="279">
        <f t="shared" si="516"/>
        <v>0</v>
      </c>
      <c r="AW317" s="123">
        <f t="shared" si="549"/>
        <v>0</v>
      </c>
      <c r="AX317" s="118">
        <f t="shared" si="517"/>
        <v>0</v>
      </c>
      <c r="AY317" s="287">
        <f t="shared" si="550"/>
        <v>313.44000000000005</v>
      </c>
      <c r="AZ317" s="78">
        <f>IF($C317="GD",H317+L317+P317+T317+X317+AB317+AF317+AJ317+AN317+AP317-BE317-BG317,AR317+AT317+AX317+AV317-BE317-BG317)</f>
        <v>71.600400000000008</v>
      </c>
      <c r="BA317" s="279"/>
      <c r="BC317" s="325">
        <f t="shared" si="674"/>
        <v>279</v>
      </c>
      <c r="BD317" s="330"/>
      <c r="BE317" s="331" t="b">
        <f t="shared" si="675"/>
        <v>0</v>
      </c>
      <c r="BF317" s="330"/>
      <c r="BG317" s="331" t="b">
        <f t="shared" si="676"/>
        <v>0</v>
      </c>
    </row>
    <row r="318" spans="1:1042" ht="15" customHeight="1" x14ac:dyDescent="0.2">
      <c r="B318" s="91">
        <v>280</v>
      </c>
      <c r="C318" s="91" t="s">
        <v>92</v>
      </c>
      <c r="D318" s="283">
        <f t="shared" si="512"/>
        <v>44074</v>
      </c>
      <c r="E318" s="90">
        <f t="shared" si="518"/>
        <v>0</v>
      </c>
      <c r="F318" s="90">
        <f t="shared" si="519"/>
        <v>0</v>
      </c>
      <c r="G318" s="90">
        <f t="shared" si="520"/>
        <v>0</v>
      </c>
      <c r="H318" s="90">
        <f t="shared" ref="H318:H328" si="692">F318*G318/100</f>
        <v>0</v>
      </c>
      <c r="I318" s="121">
        <f t="shared" si="521"/>
        <v>0</v>
      </c>
      <c r="J318" s="90">
        <f t="shared" si="522"/>
        <v>0</v>
      </c>
      <c r="K318" s="90">
        <f t="shared" si="523"/>
        <v>0</v>
      </c>
      <c r="L318" s="90">
        <f t="shared" ref="L318:L328" si="693">J318*K318/100</f>
        <v>0</v>
      </c>
      <c r="M318" s="121" t="str">
        <f t="shared" si="524"/>
        <v>AC20MNM01</v>
      </c>
      <c r="N318" s="90">
        <f t="shared" si="525"/>
        <v>90.12</v>
      </c>
      <c r="O318" s="90">
        <f t="shared" si="526"/>
        <v>20</v>
      </c>
      <c r="P318" s="90">
        <f t="shared" ref="P318:P328" si="694">N318*O318/100</f>
        <v>18.024000000000001</v>
      </c>
      <c r="Q318" s="121">
        <f t="shared" si="527"/>
        <v>0</v>
      </c>
      <c r="R318" s="90">
        <f t="shared" si="528"/>
        <v>0</v>
      </c>
      <c r="S318" s="90">
        <f t="shared" si="529"/>
        <v>0</v>
      </c>
      <c r="T318" s="90">
        <f t="shared" ref="T318:T328" si="695">R318*S318/100</f>
        <v>0</v>
      </c>
      <c r="U318" s="121" t="str">
        <f t="shared" si="530"/>
        <v>EU19TAM02</v>
      </c>
      <c r="V318" s="90">
        <f t="shared" si="531"/>
        <v>39.72</v>
      </c>
      <c r="W318" s="90">
        <f t="shared" si="532"/>
        <v>11</v>
      </c>
      <c r="X318" s="90">
        <f t="shared" ref="X318:X328" si="696">V318*W318/100</f>
        <v>4.3691999999999993</v>
      </c>
      <c r="Y318" s="121">
        <f t="shared" si="533"/>
        <v>0</v>
      </c>
      <c r="Z318" s="90">
        <f t="shared" si="534"/>
        <v>0</v>
      </c>
      <c r="AA318" s="90">
        <f t="shared" si="535"/>
        <v>0</v>
      </c>
      <c r="AB318" s="90">
        <f t="shared" ref="AB318:AB328" si="697">Z318*AA318/100</f>
        <v>0</v>
      </c>
      <c r="AC318" s="121" t="str">
        <f t="shared" si="536"/>
        <v>MF19DAG01</v>
      </c>
      <c r="AD318" s="90">
        <f t="shared" si="537"/>
        <v>60.84</v>
      </c>
      <c r="AE318" s="90">
        <f t="shared" si="538"/>
        <v>33</v>
      </c>
      <c r="AF318" s="90">
        <f t="shared" ref="AF318:AF328" si="698">AD318*AE318/100</f>
        <v>20.077200000000001</v>
      </c>
      <c r="AG318" s="121" t="str">
        <f t="shared" si="539"/>
        <v>CT19ACG01</v>
      </c>
      <c r="AH318" s="90">
        <f t="shared" si="540"/>
        <v>61.44</v>
      </c>
      <c r="AI318" s="90">
        <f t="shared" si="541"/>
        <v>25</v>
      </c>
      <c r="AJ318" s="90">
        <f t="shared" ref="AJ318:AJ328" si="699">AH318*AI318/100</f>
        <v>15.36</v>
      </c>
      <c r="AK318" s="121">
        <f t="shared" si="542"/>
        <v>0</v>
      </c>
      <c r="AL318" s="90">
        <f t="shared" si="543"/>
        <v>0</v>
      </c>
      <c r="AM318" s="90">
        <f t="shared" si="544"/>
        <v>0</v>
      </c>
      <c r="AN318" s="90">
        <f t="shared" ref="AN318:AN328" si="700">AL318*AM318/100</f>
        <v>0</v>
      </c>
      <c r="AO318" s="121">
        <f t="shared" si="545"/>
        <v>0</v>
      </c>
      <c r="AP318" s="118">
        <f t="shared" ref="AP318:AP328" si="701">IFERROR(IF(AO318&gt;0,AO318*AP$6/100,0),0)</f>
        <v>0</v>
      </c>
      <c r="AQ318" s="89">
        <f t="shared" si="546"/>
        <v>0</v>
      </c>
      <c r="AR318" s="279">
        <f t="shared" ref="AR318:AR328" si="702">IFERROR(IF(AQ318&gt;0,AQ318*AR$6/100,0),0)</f>
        <v>0</v>
      </c>
      <c r="AS318" s="121">
        <f t="shared" si="547"/>
        <v>0</v>
      </c>
      <c r="AT318" s="118">
        <f t="shared" ref="AT318:AT328" si="703">IFERROR(IF(AS318&gt;0,AS318*AT$6/100,0),0)</f>
        <v>0</v>
      </c>
      <c r="AU318" s="279">
        <f t="shared" si="548"/>
        <v>0</v>
      </c>
      <c r="AV318" s="279">
        <f t="shared" ref="AV318:AV328" si="704">IFERROR(IF(AU318&gt;0,AU318*AV$6/100,0),0)</f>
        <v>0</v>
      </c>
      <c r="AW318" s="123">
        <f t="shared" si="549"/>
        <v>0</v>
      </c>
      <c r="AX318" s="118">
        <f t="shared" ref="AX318:AX328" si="705">IFERROR(IF(AW318&gt;0,AW318*AX$6/100,0),0)</f>
        <v>0</v>
      </c>
      <c r="AY318" s="287">
        <f t="shared" ref="AY318:AY328" si="706">IF($C318="GD",F318+J318+N318+R318+V318+Z318+AD318+AH318+AL318+AO318,AQ318+AS318+AU318+AW318)</f>
        <v>252.12</v>
      </c>
      <c r="AZ318" s="78">
        <f>IF($C318="GD",H318+L318+P318+T318+X318+AB318+AF318+AJ318+AN318+AP318-BE318-BG318,AR318+AT318+AX318+AV318-BE318-BG318)</f>
        <v>57.830399999999997</v>
      </c>
      <c r="BA318" s="279"/>
      <c r="BC318" s="325">
        <f t="shared" ref="BC318:BC328" si="707">B318</f>
        <v>280</v>
      </c>
      <c r="BD318" s="330"/>
      <c r="BE318" s="331" t="b">
        <f t="shared" ref="BE318:BE328" si="708">IF(BD318="OK",$AY318*$BE$6/100)</f>
        <v>0</v>
      </c>
      <c r="BF318" s="330"/>
      <c r="BG318" s="331" t="b">
        <f t="shared" ref="BG318:BG328" si="709">IF(BF318="OK",$AY318*$BG$6/100)</f>
        <v>0</v>
      </c>
    </row>
    <row r="319" spans="1:1042" ht="15" customHeight="1" x14ac:dyDescent="0.2">
      <c r="B319" s="91">
        <v>281</v>
      </c>
      <c r="C319" s="91" t="s">
        <v>92</v>
      </c>
      <c r="D319" s="283">
        <f t="shared" si="512"/>
        <v>44074</v>
      </c>
      <c r="E319" s="90" t="str">
        <f t="shared" si="518"/>
        <v>MF19ACM01</v>
      </c>
      <c r="F319" s="90">
        <f t="shared" si="519"/>
        <v>60.84</v>
      </c>
      <c r="G319" s="90">
        <f t="shared" si="520"/>
        <v>23</v>
      </c>
      <c r="H319" s="90">
        <f t="shared" si="692"/>
        <v>13.993200000000002</v>
      </c>
      <c r="I319" s="121" t="str">
        <f t="shared" si="521"/>
        <v>CT19ACM02</v>
      </c>
      <c r="J319" s="90">
        <f t="shared" si="522"/>
        <v>31.200000000000003</v>
      </c>
      <c r="K319" s="90">
        <f t="shared" si="523"/>
        <v>20</v>
      </c>
      <c r="L319" s="90">
        <f t="shared" si="693"/>
        <v>6.24</v>
      </c>
      <c r="M319" s="121" t="str">
        <f t="shared" si="524"/>
        <v>AC20MNM01</v>
      </c>
      <c r="N319" s="90">
        <f t="shared" si="525"/>
        <v>270.36</v>
      </c>
      <c r="O319" s="90">
        <f t="shared" si="526"/>
        <v>20</v>
      </c>
      <c r="P319" s="90">
        <f t="shared" si="694"/>
        <v>54.07200000000001</v>
      </c>
      <c r="Q319" s="121" t="str">
        <f t="shared" si="527"/>
        <v>ME19ACM01</v>
      </c>
      <c r="R319" s="90">
        <f t="shared" si="528"/>
        <v>60.84</v>
      </c>
      <c r="S319" s="90">
        <f t="shared" si="529"/>
        <v>18</v>
      </c>
      <c r="T319" s="90">
        <f t="shared" si="695"/>
        <v>10.951200000000002</v>
      </c>
      <c r="U319" s="121" t="str">
        <f t="shared" si="530"/>
        <v>EU19TAM02</v>
      </c>
      <c r="V319" s="90">
        <f t="shared" si="531"/>
        <v>79.44</v>
      </c>
      <c r="W319" s="90">
        <f t="shared" si="532"/>
        <v>11</v>
      </c>
      <c r="X319" s="90">
        <f t="shared" si="696"/>
        <v>8.7383999999999986</v>
      </c>
      <c r="Y319" s="121">
        <f t="shared" si="533"/>
        <v>0</v>
      </c>
      <c r="Z319" s="90">
        <f t="shared" si="534"/>
        <v>0</v>
      </c>
      <c r="AA319" s="90">
        <f t="shared" si="535"/>
        <v>0</v>
      </c>
      <c r="AB319" s="90">
        <f t="shared" si="697"/>
        <v>0</v>
      </c>
      <c r="AC319" s="121">
        <f t="shared" si="536"/>
        <v>0</v>
      </c>
      <c r="AD319" s="90">
        <f t="shared" si="537"/>
        <v>0</v>
      </c>
      <c r="AE319" s="90">
        <f t="shared" si="538"/>
        <v>0</v>
      </c>
      <c r="AF319" s="90">
        <f t="shared" si="698"/>
        <v>0</v>
      </c>
      <c r="AG319" s="121" t="str">
        <f t="shared" si="539"/>
        <v>CT19ACG01</v>
      </c>
      <c r="AH319" s="90">
        <f t="shared" si="540"/>
        <v>61.44</v>
      </c>
      <c r="AI319" s="90">
        <f t="shared" si="541"/>
        <v>25</v>
      </c>
      <c r="AJ319" s="90">
        <f t="shared" si="699"/>
        <v>15.36</v>
      </c>
      <c r="AK319" s="121">
        <f t="shared" si="542"/>
        <v>0</v>
      </c>
      <c r="AL319" s="90">
        <f t="shared" si="543"/>
        <v>0</v>
      </c>
      <c r="AM319" s="90">
        <f t="shared" si="544"/>
        <v>0</v>
      </c>
      <c r="AN319" s="90">
        <f t="shared" si="700"/>
        <v>0</v>
      </c>
      <c r="AO319" s="121">
        <f t="shared" si="545"/>
        <v>0</v>
      </c>
      <c r="AP319" s="118">
        <f t="shared" si="701"/>
        <v>0</v>
      </c>
      <c r="AQ319" s="89">
        <f t="shared" si="546"/>
        <v>0</v>
      </c>
      <c r="AR319" s="279">
        <f t="shared" si="702"/>
        <v>0</v>
      </c>
      <c r="AS319" s="121">
        <f t="shared" si="547"/>
        <v>0</v>
      </c>
      <c r="AT319" s="118">
        <f t="shared" si="703"/>
        <v>0</v>
      </c>
      <c r="AU319" s="279">
        <f t="shared" si="548"/>
        <v>0</v>
      </c>
      <c r="AV319" s="279">
        <f t="shared" si="704"/>
        <v>0</v>
      </c>
      <c r="AW319" s="123">
        <f t="shared" si="549"/>
        <v>0</v>
      </c>
      <c r="AX319" s="118">
        <f t="shared" si="705"/>
        <v>0</v>
      </c>
      <c r="AY319" s="287">
        <f t="shared" si="706"/>
        <v>564.12</v>
      </c>
      <c r="AZ319" s="78">
        <f>IF($C319="GD",H319+L319+P319+T319+X319+AB319+AF319+AJ319+AN319+AP319-BE319-BG319,AR319+AT319+AX319+AV319-BE319-BG319)</f>
        <v>109.35480000000001</v>
      </c>
      <c r="BA319" s="279"/>
      <c r="BC319" s="325">
        <f t="shared" si="707"/>
        <v>281</v>
      </c>
      <c r="BD319" s="330"/>
      <c r="BE319" s="331" t="b">
        <f t="shared" si="708"/>
        <v>0</v>
      </c>
      <c r="BF319" s="330"/>
      <c r="BG319" s="331" t="b">
        <f t="shared" si="709"/>
        <v>0</v>
      </c>
    </row>
    <row r="320" spans="1:1042" ht="15" customHeight="1" x14ac:dyDescent="0.2">
      <c r="B320" s="91">
        <v>282</v>
      </c>
      <c r="C320" s="91" t="s">
        <v>92</v>
      </c>
      <c r="D320" s="283">
        <f t="shared" si="512"/>
        <v>44074</v>
      </c>
      <c r="E320" s="90" t="str">
        <f t="shared" si="518"/>
        <v>MF19ACM01</v>
      </c>
      <c r="F320" s="90">
        <f t="shared" si="519"/>
        <v>30.42</v>
      </c>
      <c r="G320" s="90">
        <f t="shared" si="520"/>
        <v>23</v>
      </c>
      <c r="H320" s="90">
        <f t="shared" si="692"/>
        <v>6.9966000000000008</v>
      </c>
      <c r="I320" s="121" t="str">
        <f t="shared" si="521"/>
        <v>CT19ACM02</v>
      </c>
      <c r="J320" s="90">
        <f t="shared" si="522"/>
        <v>31.200000000000003</v>
      </c>
      <c r="K320" s="90">
        <f t="shared" si="523"/>
        <v>20</v>
      </c>
      <c r="L320" s="90">
        <f t="shared" si="693"/>
        <v>6.24</v>
      </c>
      <c r="M320" s="121" t="str">
        <f t="shared" si="524"/>
        <v>AC20MNM01</v>
      </c>
      <c r="N320" s="90">
        <f t="shared" si="525"/>
        <v>45.06</v>
      </c>
      <c r="O320" s="90">
        <f t="shared" si="526"/>
        <v>20</v>
      </c>
      <c r="P320" s="90">
        <f t="shared" si="694"/>
        <v>9.0120000000000005</v>
      </c>
      <c r="Q320" s="121" t="str">
        <f t="shared" si="527"/>
        <v>ME19ACM01</v>
      </c>
      <c r="R320" s="90">
        <f t="shared" si="528"/>
        <v>30.42</v>
      </c>
      <c r="S320" s="90">
        <f t="shared" si="529"/>
        <v>18</v>
      </c>
      <c r="T320" s="90">
        <f t="shared" si="695"/>
        <v>5.4756000000000009</v>
      </c>
      <c r="U320" s="121" t="str">
        <f t="shared" si="530"/>
        <v>EU19TAM02</v>
      </c>
      <c r="V320" s="90">
        <f t="shared" si="531"/>
        <v>39.72</v>
      </c>
      <c r="W320" s="90">
        <f t="shared" si="532"/>
        <v>11</v>
      </c>
      <c r="X320" s="90">
        <f t="shared" si="696"/>
        <v>4.3691999999999993</v>
      </c>
      <c r="Y320" s="121">
        <f t="shared" si="533"/>
        <v>0</v>
      </c>
      <c r="Z320" s="90">
        <f t="shared" si="534"/>
        <v>0</v>
      </c>
      <c r="AA320" s="90">
        <f t="shared" si="535"/>
        <v>0</v>
      </c>
      <c r="AB320" s="90">
        <f t="shared" si="697"/>
        <v>0</v>
      </c>
      <c r="AC320" s="121" t="str">
        <f t="shared" si="536"/>
        <v>MF19DAG01</v>
      </c>
      <c r="AD320" s="90">
        <f t="shared" si="537"/>
        <v>30.42</v>
      </c>
      <c r="AE320" s="90">
        <f t="shared" si="538"/>
        <v>33</v>
      </c>
      <c r="AF320" s="90">
        <f t="shared" si="698"/>
        <v>10.038600000000001</v>
      </c>
      <c r="AG320" s="121" t="str">
        <f t="shared" si="539"/>
        <v>CT19ACG01</v>
      </c>
      <c r="AH320" s="90">
        <f t="shared" si="540"/>
        <v>30.72</v>
      </c>
      <c r="AI320" s="90">
        <f t="shared" si="541"/>
        <v>25</v>
      </c>
      <c r="AJ320" s="90">
        <f t="shared" si="699"/>
        <v>7.68</v>
      </c>
      <c r="AK320" s="121">
        <f t="shared" si="542"/>
        <v>0</v>
      </c>
      <c r="AL320" s="90">
        <f t="shared" si="543"/>
        <v>0</v>
      </c>
      <c r="AM320" s="90">
        <f t="shared" si="544"/>
        <v>0</v>
      </c>
      <c r="AN320" s="90">
        <f t="shared" si="700"/>
        <v>0</v>
      </c>
      <c r="AO320" s="121">
        <f t="shared" si="545"/>
        <v>0</v>
      </c>
      <c r="AP320" s="118">
        <f t="shared" si="701"/>
        <v>0</v>
      </c>
      <c r="AQ320" s="89">
        <f t="shared" si="546"/>
        <v>0</v>
      </c>
      <c r="AR320" s="279">
        <f t="shared" si="702"/>
        <v>0</v>
      </c>
      <c r="AS320" s="121">
        <f t="shared" si="547"/>
        <v>0</v>
      </c>
      <c r="AT320" s="118">
        <f t="shared" si="703"/>
        <v>0</v>
      </c>
      <c r="AU320" s="279">
        <f t="shared" si="548"/>
        <v>0</v>
      </c>
      <c r="AV320" s="279">
        <f t="shared" si="704"/>
        <v>0</v>
      </c>
      <c r="AW320" s="123">
        <f t="shared" si="549"/>
        <v>0</v>
      </c>
      <c r="AX320" s="118">
        <f t="shared" si="705"/>
        <v>0</v>
      </c>
      <c r="AY320" s="287">
        <f t="shared" si="706"/>
        <v>237.96</v>
      </c>
      <c r="AZ320" s="78">
        <f t="shared" ref="AZ320:AZ328" si="710">IF($C320="GD",H320+L320+P320+T320+X320+AB320+AF320+AJ320+AN320+AP320-BE320-BG320,AR320+AT320+AX320+AV320-BE320-BG320)</f>
        <v>49.812000000000005</v>
      </c>
      <c r="BA320" s="279"/>
      <c r="BC320" s="325">
        <f t="shared" si="707"/>
        <v>282</v>
      </c>
      <c r="BD320" s="330"/>
      <c r="BE320" s="331" t="b">
        <f t="shared" si="708"/>
        <v>0</v>
      </c>
      <c r="BF320" s="330"/>
      <c r="BG320" s="331" t="b">
        <f t="shared" si="709"/>
        <v>0</v>
      </c>
    </row>
    <row r="321" spans="1:1042" ht="15" customHeight="1" x14ac:dyDescent="0.2">
      <c r="B321" s="91">
        <v>283</v>
      </c>
      <c r="C321" s="91" t="s">
        <v>92</v>
      </c>
      <c r="D321" s="283">
        <f t="shared" si="512"/>
        <v>44074</v>
      </c>
      <c r="E321" s="90" t="str">
        <f t="shared" si="518"/>
        <v>MF19ACM01</v>
      </c>
      <c r="F321" s="90">
        <f t="shared" si="519"/>
        <v>30.42</v>
      </c>
      <c r="G321" s="90">
        <f t="shared" si="520"/>
        <v>23</v>
      </c>
      <c r="H321" s="90">
        <f t="shared" si="692"/>
        <v>6.9966000000000008</v>
      </c>
      <c r="I321" s="121">
        <f t="shared" si="521"/>
        <v>0</v>
      </c>
      <c r="J321" s="90">
        <f t="shared" si="522"/>
        <v>0</v>
      </c>
      <c r="K321" s="90">
        <f t="shared" si="523"/>
        <v>0</v>
      </c>
      <c r="L321" s="90">
        <f t="shared" si="693"/>
        <v>0</v>
      </c>
      <c r="M321" s="121" t="str">
        <f t="shared" si="524"/>
        <v>AC20MNM01</v>
      </c>
      <c r="N321" s="90">
        <f t="shared" si="525"/>
        <v>90.12</v>
      </c>
      <c r="O321" s="90">
        <f t="shared" si="526"/>
        <v>20</v>
      </c>
      <c r="P321" s="90">
        <f t="shared" si="694"/>
        <v>18.024000000000001</v>
      </c>
      <c r="Q321" s="121" t="str">
        <f t="shared" si="527"/>
        <v>ME19ACM01</v>
      </c>
      <c r="R321" s="90">
        <f t="shared" si="528"/>
        <v>60.84</v>
      </c>
      <c r="S321" s="90">
        <f t="shared" si="529"/>
        <v>18</v>
      </c>
      <c r="T321" s="90">
        <f t="shared" si="695"/>
        <v>10.951200000000002</v>
      </c>
      <c r="U321" s="121">
        <f t="shared" si="530"/>
        <v>0</v>
      </c>
      <c r="V321" s="90">
        <f t="shared" si="531"/>
        <v>0</v>
      </c>
      <c r="W321" s="90">
        <f t="shared" si="532"/>
        <v>0</v>
      </c>
      <c r="X321" s="90">
        <f t="shared" si="696"/>
        <v>0</v>
      </c>
      <c r="Y321" s="121">
        <f t="shared" si="533"/>
        <v>0</v>
      </c>
      <c r="Z321" s="90">
        <f t="shared" si="534"/>
        <v>0</v>
      </c>
      <c r="AA321" s="90">
        <f t="shared" si="535"/>
        <v>0</v>
      </c>
      <c r="AB321" s="90">
        <f t="shared" si="697"/>
        <v>0</v>
      </c>
      <c r="AC321" s="121">
        <f t="shared" si="536"/>
        <v>0</v>
      </c>
      <c r="AD321" s="90">
        <f t="shared" si="537"/>
        <v>0</v>
      </c>
      <c r="AE321" s="90">
        <f t="shared" si="538"/>
        <v>0</v>
      </c>
      <c r="AF321" s="90">
        <f t="shared" si="698"/>
        <v>0</v>
      </c>
      <c r="AG321" s="121" t="str">
        <f t="shared" si="539"/>
        <v>CT19ACG01</v>
      </c>
      <c r="AH321" s="90">
        <f t="shared" si="540"/>
        <v>61.44</v>
      </c>
      <c r="AI321" s="90">
        <f t="shared" si="541"/>
        <v>25</v>
      </c>
      <c r="AJ321" s="90">
        <f t="shared" si="699"/>
        <v>15.36</v>
      </c>
      <c r="AK321" s="121">
        <f t="shared" si="542"/>
        <v>0</v>
      </c>
      <c r="AL321" s="90">
        <f t="shared" si="543"/>
        <v>0</v>
      </c>
      <c r="AM321" s="90">
        <f t="shared" si="544"/>
        <v>0</v>
      </c>
      <c r="AN321" s="90">
        <f t="shared" si="700"/>
        <v>0</v>
      </c>
      <c r="AO321" s="121">
        <f t="shared" si="545"/>
        <v>0</v>
      </c>
      <c r="AP321" s="118">
        <f t="shared" si="701"/>
        <v>0</v>
      </c>
      <c r="AQ321" s="89">
        <f t="shared" si="546"/>
        <v>0</v>
      </c>
      <c r="AR321" s="279">
        <f t="shared" si="702"/>
        <v>0</v>
      </c>
      <c r="AS321" s="121">
        <f t="shared" si="547"/>
        <v>0</v>
      </c>
      <c r="AT321" s="118">
        <f t="shared" si="703"/>
        <v>0</v>
      </c>
      <c r="AU321" s="279">
        <f t="shared" si="548"/>
        <v>0</v>
      </c>
      <c r="AV321" s="279">
        <f t="shared" si="704"/>
        <v>0</v>
      </c>
      <c r="AW321" s="123">
        <f t="shared" si="549"/>
        <v>0</v>
      </c>
      <c r="AX321" s="118">
        <f t="shared" si="705"/>
        <v>0</v>
      </c>
      <c r="AY321" s="287">
        <f t="shared" si="706"/>
        <v>242.82</v>
      </c>
      <c r="AZ321" s="78">
        <f t="shared" si="710"/>
        <v>51.331800000000001</v>
      </c>
      <c r="BA321" s="279"/>
      <c r="BC321" s="325">
        <f t="shared" si="707"/>
        <v>283</v>
      </c>
      <c r="BD321" s="330"/>
      <c r="BE321" s="331" t="b">
        <f t="shared" si="708"/>
        <v>0</v>
      </c>
      <c r="BF321" s="330"/>
      <c r="BG321" s="331" t="b">
        <f t="shared" si="709"/>
        <v>0</v>
      </c>
    </row>
    <row r="322" spans="1:1042" ht="15" customHeight="1" x14ac:dyDescent="0.2">
      <c r="B322" s="91">
        <v>284</v>
      </c>
      <c r="C322" s="91" t="s">
        <v>92</v>
      </c>
      <c r="D322" s="283">
        <f t="shared" si="512"/>
        <v>44074</v>
      </c>
      <c r="E322" s="90" t="str">
        <f t="shared" si="518"/>
        <v>MF19ACM01</v>
      </c>
      <c r="F322" s="90">
        <f t="shared" si="519"/>
        <v>30.42</v>
      </c>
      <c r="G322" s="90">
        <f t="shared" si="520"/>
        <v>23</v>
      </c>
      <c r="H322" s="90">
        <f t="shared" si="692"/>
        <v>6.9966000000000008</v>
      </c>
      <c r="I322" s="121" t="str">
        <f t="shared" si="521"/>
        <v>CT19ACM02</v>
      </c>
      <c r="J322" s="90">
        <f t="shared" si="522"/>
        <v>31.200000000000003</v>
      </c>
      <c r="K322" s="90">
        <f t="shared" si="523"/>
        <v>20</v>
      </c>
      <c r="L322" s="90">
        <f t="shared" si="693"/>
        <v>6.24</v>
      </c>
      <c r="M322" s="121" t="str">
        <f t="shared" si="524"/>
        <v>AC20MNM01</v>
      </c>
      <c r="N322" s="90">
        <f t="shared" si="525"/>
        <v>45.06</v>
      </c>
      <c r="O322" s="90">
        <f t="shared" si="526"/>
        <v>20</v>
      </c>
      <c r="P322" s="90">
        <f t="shared" si="694"/>
        <v>9.0120000000000005</v>
      </c>
      <c r="Q322" s="121" t="str">
        <f t="shared" si="527"/>
        <v>ME19ACM01</v>
      </c>
      <c r="R322" s="90">
        <f t="shared" si="528"/>
        <v>30.42</v>
      </c>
      <c r="S322" s="90">
        <f t="shared" si="529"/>
        <v>18</v>
      </c>
      <c r="T322" s="90">
        <f t="shared" si="695"/>
        <v>5.4756000000000009</v>
      </c>
      <c r="U322" s="121">
        <f t="shared" si="530"/>
        <v>0</v>
      </c>
      <c r="V322" s="90">
        <f t="shared" si="531"/>
        <v>0</v>
      </c>
      <c r="W322" s="90">
        <f t="shared" si="532"/>
        <v>0</v>
      </c>
      <c r="X322" s="90">
        <f t="shared" si="696"/>
        <v>0</v>
      </c>
      <c r="Y322" s="121">
        <f t="shared" si="533"/>
        <v>0</v>
      </c>
      <c r="Z322" s="90">
        <f t="shared" si="534"/>
        <v>0</v>
      </c>
      <c r="AA322" s="90">
        <f t="shared" si="535"/>
        <v>0</v>
      </c>
      <c r="AB322" s="90">
        <f t="shared" si="697"/>
        <v>0</v>
      </c>
      <c r="AC322" s="121" t="str">
        <f t="shared" si="536"/>
        <v>MF19DAG01</v>
      </c>
      <c r="AD322" s="90">
        <f t="shared" si="537"/>
        <v>30.42</v>
      </c>
      <c r="AE322" s="90">
        <f t="shared" si="538"/>
        <v>33</v>
      </c>
      <c r="AF322" s="90">
        <f t="shared" si="698"/>
        <v>10.038600000000001</v>
      </c>
      <c r="AG322" s="121" t="str">
        <f t="shared" si="539"/>
        <v>CT19ACG01</v>
      </c>
      <c r="AH322" s="90">
        <f t="shared" si="540"/>
        <v>30.72</v>
      </c>
      <c r="AI322" s="90">
        <f t="shared" si="541"/>
        <v>25</v>
      </c>
      <c r="AJ322" s="90">
        <f t="shared" si="699"/>
        <v>7.68</v>
      </c>
      <c r="AK322" s="121">
        <f t="shared" si="542"/>
        <v>0</v>
      </c>
      <c r="AL322" s="90">
        <f t="shared" si="543"/>
        <v>0</v>
      </c>
      <c r="AM322" s="90">
        <f t="shared" si="544"/>
        <v>0</v>
      </c>
      <c r="AN322" s="90">
        <f t="shared" si="700"/>
        <v>0</v>
      </c>
      <c r="AO322" s="121">
        <f t="shared" si="545"/>
        <v>0</v>
      </c>
      <c r="AP322" s="118">
        <f t="shared" si="701"/>
        <v>0</v>
      </c>
      <c r="AQ322" s="89">
        <f t="shared" si="546"/>
        <v>0</v>
      </c>
      <c r="AR322" s="279">
        <f t="shared" si="702"/>
        <v>0</v>
      </c>
      <c r="AS322" s="121">
        <f t="shared" si="547"/>
        <v>0</v>
      </c>
      <c r="AT322" s="118">
        <f t="shared" si="703"/>
        <v>0</v>
      </c>
      <c r="AU322" s="279">
        <f t="shared" si="548"/>
        <v>0</v>
      </c>
      <c r="AV322" s="279">
        <f t="shared" si="704"/>
        <v>0</v>
      </c>
      <c r="AW322" s="123">
        <f t="shared" si="549"/>
        <v>0</v>
      </c>
      <c r="AX322" s="118">
        <f t="shared" si="705"/>
        <v>0</v>
      </c>
      <c r="AY322" s="287">
        <f t="shared" si="706"/>
        <v>198.24000000000004</v>
      </c>
      <c r="AZ322" s="78">
        <f t="shared" si="710"/>
        <v>45.442800000000005</v>
      </c>
      <c r="BA322" s="279"/>
      <c r="BC322" s="325">
        <f t="shared" si="707"/>
        <v>284</v>
      </c>
      <c r="BD322" s="330"/>
      <c r="BE322" s="331" t="b">
        <f t="shared" si="708"/>
        <v>0</v>
      </c>
      <c r="BF322" s="330"/>
      <c r="BG322" s="331" t="b">
        <f t="shared" si="709"/>
        <v>0</v>
      </c>
    </row>
    <row r="323" spans="1:1042" ht="15" customHeight="1" x14ac:dyDescent="0.2">
      <c r="B323" s="91">
        <v>285</v>
      </c>
      <c r="C323" s="91" t="s">
        <v>92</v>
      </c>
      <c r="D323" s="283">
        <f t="shared" si="512"/>
        <v>44074</v>
      </c>
      <c r="E323" s="90">
        <f t="shared" si="518"/>
        <v>0</v>
      </c>
      <c r="F323" s="90">
        <f t="shared" si="519"/>
        <v>0</v>
      </c>
      <c r="G323" s="90">
        <f t="shared" si="520"/>
        <v>0</v>
      </c>
      <c r="H323" s="90">
        <f t="shared" si="692"/>
        <v>0</v>
      </c>
      <c r="I323" s="121" t="str">
        <f t="shared" si="521"/>
        <v>CT19ACM02</v>
      </c>
      <c r="J323" s="90">
        <f t="shared" si="522"/>
        <v>124.80000000000001</v>
      </c>
      <c r="K323" s="90">
        <f t="shared" si="523"/>
        <v>20</v>
      </c>
      <c r="L323" s="90">
        <f t="shared" si="693"/>
        <v>24.96</v>
      </c>
      <c r="M323" s="121" t="str">
        <f t="shared" si="524"/>
        <v>AC20MNM01</v>
      </c>
      <c r="N323" s="90">
        <f t="shared" si="525"/>
        <v>270.36</v>
      </c>
      <c r="O323" s="90">
        <f t="shared" si="526"/>
        <v>20</v>
      </c>
      <c r="P323" s="90">
        <f t="shared" si="694"/>
        <v>54.07200000000001</v>
      </c>
      <c r="Q323" s="121">
        <f t="shared" si="527"/>
        <v>0</v>
      </c>
      <c r="R323" s="90">
        <f t="shared" si="528"/>
        <v>0</v>
      </c>
      <c r="S323" s="90">
        <f t="shared" si="529"/>
        <v>0</v>
      </c>
      <c r="T323" s="90">
        <f t="shared" si="695"/>
        <v>0</v>
      </c>
      <c r="U323" s="121">
        <f t="shared" si="530"/>
        <v>0</v>
      </c>
      <c r="V323" s="90">
        <f t="shared" si="531"/>
        <v>0</v>
      </c>
      <c r="W323" s="90">
        <f t="shared" si="532"/>
        <v>0</v>
      </c>
      <c r="X323" s="90">
        <f t="shared" si="696"/>
        <v>0</v>
      </c>
      <c r="Y323" s="121">
        <f t="shared" si="533"/>
        <v>0</v>
      </c>
      <c r="Z323" s="90">
        <f t="shared" si="534"/>
        <v>0</v>
      </c>
      <c r="AA323" s="90">
        <f t="shared" si="535"/>
        <v>0</v>
      </c>
      <c r="AB323" s="90">
        <f t="shared" si="697"/>
        <v>0</v>
      </c>
      <c r="AC323" s="121">
        <f t="shared" si="536"/>
        <v>0</v>
      </c>
      <c r="AD323" s="90">
        <f t="shared" si="537"/>
        <v>0</v>
      </c>
      <c r="AE323" s="90">
        <f t="shared" si="538"/>
        <v>0</v>
      </c>
      <c r="AF323" s="90">
        <f t="shared" si="698"/>
        <v>0</v>
      </c>
      <c r="AG323" s="121">
        <f t="shared" si="539"/>
        <v>0</v>
      </c>
      <c r="AH323" s="90">
        <f t="shared" si="540"/>
        <v>0</v>
      </c>
      <c r="AI323" s="90">
        <f t="shared" si="541"/>
        <v>0</v>
      </c>
      <c r="AJ323" s="90">
        <f t="shared" si="699"/>
        <v>0</v>
      </c>
      <c r="AK323" s="121">
        <f t="shared" si="542"/>
        <v>0</v>
      </c>
      <c r="AL323" s="90">
        <f t="shared" si="543"/>
        <v>0</v>
      </c>
      <c r="AM323" s="90">
        <f t="shared" si="544"/>
        <v>0</v>
      </c>
      <c r="AN323" s="90">
        <f t="shared" si="700"/>
        <v>0</v>
      </c>
      <c r="AO323" s="121">
        <f t="shared" si="545"/>
        <v>0</v>
      </c>
      <c r="AP323" s="118">
        <f t="shared" si="701"/>
        <v>0</v>
      </c>
      <c r="AQ323" s="89">
        <f t="shared" si="546"/>
        <v>0</v>
      </c>
      <c r="AR323" s="279">
        <f t="shared" si="702"/>
        <v>0</v>
      </c>
      <c r="AS323" s="121">
        <f t="shared" si="547"/>
        <v>0</v>
      </c>
      <c r="AT323" s="118">
        <f t="shared" si="703"/>
        <v>0</v>
      </c>
      <c r="AU323" s="279">
        <f t="shared" si="548"/>
        <v>0</v>
      </c>
      <c r="AV323" s="279">
        <f t="shared" si="704"/>
        <v>0</v>
      </c>
      <c r="AW323" s="123">
        <f t="shared" si="549"/>
        <v>0</v>
      </c>
      <c r="AX323" s="118">
        <f t="shared" si="705"/>
        <v>0</v>
      </c>
      <c r="AY323" s="287">
        <f t="shared" si="706"/>
        <v>395.16</v>
      </c>
      <c r="AZ323" s="78">
        <f t="shared" si="710"/>
        <v>79.032000000000011</v>
      </c>
      <c r="BA323" s="279"/>
      <c r="BC323" s="325">
        <f t="shared" si="707"/>
        <v>285</v>
      </c>
      <c r="BD323" s="330"/>
      <c r="BE323" s="331" t="b">
        <f t="shared" si="708"/>
        <v>0</v>
      </c>
      <c r="BF323" s="330"/>
      <c r="BG323" s="331" t="b">
        <f t="shared" si="709"/>
        <v>0</v>
      </c>
    </row>
    <row r="324" spans="1:1042" ht="15" customHeight="1" x14ac:dyDescent="0.2">
      <c r="B324" s="91">
        <v>286</v>
      </c>
      <c r="C324" s="91" t="s">
        <v>92</v>
      </c>
      <c r="D324" s="283">
        <f t="shared" si="512"/>
        <v>44074</v>
      </c>
      <c r="E324" s="90" t="str">
        <f t="shared" si="518"/>
        <v>MF19ACM01</v>
      </c>
      <c r="F324" s="90">
        <f t="shared" si="519"/>
        <v>60.84</v>
      </c>
      <c r="G324" s="90">
        <f t="shared" si="520"/>
        <v>23</v>
      </c>
      <c r="H324" s="90">
        <f t="shared" si="692"/>
        <v>13.993200000000002</v>
      </c>
      <c r="I324" s="121">
        <f t="shared" si="521"/>
        <v>0</v>
      </c>
      <c r="J324" s="90">
        <f t="shared" si="522"/>
        <v>0</v>
      </c>
      <c r="K324" s="90">
        <f t="shared" si="523"/>
        <v>0</v>
      </c>
      <c r="L324" s="90">
        <f t="shared" si="693"/>
        <v>0</v>
      </c>
      <c r="M324" s="121" t="str">
        <f t="shared" si="524"/>
        <v>AC20MNM01</v>
      </c>
      <c r="N324" s="90">
        <f t="shared" si="525"/>
        <v>45.06</v>
      </c>
      <c r="O324" s="90">
        <f t="shared" si="526"/>
        <v>20</v>
      </c>
      <c r="P324" s="90">
        <f t="shared" si="694"/>
        <v>9.0120000000000005</v>
      </c>
      <c r="Q324" s="121">
        <f t="shared" si="527"/>
        <v>0</v>
      </c>
      <c r="R324" s="90">
        <f t="shared" si="528"/>
        <v>0</v>
      </c>
      <c r="S324" s="90">
        <f t="shared" si="529"/>
        <v>0</v>
      </c>
      <c r="T324" s="90">
        <f t="shared" si="695"/>
        <v>0</v>
      </c>
      <c r="U324" s="121" t="str">
        <f t="shared" si="530"/>
        <v>EU19TAM02</v>
      </c>
      <c r="V324" s="90">
        <f t="shared" si="531"/>
        <v>79.44</v>
      </c>
      <c r="W324" s="90">
        <f t="shared" si="532"/>
        <v>11</v>
      </c>
      <c r="X324" s="90">
        <f t="shared" si="696"/>
        <v>8.7383999999999986</v>
      </c>
      <c r="Y324" s="121">
        <f t="shared" si="533"/>
        <v>0</v>
      </c>
      <c r="Z324" s="90">
        <f t="shared" si="534"/>
        <v>0</v>
      </c>
      <c r="AA324" s="90">
        <f t="shared" si="535"/>
        <v>0</v>
      </c>
      <c r="AB324" s="90">
        <f t="shared" si="697"/>
        <v>0</v>
      </c>
      <c r="AC324" s="121">
        <f t="shared" si="536"/>
        <v>0</v>
      </c>
      <c r="AD324" s="90">
        <f t="shared" si="537"/>
        <v>0</v>
      </c>
      <c r="AE324" s="90">
        <f t="shared" si="538"/>
        <v>0</v>
      </c>
      <c r="AF324" s="90">
        <f t="shared" si="698"/>
        <v>0</v>
      </c>
      <c r="AG324" s="121" t="str">
        <f t="shared" si="539"/>
        <v>CT19ACG01</v>
      </c>
      <c r="AH324" s="90">
        <f t="shared" si="540"/>
        <v>30.72</v>
      </c>
      <c r="AI324" s="90">
        <f t="shared" si="541"/>
        <v>25</v>
      </c>
      <c r="AJ324" s="90">
        <f t="shared" si="699"/>
        <v>7.68</v>
      </c>
      <c r="AK324" s="121">
        <f t="shared" si="542"/>
        <v>0</v>
      </c>
      <c r="AL324" s="90">
        <f t="shared" si="543"/>
        <v>0</v>
      </c>
      <c r="AM324" s="90">
        <f t="shared" si="544"/>
        <v>0</v>
      </c>
      <c r="AN324" s="90">
        <f t="shared" si="700"/>
        <v>0</v>
      </c>
      <c r="AO324" s="121">
        <f t="shared" si="545"/>
        <v>0</v>
      </c>
      <c r="AP324" s="118">
        <f t="shared" si="701"/>
        <v>0</v>
      </c>
      <c r="AQ324" s="89">
        <f t="shared" si="546"/>
        <v>0</v>
      </c>
      <c r="AR324" s="279">
        <f t="shared" si="702"/>
        <v>0</v>
      </c>
      <c r="AS324" s="121">
        <f t="shared" si="547"/>
        <v>0</v>
      </c>
      <c r="AT324" s="118">
        <f t="shared" si="703"/>
        <v>0</v>
      </c>
      <c r="AU324" s="279">
        <f t="shared" si="548"/>
        <v>0</v>
      </c>
      <c r="AV324" s="279">
        <f t="shared" si="704"/>
        <v>0</v>
      </c>
      <c r="AW324" s="123">
        <f t="shared" si="549"/>
        <v>0</v>
      </c>
      <c r="AX324" s="118">
        <f t="shared" si="705"/>
        <v>0</v>
      </c>
      <c r="AY324" s="287">
        <f t="shared" si="706"/>
        <v>216.06</v>
      </c>
      <c r="AZ324" s="78">
        <f t="shared" si="710"/>
        <v>39.4236</v>
      </c>
      <c r="BA324" s="279"/>
      <c r="BC324" s="325">
        <f t="shared" si="707"/>
        <v>286</v>
      </c>
      <c r="BD324" s="330"/>
      <c r="BE324" s="331" t="b">
        <f t="shared" si="708"/>
        <v>0</v>
      </c>
      <c r="BF324" s="330"/>
      <c r="BG324" s="331" t="b">
        <f t="shared" si="709"/>
        <v>0</v>
      </c>
    </row>
    <row r="325" spans="1:1042" ht="15" customHeight="1" x14ac:dyDescent="0.2">
      <c r="B325" s="91">
        <v>287</v>
      </c>
      <c r="C325" s="91" t="s">
        <v>92</v>
      </c>
      <c r="D325" s="283">
        <f t="shared" si="512"/>
        <v>44074</v>
      </c>
      <c r="E325" s="90" t="str">
        <f t="shared" si="518"/>
        <v>MF19ACM01</v>
      </c>
      <c r="F325" s="90">
        <f t="shared" si="519"/>
        <v>30.42</v>
      </c>
      <c r="G325" s="90">
        <f t="shared" si="520"/>
        <v>23</v>
      </c>
      <c r="H325" s="90">
        <f t="shared" si="692"/>
        <v>6.9966000000000008</v>
      </c>
      <c r="I325" s="121" t="str">
        <f t="shared" si="521"/>
        <v>CT19ACM02</v>
      </c>
      <c r="J325" s="90">
        <f t="shared" si="522"/>
        <v>31.200000000000003</v>
      </c>
      <c r="K325" s="90">
        <f t="shared" si="523"/>
        <v>20</v>
      </c>
      <c r="L325" s="90">
        <f t="shared" si="693"/>
        <v>6.24</v>
      </c>
      <c r="M325" s="121" t="str">
        <f t="shared" si="524"/>
        <v>AC20MNM01</v>
      </c>
      <c r="N325" s="90">
        <f t="shared" si="525"/>
        <v>90.12</v>
      </c>
      <c r="O325" s="90">
        <f t="shared" si="526"/>
        <v>20</v>
      </c>
      <c r="P325" s="90">
        <f t="shared" si="694"/>
        <v>18.024000000000001</v>
      </c>
      <c r="Q325" s="121" t="str">
        <f t="shared" si="527"/>
        <v>ME19ACM01</v>
      </c>
      <c r="R325" s="90">
        <f t="shared" si="528"/>
        <v>60.84</v>
      </c>
      <c r="S325" s="90">
        <f t="shared" si="529"/>
        <v>18</v>
      </c>
      <c r="T325" s="90">
        <f t="shared" si="695"/>
        <v>10.951200000000002</v>
      </c>
      <c r="U325" s="121" t="str">
        <f t="shared" si="530"/>
        <v>EU19TAM02</v>
      </c>
      <c r="V325" s="90">
        <f t="shared" si="531"/>
        <v>79.44</v>
      </c>
      <c r="W325" s="90">
        <f t="shared" si="532"/>
        <v>11</v>
      </c>
      <c r="X325" s="90">
        <f t="shared" si="696"/>
        <v>8.7383999999999986</v>
      </c>
      <c r="Y325" s="121">
        <f t="shared" si="533"/>
        <v>0</v>
      </c>
      <c r="Z325" s="90">
        <f t="shared" si="534"/>
        <v>0</v>
      </c>
      <c r="AA325" s="90">
        <f t="shared" si="535"/>
        <v>0</v>
      </c>
      <c r="AB325" s="90">
        <f t="shared" si="697"/>
        <v>0</v>
      </c>
      <c r="AC325" s="121">
        <f t="shared" si="536"/>
        <v>0</v>
      </c>
      <c r="AD325" s="90">
        <f t="shared" si="537"/>
        <v>0</v>
      </c>
      <c r="AE325" s="90">
        <f t="shared" si="538"/>
        <v>0</v>
      </c>
      <c r="AF325" s="90">
        <f t="shared" si="698"/>
        <v>0</v>
      </c>
      <c r="AG325" s="121">
        <f t="shared" si="539"/>
        <v>0</v>
      </c>
      <c r="AH325" s="90">
        <f t="shared" si="540"/>
        <v>0</v>
      </c>
      <c r="AI325" s="90">
        <f t="shared" si="541"/>
        <v>0</v>
      </c>
      <c r="AJ325" s="90">
        <f t="shared" si="699"/>
        <v>0</v>
      </c>
      <c r="AK325" s="121">
        <f t="shared" si="542"/>
        <v>0</v>
      </c>
      <c r="AL325" s="90">
        <f t="shared" si="543"/>
        <v>0</v>
      </c>
      <c r="AM325" s="90">
        <f t="shared" si="544"/>
        <v>0</v>
      </c>
      <c r="AN325" s="90">
        <f t="shared" si="700"/>
        <v>0</v>
      </c>
      <c r="AO325" s="121">
        <f t="shared" si="545"/>
        <v>0</v>
      </c>
      <c r="AP325" s="118">
        <f t="shared" si="701"/>
        <v>0</v>
      </c>
      <c r="AQ325" s="89">
        <f t="shared" si="546"/>
        <v>0</v>
      </c>
      <c r="AR325" s="279">
        <f t="shared" si="702"/>
        <v>0</v>
      </c>
      <c r="AS325" s="121">
        <f t="shared" si="547"/>
        <v>0</v>
      </c>
      <c r="AT325" s="118">
        <f t="shared" si="703"/>
        <v>0</v>
      </c>
      <c r="AU325" s="279">
        <f t="shared" si="548"/>
        <v>0</v>
      </c>
      <c r="AV325" s="279">
        <f t="shared" si="704"/>
        <v>0</v>
      </c>
      <c r="AW325" s="123">
        <f t="shared" si="549"/>
        <v>0</v>
      </c>
      <c r="AX325" s="118">
        <f t="shared" si="705"/>
        <v>0</v>
      </c>
      <c r="AY325" s="287">
        <f t="shared" si="706"/>
        <v>292.02</v>
      </c>
      <c r="AZ325" s="78">
        <f t="shared" si="710"/>
        <v>50.950200000000002</v>
      </c>
      <c r="BA325" s="279"/>
      <c r="BC325" s="325">
        <f t="shared" si="707"/>
        <v>287</v>
      </c>
      <c r="BD325" s="330"/>
      <c r="BE325" s="331" t="b">
        <f t="shared" si="708"/>
        <v>0</v>
      </c>
      <c r="BF325" s="330"/>
      <c r="BG325" s="331" t="b">
        <f t="shared" si="709"/>
        <v>0</v>
      </c>
    </row>
    <row r="326" spans="1:1042" ht="15" customHeight="1" x14ac:dyDescent="0.2">
      <c r="B326" s="91">
        <v>288</v>
      </c>
      <c r="C326" s="91" t="s">
        <v>92</v>
      </c>
      <c r="D326" s="283">
        <f t="shared" si="512"/>
        <v>44074</v>
      </c>
      <c r="E326" s="90">
        <f t="shared" si="518"/>
        <v>0</v>
      </c>
      <c r="F326" s="90">
        <f t="shared" si="519"/>
        <v>0</v>
      </c>
      <c r="G326" s="90">
        <f t="shared" si="520"/>
        <v>0</v>
      </c>
      <c r="H326" s="90">
        <f t="shared" si="692"/>
        <v>0</v>
      </c>
      <c r="I326" s="121" t="str">
        <f t="shared" si="521"/>
        <v>CT19ACM02</v>
      </c>
      <c r="J326" s="90">
        <f t="shared" si="522"/>
        <v>31.200000000000003</v>
      </c>
      <c r="K326" s="90">
        <f t="shared" si="523"/>
        <v>20</v>
      </c>
      <c r="L326" s="90">
        <f t="shared" si="693"/>
        <v>6.24</v>
      </c>
      <c r="M326" s="121" t="str">
        <f t="shared" si="524"/>
        <v>AC20MNM01</v>
      </c>
      <c r="N326" s="90">
        <f t="shared" si="525"/>
        <v>90.12</v>
      </c>
      <c r="O326" s="90">
        <f t="shared" si="526"/>
        <v>20</v>
      </c>
      <c r="P326" s="90">
        <f t="shared" si="694"/>
        <v>18.024000000000001</v>
      </c>
      <c r="Q326" s="121" t="str">
        <f t="shared" si="527"/>
        <v>ME19ACM01</v>
      </c>
      <c r="R326" s="90">
        <f t="shared" si="528"/>
        <v>60.84</v>
      </c>
      <c r="S326" s="90">
        <f t="shared" si="529"/>
        <v>18</v>
      </c>
      <c r="T326" s="90">
        <f t="shared" si="695"/>
        <v>10.951200000000002</v>
      </c>
      <c r="U326" s="121">
        <f t="shared" si="530"/>
        <v>0</v>
      </c>
      <c r="V326" s="90">
        <f t="shared" si="531"/>
        <v>0</v>
      </c>
      <c r="W326" s="90">
        <f t="shared" si="532"/>
        <v>0</v>
      </c>
      <c r="X326" s="90">
        <f t="shared" si="696"/>
        <v>0</v>
      </c>
      <c r="Y326" s="121">
        <f t="shared" si="533"/>
        <v>0</v>
      </c>
      <c r="Z326" s="90">
        <f t="shared" si="534"/>
        <v>0</v>
      </c>
      <c r="AA326" s="90">
        <f t="shared" si="535"/>
        <v>0</v>
      </c>
      <c r="AB326" s="90">
        <f t="shared" si="697"/>
        <v>0</v>
      </c>
      <c r="AC326" s="121">
        <f t="shared" si="536"/>
        <v>0</v>
      </c>
      <c r="AD326" s="90">
        <f t="shared" si="537"/>
        <v>0</v>
      </c>
      <c r="AE326" s="90">
        <f t="shared" si="538"/>
        <v>0</v>
      </c>
      <c r="AF326" s="90">
        <f t="shared" si="698"/>
        <v>0</v>
      </c>
      <c r="AG326" s="121" t="str">
        <f t="shared" si="539"/>
        <v>CT19ACG01</v>
      </c>
      <c r="AH326" s="90">
        <f t="shared" si="540"/>
        <v>30.72</v>
      </c>
      <c r="AI326" s="90">
        <f t="shared" si="541"/>
        <v>25</v>
      </c>
      <c r="AJ326" s="90">
        <f t="shared" si="699"/>
        <v>7.68</v>
      </c>
      <c r="AK326" s="121">
        <f t="shared" si="542"/>
        <v>0</v>
      </c>
      <c r="AL326" s="90">
        <f t="shared" si="543"/>
        <v>0</v>
      </c>
      <c r="AM326" s="90">
        <f t="shared" si="544"/>
        <v>0</v>
      </c>
      <c r="AN326" s="90">
        <f t="shared" si="700"/>
        <v>0</v>
      </c>
      <c r="AO326" s="121">
        <f t="shared" si="545"/>
        <v>0</v>
      </c>
      <c r="AP326" s="118">
        <f t="shared" si="701"/>
        <v>0</v>
      </c>
      <c r="AQ326" s="89">
        <f t="shared" si="546"/>
        <v>0</v>
      </c>
      <c r="AR326" s="279">
        <f t="shared" si="702"/>
        <v>0</v>
      </c>
      <c r="AS326" s="121">
        <f t="shared" si="547"/>
        <v>0</v>
      </c>
      <c r="AT326" s="118">
        <f t="shared" si="703"/>
        <v>0</v>
      </c>
      <c r="AU326" s="279">
        <f t="shared" si="548"/>
        <v>0</v>
      </c>
      <c r="AV326" s="279">
        <f t="shared" si="704"/>
        <v>0</v>
      </c>
      <c r="AW326" s="123">
        <f t="shared" si="549"/>
        <v>0</v>
      </c>
      <c r="AX326" s="118">
        <f t="shared" si="705"/>
        <v>0</v>
      </c>
      <c r="AY326" s="287">
        <f t="shared" si="706"/>
        <v>212.88000000000002</v>
      </c>
      <c r="AZ326" s="78">
        <f t="shared" si="710"/>
        <v>42.895200000000003</v>
      </c>
      <c r="BA326" s="279"/>
      <c r="BC326" s="325">
        <f t="shared" si="707"/>
        <v>288</v>
      </c>
      <c r="BD326" s="330"/>
      <c r="BE326" s="331" t="b">
        <f t="shared" si="708"/>
        <v>0</v>
      </c>
      <c r="BF326" s="330"/>
      <c r="BG326" s="331" t="b">
        <f t="shared" si="709"/>
        <v>0</v>
      </c>
    </row>
    <row r="327" spans="1:1042" ht="15" customHeight="1" x14ac:dyDescent="0.2">
      <c r="B327" s="91">
        <v>289</v>
      </c>
      <c r="C327" s="91" t="s">
        <v>92</v>
      </c>
      <c r="D327" s="283">
        <f t="shared" si="512"/>
        <v>44074</v>
      </c>
      <c r="E327" s="90">
        <f t="shared" si="518"/>
        <v>0</v>
      </c>
      <c r="F327" s="90">
        <f t="shared" si="519"/>
        <v>0</v>
      </c>
      <c r="G327" s="90">
        <f t="shared" si="520"/>
        <v>0</v>
      </c>
      <c r="H327" s="90">
        <f t="shared" si="692"/>
        <v>0</v>
      </c>
      <c r="I327" s="121">
        <f t="shared" si="521"/>
        <v>0</v>
      </c>
      <c r="J327" s="90">
        <f t="shared" si="522"/>
        <v>0</v>
      </c>
      <c r="K327" s="90">
        <f t="shared" si="523"/>
        <v>0</v>
      </c>
      <c r="L327" s="90">
        <f t="shared" si="693"/>
        <v>0</v>
      </c>
      <c r="M327" s="121" t="str">
        <f t="shared" si="524"/>
        <v>AC20MNM01</v>
      </c>
      <c r="N327" s="90">
        <f t="shared" si="525"/>
        <v>90.12</v>
      </c>
      <c r="O327" s="90">
        <f t="shared" si="526"/>
        <v>20</v>
      </c>
      <c r="P327" s="90">
        <f t="shared" si="694"/>
        <v>18.024000000000001</v>
      </c>
      <c r="Q327" s="121" t="str">
        <f t="shared" si="527"/>
        <v>ME19ACM01</v>
      </c>
      <c r="R327" s="90">
        <f t="shared" si="528"/>
        <v>30.42</v>
      </c>
      <c r="S327" s="90">
        <f t="shared" si="529"/>
        <v>18</v>
      </c>
      <c r="T327" s="90">
        <f t="shared" si="695"/>
        <v>5.4756000000000009</v>
      </c>
      <c r="U327" s="121" t="str">
        <f t="shared" si="530"/>
        <v>EU19TAM02</v>
      </c>
      <c r="V327" s="90">
        <f t="shared" si="531"/>
        <v>39.72</v>
      </c>
      <c r="W327" s="90">
        <f t="shared" si="532"/>
        <v>11</v>
      </c>
      <c r="X327" s="90">
        <f t="shared" si="696"/>
        <v>4.3691999999999993</v>
      </c>
      <c r="Y327" s="121">
        <f t="shared" si="533"/>
        <v>0</v>
      </c>
      <c r="Z327" s="90">
        <f t="shared" si="534"/>
        <v>0</v>
      </c>
      <c r="AA327" s="90">
        <f t="shared" si="535"/>
        <v>0</v>
      </c>
      <c r="AB327" s="90">
        <f t="shared" si="697"/>
        <v>0</v>
      </c>
      <c r="AC327" s="121">
        <f t="shared" si="536"/>
        <v>0</v>
      </c>
      <c r="AD327" s="90">
        <f t="shared" si="537"/>
        <v>0</v>
      </c>
      <c r="AE327" s="90">
        <f t="shared" si="538"/>
        <v>0</v>
      </c>
      <c r="AF327" s="90">
        <f t="shared" si="698"/>
        <v>0</v>
      </c>
      <c r="AG327" s="121" t="str">
        <f t="shared" si="539"/>
        <v>CT19ACG01</v>
      </c>
      <c r="AH327" s="90">
        <f t="shared" si="540"/>
        <v>61.44</v>
      </c>
      <c r="AI327" s="90">
        <f t="shared" si="541"/>
        <v>25</v>
      </c>
      <c r="AJ327" s="90">
        <f t="shared" si="699"/>
        <v>15.36</v>
      </c>
      <c r="AK327" s="121">
        <f t="shared" si="542"/>
        <v>0</v>
      </c>
      <c r="AL327" s="90">
        <f t="shared" si="543"/>
        <v>0</v>
      </c>
      <c r="AM327" s="90">
        <f t="shared" si="544"/>
        <v>0</v>
      </c>
      <c r="AN327" s="90">
        <f t="shared" si="700"/>
        <v>0</v>
      </c>
      <c r="AO327" s="121">
        <f t="shared" si="545"/>
        <v>0</v>
      </c>
      <c r="AP327" s="118">
        <f t="shared" si="701"/>
        <v>0</v>
      </c>
      <c r="AQ327" s="89">
        <f t="shared" si="546"/>
        <v>0</v>
      </c>
      <c r="AR327" s="279">
        <f t="shared" si="702"/>
        <v>0</v>
      </c>
      <c r="AS327" s="121">
        <f t="shared" si="547"/>
        <v>0</v>
      </c>
      <c r="AT327" s="118">
        <f t="shared" si="703"/>
        <v>0</v>
      </c>
      <c r="AU327" s="279">
        <f t="shared" si="548"/>
        <v>0</v>
      </c>
      <c r="AV327" s="279">
        <f t="shared" si="704"/>
        <v>0</v>
      </c>
      <c r="AW327" s="123">
        <f t="shared" si="549"/>
        <v>0</v>
      </c>
      <c r="AX327" s="118">
        <f t="shared" si="705"/>
        <v>0</v>
      </c>
      <c r="AY327" s="287">
        <f t="shared" si="706"/>
        <v>221.7</v>
      </c>
      <c r="AZ327" s="78">
        <f t="shared" si="710"/>
        <v>43.2288</v>
      </c>
      <c r="BA327" s="279"/>
      <c r="BC327" s="325">
        <f t="shared" si="707"/>
        <v>289</v>
      </c>
      <c r="BD327" s="330"/>
      <c r="BE327" s="331" t="b">
        <f t="shared" si="708"/>
        <v>0</v>
      </c>
      <c r="BF327" s="330"/>
      <c r="BG327" s="331" t="b">
        <f t="shared" si="709"/>
        <v>0</v>
      </c>
    </row>
    <row r="328" spans="1:1042" ht="15" customHeight="1" x14ac:dyDescent="0.2">
      <c r="B328" s="91">
        <v>290</v>
      </c>
      <c r="C328" s="91" t="s">
        <v>92</v>
      </c>
      <c r="D328" s="283">
        <f t="shared" si="512"/>
        <v>44074</v>
      </c>
      <c r="E328" s="90" t="str">
        <f t="shared" si="518"/>
        <v>MF19ACM01</v>
      </c>
      <c r="F328" s="90">
        <f t="shared" si="519"/>
        <v>60.84</v>
      </c>
      <c r="G328" s="90">
        <f t="shared" si="520"/>
        <v>23</v>
      </c>
      <c r="H328" s="90">
        <f t="shared" si="692"/>
        <v>13.993200000000002</v>
      </c>
      <c r="I328" s="121" t="str">
        <f t="shared" si="521"/>
        <v>CT19ACM02</v>
      </c>
      <c r="J328" s="90">
        <f t="shared" si="522"/>
        <v>62.400000000000006</v>
      </c>
      <c r="K328" s="90">
        <f t="shared" si="523"/>
        <v>20</v>
      </c>
      <c r="L328" s="90">
        <f t="shared" si="693"/>
        <v>12.48</v>
      </c>
      <c r="M328" s="121" t="str">
        <f t="shared" si="524"/>
        <v>AC20MNM01</v>
      </c>
      <c r="N328" s="90">
        <f t="shared" si="525"/>
        <v>135.18</v>
      </c>
      <c r="O328" s="90">
        <f t="shared" si="526"/>
        <v>20</v>
      </c>
      <c r="P328" s="90">
        <f t="shared" si="694"/>
        <v>27.036000000000005</v>
      </c>
      <c r="Q328" s="121" t="str">
        <f t="shared" si="527"/>
        <v>ME19ACM01</v>
      </c>
      <c r="R328" s="90">
        <f t="shared" si="528"/>
        <v>60.84</v>
      </c>
      <c r="S328" s="90">
        <f t="shared" si="529"/>
        <v>18</v>
      </c>
      <c r="T328" s="90">
        <f t="shared" si="695"/>
        <v>10.951200000000002</v>
      </c>
      <c r="U328" s="121" t="str">
        <f t="shared" si="530"/>
        <v>EU19TAM02</v>
      </c>
      <c r="V328" s="90">
        <f t="shared" si="531"/>
        <v>79.44</v>
      </c>
      <c r="W328" s="90">
        <f t="shared" si="532"/>
        <v>11</v>
      </c>
      <c r="X328" s="90">
        <f t="shared" si="696"/>
        <v>8.7383999999999986</v>
      </c>
      <c r="Y328" s="121">
        <f t="shared" si="533"/>
        <v>0</v>
      </c>
      <c r="Z328" s="90">
        <f t="shared" si="534"/>
        <v>0</v>
      </c>
      <c r="AA328" s="90">
        <f t="shared" si="535"/>
        <v>0</v>
      </c>
      <c r="AB328" s="90">
        <f t="shared" si="697"/>
        <v>0</v>
      </c>
      <c r="AC328" s="121">
        <f t="shared" si="536"/>
        <v>0</v>
      </c>
      <c r="AD328" s="90">
        <f t="shared" si="537"/>
        <v>0</v>
      </c>
      <c r="AE328" s="90">
        <f t="shared" si="538"/>
        <v>0</v>
      </c>
      <c r="AF328" s="90">
        <f t="shared" si="698"/>
        <v>0</v>
      </c>
      <c r="AG328" s="121">
        <f t="shared" si="539"/>
        <v>0</v>
      </c>
      <c r="AH328" s="90">
        <f t="shared" si="540"/>
        <v>0</v>
      </c>
      <c r="AI328" s="90">
        <f t="shared" si="541"/>
        <v>0</v>
      </c>
      <c r="AJ328" s="90">
        <f t="shared" si="699"/>
        <v>0</v>
      </c>
      <c r="AK328" s="121">
        <f t="shared" si="542"/>
        <v>0</v>
      </c>
      <c r="AL328" s="90">
        <f t="shared" si="543"/>
        <v>0</v>
      </c>
      <c r="AM328" s="90">
        <f t="shared" si="544"/>
        <v>0</v>
      </c>
      <c r="AN328" s="90">
        <f t="shared" si="700"/>
        <v>0</v>
      </c>
      <c r="AO328" s="121">
        <f t="shared" si="545"/>
        <v>0</v>
      </c>
      <c r="AP328" s="118">
        <f t="shared" si="701"/>
        <v>0</v>
      </c>
      <c r="AQ328" s="89">
        <f t="shared" si="546"/>
        <v>0</v>
      </c>
      <c r="AR328" s="279">
        <f t="shared" si="702"/>
        <v>0</v>
      </c>
      <c r="AS328" s="121">
        <f t="shared" si="547"/>
        <v>0</v>
      </c>
      <c r="AT328" s="118">
        <f t="shared" si="703"/>
        <v>0</v>
      </c>
      <c r="AU328" s="279">
        <f t="shared" si="548"/>
        <v>0</v>
      </c>
      <c r="AV328" s="279">
        <f t="shared" si="704"/>
        <v>0</v>
      </c>
      <c r="AW328" s="123">
        <f t="shared" si="549"/>
        <v>0</v>
      </c>
      <c r="AX328" s="118">
        <f t="shared" si="705"/>
        <v>0</v>
      </c>
      <c r="AY328" s="287">
        <f t="shared" si="706"/>
        <v>398.7</v>
      </c>
      <c r="AZ328" s="78">
        <f t="shared" si="710"/>
        <v>73.198800000000006</v>
      </c>
      <c r="BA328" s="279"/>
      <c r="BC328" s="325">
        <f t="shared" si="707"/>
        <v>290</v>
      </c>
      <c r="BD328" s="330"/>
      <c r="BE328" s="331" t="b">
        <f t="shared" si="708"/>
        <v>0</v>
      </c>
      <c r="BF328" s="330"/>
      <c r="BG328" s="331" t="b">
        <f t="shared" si="709"/>
        <v>0</v>
      </c>
    </row>
    <row r="329" spans="1:1042" s="289" customFormat="1" ht="15" customHeight="1" x14ac:dyDescent="0.2">
      <c r="A329" s="290"/>
      <c r="B329" s="111">
        <v>291</v>
      </c>
      <c r="C329" s="111" t="s">
        <v>92</v>
      </c>
      <c r="D329" s="284">
        <f t="shared" si="512"/>
        <v>44074</v>
      </c>
      <c r="E329" s="99" t="str">
        <f t="shared" si="518"/>
        <v>MF19ACM01</v>
      </c>
      <c r="F329" s="99">
        <f t="shared" si="519"/>
        <v>30.42</v>
      </c>
      <c r="G329" s="99">
        <f t="shared" si="520"/>
        <v>23</v>
      </c>
      <c r="H329" s="99">
        <f t="shared" si="503"/>
        <v>6.9966000000000008</v>
      </c>
      <c r="I329" s="122" t="str">
        <f t="shared" si="521"/>
        <v>CT19ACM02</v>
      </c>
      <c r="J329" s="99">
        <f t="shared" si="522"/>
        <v>31.200000000000003</v>
      </c>
      <c r="K329" s="99">
        <f t="shared" si="523"/>
        <v>20</v>
      </c>
      <c r="L329" s="99">
        <f t="shared" si="504"/>
        <v>6.24</v>
      </c>
      <c r="M329" s="122" t="str">
        <f t="shared" si="524"/>
        <v>AC20MNM01</v>
      </c>
      <c r="N329" s="99">
        <f t="shared" si="525"/>
        <v>45.06</v>
      </c>
      <c r="O329" s="99">
        <f t="shared" si="526"/>
        <v>20</v>
      </c>
      <c r="P329" s="99">
        <f t="shared" si="505"/>
        <v>9.0120000000000005</v>
      </c>
      <c r="Q329" s="122" t="str">
        <f t="shared" si="527"/>
        <v>ME19ACM01</v>
      </c>
      <c r="R329" s="99">
        <f t="shared" si="528"/>
        <v>60.84</v>
      </c>
      <c r="S329" s="99">
        <f t="shared" si="529"/>
        <v>18</v>
      </c>
      <c r="T329" s="99">
        <f t="shared" si="506"/>
        <v>10.951200000000002</v>
      </c>
      <c r="U329" s="122" t="str">
        <f t="shared" si="530"/>
        <v>EU19TAM02</v>
      </c>
      <c r="V329" s="99">
        <f t="shared" si="531"/>
        <v>39.72</v>
      </c>
      <c r="W329" s="99">
        <f t="shared" si="532"/>
        <v>11</v>
      </c>
      <c r="X329" s="99">
        <f t="shared" si="507"/>
        <v>4.3691999999999993</v>
      </c>
      <c r="Y329" s="122">
        <f t="shared" si="533"/>
        <v>0</v>
      </c>
      <c r="Z329" s="99">
        <f t="shared" si="534"/>
        <v>0</v>
      </c>
      <c r="AA329" s="99">
        <f t="shared" si="535"/>
        <v>0</v>
      </c>
      <c r="AB329" s="99">
        <f t="shared" si="508"/>
        <v>0</v>
      </c>
      <c r="AC329" s="122" t="str">
        <f t="shared" si="536"/>
        <v>MF19DAG01</v>
      </c>
      <c r="AD329" s="99">
        <f t="shared" si="537"/>
        <v>60.84</v>
      </c>
      <c r="AE329" s="99">
        <f t="shared" si="538"/>
        <v>33</v>
      </c>
      <c r="AF329" s="99">
        <f t="shared" si="509"/>
        <v>20.077200000000001</v>
      </c>
      <c r="AG329" s="122" t="str">
        <f t="shared" si="539"/>
        <v>CT19ACG01</v>
      </c>
      <c r="AH329" s="99">
        <f t="shared" si="540"/>
        <v>30.72</v>
      </c>
      <c r="AI329" s="99">
        <f t="shared" si="541"/>
        <v>25</v>
      </c>
      <c r="AJ329" s="99">
        <f t="shared" si="510"/>
        <v>7.68</v>
      </c>
      <c r="AK329" s="122">
        <f t="shared" si="542"/>
        <v>0</v>
      </c>
      <c r="AL329" s="99">
        <f t="shared" si="543"/>
        <v>0</v>
      </c>
      <c r="AM329" s="99">
        <f t="shared" si="544"/>
        <v>0</v>
      </c>
      <c r="AN329" s="99">
        <f t="shared" si="511"/>
        <v>0</v>
      </c>
      <c r="AO329" s="122">
        <f t="shared" si="545"/>
        <v>0</v>
      </c>
      <c r="AP329" s="119">
        <f t="shared" si="513"/>
        <v>0</v>
      </c>
      <c r="AQ329" s="285">
        <f t="shared" si="546"/>
        <v>0</v>
      </c>
      <c r="AR329" s="99">
        <f t="shared" si="514"/>
        <v>0</v>
      </c>
      <c r="AS329" s="122">
        <f t="shared" si="547"/>
        <v>0</v>
      </c>
      <c r="AT329" s="119">
        <f t="shared" si="515"/>
        <v>0</v>
      </c>
      <c r="AU329" s="99">
        <f t="shared" si="548"/>
        <v>0</v>
      </c>
      <c r="AV329" s="99">
        <f t="shared" si="516"/>
        <v>0</v>
      </c>
      <c r="AW329" s="124">
        <f t="shared" si="549"/>
        <v>0</v>
      </c>
      <c r="AX329" s="119">
        <f t="shared" si="517"/>
        <v>0</v>
      </c>
      <c r="AY329" s="288">
        <f t="shared" si="550"/>
        <v>298.80000000000007</v>
      </c>
      <c r="AZ329" s="286">
        <f>IF($C329="GD",H329+L329+P329+T329+X329+AB329+AF329+AJ329+AN329+AP329-BE329-BG329,AR329+AT329+AX329+AV329-BE329-BG329)</f>
        <v>65.3262</v>
      </c>
      <c r="BA329" s="99"/>
      <c r="BB329" s="291"/>
      <c r="BC329" s="324">
        <f t="shared" si="674"/>
        <v>291</v>
      </c>
      <c r="BD329" s="332"/>
      <c r="BE329" s="333" t="b">
        <f t="shared" si="675"/>
        <v>0</v>
      </c>
      <c r="BF329" s="332"/>
      <c r="BG329" s="333" t="b">
        <f t="shared" si="676"/>
        <v>0</v>
      </c>
      <c r="BH329" s="290"/>
      <c r="BI329" s="290"/>
      <c r="BJ329" s="290"/>
      <c r="BK329" s="290"/>
      <c r="BL329" s="290"/>
      <c r="BM329" s="290"/>
      <c r="BN329" s="290"/>
      <c r="BO329" s="290"/>
      <c r="BP329" s="290"/>
      <c r="BQ329" s="290"/>
      <c r="BR329" s="290"/>
      <c r="BS329" s="290"/>
      <c r="BT329" s="290"/>
      <c r="BU329" s="290"/>
      <c r="BV329" s="290"/>
      <c r="BW329" s="290"/>
      <c r="BX329" s="290"/>
      <c r="BY329" s="290"/>
      <c r="BZ329" s="290"/>
      <c r="CA329" s="290"/>
      <c r="CB329" s="290"/>
      <c r="CC329" s="290"/>
      <c r="CD329" s="290"/>
      <c r="CE329" s="290"/>
      <c r="CF329" s="290"/>
      <c r="CG329" s="290"/>
      <c r="CH329" s="290"/>
      <c r="CI329" s="290"/>
      <c r="CJ329" s="290"/>
      <c r="CK329" s="290"/>
      <c r="CL329" s="290"/>
      <c r="CM329" s="290"/>
      <c r="CN329" s="290"/>
      <c r="CO329" s="290"/>
      <c r="CP329" s="290"/>
      <c r="CQ329" s="290"/>
      <c r="CR329" s="290"/>
      <c r="CS329" s="290"/>
      <c r="CT329" s="290"/>
      <c r="CU329" s="290"/>
      <c r="CV329" s="290"/>
      <c r="CW329" s="290"/>
      <c r="CX329" s="290"/>
      <c r="CY329" s="290"/>
      <c r="CZ329" s="290"/>
      <c r="DA329" s="290"/>
      <c r="DB329" s="290"/>
      <c r="DC329" s="290"/>
      <c r="DD329" s="290"/>
      <c r="DE329" s="290"/>
      <c r="DF329" s="290"/>
      <c r="DG329" s="290"/>
      <c r="DH329" s="290"/>
      <c r="DI329" s="290"/>
      <c r="DJ329" s="290"/>
      <c r="DK329" s="290"/>
      <c r="DL329" s="290"/>
      <c r="DM329" s="290"/>
      <c r="DN329" s="290"/>
      <c r="DO329" s="290"/>
      <c r="DP329" s="290"/>
      <c r="DQ329" s="290"/>
      <c r="DR329" s="290"/>
      <c r="DS329" s="290"/>
      <c r="DT329" s="290"/>
      <c r="DU329" s="290"/>
      <c r="DV329" s="290"/>
      <c r="DW329" s="290"/>
      <c r="DX329" s="290"/>
      <c r="DY329" s="290"/>
      <c r="DZ329" s="290"/>
      <c r="EA329" s="290"/>
      <c r="EB329" s="290"/>
      <c r="EC329" s="290"/>
      <c r="ED329" s="290"/>
      <c r="EE329" s="290"/>
      <c r="EF329" s="290"/>
      <c r="EG329" s="290"/>
      <c r="EH329" s="290"/>
      <c r="EI329" s="290"/>
      <c r="EJ329" s="290"/>
      <c r="EK329" s="290"/>
      <c r="EL329" s="290"/>
      <c r="EM329" s="290"/>
      <c r="EN329" s="290"/>
      <c r="EO329" s="290"/>
      <c r="EP329" s="290"/>
      <c r="EQ329" s="290"/>
      <c r="ER329" s="290"/>
      <c r="ES329" s="290"/>
      <c r="ET329" s="290"/>
      <c r="EU329" s="290"/>
      <c r="EV329" s="290"/>
      <c r="EW329" s="290"/>
      <c r="EX329" s="290"/>
      <c r="EY329" s="290"/>
      <c r="EZ329" s="290"/>
      <c r="FA329" s="290"/>
      <c r="FB329" s="290"/>
      <c r="FC329" s="290"/>
      <c r="FD329" s="290"/>
      <c r="FE329" s="290"/>
      <c r="FF329" s="290"/>
      <c r="FG329" s="290"/>
      <c r="FH329" s="290"/>
      <c r="FI329" s="290"/>
      <c r="FJ329" s="290"/>
      <c r="FK329" s="290"/>
      <c r="FL329" s="290"/>
      <c r="FM329" s="290"/>
      <c r="FN329" s="290"/>
      <c r="FO329" s="290"/>
      <c r="FP329" s="290"/>
      <c r="FQ329" s="290"/>
      <c r="FR329" s="290"/>
      <c r="FS329" s="290"/>
      <c r="FT329" s="290"/>
      <c r="FU329" s="290"/>
      <c r="FV329" s="290"/>
      <c r="FW329" s="290"/>
      <c r="FX329" s="290"/>
      <c r="FY329" s="290"/>
      <c r="FZ329" s="290"/>
      <c r="GA329" s="290"/>
      <c r="GB329" s="290"/>
      <c r="GC329" s="290"/>
      <c r="GD329" s="290"/>
      <c r="GE329" s="290"/>
      <c r="GF329" s="290"/>
      <c r="GG329" s="290"/>
      <c r="GH329" s="290"/>
      <c r="GI329" s="290"/>
      <c r="GJ329" s="290"/>
      <c r="GK329" s="290"/>
      <c r="GL329" s="290"/>
      <c r="GM329" s="290"/>
      <c r="GN329" s="290"/>
      <c r="GO329" s="290"/>
      <c r="GP329" s="290"/>
      <c r="GQ329" s="290"/>
      <c r="GR329" s="290"/>
      <c r="GS329" s="290"/>
      <c r="GT329" s="290"/>
      <c r="GU329" s="290"/>
      <c r="GV329" s="290"/>
      <c r="GW329" s="290"/>
      <c r="GX329" s="290"/>
      <c r="GY329" s="290"/>
      <c r="GZ329" s="290"/>
      <c r="HA329" s="290"/>
      <c r="HB329" s="290"/>
      <c r="HC329" s="290"/>
      <c r="HD329" s="290"/>
      <c r="HE329" s="290"/>
      <c r="HF329" s="290"/>
      <c r="HG329" s="290"/>
      <c r="HH329" s="290"/>
      <c r="HI329" s="290"/>
      <c r="HJ329" s="290"/>
      <c r="HK329" s="290"/>
      <c r="HL329" s="290"/>
      <c r="HM329" s="290"/>
      <c r="HN329" s="290"/>
      <c r="HO329" s="290"/>
      <c r="HP329" s="290"/>
      <c r="HQ329" s="290"/>
      <c r="HR329" s="290"/>
      <c r="HS329" s="290"/>
      <c r="HT329" s="290"/>
      <c r="HU329" s="290"/>
      <c r="HV329" s="290"/>
      <c r="HW329" s="290"/>
      <c r="HX329" s="290"/>
      <c r="HY329" s="290"/>
      <c r="HZ329" s="290"/>
      <c r="IA329" s="290"/>
      <c r="IB329" s="290"/>
      <c r="IC329" s="290"/>
      <c r="ID329" s="290"/>
      <c r="IE329" s="290"/>
      <c r="IF329" s="290"/>
      <c r="IG329" s="290"/>
      <c r="IH329" s="290"/>
      <c r="II329" s="290"/>
      <c r="IJ329" s="290"/>
      <c r="IK329" s="290"/>
      <c r="IL329" s="290"/>
      <c r="IM329" s="290"/>
      <c r="IN329" s="290"/>
      <c r="IO329" s="290"/>
      <c r="IP329" s="290"/>
      <c r="IQ329" s="290"/>
      <c r="IR329" s="290"/>
      <c r="IS329" s="290"/>
      <c r="IT329" s="290"/>
      <c r="IU329" s="290"/>
      <c r="IV329" s="290"/>
      <c r="IW329" s="290"/>
      <c r="IX329" s="290"/>
      <c r="IY329" s="290"/>
      <c r="IZ329" s="290"/>
      <c r="JA329" s="290"/>
      <c r="JB329" s="290"/>
      <c r="JC329" s="290"/>
      <c r="JD329" s="290"/>
      <c r="JE329" s="290"/>
      <c r="JF329" s="290"/>
      <c r="JG329" s="290"/>
      <c r="JH329" s="290"/>
      <c r="JI329" s="290"/>
      <c r="JJ329" s="290"/>
      <c r="JK329" s="290"/>
      <c r="JL329" s="290"/>
      <c r="JM329" s="290"/>
      <c r="JN329" s="290"/>
      <c r="JO329" s="290"/>
      <c r="JP329" s="290"/>
      <c r="JQ329" s="290"/>
      <c r="JR329" s="290"/>
      <c r="JS329" s="290"/>
      <c r="JT329" s="290"/>
      <c r="JU329" s="290"/>
      <c r="JV329" s="290"/>
      <c r="JW329" s="290"/>
      <c r="JX329" s="290"/>
      <c r="JY329" s="290"/>
      <c r="JZ329" s="290"/>
      <c r="KA329" s="290"/>
      <c r="KB329" s="290"/>
      <c r="KC329" s="290"/>
      <c r="KD329" s="290"/>
      <c r="KE329" s="290"/>
      <c r="KF329" s="290"/>
      <c r="KG329" s="290"/>
      <c r="KH329" s="290"/>
      <c r="KI329" s="290"/>
      <c r="KJ329" s="290"/>
      <c r="KK329" s="290"/>
      <c r="KL329" s="290"/>
      <c r="KM329" s="290"/>
      <c r="KN329" s="290"/>
      <c r="KO329" s="290"/>
      <c r="KP329" s="290"/>
      <c r="KQ329" s="290"/>
      <c r="KR329" s="290"/>
      <c r="KS329" s="290"/>
      <c r="KT329" s="290"/>
      <c r="KU329" s="290"/>
      <c r="KV329" s="290"/>
      <c r="KW329" s="290"/>
      <c r="KX329" s="290"/>
      <c r="KY329" s="290"/>
      <c r="KZ329" s="290"/>
      <c r="LA329" s="290"/>
      <c r="LB329" s="290"/>
      <c r="LC329" s="290"/>
      <c r="LD329" s="290"/>
      <c r="LE329" s="290"/>
      <c r="LF329" s="290"/>
      <c r="LG329" s="290"/>
      <c r="LH329" s="290"/>
      <c r="LI329" s="290"/>
      <c r="LJ329" s="290"/>
      <c r="LK329" s="290"/>
      <c r="LL329" s="290"/>
      <c r="LM329" s="290"/>
      <c r="LN329" s="290"/>
      <c r="LO329" s="290"/>
      <c r="LP329" s="290"/>
      <c r="LQ329" s="290"/>
      <c r="LR329" s="290"/>
      <c r="LS329" s="290"/>
      <c r="LT329" s="290"/>
      <c r="LU329" s="290"/>
      <c r="LV329" s="290"/>
      <c r="LW329" s="290"/>
      <c r="LX329" s="290"/>
      <c r="LY329" s="290"/>
      <c r="LZ329" s="290"/>
      <c r="MA329" s="290"/>
      <c r="MB329" s="290"/>
      <c r="MC329" s="290"/>
      <c r="MD329" s="290"/>
      <c r="ME329" s="290"/>
      <c r="MF329" s="290"/>
      <c r="MG329" s="290"/>
      <c r="MH329" s="290"/>
      <c r="MI329" s="290"/>
      <c r="MJ329" s="290"/>
      <c r="MK329" s="290"/>
      <c r="ML329" s="290"/>
      <c r="MM329" s="290"/>
      <c r="MN329" s="290"/>
      <c r="MO329" s="290"/>
      <c r="MP329" s="290"/>
      <c r="MQ329" s="290"/>
      <c r="MR329" s="290"/>
      <c r="MS329" s="290"/>
      <c r="MT329" s="290"/>
      <c r="MU329" s="290"/>
      <c r="MV329" s="290"/>
      <c r="MW329" s="290"/>
      <c r="MX329" s="290"/>
      <c r="MY329" s="290"/>
      <c r="MZ329" s="290"/>
      <c r="NA329" s="290"/>
      <c r="NB329" s="290"/>
      <c r="NC329" s="290"/>
      <c r="ND329" s="290"/>
      <c r="NE329" s="290"/>
      <c r="NF329" s="290"/>
      <c r="NG329" s="290"/>
      <c r="NH329" s="290"/>
      <c r="NI329" s="290"/>
      <c r="NJ329" s="290"/>
      <c r="NK329" s="290"/>
      <c r="NL329" s="290"/>
      <c r="NM329" s="290"/>
      <c r="NN329" s="290"/>
      <c r="NO329" s="290"/>
      <c r="NP329" s="290"/>
      <c r="NQ329" s="290"/>
      <c r="NR329" s="290"/>
      <c r="NS329" s="290"/>
      <c r="NT329" s="290"/>
      <c r="NU329" s="290"/>
      <c r="NV329" s="290"/>
      <c r="NW329" s="290"/>
      <c r="NX329" s="290"/>
      <c r="NY329" s="290"/>
      <c r="NZ329" s="290"/>
      <c r="OA329" s="290"/>
      <c r="OB329" s="290"/>
      <c r="OC329" s="290"/>
      <c r="OD329" s="290"/>
      <c r="OE329" s="290"/>
      <c r="OF329" s="290"/>
      <c r="OG329" s="290"/>
      <c r="OH329" s="290"/>
      <c r="OI329" s="290"/>
      <c r="OJ329" s="290"/>
      <c r="OK329" s="290"/>
      <c r="OL329" s="290"/>
      <c r="OM329" s="290"/>
      <c r="ON329" s="290"/>
      <c r="OO329" s="290"/>
      <c r="OP329" s="290"/>
      <c r="OQ329" s="290"/>
      <c r="OR329" s="290"/>
      <c r="OS329" s="290"/>
      <c r="OT329" s="290"/>
      <c r="OU329" s="290"/>
      <c r="OV329" s="290"/>
      <c r="OW329" s="290"/>
      <c r="OX329" s="290"/>
      <c r="OY329" s="290"/>
      <c r="OZ329" s="290"/>
      <c r="PA329" s="290"/>
      <c r="PB329" s="290"/>
      <c r="PC329" s="290"/>
      <c r="PD329" s="290"/>
      <c r="PE329" s="290"/>
      <c r="PF329" s="290"/>
      <c r="PG329" s="290"/>
      <c r="PH329" s="290"/>
      <c r="PI329" s="290"/>
      <c r="PJ329" s="290"/>
      <c r="PK329" s="290"/>
      <c r="PL329" s="290"/>
      <c r="PM329" s="290"/>
      <c r="PN329" s="290"/>
      <c r="PO329" s="290"/>
      <c r="PP329" s="290"/>
      <c r="PQ329" s="290"/>
      <c r="PR329" s="290"/>
      <c r="PS329" s="290"/>
      <c r="PT329" s="290"/>
      <c r="PU329" s="290"/>
      <c r="PV329" s="290"/>
      <c r="PW329" s="290"/>
      <c r="PX329" s="290"/>
      <c r="PY329" s="290"/>
      <c r="PZ329" s="290"/>
      <c r="QA329" s="290"/>
      <c r="QB329" s="290"/>
      <c r="QC329" s="290"/>
      <c r="QD329" s="290"/>
      <c r="QE329" s="290"/>
      <c r="QF329" s="290"/>
      <c r="QG329" s="290"/>
      <c r="QH329" s="290"/>
      <c r="QI329" s="290"/>
      <c r="QJ329" s="290"/>
      <c r="QK329" s="290"/>
      <c r="QL329" s="290"/>
      <c r="QM329" s="290"/>
      <c r="QN329" s="290"/>
      <c r="QO329" s="290"/>
      <c r="QP329" s="290"/>
      <c r="QQ329" s="290"/>
      <c r="QR329" s="290"/>
      <c r="QS329" s="290"/>
      <c r="QT329" s="290"/>
      <c r="QU329" s="290"/>
      <c r="QV329" s="290"/>
      <c r="QW329" s="290"/>
      <c r="QX329" s="290"/>
      <c r="QY329" s="290"/>
      <c r="QZ329" s="290"/>
      <c r="RA329" s="290"/>
      <c r="RB329" s="290"/>
      <c r="RC329" s="290"/>
      <c r="RD329" s="290"/>
      <c r="RE329" s="290"/>
      <c r="RF329" s="290"/>
      <c r="RG329" s="290"/>
      <c r="RH329" s="290"/>
      <c r="RI329" s="290"/>
      <c r="RJ329" s="290"/>
      <c r="RK329" s="290"/>
      <c r="RL329" s="290"/>
      <c r="RM329" s="290"/>
      <c r="RN329" s="290"/>
      <c r="RO329" s="290"/>
      <c r="RP329" s="290"/>
      <c r="RQ329" s="290"/>
      <c r="RR329" s="290"/>
      <c r="RS329" s="290"/>
      <c r="RT329" s="290"/>
      <c r="RU329" s="290"/>
      <c r="RV329" s="290"/>
      <c r="RW329" s="290"/>
      <c r="RX329" s="290"/>
      <c r="RY329" s="290"/>
      <c r="RZ329" s="290"/>
      <c r="SA329" s="290"/>
      <c r="SB329" s="290"/>
      <c r="SC329" s="290"/>
      <c r="SD329" s="290"/>
      <c r="SE329" s="290"/>
      <c r="SF329" s="290"/>
      <c r="SG329" s="290"/>
      <c r="SH329" s="290"/>
      <c r="SI329" s="290"/>
      <c r="SJ329" s="290"/>
      <c r="SK329" s="290"/>
      <c r="SL329" s="290"/>
      <c r="SM329" s="290"/>
      <c r="SN329" s="290"/>
      <c r="SO329" s="290"/>
      <c r="SP329" s="290"/>
      <c r="SQ329" s="290"/>
      <c r="SR329" s="290"/>
      <c r="SS329" s="290"/>
      <c r="ST329" s="290"/>
      <c r="SU329" s="290"/>
      <c r="SV329" s="290"/>
      <c r="SW329" s="290"/>
      <c r="SX329" s="290"/>
      <c r="SY329" s="290"/>
      <c r="SZ329" s="290"/>
      <c r="TA329" s="290"/>
      <c r="TB329" s="290"/>
      <c r="TC329" s="290"/>
      <c r="TD329" s="290"/>
      <c r="TE329" s="290"/>
      <c r="TF329" s="290"/>
      <c r="TG329" s="290"/>
      <c r="TH329" s="290"/>
      <c r="TI329" s="290"/>
      <c r="TJ329" s="290"/>
      <c r="TK329" s="290"/>
      <c r="TL329" s="290"/>
      <c r="TM329" s="290"/>
      <c r="TN329" s="290"/>
      <c r="TO329" s="290"/>
      <c r="TP329" s="290"/>
      <c r="TQ329" s="290"/>
      <c r="TR329" s="290"/>
      <c r="TS329" s="290"/>
      <c r="TT329" s="290"/>
      <c r="TU329" s="290"/>
      <c r="TV329" s="290"/>
      <c r="TW329" s="290"/>
      <c r="TX329" s="290"/>
      <c r="TY329" s="290"/>
      <c r="TZ329" s="290"/>
      <c r="UA329" s="290"/>
      <c r="UB329" s="290"/>
      <c r="UC329" s="290"/>
      <c r="UD329" s="290"/>
      <c r="UE329" s="290"/>
      <c r="UF329" s="290"/>
      <c r="UG329" s="290"/>
      <c r="UH329" s="290"/>
      <c r="UI329" s="290"/>
      <c r="UJ329" s="290"/>
      <c r="UK329" s="290"/>
      <c r="UL329" s="290"/>
      <c r="UM329" s="290"/>
      <c r="UN329" s="290"/>
      <c r="UO329" s="290"/>
      <c r="UP329" s="290"/>
      <c r="UQ329" s="290"/>
      <c r="UR329" s="290"/>
      <c r="US329" s="290"/>
      <c r="UT329" s="290"/>
      <c r="UU329" s="290"/>
      <c r="UV329" s="290"/>
      <c r="UW329" s="290"/>
      <c r="UX329" s="290"/>
      <c r="UY329" s="290"/>
      <c r="UZ329" s="290"/>
      <c r="VA329" s="290"/>
      <c r="VB329" s="290"/>
      <c r="VC329" s="290"/>
      <c r="VD329" s="290"/>
      <c r="VE329" s="290"/>
      <c r="VF329" s="290"/>
      <c r="VG329" s="290"/>
      <c r="VH329" s="290"/>
      <c r="VI329" s="290"/>
      <c r="VJ329" s="290"/>
      <c r="VK329" s="290"/>
      <c r="VL329" s="290"/>
      <c r="VM329" s="290"/>
      <c r="VN329" s="290"/>
      <c r="VO329" s="290"/>
      <c r="VP329" s="290"/>
      <c r="VQ329" s="290"/>
      <c r="VR329" s="290"/>
      <c r="VS329" s="290"/>
      <c r="VT329" s="290"/>
      <c r="VU329" s="290"/>
      <c r="VV329" s="290"/>
      <c r="VW329" s="290"/>
      <c r="VX329" s="290"/>
      <c r="VY329" s="290"/>
      <c r="VZ329" s="290"/>
      <c r="WA329" s="290"/>
      <c r="WB329" s="290"/>
      <c r="WC329" s="290"/>
      <c r="WD329" s="290"/>
      <c r="WE329" s="290"/>
      <c r="WF329" s="290"/>
      <c r="WG329" s="290"/>
      <c r="WH329" s="290"/>
      <c r="WI329" s="290"/>
      <c r="WJ329" s="290"/>
      <c r="WK329" s="290"/>
      <c r="WL329" s="290"/>
      <c r="WM329" s="290"/>
      <c r="WN329" s="290"/>
      <c r="WO329" s="290"/>
      <c r="WP329" s="290"/>
      <c r="WQ329" s="290"/>
      <c r="WR329" s="290"/>
      <c r="WS329" s="290"/>
      <c r="WT329" s="290"/>
      <c r="WU329" s="290"/>
      <c r="WV329" s="290"/>
      <c r="WW329" s="290"/>
      <c r="WX329" s="290"/>
      <c r="WY329" s="290"/>
      <c r="WZ329" s="290"/>
      <c r="XA329" s="290"/>
      <c r="XB329" s="290"/>
      <c r="XC329" s="290"/>
      <c r="XD329" s="290"/>
      <c r="XE329" s="290"/>
      <c r="XF329" s="290"/>
      <c r="XG329" s="290"/>
      <c r="XH329" s="290"/>
      <c r="XI329" s="290"/>
      <c r="XJ329" s="290"/>
      <c r="XK329" s="290"/>
      <c r="XL329" s="290"/>
      <c r="XM329" s="290"/>
      <c r="XN329" s="290"/>
      <c r="XO329" s="290"/>
      <c r="XP329" s="290"/>
      <c r="XQ329" s="290"/>
      <c r="XR329" s="290"/>
      <c r="XS329" s="290"/>
      <c r="XT329" s="290"/>
      <c r="XU329" s="290"/>
      <c r="XV329" s="290"/>
      <c r="XW329" s="290"/>
      <c r="XX329" s="290"/>
      <c r="XY329" s="290"/>
      <c r="XZ329" s="290"/>
      <c r="YA329" s="290"/>
      <c r="YB329" s="290"/>
      <c r="YC329" s="290"/>
      <c r="YD329" s="290"/>
      <c r="YE329" s="290"/>
      <c r="YF329" s="290"/>
      <c r="YG329" s="290"/>
      <c r="YH329" s="290"/>
      <c r="YI329" s="290"/>
      <c r="YJ329" s="290"/>
      <c r="YK329" s="290"/>
      <c r="YL329" s="290"/>
      <c r="YM329" s="290"/>
      <c r="YN329" s="290"/>
      <c r="YO329" s="290"/>
      <c r="YP329" s="290"/>
      <c r="YQ329" s="290"/>
      <c r="YR329" s="290"/>
      <c r="YS329" s="290"/>
      <c r="YT329" s="290"/>
      <c r="YU329" s="290"/>
      <c r="YV329" s="290"/>
      <c r="YW329" s="290"/>
      <c r="YX329" s="290"/>
      <c r="YY329" s="290"/>
      <c r="YZ329" s="290"/>
      <c r="ZA329" s="290"/>
      <c r="ZB329" s="290"/>
      <c r="ZC329" s="290"/>
      <c r="ZD329" s="290"/>
      <c r="ZE329" s="290"/>
      <c r="ZF329" s="290"/>
      <c r="ZG329" s="290"/>
      <c r="ZH329" s="290"/>
      <c r="ZI329" s="290"/>
      <c r="ZJ329" s="290"/>
      <c r="ZK329" s="290"/>
      <c r="ZL329" s="290"/>
      <c r="ZM329" s="290"/>
      <c r="ZN329" s="290"/>
      <c r="ZO329" s="290"/>
      <c r="ZP329" s="290"/>
      <c r="ZQ329" s="290"/>
      <c r="ZR329" s="290"/>
      <c r="ZS329" s="290"/>
      <c r="ZT329" s="290"/>
      <c r="ZU329" s="290"/>
      <c r="ZV329" s="290"/>
      <c r="ZW329" s="290"/>
      <c r="ZX329" s="290"/>
      <c r="ZY329" s="290"/>
      <c r="ZZ329" s="290"/>
      <c r="AAA329" s="290"/>
      <c r="AAB329" s="290"/>
      <c r="AAC329" s="290"/>
      <c r="AAD329" s="290"/>
      <c r="AAE329" s="290"/>
      <c r="AAF329" s="290"/>
      <c r="AAG329" s="290"/>
      <c r="AAH329" s="290"/>
      <c r="AAI329" s="290"/>
      <c r="AAJ329" s="290"/>
      <c r="AAK329" s="290"/>
      <c r="AAL329" s="290"/>
      <c r="AAM329" s="290"/>
      <c r="AAN329" s="290"/>
      <c r="AAO329" s="290"/>
      <c r="AAP329" s="290"/>
      <c r="AAQ329" s="290"/>
      <c r="AAR329" s="290"/>
      <c r="AAS329" s="290"/>
      <c r="AAT329" s="290"/>
      <c r="AAU329" s="290"/>
      <c r="AAV329" s="290"/>
      <c r="AAW329" s="290"/>
      <c r="AAX329" s="290"/>
      <c r="AAY329" s="290"/>
      <c r="AAZ329" s="290"/>
      <c r="ABA329" s="290"/>
      <c r="ABB329" s="290"/>
      <c r="ABC329" s="290"/>
      <c r="ABD329" s="290"/>
      <c r="ABE329" s="290"/>
      <c r="ABF329" s="290"/>
      <c r="ABG329" s="290"/>
      <c r="ABH329" s="290"/>
      <c r="ABI329" s="290"/>
      <c r="ABJ329" s="290"/>
      <c r="ABK329" s="290"/>
      <c r="ABL329" s="290"/>
      <c r="ABM329" s="290"/>
      <c r="ABN329" s="290"/>
      <c r="ABO329" s="290"/>
      <c r="ABP329" s="290"/>
      <c r="ABQ329" s="290"/>
      <c r="ABR329" s="290"/>
      <c r="ABS329" s="290"/>
      <c r="ABT329" s="290"/>
      <c r="ABU329" s="290"/>
      <c r="ABV329" s="290"/>
      <c r="ABW329" s="290"/>
      <c r="ABX329" s="290"/>
      <c r="ABY329" s="290"/>
      <c r="ABZ329" s="290"/>
      <c r="ACA329" s="290"/>
      <c r="ACB329" s="290"/>
      <c r="ACC329" s="290"/>
      <c r="ACD329" s="290"/>
      <c r="ACE329" s="290"/>
      <c r="ACF329" s="290"/>
      <c r="ACG329" s="290"/>
      <c r="ACH329" s="290"/>
      <c r="ACI329" s="290"/>
      <c r="ACJ329" s="290"/>
      <c r="ACK329" s="290"/>
      <c r="ACL329" s="290"/>
      <c r="ACM329" s="290"/>
      <c r="ACN329" s="290"/>
      <c r="ACO329" s="290"/>
      <c r="ACP329" s="290"/>
      <c r="ACQ329" s="290"/>
      <c r="ACR329" s="290"/>
      <c r="ACS329" s="290"/>
      <c r="ACT329" s="290"/>
      <c r="ACU329" s="290"/>
      <c r="ACV329" s="290"/>
      <c r="ACW329" s="290"/>
      <c r="ACX329" s="290"/>
      <c r="ACY329" s="290"/>
      <c r="ACZ329" s="290"/>
      <c r="ADA329" s="290"/>
      <c r="ADB329" s="290"/>
      <c r="ADC329" s="290"/>
      <c r="ADD329" s="290"/>
      <c r="ADE329" s="290"/>
      <c r="ADF329" s="290"/>
      <c r="ADG329" s="290"/>
      <c r="ADH329" s="290"/>
      <c r="ADI329" s="290"/>
      <c r="ADJ329" s="290"/>
      <c r="ADK329" s="290"/>
      <c r="ADL329" s="290"/>
      <c r="ADM329" s="290"/>
      <c r="ADN329" s="290"/>
      <c r="ADO329" s="290"/>
      <c r="ADP329" s="290"/>
      <c r="ADQ329" s="290"/>
      <c r="ADR329" s="290"/>
      <c r="ADS329" s="290"/>
      <c r="ADT329" s="290"/>
      <c r="ADU329" s="290"/>
      <c r="ADV329" s="290"/>
      <c r="ADW329" s="290"/>
      <c r="ADX329" s="290"/>
      <c r="ADY329" s="290"/>
      <c r="ADZ329" s="290"/>
      <c r="AEA329" s="290"/>
      <c r="AEB329" s="290"/>
      <c r="AEC329" s="290"/>
      <c r="AED329" s="290"/>
      <c r="AEE329" s="290"/>
      <c r="AEF329" s="290"/>
      <c r="AEG329" s="290"/>
      <c r="AEH329" s="290"/>
      <c r="AEI329" s="290"/>
      <c r="AEJ329" s="290"/>
      <c r="AEK329" s="290"/>
      <c r="AEL329" s="290"/>
      <c r="AEM329" s="290"/>
      <c r="AEN329" s="290"/>
      <c r="AEO329" s="290"/>
      <c r="AEP329" s="290"/>
      <c r="AEQ329" s="290"/>
      <c r="AER329" s="290"/>
      <c r="AES329" s="290"/>
      <c r="AET329" s="290"/>
      <c r="AEU329" s="290"/>
      <c r="AEV329" s="290"/>
      <c r="AEW329" s="290"/>
      <c r="AEX329" s="290"/>
      <c r="AEY329" s="290"/>
      <c r="AEZ329" s="290"/>
      <c r="AFA329" s="290"/>
      <c r="AFB329" s="290"/>
      <c r="AFC329" s="290"/>
      <c r="AFD329" s="290"/>
      <c r="AFE329" s="290"/>
      <c r="AFF329" s="290"/>
      <c r="AFG329" s="290"/>
      <c r="AFH329" s="290"/>
      <c r="AFI329" s="290"/>
      <c r="AFJ329" s="290"/>
      <c r="AFK329" s="290"/>
      <c r="AFL329" s="290"/>
      <c r="AFM329" s="290"/>
      <c r="AFN329" s="290"/>
      <c r="AFO329" s="290"/>
      <c r="AFP329" s="290"/>
      <c r="AFQ329" s="290"/>
      <c r="AFR329" s="290"/>
      <c r="AFS329" s="290"/>
      <c r="AFT329" s="290"/>
      <c r="AFU329" s="290"/>
      <c r="AFV329" s="290"/>
      <c r="AFW329" s="290"/>
      <c r="AFX329" s="290"/>
      <c r="AFY329" s="290"/>
      <c r="AFZ329" s="290"/>
      <c r="AGA329" s="290"/>
      <c r="AGB329" s="290"/>
      <c r="AGC329" s="290"/>
      <c r="AGD329" s="290"/>
      <c r="AGE329" s="290"/>
      <c r="AGF329" s="290"/>
      <c r="AGG329" s="290"/>
      <c r="AGH329" s="290"/>
      <c r="AGI329" s="290"/>
      <c r="AGJ329" s="290"/>
      <c r="AGK329" s="290"/>
      <c r="AGL329" s="290"/>
      <c r="AGM329" s="290"/>
      <c r="AGN329" s="290"/>
      <c r="AGO329" s="290"/>
      <c r="AGP329" s="290"/>
      <c r="AGQ329" s="290"/>
      <c r="AGR329" s="290"/>
      <c r="AGS329" s="290"/>
      <c r="AGT329" s="290"/>
      <c r="AGU329" s="290"/>
      <c r="AGV329" s="290"/>
      <c r="AGW329" s="290"/>
      <c r="AGX329" s="290"/>
      <c r="AGY329" s="290"/>
      <c r="AGZ329" s="290"/>
      <c r="AHA329" s="290"/>
      <c r="AHB329" s="290"/>
      <c r="AHC329" s="290"/>
      <c r="AHD329" s="290"/>
      <c r="AHE329" s="290"/>
      <c r="AHF329" s="290"/>
      <c r="AHG329" s="290"/>
      <c r="AHH329" s="290"/>
      <c r="AHI329" s="290"/>
      <c r="AHJ329" s="290"/>
      <c r="AHK329" s="290"/>
      <c r="AHL329" s="290"/>
      <c r="AHM329" s="290"/>
      <c r="AHN329" s="290"/>
      <c r="AHO329" s="290"/>
      <c r="AHP329" s="290"/>
      <c r="AHQ329" s="290"/>
      <c r="AHR329" s="290"/>
      <c r="AHS329" s="290"/>
      <c r="AHT329" s="290"/>
      <c r="AHU329" s="290"/>
      <c r="AHV329" s="290"/>
      <c r="AHW329" s="290"/>
      <c r="AHX329" s="290"/>
      <c r="AHY329" s="290"/>
      <c r="AHZ329" s="290"/>
      <c r="AIA329" s="290"/>
      <c r="AIB329" s="290"/>
      <c r="AIC329" s="290"/>
      <c r="AID329" s="290"/>
      <c r="AIE329" s="290"/>
      <c r="AIF329" s="290"/>
      <c r="AIG329" s="290"/>
      <c r="AIH329" s="290"/>
      <c r="AII329" s="290"/>
      <c r="AIJ329" s="290"/>
      <c r="AIK329" s="290"/>
      <c r="AIL329" s="290"/>
      <c r="AIM329" s="290"/>
      <c r="AIN329" s="290"/>
      <c r="AIO329" s="290"/>
      <c r="AIP329" s="290"/>
      <c r="AIQ329" s="290"/>
      <c r="AIR329" s="290"/>
      <c r="AIS329" s="290"/>
      <c r="AIT329" s="290"/>
      <c r="AIU329" s="290"/>
      <c r="AIV329" s="290"/>
      <c r="AIW329" s="290"/>
      <c r="AIX329" s="290"/>
      <c r="AIY329" s="290"/>
      <c r="AIZ329" s="290"/>
      <c r="AJA329" s="290"/>
      <c r="AJB329" s="290"/>
      <c r="AJC329" s="290"/>
      <c r="AJD329" s="290"/>
      <c r="AJE329" s="290"/>
      <c r="AJF329" s="290"/>
      <c r="AJG329" s="290"/>
      <c r="AJH329" s="290"/>
      <c r="AJI329" s="290"/>
      <c r="AJJ329" s="290"/>
      <c r="AJK329" s="290"/>
      <c r="AJL329" s="290"/>
      <c r="AJM329" s="290"/>
      <c r="AJN329" s="290"/>
      <c r="AJO329" s="290"/>
      <c r="AJP329" s="290"/>
      <c r="AJQ329" s="290"/>
      <c r="AJR329" s="290"/>
      <c r="AJS329" s="290"/>
      <c r="AJT329" s="290"/>
      <c r="AJU329" s="290"/>
      <c r="AJV329" s="290"/>
      <c r="AJW329" s="290"/>
      <c r="AJX329" s="290"/>
      <c r="AJY329" s="290"/>
      <c r="AJZ329" s="290"/>
      <c r="AKA329" s="290"/>
      <c r="AKB329" s="290"/>
      <c r="AKC329" s="290"/>
      <c r="AKD329" s="290"/>
      <c r="AKE329" s="290"/>
      <c r="AKF329" s="290"/>
      <c r="AKG329" s="290"/>
      <c r="AKH329" s="290"/>
      <c r="AKI329" s="290"/>
      <c r="AKJ329" s="290"/>
      <c r="AKK329" s="290"/>
      <c r="AKL329" s="290"/>
      <c r="AKM329" s="290"/>
      <c r="AKN329" s="290"/>
      <c r="AKO329" s="290"/>
      <c r="AKP329" s="290"/>
      <c r="AKQ329" s="290"/>
      <c r="AKR329" s="290"/>
      <c r="AKS329" s="290"/>
      <c r="AKT329" s="290"/>
      <c r="AKU329" s="290"/>
      <c r="AKV329" s="290"/>
      <c r="AKW329" s="290"/>
      <c r="AKX329" s="290"/>
      <c r="AKY329" s="290"/>
      <c r="AKZ329" s="290"/>
      <c r="ALA329" s="290"/>
      <c r="ALB329" s="290"/>
      <c r="ALC329" s="290"/>
      <c r="ALD329" s="290"/>
      <c r="ALE329" s="290"/>
      <c r="ALF329" s="290"/>
      <c r="ALG329" s="290"/>
      <c r="ALH329" s="290"/>
      <c r="ALI329" s="290"/>
      <c r="ALJ329" s="290"/>
      <c r="ALK329" s="290"/>
      <c r="ALL329" s="290"/>
      <c r="ALM329" s="290"/>
      <c r="ALN329" s="290"/>
      <c r="ALO329" s="290"/>
      <c r="ALP329" s="290"/>
      <c r="ALQ329" s="290"/>
      <c r="ALR329" s="290"/>
      <c r="ALS329" s="290"/>
      <c r="ALT329" s="290"/>
      <c r="ALU329" s="290"/>
      <c r="ALV329" s="290"/>
      <c r="ALW329" s="290"/>
      <c r="ALX329" s="290"/>
      <c r="ALY329" s="290"/>
      <c r="ALZ329" s="290"/>
      <c r="AMA329" s="290"/>
      <c r="AMB329" s="290"/>
      <c r="AMC329" s="290"/>
      <c r="AMD329" s="290"/>
      <c r="AME329" s="290"/>
      <c r="AMF329" s="290"/>
      <c r="AMG329" s="290"/>
      <c r="AMH329" s="290"/>
      <c r="AMI329" s="290"/>
      <c r="AMJ329" s="290"/>
      <c r="AMK329" s="290"/>
      <c r="AML329" s="290"/>
      <c r="AMM329" s="290"/>
      <c r="AMN329" s="290"/>
      <c r="AMO329" s="290"/>
      <c r="AMP329" s="290"/>
      <c r="AMQ329" s="290"/>
      <c r="AMR329" s="290"/>
      <c r="AMS329" s="290"/>
      <c r="AMT329" s="290"/>
      <c r="AMU329" s="290"/>
      <c r="AMV329" s="290"/>
      <c r="AMW329" s="290"/>
      <c r="AMX329" s="290"/>
      <c r="AMY329" s="290"/>
      <c r="AMZ329" s="290"/>
      <c r="ANA329" s="290"/>
      <c r="ANB329" s="290"/>
    </row>
    <row r="330" spans="1:1042" ht="15" customHeight="1" x14ac:dyDescent="0.2">
      <c r="A330"/>
      <c r="B330" s="91"/>
      <c r="C330" s="91"/>
      <c r="D330" s="283"/>
      <c r="E330" s="90"/>
      <c r="F330" s="90"/>
      <c r="G330" s="90"/>
      <c r="H330" s="90"/>
      <c r="I330" s="121"/>
      <c r="J330" s="90"/>
      <c r="K330" s="90"/>
      <c r="L330" s="90"/>
      <c r="M330" s="121"/>
      <c r="N330" s="90"/>
      <c r="O330" s="90"/>
      <c r="P330" s="90"/>
      <c r="Q330" s="121"/>
      <c r="R330" s="90"/>
      <c r="S330" s="90"/>
      <c r="T330" s="90"/>
      <c r="U330" s="121"/>
      <c r="V330" s="90"/>
      <c r="W330" s="90"/>
      <c r="X330" s="90"/>
      <c r="Y330" s="121"/>
      <c r="Z330" s="90"/>
      <c r="AA330" s="90"/>
      <c r="AB330" s="90"/>
      <c r="AC330" s="121"/>
      <c r="AD330" s="90"/>
      <c r="AE330" s="90"/>
      <c r="AF330" s="90"/>
      <c r="AG330" s="121"/>
      <c r="AH330" s="90"/>
      <c r="AI330" s="90"/>
      <c r="AJ330" s="90"/>
      <c r="AK330" s="121"/>
      <c r="AL330" s="90"/>
      <c r="AM330" s="90"/>
      <c r="AN330" s="90"/>
      <c r="AO330" s="121"/>
      <c r="AP330" s="118"/>
      <c r="AQ330" s="89"/>
      <c r="AR330" s="279"/>
      <c r="AS330" s="121"/>
      <c r="AT330" s="118"/>
      <c r="AU330" s="279"/>
      <c r="AV330" s="279"/>
      <c r="AW330" s="123"/>
      <c r="AX330" s="320" t="s">
        <v>581</v>
      </c>
      <c r="AY330" s="319">
        <f>SUM(AY296:AY329)</f>
        <v>8230.8799999999992</v>
      </c>
      <c r="AZ330" s="319">
        <f>SUM(AZ296:AZ329)</f>
        <v>1794.7999999999997</v>
      </c>
      <c r="BA330" s="829"/>
      <c r="BC330" s="438" t="str">
        <f>AX330</f>
        <v>AGOSTO</v>
      </c>
      <c r="BD330" s="439"/>
      <c r="BE330" s="439">
        <f>SUM(BE296:BE329)</f>
        <v>7.35</v>
      </c>
      <c r="BF330" s="331"/>
      <c r="BG330" s="439">
        <f>SUM(BG296:BG329)</f>
        <v>0</v>
      </c>
      <c r="BH330" s="346"/>
    </row>
    <row r="331" spans="1:1042" s="289" customFormat="1" ht="15" customHeight="1" x14ac:dyDescent="0.2">
      <c r="B331" s="844" t="s">
        <v>582</v>
      </c>
      <c r="C331" s="111"/>
      <c r="D331" s="284"/>
      <c r="E331" s="99"/>
      <c r="F331" s="99"/>
      <c r="G331" s="99"/>
      <c r="H331" s="99"/>
      <c r="I331" s="122"/>
      <c r="J331" s="99"/>
      <c r="K331" s="99"/>
      <c r="L331" s="99"/>
      <c r="M331" s="122"/>
      <c r="N331" s="99"/>
      <c r="O331" s="99"/>
      <c r="P331" s="99"/>
      <c r="Q331" s="122"/>
      <c r="R331" s="99"/>
      <c r="S331" s="99"/>
      <c r="T331" s="99"/>
      <c r="U331" s="122"/>
      <c r="V331" s="99"/>
      <c r="W331" s="99"/>
      <c r="X331" s="99"/>
      <c r="Y331" s="122"/>
      <c r="Z331" s="99"/>
      <c r="AA331" s="99"/>
      <c r="AB331" s="99"/>
      <c r="AC331" s="122"/>
      <c r="AD331" s="99"/>
      <c r="AE331" s="99"/>
      <c r="AF331" s="99"/>
      <c r="AG331" s="122"/>
      <c r="AH331" s="99"/>
      <c r="AI331" s="99"/>
      <c r="AJ331" s="99"/>
      <c r="AK331" s="122"/>
      <c r="AL331" s="99"/>
      <c r="AM331" s="99"/>
      <c r="AN331" s="99"/>
      <c r="AO331" s="122"/>
      <c r="AP331" s="119"/>
      <c r="AQ331" s="285"/>
      <c r="AR331" s="99"/>
      <c r="AS331" s="122"/>
      <c r="AT331" s="119"/>
      <c r="AU331" s="99"/>
      <c r="AV331" s="99"/>
      <c r="AW331" s="124"/>
      <c r="AX331" s="119"/>
      <c r="AY331" s="288"/>
      <c r="AZ331" s="286"/>
      <c r="BA331" s="99"/>
      <c r="BB331" s="291"/>
      <c r="BC331" s="324"/>
      <c r="BD331" s="428"/>
      <c r="BE331" s="428"/>
      <c r="BF331" s="428"/>
      <c r="BG331" s="333"/>
      <c r="BH331" s="290"/>
      <c r="BI331" s="290"/>
      <c r="BJ331" s="290"/>
      <c r="BK331" s="290"/>
      <c r="BL331" s="290"/>
      <c r="BM331" s="290"/>
      <c r="BN331" s="290"/>
      <c r="BO331" s="290"/>
      <c r="BP331" s="290"/>
      <c r="BQ331" s="290"/>
      <c r="BR331" s="290"/>
      <c r="BS331" s="290"/>
      <c r="BT331" s="290"/>
      <c r="BU331" s="290"/>
      <c r="BV331" s="290"/>
      <c r="BW331" s="290"/>
      <c r="BX331" s="290"/>
      <c r="BY331" s="290"/>
      <c r="BZ331" s="290"/>
      <c r="CA331" s="290"/>
      <c r="CB331" s="290"/>
      <c r="CC331" s="290"/>
      <c r="CD331" s="290"/>
      <c r="CE331" s="290"/>
      <c r="CF331" s="290"/>
      <c r="CG331" s="290"/>
      <c r="CH331" s="290"/>
      <c r="CI331" s="290"/>
      <c r="CJ331" s="290"/>
      <c r="CK331" s="290"/>
      <c r="CL331" s="290"/>
      <c r="CM331" s="290"/>
      <c r="CN331" s="290"/>
      <c r="CO331" s="290"/>
      <c r="CP331" s="290"/>
      <c r="CQ331" s="290"/>
      <c r="CR331" s="290"/>
      <c r="CS331" s="290"/>
      <c r="CT331" s="290"/>
      <c r="CU331" s="290"/>
      <c r="CV331" s="290"/>
      <c r="CW331" s="290"/>
      <c r="CX331" s="290"/>
      <c r="CY331" s="290"/>
      <c r="CZ331" s="290"/>
      <c r="DA331" s="290"/>
      <c r="DB331" s="290"/>
      <c r="DC331" s="290"/>
      <c r="DD331" s="290"/>
      <c r="DE331" s="290"/>
      <c r="DF331" s="290"/>
      <c r="DG331" s="290"/>
      <c r="DH331" s="290"/>
      <c r="DI331" s="290"/>
      <c r="DJ331" s="290"/>
      <c r="DK331" s="290"/>
      <c r="DL331" s="290"/>
      <c r="DM331" s="290"/>
      <c r="DN331" s="290"/>
      <c r="DO331" s="290"/>
      <c r="DP331" s="290"/>
      <c r="DQ331" s="290"/>
      <c r="DR331" s="290"/>
      <c r="DS331" s="290"/>
      <c r="DT331" s="290"/>
      <c r="DU331" s="290"/>
      <c r="DV331" s="290"/>
      <c r="DW331" s="290"/>
      <c r="DX331" s="290"/>
      <c r="DY331" s="290"/>
      <c r="DZ331" s="290"/>
      <c r="EA331" s="290"/>
      <c r="EB331" s="290"/>
      <c r="EC331" s="290"/>
      <c r="ED331" s="290"/>
      <c r="EE331" s="290"/>
      <c r="EF331" s="290"/>
      <c r="EG331" s="290"/>
      <c r="EH331" s="290"/>
      <c r="EI331" s="290"/>
      <c r="EJ331" s="290"/>
      <c r="EK331" s="290"/>
      <c r="EL331" s="290"/>
      <c r="EM331" s="290"/>
      <c r="EN331" s="290"/>
      <c r="EO331" s="290"/>
      <c r="EP331" s="290"/>
      <c r="EQ331" s="290"/>
      <c r="ER331" s="290"/>
      <c r="ES331" s="290"/>
      <c r="ET331" s="290"/>
      <c r="EU331" s="290"/>
      <c r="EV331" s="290"/>
      <c r="EW331" s="290"/>
      <c r="EX331" s="290"/>
      <c r="EY331" s="290"/>
      <c r="EZ331" s="290"/>
      <c r="FA331" s="290"/>
      <c r="FB331" s="290"/>
      <c r="FC331" s="290"/>
      <c r="FD331" s="290"/>
      <c r="FE331" s="290"/>
      <c r="FF331" s="290"/>
      <c r="FG331" s="290"/>
      <c r="FH331" s="290"/>
      <c r="FI331" s="290"/>
      <c r="FJ331" s="290"/>
      <c r="FK331" s="290"/>
      <c r="FL331" s="290"/>
      <c r="FM331" s="290"/>
      <c r="FN331" s="290"/>
      <c r="FO331" s="290"/>
      <c r="FP331" s="290"/>
      <c r="FQ331" s="290"/>
      <c r="FR331" s="290"/>
      <c r="FS331" s="290"/>
      <c r="FT331" s="290"/>
      <c r="FU331" s="290"/>
      <c r="FV331" s="290"/>
      <c r="FW331" s="290"/>
      <c r="FX331" s="290"/>
      <c r="FY331" s="290"/>
      <c r="FZ331" s="290"/>
      <c r="GA331" s="290"/>
      <c r="GB331" s="290"/>
      <c r="GC331" s="290"/>
      <c r="GD331" s="290"/>
      <c r="GE331" s="290"/>
      <c r="GF331" s="290"/>
      <c r="GG331" s="290"/>
      <c r="GH331" s="290"/>
      <c r="GI331" s="290"/>
      <c r="GJ331" s="290"/>
      <c r="GK331" s="290"/>
      <c r="GL331" s="290"/>
      <c r="GM331" s="290"/>
      <c r="GN331" s="290"/>
      <c r="GO331" s="290"/>
      <c r="GP331" s="290"/>
      <c r="GQ331" s="290"/>
      <c r="GR331" s="290"/>
      <c r="GS331" s="290"/>
      <c r="GT331" s="290"/>
      <c r="GU331" s="290"/>
      <c r="GV331" s="290"/>
      <c r="GW331" s="290"/>
      <c r="GX331" s="290"/>
      <c r="GY331" s="290"/>
      <c r="GZ331" s="290"/>
      <c r="HA331" s="290"/>
      <c r="HB331" s="290"/>
      <c r="HC331" s="290"/>
      <c r="HD331" s="290"/>
      <c r="HE331" s="290"/>
      <c r="HF331" s="290"/>
      <c r="HG331" s="290"/>
      <c r="HH331" s="290"/>
      <c r="HI331" s="290"/>
      <c r="HJ331" s="290"/>
      <c r="HK331" s="290"/>
      <c r="HL331" s="290"/>
      <c r="HM331" s="290"/>
      <c r="HN331" s="290"/>
      <c r="HO331" s="290"/>
      <c r="HP331" s="290"/>
      <c r="HQ331" s="290"/>
      <c r="HR331" s="290"/>
      <c r="HS331" s="290"/>
      <c r="HT331" s="290"/>
      <c r="HU331" s="290"/>
      <c r="HV331" s="290"/>
      <c r="HW331" s="290"/>
      <c r="HX331" s="290"/>
      <c r="HY331" s="290"/>
      <c r="HZ331" s="290"/>
      <c r="IA331" s="290"/>
      <c r="IB331" s="290"/>
      <c r="IC331" s="290"/>
      <c r="ID331" s="290"/>
      <c r="IE331" s="290"/>
      <c r="IF331" s="290"/>
      <c r="IG331" s="290"/>
      <c r="IH331" s="290"/>
      <c r="II331" s="290"/>
      <c r="IJ331" s="290"/>
      <c r="IK331" s="290"/>
      <c r="IL331" s="290"/>
      <c r="IM331" s="290"/>
      <c r="IN331" s="290"/>
      <c r="IO331" s="290"/>
      <c r="IP331" s="290"/>
      <c r="IQ331" s="290"/>
      <c r="IR331" s="290"/>
      <c r="IS331" s="290"/>
      <c r="IT331" s="290"/>
      <c r="IU331" s="290"/>
      <c r="IV331" s="290"/>
      <c r="IW331" s="290"/>
      <c r="IX331" s="290"/>
      <c r="IY331" s="290"/>
      <c r="IZ331" s="290"/>
      <c r="JA331" s="290"/>
      <c r="JB331" s="290"/>
      <c r="JC331" s="290"/>
      <c r="JD331" s="290"/>
      <c r="JE331" s="290"/>
      <c r="JF331" s="290"/>
      <c r="JG331" s="290"/>
      <c r="JH331" s="290"/>
      <c r="JI331" s="290"/>
      <c r="JJ331" s="290"/>
      <c r="JK331" s="290"/>
      <c r="JL331" s="290"/>
      <c r="JM331" s="290"/>
      <c r="JN331" s="290"/>
      <c r="JO331" s="290"/>
      <c r="JP331" s="290"/>
      <c r="JQ331" s="290"/>
      <c r="JR331" s="290"/>
      <c r="JS331" s="290"/>
      <c r="JT331" s="290"/>
      <c r="JU331" s="290"/>
      <c r="JV331" s="290"/>
      <c r="JW331" s="290"/>
      <c r="JX331" s="290"/>
      <c r="JY331" s="290"/>
      <c r="JZ331" s="290"/>
      <c r="KA331" s="290"/>
      <c r="KB331" s="290"/>
      <c r="KC331" s="290"/>
      <c r="KD331" s="290"/>
      <c r="KE331" s="290"/>
      <c r="KF331" s="290"/>
      <c r="KG331" s="290"/>
      <c r="KH331" s="290"/>
      <c r="KI331" s="290"/>
      <c r="KJ331" s="290"/>
      <c r="KK331" s="290"/>
      <c r="KL331" s="290"/>
      <c r="KM331" s="290"/>
      <c r="KN331" s="290"/>
      <c r="KO331" s="290"/>
      <c r="KP331" s="290"/>
      <c r="KQ331" s="290"/>
      <c r="KR331" s="290"/>
      <c r="KS331" s="290"/>
      <c r="KT331" s="290"/>
      <c r="KU331" s="290"/>
      <c r="KV331" s="290"/>
      <c r="KW331" s="290"/>
      <c r="KX331" s="290"/>
      <c r="KY331" s="290"/>
      <c r="KZ331" s="290"/>
      <c r="LA331" s="290"/>
      <c r="LB331" s="290"/>
      <c r="LC331" s="290"/>
      <c r="LD331" s="290"/>
      <c r="LE331" s="290"/>
      <c r="LF331" s="290"/>
      <c r="LG331" s="290"/>
      <c r="LH331" s="290"/>
      <c r="LI331" s="290"/>
      <c r="LJ331" s="290"/>
      <c r="LK331" s="290"/>
      <c r="LL331" s="290"/>
      <c r="LM331" s="290"/>
      <c r="LN331" s="290"/>
      <c r="LO331" s="290"/>
      <c r="LP331" s="290"/>
      <c r="LQ331" s="290"/>
      <c r="LR331" s="290"/>
      <c r="LS331" s="290"/>
      <c r="LT331" s="290"/>
      <c r="LU331" s="290"/>
      <c r="LV331" s="290"/>
      <c r="LW331" s="290"/>
      <c r="LX331" s="290"/>
      <c r="LY331" s="290"/>
      <c r="LZ331" s="290"/>
      <c r="MA331" s="290"/>
      <c r="MB331" s="290"/>
      <c r="MC331" s="290"/>
      <c r="MD331" s="290"/>
      <c r="ME331" s="290"/>
      <c r="MF331" s="290"/>
      <c r="MG331" s="290"/>
      <c r="MH331" s="290"/>
      <c r="MI331" s="290"/>
      <c r="MJ331" s="290"/>
      <c r="MK331" s="290"/>
      <c r="ML331" s="290"/>
      <c r="MM331" s="290"/>
      <c r="MN331" s="290"/>
      <c r="MO331" s="290"/>
      <c r="MP331" s="290"/>
      <c r="MQ331" s="290"/>
      <c r="MR331" s="290"/>
      <c r="MS331" s="290"/>
      <c r="MT331" s="290"/>
      <c r="MU331" s="290"/>
      <c r="MV331" s="290"/>
      <c r="MW331" s="290"/>
      <c r="MX331" s="290"/>
      <c r="MY331" s="290"/>
      <c r="MZ331" s="290"/>
      <c r="NA331" s="290"/>
      <c r="NB331" s="290"/>
      <c r="NC331" s="290"/>
      <c r="ND331" s="290"/>
      <c r="NE331" s="290"/>
      <c r="NF331" s="290"/>
      <c r="NG331" s="290"/>
      <c r="NH331" s="290"/>
      <c r="NI331" s="290"/>
      <c r="NJ331" s="290"/>
      <c r="NK331" s="290"/>
      <c r="NL331" s="290"/>
      <c r="NM331" s="290"/>
      <c r="NN331" s="290"/>
      <c r="NO331" s="290"/>
      <c r="NP331" s="290"/>
      <c r="NQ331" s="290"/>
      <c r="NR331" s="290"/>
      <c r="NS331" s="290"/>
      <c r="NT331" s="290"/>
      <c r="NU331" s="290"/>
      <c r="NV331" s="290"/>
      <c r="NW331" s="290"/>
      <c r="NX331" s="290"/>
      <c r="NY331" s="290"/>
      <c r="NZ331" s="290"/>
      <c r="OA331" s="290"/>
      <c r="OB331" s="290"/>
      <c r="OC331" s="290"/>
      <c r="OD331" s="290"/>
      <c r="OE331" s="290"/>
      <c r="OF331" s="290"/>
      <c r="OG331" s="290"/>
      <c r="OH331" s="290"/>
      <c r="OI331" s="290"/>
      <c r="OJ331" s="290"/>
      <c r="OK331" s="290"/>
      <c r="OL331" s="290"/>
      <c r="OM331" s="290"/>
      <c r="ON331" s="290"/>
      <c r="OO331" s="290"/>
      <c r="OP331" s="290"/>
      <c r="OQ331" s="290"/>
      <c r="OR331" s="290"/>
      <c r="OS331" s="290"/>
      <c r="OT331" s="290"/>
      <c r="OU331" s="290"/>
      <c r="OV331" s="290"/>
      <c r="OW331" s="290"/>
      <c r="OX331" s="290"/>
      <c r="OY331" s="290"/>
      <c r="OZ331" s="290"/>
      <c r="PA331" s="290"/>
      <c r="PB331" s="290"/>
      <c r="PC331" s="290"/>
      <c r="PD331" s="290"/>
      <c r="PE331" s="290"/>
      <c r="PF331" s="290"/>
      <c r="PG331" s="290"/>
      <c r="PH331" s="290"/>
      <c r="PI331" s="290"/>
      <c r="PJ331" s="290"/>
      <c r="PK331" s="290"/>
      <c r="PL331" s="290"/>
      <c r="PM331" s="290"/>
      <c r="PN331" s="290"/>
      <c r="PO331" s="290"/>
      <c r="PP331" s="290"/>
      <c r="PQ331" s="290"/>
      <c r="PR331" s="290"/>
      <c r="PS331" s="290"/>
      <c r="PT331" s="290"/>
      <c r="PU331" s="290"/>
      <c r="PV331" s="290"/>
      <c r="PW331" s="290"/>
      <c r="PX331" s="290"/>
      <c r="PY331" s="290"/>
      <c r="PZ331" s="290"/>
      <c r="QA331" s="290"/>
      <c r="QB331" s="290"/>
      <c r="QC331" s="290"/>
      <c r="QD331" s="290"/>
      <c r="QE331" s="290"/>
      <c r="QF331" s="290"/>
      <c r="QG331" s="290"/>
      <c r="QH331" s="290"/>
      <c r="QI331" s="290"/>
      <c r="QJ331" s="290"/>
      <c r="QK331" s="290"/>
      <c r="QL331" s="290"/>
      <c r="QM331" s="290"/>
      <c r="QN331" s="290"/>
      <c r="QO331" s="290"/>
      <c r="QP331" s="290"/>
      <c r="QQ331" s="290"/>
      <c r="QR331" s="290"/>
      <c r="QS331" s="290"/>
      <c r="QT331" s="290"/>
      <c r="QU331" s="290"/>
      <c r="QV331" s="290"/>
      <c r="QW331" s="290"/>
      <c r="QX331" s="290"/>
      <c r="QY331" s="290"/>
      <c r="QZ331" s="290"/>
      <c r="RA331" s="290"/>
      <c r="RB331" s="290"/>
      <c r="RC331" s="290"/>
      <c r="RD331" s="290"/>
      <c r="RE331" s="290"/>
      <c r="RF331" s="290"/>
      <c r="RG331" s="290"/>
      <c r="RH331" s="290"/>
      <c r="RI331" s="290"/>
      <c r="RJ331" s="290"/>
      <c r="RK331" s="290"/>
      <c r="RL331" s="290"/>
      <c r="RM331" s="290"/>
      <c r="RN331" s="290"/>
      <c r="RO331" s="290"/>
      <c r="RP331" s="290"/>
      <c r="RQ331" s="290"/>
      <c r="RR331" s="290"/>
      <c r="RS331" s="290"/>
      <c r="RT331" s="290"/>
      <c r="RU331" s="290"/>
      <c r="RV331" s="290"/>
      <c r="RW331" s="290"/>
      <c r="RX331" s="290"/>
      <c r="RY331" s="290"/>
      <c r="RZ331" s="290"/>
      <c r="SA331" s="290"/>
      <c r="SB331" s="290"/>
      <c r="SC331" s="290"/>
      <c r="SD331" s="290"/>
      <c r="SE331" s="290"/>
      <c r="SF331" s="290"/>
      <c r="SG331" s="290"/>
      <c r="SH331" s="290"/>
      <c r="SI331" s="290"/>
      <c r="SJ331" s="290"/>
      <c r="SK331" s="290"/>
      <c r="SL331" s="290"/>
      <c r="SM331" s="290"/>
      <c r="SN331" s="290"/>
      <c r="SO331" s="290"/>
      <c r="SP331" s="290"/>
      <c r="SQ331" s="290"/>
      <c r="SR331" s="290"/>
      <c r="SS331" s="290"/>
      <c r="ST331" s="290"/>
      <c r="SU331" s="290"/>
      <c r="SV331" s="290"/>
      <c r="SW331" s="290"/>
      <c r="SX331" s="290"/>
      <c r="SY331" s="290"/>
      <c r="SZ331" s="290"/>
      <c r="TA331" s="290"/>
      <c r="TB331" s="290"/>
      <c r="TC331" s="290"/>
      <c r="TD331" s="290"/>
      <c r="TE331" s="290"/>
      <c r="TF331" s="290"/>
      <c r="TG331" s="290"/>
      <c r="TH331" s="290"/>
      <c r="TI331" s="290"/>
      <c r="TJ331" s="290"/>
      <c r="TK331" s="290"/>
      <c r="TL331" s="290"/>
      <c r="TM331" s="290"/>
      <c r="TN331" s="290"/>
      <c r="TO331" s="290"/>
      <c r="TP331" s="290"/>
      <c r="TQ331" s="290"/>
      <c r="TR331" s="290"/>
      <c r="TS331" s="290"/>
      <c r="TT331" s="290"/>
      <c r="TU331" s="290"/>
      <c r="TV331" s="290"/>
      <c r="TW331" s="290"/>
      <c r="TX331" s="290"/>
      <c r="TY331" s="290"/>
      <c r="TZ331" s="290"/>
      <c r="UA331" s="290"/>
      <c r="UB331" s="290"/>
      <c r="UC331" s="290"/>
      <c r="UD331" s="290"/>
      <c r="UE331" s="290"/>
      <c r="UF331" s="290"/>
      <c r="UG331" s="290"/>
      <c r="UH331" s="290"/>
      <c r="UI331" s="290"/>
      <c r="UJ331" s="290"/>
      <c r="UK331" s="290"/>
      <c r="UL331" s="290"/>
      <c r="UM331" s="290"/>
      <c r="UN331" s="290"/>
      <c r="UO331" s="290"/>
      <c r="UP331" s="290"/>
      <c r="UQ331" s="290"/>
      <c r="UR331" s="290"/>
      <c r="US331" s="290"/>
      <c r="UT331" s="290"/>
      <c r="UU331" s="290"/>
      <c r="UV331" s="290"/>
      <c r="UW331" s="290"/>
      <c r="UX331" s="290"/>
      <c r="UY331" s="290"/>
      <c r="UZ331" s="290"/>
      <c r="VA331" s="290"/>
      <c r="VB331" s="290"/>
      <c r="VC331" s="290"/>
      <c r="VD331" s="290"/>
      <c r="VE331" s="290"/>
      <c r="VF331" s="290"/>
      <c r="VG331" s="290"/>
      <c r="VH331" s="290"/>
      <c r="VI331" s="290"/>
      <c r="VJ331" s="290"/>
      <c r="VK331" s="290"/>
      <c r="VL331" s="290"/>
      <c r="VM331" s="290"/>
      <c r="VN331" s="290"/>
      <c r="VO331" s="290"/>
      <c r="VP331" s="290"/>
      <c r="VQ331" s="290"/>
      <c r="VR331" s="290"/>
      <c r="VS331" s="290"/>
      <c r="VT331" s="290"/>
      <c r="VU331" s="290"/>
      <c r="VV331" s="290"/>
      <c r="VW331" s="290"/>
      <c r="VX331" s="290"/>
      <c r="VY331" s="290"/>
      <c r="VZ331" s="290"/>
      <c r="WA331" s="290"/>
      <c r="WB331" s="290"/>
      <c r="WC331" s="290"/>
      <c r="WD331" s="290"/>
      <c r="WE331" s="290"/>
      <c r="WF331" s="290"/>
      <c r="WG331" s="290"/>
      <c r="WH331" s="290"/>
      <c r="WI331" s="290"/>
      <c r="WJ331" s="290"/>
      <c r="WK331" s="290"/>
      <c r="WL331" s="290"/>
      <c r="WM331" s="290"/>
      <c r="WN331" s="290"/>
      <c r="WO331" s="290"/>
      <c r="WP331" s="290"/>
      <c r="WQ331" s="290"/>
      <c r="WR331" s="290"/>
      <c r="WS331" s="290"/>
      <c r="WT331" s="290"/>
      <c r="WU331" s="290"/>
      <c r="WV331" s="290"/>
      <c r="WW331" s="290"/>
      <c r="WX331" s="290"/>
      <c r="WY331" s="290"/>
      <c r="WZ331" s="290"/>
      <c r="XA331" s="290"/>
      <c r="XB331" s="290"/>
      <c r="XC331" s="290"/>
      <c r="XD331" s="290"/>
      <c r="XE331" s="290"/>
      <c r="XF331" s="290"/>
      <c r="XG331" s="290"/>
      <c r="XH331" s="290"/>
      <c r="XI331" s="290"/>
      <c r="XJ331" s="290"/>
      <c r="XK331" s="290"/>
      <c r="XL331" s="290"/>
      <c r="XM331" s="290"/>
      <c r="XN331" s="290"/>
      <c r="XO331" s="290"/>
      <c r="XP331" s="290"/>
      <c r="XQ331" s="290"/>
      <c r="XR331" s="290"/>
      <c r="XS331" s="290"/>
      <c r="XT331" s="290"/>
      <c r="XU331" s="290"/>
      <c r="XV331" s="290"/>
      <c r="XW331" s="290"/>
      <c r="XX331" s="290"/>
      <c r="XY331" s="290"/>
      <c r="XZ331" s="290"/>
      <c r="YA331" s="290"/>
      <c r="YB331" s="290"/>
      <c r="YC331" s="290"/>
      <c r="YD331" s="290"/>
      <c r="YE331" s="290"/>
      <c r="YF331" s="290"/>
      <c r="YG331" s="290"/>
      <c r="YH331" s="290"/>
      <c r="YI331" s="290"/>
      <c r="YJ331" s="290"/>
      <c r="YK331" s="290"/>
      <c r="YL331" s="290"/>
      <c r="YM331" s="290"/>
      <c r="YN331" s="290"/>
      <c r="YO331" s="290"/>
      <c r="YP331" s="290"/>
      <c r="YQ331" s="290"/>
      <c r="YR331" s="290"/>
      <c r="YS331" s="290"/>
      <c r="YT331" s="290"/>
      <c r="YU331" s="290"/>
      <c r="YV331" s="290"/>
      <c r="YW331" s="290"/>
      <c r="YX331" s="290"/>
      <c r="YY331" s="290"/>
      <c r="YZ331" s="290"/>
      <c r="ZA331" s="290"/>
      <c r="ZB331" s="290"/>
      <c r="ZC331" s="290"/>
      <c r="ZD331" s="290"/>
      <c r="ZE331" s="290"/>
      <c r="ZF331" s="290"/>
      <c r="ZG331" s="290"/>
      <c r="ZH331" s="290"/>
      <c r="ZI331" s="290"/>
      <c r="ZJ331" s="290"/>
      <c r="ZK331" s="290"/>
      <c r="ZL331" s="290"/>
      <c r="ZM331" s="290"/>
      <c r="ZN331" s="290"/>
      <c r="ZO331" s="290"/>
      <c r="ZP331" s="290"/>
      <c r="ZQ331" s="290"/>
      <c r="ZR331" s="290"/>
      <c r="ZS331" s="290"/>
      <c r="ZT331" s="290"/>
      <c r="ZU331" s="290"/>
      <c r="ZV331" s="290"/>
      <c r="ZW331" s="290"/>
      <c r="ZX331" s="290"/>
      <c r="ZY331" s="290"/>
      <c r="ZZ331" s="290"/>
      <c r="AAA331" s="290"/>
      <c r="AAB331" s="290"/>
      <c r="AAC331" s="290"/>
      <c r="AAD331" s="290"/>
      <c r="AAE331" s="290"/>
      <c r="AAF331" s="290"/>
      <c r="AAG331" s="290"/>
      <c r="AAH331" s="290"/>
      <c r="AAI331" s="290"/>
      <c r="AAJ331" s="290"/>
      <c r="AAK331" s="290"/>
      <c r="AAL331" s="290"/>
      <c r="AAM331" s="290"/>
      <c r="AAN331" s="290"/>
      <c r="AAO331" s="290"/>
      <c r="AAP331" s="290"/>
      <c r="AAQ331" s="290"/>
      <c r="AAR331" s="290"/>
      <c r="AAS331" s="290"/>
      <c r="AAT331" s="290"/>
      <c r="AAU331" s="290"/>
      <c r="AAV331" s="290"/>
      <c r="AAW331" s="290"/>
      <c r="AAX331" s="290"/>
      <c r="AAY331" s="290"/>
      <c r="AAZ331" s="290"/>
      <c r="ABA331" s="290"/>
      <c r="ABB331" s="290"/>
      <c r="ABC331" s="290"/>
      <c r="ABD331" s="290"/>
      <c r="ABE331" s="290"/>
      <c r="ABF331" s="290"/>
      <c r="ABG331" s="290"/>
      <c r="ABH331" s="290"/>
      <c r="ABI331" s="290"/>
      <c r="ABJ331" s="290"/>
      <c r="ABK331" s="290"/>
      <c r="ABL331" s="290"/>
      <c r="ABM331" s="290"/>
      <c r="ABN331" s="290"/>
      <c r="ABO331" s="290"/>
      <c r="ABP331" s="290"/>
      <c r="ABQ331" s="290"/>
      <c r="ABR331" s="290"/>
      <c r="ABS331" s="290"/>
      <c r="ABT331" s="290"/>
      <c r="ABU331" s="290"/>
      <c r="ABV331" s="290"/>
      <c r="ABW331" s="290"/>
      <c r="ABX331" s="290"/>
      <c r="ABY331" s="290"/>
      <c r="ABZ331" s="290"/>
      <c r="ACA331" s="290"/>
      <c r="ACB331" s="290"/>
      <c r="ACC331" s="290"/>
      <c r="ACD331" s="290"/>
      <c r="ACE331" s="290"/>
      <c r="ACF331" s="290"/>
      <c r="ACG331" s="290"/>
      <c r="ACH331" s="290"/>
      <c r="ACI331" s="290"/>
      <c r="ACJ331" s="290"/>
      <c r="ACK331" s="290"/>
      <c r="ACL331" s="290"/>
      <c r="ACM331" s="290"/>
      <c r="ACN331" s="290"/>
      <c r="ACO331" s="290"/>
      <c r="ACP331" s="290"/>
      <c r="ACQ331" s="290"/>
      <c r="ACR331" s="290"/>
      <c r="ACS331" s="290"/>
      <c r="ACT331" s="290"/>
      <c r="ACU331" s="290"/>
      <c r="ACV331" s="290"/>
      <c r="ACW331" s="290"/>
      <c r="ACX331" s="290"/>
      <c r="ACY331" s="290"/>
      <c r="ACZ331" s="290"/>
      <c r="ADA331" s="290"/>
      <c r="ADB331" s="290"/>
      <c r="ADC331" s="290"/>
      <c r="ADD331" s="290"/>
      <c r="ADE331" s="290"/>
      <c r="ADF331" s="290"/>
      <c r="ADG331" s="290"/>
      <c r="ADH331" s="290"/>
      <c r="ADI331" s="290"/>
      <c r="ADJ331" s="290"/>
      <c r="ADK331" s="290"/>
      <c r="ADL331" s="290"/>
      <c r="ADM331" s="290"/>
      <c r="ADN331" s="290"/>
      <c r="ADO331" s="290"/>
      <c r="ADP331" s="290"/>
      <c r="ADQ331" s="290"/>
      <c r="ADR331" s="290"/>
      <c r="ADS331" s="290"/>
      <c r="ADT331" s="290"/>
      <c r="ADU331" s="290"/>
      <c r="ADV331" s="290"/>
      <c r="ADW331" s="290"/>
      <c r="ADX331" s="290"/>
      <c r="ADY331" s="290"/>
      <c r="ADZ331" s="290"/>
      <c r="AEA331" s="290"/>
      <c r="AEB331" s="290"/>
      <c r="AEC331" s="290"/>
      <c r="AED331" s="290"/>
      <c r="AEE331" s="290"/>
      <c r="AEF331" s="290"/>
      <c r="AEG331" s="290"/>
      <c r="AEH331" s="290"/>
      <c r="AEI331" s="290"/>
      <c r="AEJ331" s="290"/>
      <c r="AEK331" s="290"/>
      <c r="AEL331" s="290"/>
      <c r="AEM331" s="290"/>
      <c r="AEN331" s="290"/>
      <c r="AEO331" s="290"/>
      <c r="AEP331" s="290"/>
      <c r="AEQ331" s="290"/>
      <c r="AER331" s="290"/>
      <c r="AES331" s="290"/>
      <c r="AET331" s="290"/>
      <c r="AEU331" s="290"/>
      <c r="AEV331" s="290"/>
      <c r="AEW331" s="290"/>
      <c r="AEX331" s="290"/>
      <c r="AEY331" s="290"/>
      <c r="AEZ331" s="290"/>
      <c r="AFA331" s="290"/>
      <c r="AFB331" s="290"/>
      <c r="AFC331" s="290"/>
      <c r="AFD331" s="290"/>
      <c r="AFE331" s="290"/>
      <c r="AFF331" s="290"/>
      <c r="AFG331" s="290"/>
      <c r="AFH331" s="290"/>
      <c r="AFI331" s="290"/>
      <c r="AFJ331" s="290"/>
      <c r="AFK331" s="290"/>
      <c r="AFL331" s="290"/>
      <c r="AFM331" s="290"/>
      <c r="AFN331" s="290"/>
      <c r="AFO331" s="290"/>
      <c r="AFP331" s="290"/>
      <c r="AFQ331" s="290"/>
      <c r="AFR331" s="290"/>
      <c r="AFS331" s="290"/>
      <c r="AFT331" s="290"/>
      <c r="AFU331" s="290"/>
      <c r="AFV331" s="290"/>
      <c r="AFW331" s="290"/>
      <c r="AFX331" s="290"/>
      <c r="AFY331" s="290"/>
      <c r="AFZ331" s="290"/>
      <c r="AGA331" s="290"/>
      <c r="AGB331" s="290"/>
      <c r="AGC331" s="290"/>
      <c r="AGD331" s="290"/>
      <c r="AGE331" s="290"/>
      <c r="AGF331" s="290"/>
      <c r="AGG331" s="290"/>
      <c r="AGH331" s="290"/>
      <c r="AGI331" s="290"/>
      <c r="AGJ331" s="290"/>
      <c r="AGK331" s="290"/>
      <c r="AGL331" s="290"/>
      <c r="AGM331" s="290"/>
      <c r="AGN331" s="290"/>
      <c r="AGO331" s="290"/>
      <c r="AGP331" s="290"/>
      <c r="AGQ331" s="290"/>
      <c r="AGR331" s="290"/>
      <c r="AGS331" s="290"/>
      <c r="AGT331" s="290"/>
      <c r="AGU331" s="290"/>
      <c r="AGV331" s="290"/>
      <c r="AGW331" s="290"/>
      <c r="AGX331" s="290"/>
      <c r="AGY331" s="290"/>
      <c r="AGZ331" s="290"/>
      <c r="AHA331" s="290"/>
      <c r="AHB331" s="290"/>
      <c r="AHC331" s="290"/>
      <c r="AHD331" s="290"/>
      <c r="AHE331" s="290"/>
      <c r="AHF331" s="290"/>
      <c r="AHG331" s="290"/>
      <c r="AHH331" s="290"/>
      <c r="AHI331" s="290"/>
      <c r="AHJ331" s="290"/>
      <c r="AHK331" s="290"/>
      <c r="AHL331" s="290"/>
      <c r="AHM331" s="290"/>
      <c r="AHN331" s="290"/>
      <c r="AHO331" s="290"/>
      <c r="AHP331" s="290"/>
      <c r="AHQ331" s="290"/>
      <c r="AHR331" s="290"/>
      <c r="AHS331" s="290"/>
      <c r="AHT331" s="290"/>
      <c r="AHU331" s="290"/>
      <c r="AHV331" s="290"/>
      <c r="AHW331" s="290"/>
      <c r="AHX331" s="290"/>
      <c r="AHY331" s="290"/>
      <c r="AHZ331" s="290"/>
      <c r="AIA331" s="290"/>
      <c r="AIB331" s="290"/>
      <c r="AIC331" s="290"/>
      <c r="AID331" s="290"/>
      <c r="AIE331" s="290"/>
      <c r="AIF331" s="290"/>
      <c r="AIG331" s="290"/>
      <c r="AIH331" s="290"/>
      <c r="AII331" s="290"/>
      <c r="AIJ331" s="290"/>
      <c r="AIK331" s="290"/>
      <c r="AIL331" s="290"/>
      <c r="AIM331" s="290"/>
      <c r="AIN331" s="290"/>
      <c r="AIO331" s="290"/>
      <c r="AIP331" s="290"/>
      <c r="AIQ331" s="290"/>
      <c r="AIR331" s="290"/>
      <c r="AIS331" s="290"/>
      <c r="AIT331" s="290"/>
      <c r="AIU331" s="290"/>
      <c r="AIV331" s="290"/>
      <c r="AIW331" s="290"/>
      <c r="AIX331" s="290"/>
      <c r="AIY331" s="290"/>
      <c r="AIZ331" s="290"/>
      <c r="AJA331" s="290"/>
      <c r="AJB331" s="290"/>
      <c r="AJC331" s="290"/>
      <c r="AJD331" s="290"/>
      <c r="AJE331" s="290"/>
      <c r="AJF331" s="290"/>
      <c r="AJG331" s="290"/>
      <c r="AJH331" s="290"/>
      <c r="AJI331" s="290"/>
      <c r="AJJ331" s="290"/>
      <c r="AJK331" s="290"/>
      <c r="AJL331" s="290"/>
      <c r="AJM331" s="290"/>
      <c r="AJN331" s="290"/>
      <c r="AJO331" s="290"/>
      <c r="AJP331" s="290"/>
      <c r="AJQ331" s="290"/>
      <c r="AJR331" s="290"/>
      <c r="AJS331" s="290"/>
      <c r="AJT331" s="290"/>
      <c r="AJU331" s="290"/>
      <c r="AJV331" s="290"/>
      <c r="AJW331" s="290"/>
      <c r="AJX331" s="290"/>
      <c r="AJY331" s="290"/>
      <c r="AJZ331" s="290"/>
      <c r="AKA331" s="290"/>
      <c r="AKB331" s="290"/>
      <c r="AKC331" s="290"/>
      <c r="AKD331" s="290"/>
      <c r="AKE331" s="290"/>
      <c r="AKF331" s="290"/>
      <c r="AKG331" s="290"/>
      <c r="AKH331" s="290"/>
      <c r="AKI331" s="290"/>
      <c r="AKJ331" s="290"/>
      <c r="AKK331" s="290"/>
      <c r="AKL331" s="290"/>
      <c r="AKM331" s="290"/>
      <c r="AKN331" s="290"/>
      <c r="AKO331" s="290"/>
      <c r="AKP331" s="290"/>
      <c r="AKQ331" s="290"/>
      <c r="AKR331" s="290"/>
      <c r="AKS331" s="290"/>
      <c r="AKT331" s="290"/>
      <c r="AKU331" s="290"/>
      <c r="AKV331" s="290"/>
      <c r="AKW331" s="290"/>
      <c r="AKX331" s="290"/>
      <c r="AKY331" s="290"/>
      <c r="AKZ331" s="290"/>
      <c r="ALA331" s="290"/>
      <c r="ALB331" s="290"/>
      <c r="ALC331" s="290"/>
      <c r="ALD331" s="290"/>
      <c r="ALE331" s="290"/>
      <c r="ALF331" s="290"/>
      <c r="ALG331" s="290"/>
      <c r="ALH331" s="290"/>
      <c r="ALI331" s="290"/>
      <c r="ALJ331" s="290"/>
      <c r="ALK331" s="290"/>
      <c r="ALL331" s="290"/>
      <c r="ALM331" s="290"/>
      <c r="ALN331" s="290"/>
      <c r="ALO331" s="290"/>
      <c r="ALP331" s="290"/>
      <c r="ALQ331" s="290"/>
      <c r="ALR331" s="290"/>
      <c r="ALS331" s="290"/>
      <c r="ALT331" s="290"/>
      <c r="ALU331" s="290"/>
      <c r="ALV331" s="290"/>
      <c r="ALW331" s="290"/>
      <c r="ALX331" s="290"/>
      <c r="ALY331" s="290"/>
      <c r="ALZ331" s="290"/>
      <c r="AMA331" s="290"/>
      <c r="AMB331" s="290"/>
      <c r="AMC331" s="290"/>
      <c r="AMD331" s="290"/>
      <c r="AME331" s="290"/>
      <c r="AMF331" s="290"/>
      <c r="AMG331" s="290"/>
      <c r="AMH331" s="290"/>
      <c r="AMI331" s="290"/>
      <c r="AMJ331" s="290"/>
      <c r="AMK331" s="290"/>
      <c r="AML331" s="290"/>
      <c r="AMM331" s="290"/>
      <c r="AMN331" s="290"/>
      <c r="AMO331" s="290"/>
      <c r="AMP331" s="290"/>
      <c r="AMQ331" s="290"/>
      <c r="AMR331" s="290"/>
      <c r="AMS331" s="290"/>
      <c r="AMT331" s="290"/>
      <c r="AMU331" s="290"/>
      <c r="AMV331" s="290"/>
      <c r="AMW331" s="290"/>
      <c r="AMX331" s="290"/>
      <c r="AMY331" s="290"/>
      <c r="AMZ331" s="290"/>
      <c r="ANA331" s="290"/>
      <c r="ANB331" s="290"/>
    </row>
    <row r="332" spans="1:1042" ht="15" customHeight="1" x14ac:dyDescent="0.2">
      <c r="B332" s="91">
        <v>292</v>
      </c>
      <c r="C332" s="91"/>
      <c r="D332" s="283">
        <f t="shared" si="512"/>
        <v>44075</v>
      </c>
      <c r="E332" s="90">
        <f t="shared" si="518"/>
        <v>0</v>
      </c>
      <c r="F332" s="90">
        <f t="shared" si="519"/>
        <v>0</v>
      </c>
      <c r="G332" s="90">
        <f t="shared" si="520"/>
        <v>0</v>
      </c>
      <c r="H332" s="90">
        <f t="shared" si="503"/>
        <v>0</v>
      </c>
      <c r="I332" s="121">
        <f t="shared" si="521"/>
        <v>0</v>
      </c>
      <c r="J332" s="90">
        <f t="shared" si="522"/>
        <v>0</v>
      </c>
      <c r="K332" s="90">
        <f t="shared" si="523"/>
        <v>0</v>
      </c>
      <c r="L332" s="90">
        <f t="shared" si="504"/>
        <v>0</v>
      </c>
      <c r="M332" s="121">
        <f t="shared" si="524"/>
        <v>0</v>
      </c>
      <c r="N332" s="90">
        <f t="shared" si="525"/>
        <v>0</v>
      </c>
      <c r="O332" s="90">
        <f t="shared" si="526"/>
        <v>0</v>
      </c>
      <c r="P332" s="90">
        <f t="shared" si="505"/>
        <v>0</v>
      </c>
      <c r="Q332" s="121">
        <f t="shared" si="527"/>
        <v>0</v>
      </c>
      <c r="R332" s="90">
        <f t="shared" si="528"/>
        <v>0</v>
      </c>
      <c r="S332" s="90">
        <f t="shared" si="529"/>
        <v>0</v>
      </c>
      <c r="T332" s="90">
        <f t="shared" si="506"/>
        <v>0</v>
      </c>
      <c r="U332" s="121">
        <f t="shared" si="530"/>
        <v>0</v>
      </c>
      <c r="V332" s="90">
        <f t="shared" si="531"/>
        <v>0</v>
      </c>
      <c r="W332" s="90">
        <f t="shared" si="532"/>
        <v>0</v>
      </c>
      <c r="X332" s="90">
        <f t="shared" si="507"/>
        <v>0</v>
      </c>
      <c r="Y332" s="121">
        <f t="shared" si="533"/>
        <v>0</v>
      </c>
      <c r="Z332" s="90">
        <f t="shared" si="534"/>
        <v>0</v>
      </c>
      <c r="AA332" s="90">
        <f t="shared" si="535"/>
        <v>0</v>
      </c>
      <c r="AB332" s="90">
        <f t="shared" si="508"/>
        <v>0</v>
      </c>
      <c r="AC332" s="121">
        <f t="shared" si="536"/>
        <v>0</v>
      </c>
      <c r="AD332" s="90">
        <f t="shared" si="537"/>
        <v>0</v>
      </c>
      <c r="AE332" s="90">
        <f t="shared" si="538"/>
        <v>0</v>
      </c>
      <c r="AF332" s="90">
        <f t="shared" si="509"/>
        <v>0</v>
      </c>
      <c r="AG332" s="121">
        <f t="shared" si="539"/>
        <v>0</v>
      </c>
      <c r="AH332" s="90">
        <f t="shared" si="540"/>
        <v>0</v>
      </c>
      <c r="AI332" s="90">
        <f t="shared" si="541"/>
        <v>0</v>
      </c>
      <c r="AJ332" s="90">
        <f t="shared" si="510"/>
        <v>0</v>
      </c>
      <c r="AK332" s="121">
        <f t="shared" si="542"/>
        <v>0</v>
      </c>
      <c r="AL332" s="90">
        <f t="shared" si="543"/>
        <v>0</v>
      </c>
      <c r="AM332" s="90">
        <f t="shared" si="544"/>
        <v>0</v>
      </c>
      <c r="AN332" s="90">
        <f t="shared" si="511"/>
        <v>0</v>
      </c>
      <c r="AO332" s="121">
        <f t="shared" si="545"/>
        <v>0</v>
      </c>
      <c r="AP332" s="118">
        <f t="shared" si="513"/>
        <v>0</v>
      </c>
      <c r="AQ332" s="89">
        <f t="shared" si="546"/>
        <v>78</v>
      </c>
      <c r="AR332" s="279">
        <f t="shared" si="514"/>
        <v>19.5</v>
      </c>
      <c r="AS332" s="121">
        <f t="shared" si="547"/>
        <v>0</v>
      </c>
      <c r="AT332" s="118">
        <f t="shared" si="515"/>
        <v>0</v>
      </c>
      <c r="AU332" s="279">
        <f t="shared" si="548"/>
        <v>0</v>
      </c>
      <c r="AV332" s="279">
        <f t="shared" si="516"/>
        <v>0</v>
      </c>
      <c r="AW332" s="123">
        <f t="shared" si="549"/>
        <v>0</v>
      </c>
      <c r="AX332" s="118">
        <f t="shared" si="517"/>
        <v>0</v>
      </c>
      <c r="AY332" s="287">
        <f t="shared" si="550"/>
        <v>78</v>
      </c>
      <c r="AZ332" s="78">
        <f t="shared" ref="AZ332:AZ369" si="711">IF($C332="GD",H332+L332+P332+T332+X332+AB332+AF332+AJ332+AN332+AP332-BE332-BG332,AR332+AT332+AX332+AV332-BE332-BG332)</f>
        <v>19.5</v>
      </c>
      <c r="BA332" s="279"/>
      <c r="BC332" s="325">
        <f t="shared" ref="BC332:BC369" si="712">B332</f>
        <v>292</v>
      </c>
      <c r="BD332" s="330"/>
      <c r="BE332" s="331" t="b">
        <f t="shared" ref="BE332:BE369" si="713">IF(BD332="OK",$AY332*$BE$6/100)</f>
        <v>0</v>
      </c>
      <c r="BF332" s="330"/>
      <c r="BG332" s="331" t="b">
        <f t="shared" ref="BG332:BG369" si="714">IF(BF332="OK",$AY332*$BG$6/100)</f>
        <v>0</v>
      </c>
    </row>
    <row r="333" spans="1:1042" ht="15" customHeight="1" x14ac:dyDescent="0.2">
      <c r="B333" s="91">
        <v>293</v>
      </c>
      <c r="C333" s="91"/>
      <c r="D333" s="283">
        <f t="shared" si="512"/>
        <v>44077</v>
      </c>
      <c r="E333" s="90">
        <f t="shared" si="518"/>
        <v>0</v>
      </c>
      <c r="F333" s="90">
        <f t="shared" si="519"/>
        <v>0</v>
      </c>
      <c r="G333" s="90">
        <f t="shared" si="520"/>
        <v>0</v>
      </c>
      <c r="H333" s="90">
        <f t="shared" si="503"/>
        <v>0</v>
      </c>
      <c r="I333" s="121">
        <f t="shared" si="521"/>
        <v>0</v>
      </c>
      <c r="J333" s="90">
        <f t="shared" si="522"/>
        <v>0</v>
      </c>
      <c r="K333" s="90">
        <f t="shared" si="523"/>
        <v>0</v>
      </c>
      <c r="L333" s="90">
        <f t="shared" si="504"/>
        <v>0</v>
      </c>
      <c r="M333" s="121">
        <f t="shared" si="524"/>
        <v>0</v>
      </c>
      <c r="N333" s="90">
        <f t="shared" si="525"/>
        <v>0</v>
      </c>
      <c r="O333" s="90">
        <f t="shared" si="526"/>
        <v>0</v>
      </c>
      <c r="P333" s="90">
        <f t="shared" si="505"/>
        <v>0</v>
      </c>
      <c r="Q333" s="121">
        <f t="shared" si="527"/>
        <v>0</v>
      </c>
      <c r="R333" s="90">
        <f t="shared" si="528"/>
        <v>0</v>
      </c>
      <c r="S333" s="90">
        <f t="shared" si="529"/>
        <v>0</v>
      </c>
      <c r="T333" s="90">
        <f t="shared" si="506"/>
        <v>0</v>
      </c>
      <c r="U333" s="121">
        <f t="shared" si="530"/>
        <v>0</v>
      </c>
      <c r="V333" s="90">
        <f t="shared" si="531"/>
        <v>0</v>
      </c>
      <c r="W333" s="90">
        <f t="shared" si="532"/>
        <v>0</v>
      </c>
      <c r="X333" s="90">
        <f t="shared" si="507"/>
        <v>0</v>
      </c>
      <c r="Y333" s="121">
        <f t="shared" si="533"/>
        <v>0</v>
      </c>
      <c r="Z333" s="90">
        <f t="shared" si="534"/>
        <v>0</v>
      </c>
      <c r="AA333" s="90">
        <f t="shared" si="535"/>
        <v>0</v>
      </c>
      <c r="AB333" s="90">
        <f t="shared" si="508"/>
        <v>0</v>
      </c>
      <c r="AC333" s="121">
        <f t="shared" si="536"/>
        <v>0</v>
      </c>
      <c r="AD333" s="90">
        <f t="shared" si="537"/>
        <v>0</v>
      </c>
      <c r="AE333" s="90">
        <f t="shared" si="538"/>
        <v>0</v>
      </c>
      <c r="AF333" s="90">
        <f t="shared" si="509"/>
        <v>0</v>
      </c>
      <c r="AG333" s="121">
        <f t="shared" si="539"/>
        <v>0</v>
      </c>
      <c r="AH333" s="90">
        <f t="shared" si="540"/>
        <v>0</v>
      </c>
      <c r="AI333" s="90">
        <f t="shared" si="541"/>
        <v>0</v>
      </c>
      <c r="AJ333" s="90">
        <f t="shared" si="510"/>
        <v>0</v>
      </c>
      <c r="AK333" s="121">
        <f t="shared" si="542"/>
        <v>0</v>
      </c>
      <c r="AL333" s="90">
        <f t="shared" si="543"/>
        <v>0</v>
      </c>
      <c r="AM333" s="90">
        <f t="shared" si="544"/>
        <v>0</v>
      </c>
      <c r="AN333" s="90">
        <f t="shared" si="511"/>
        <v>0</v>
      </c>
      <c r="AO333" s="121">
        <f t="shared" si="545"/>
        <v>0</v>
      </c>
      <c r="AP333" s="118">
        <f t="shared" si="513"/>
        <v>0</v>
      </c>
      <c r="AQ333" s="89">
        <f t="shared" si="546"/>
        <v>34.200000000000003</v>
      </c>
      <c r="AR333" s="279">
        <f t="shared" si="514"/>
        <v>8.5500000000000007</v>
      </c>
      <c r="AS333" s="121">
        <f t="shared" si="547"/>
        <v>54</v>
      </c>
      <c r="AT333" s="118">
        <f t="shared" si="515"/>
        <v>10.8</v>
      </c>
      <c r="AU333" s="279">
        <f t="shared" si="548"/>
        <v>0</v>
      </c>
      <c r="AV333" s="279">
        <f t="shared" si="516"/>
        <v>0</v>
      </c>
      <c r="AW333" s="123">
        <f t="shared" si="549"/>
        <v>0</v>
      </c>
      <c r="AX333" s="118">
        <f t="shared" si="517"/>
        <v>0</v>
      </c>
      <c r="AY333" s="287">
        <f t="shared" si="550"/>
        <v>88.2</v>
      </c>
      <c r="AZ333" s="78">
        <f t="shared" si="711"/>
        <v>19.350000000000001</v>
      </c>
      <c r="BA333" s="279"/>
      <c r="BC333" s="325">
        <f t="shared" si="712"/>
        <v>293</v>
      </c>
      <c r="BD333" s="330"/>
      <c r="BE333" s="331" t="b">
        <f t="shared" si="713"/>
        <v>0</v>
      </c>
      <c r="BF333" s="330"/>
      <c r="BG333" s="331" t="b">
        <f t="shared" si="714"/>
        <v>0</v>
      </c>
    </row>
    <row r="334" spans="1:1042" ht="15" customHeight="1" x14ac:dyDescent="0.2">
      <c r="B334" s="91">
        <v>294</v>
      </c>
      <c r="C334" s="91"/>
      <c r="D334" s="283">
        <f t="shared" si="512"/>
        <v>44077</v>
      </c>
      <c r="E334" s="90">
        <f t="shared" si="518"/>
        <v>0</v>
      </c>
      <c r="F334" s="90">
        <f t="shared" si="519"/>
        <v>0</v>
      </c>
      <c r="G334" s="90">
        <f t="shared" si="520"/>
        <v>0</v>
      </c>
      <c r="H334" s="90">
        <f t="shared" si="503"/>
        <v>0</v>
      </c>
      <c r="I334" s="121">
        <f t="shared" si="521"/>
        <v>0</v>
      </c>
      <c r="J334" s="90">
        <f t="shared" si="522"/>
        <v>0</v>
      </c>
      <c r="K334" s="90">
        <f t="shared" si="523"/>
        <v>0</v>
      </c>
      <c r="L334" s="90">
        <f t="shared" si="504"/>
        <v>0</v>
      </c>
      <c r="M334" s="121">
        <f t="shared" si="524"/>
        <v>0</v>
      </c>
      <c r="N334" s="90">
        <f t="shared" si="525"/>
        <v>0</v>
      </c>
      <c r="O334" s="90">
        <f t="shared" si="526"/>
        <v>0</v>
      </c>
      <c r="P334" s="90">
        <f t="shared" si="505"/>
        <v>0</v>
      </c>
      <c r="Q334" s="121">
        <f t="shared" si="527"/>
        <v>0</v>
      </c>
      <c r="R334" s="90">
        <f t="shared" si="528"/>
        <v>0</v>
      </c>
      <c r="S334" s="90">
        <f t="shared" si="529"/>
        <v>0</v>
      </c>
      <c r="T334" s="90">
        <f t="shared" si="506"/>
        <v>0</v>
      </c>
      <c r="U334" s="121">
        <f t="shared" si="530"/>
        <v>0</v>
      </c>
      <c r="V334" s="90">
        <f t="shared" si="531"/>
        <v>0</v>
      </c>
      <c r="W334" s="90">
        <f t="shared" si="532"/>
        <v>0</v>
      </c>
      <c r="X334" s="90">
        <f t="shared" si="507"/>
        <v>0</v>
      </c>
      <c r="Y334" s="121">
        <f t="shared" si="533"/>
        <v>0</v>
      </c>
      <c r="Z334" s="90">
        <f t="shared" si="534"/>
        <v>0</v>
      </c>
      <c r="AA334" s="90">
        <f t="shared" si="535"/>
        <v>0</v>
      </c>
      <c r="AB334" s="90">
        <f t="shared" si="508"/>
        <v>0</v>
      </c>
      <c r="AC334" s="121">
        <f t="shared" si="536"/>
        <v>0</v>
      </c>
      <c r="AD334" s="90">
        <f t="shared" si="537"/>
        <v>0</v>
      </c>
      <c r="AE334" s="90">
        <f t="shared" si="538"/>
        <v>0</v>
      </c>
      <c r="AF334" s="90">
        <f t="shared" si="509"/>
        <v>0</v>
      </c>
      <c r="AG334" s="121">
        <f t="shared" si="539"/>
        <v>0</v>
      </c>
      <c r="AH334" s="90">
        <f t="shared" si="540"/>
        <v>0</v>
      </c>
      <c r="AI334" s="90">
        <f t="shared" si="541"/>
        <v>0</v>
      </c>
      <c r="AJ334" s="90">
        <f t="shared" si="510"/>
        <v>0</v>
      </c>
      <c r="AK334" s="121">
        <f t="shared" si="542"/>
        <v>0</v>
      </c>
      <c r="AL334" s="90">
        <f t="shared" si="543"/>
        <v>0</v>
      </c>
      <c r="AM334" s="90">
        <f t="shared" si="544"/>
        <v>0</v>
      </c>
      <c r="AN334" s="90">
        <f t="shared" si="511"/>
        <v>0</v>
      </c>
      <c r="AO334" s="121">
        <f t="shared" si="545"/>
        <v>0</v>
      </c>
      <c r="AP334" s="118">
        <f t="shared" si="513"/>
        <v>0</v>
      </c>
      <c r="AQ334" s="89">
        <f t="shared" si="546"/>
        <v>68.400000000000006</v>
      </c>
      <c r="AR334" s="279">
        <f t="shared" si="514"/>
        <v>17.100000000000001</v>
      </c>
      <c r="AS334" s="121">
        <f t="shared" si="547"/>
        <v>108</v>
      </c>
      <c r="AT334" s="118">
        <f t="shared" si="515"/>
        <v>21.6</v>
      </c>
      <c r="AU334" s="279">
        <f t="shared" si="548"/>
        <v>0</v>
      </c>
      <c r="AV334" s="279">
        <f t="shared" si="516"/>
        <v>0</v>
      </c>
      <c r="AW334" s="123">
        <f t="shared" si="549"/>
        <v>0</v>
      </c>
      <c r="AX334" s="118">
        <f t="shared" si="517"/>
        <v>0</v>
      </c>
      <c r="AY334" s="287">
        <f t="shared" si="550"/>
        <v>176.4</v>
      </c>
      <c r="AZ334" s="78">
        <f t="shared" si="711"/>
        <v>38.700000000000003</v>
      </c>
      <c r="BA334" s="279"/>
      <c r="BC334" s="325">
        <f t="shared" si="712"/>
        <v>294</v>
      </c>
      <c r="BD334" s="330"/>
      <c r="BE334" s="331" t="b">
        <f t="shared" si="713"/>
        <v>0</v>
      </c>
      <c r="BF334" s="330"/>
      <c r="BG334" s="331" t="b">
        <f t="shared" si="714"/>
        <v>0</v>
      </c>
    </row>
    <row r="335" spans="1:1042" ht="15" customHeight="1" x14ac:dyDescent="0.2">
      <c r="B335" s="91">
        <v>295</v>
      </c>
      <c r="C335" s="91"/>
      <c r="D335" s="283">
        <f t="shared" si="512"/>
        <v>44077</v>
      </c>
      <c r="E335" s="90">
        <f t="shared" si="518"/>
        <v>0</v>
      </c>
      <c r="F335" s="90">
        <f t="shared" si="519"/>
        <v>0</v>
      </c>
      <c r="G335" s="90">
        <f t="shared" si="520"/>
        <v>0</v>
      </c>
      <c r="H335" s="90">
        <f t="shared" si="503"/>
        <v>0</v>
      </c>
      <c r="I335" s="121">
        <f t="shared" si="521"/>
        <v>0</v>
      </c>
      <c r="J335" s="90">
        <f t="shared" si="522"/>
        <v>0</v>
      </c>
      <c r="K335" s="90">
        <f t="shared" si="523"/>
        <v>0</v>
      </c>
      <c r="L335" s="90">
        <f t="shared" si="504"/>
        <v>0</v>
      </c>
      <c r="M335" s="121">
        <f t="shared" si="524"/>
        <v>0</v>
      </c>
      <c r="N335" s="90">
        <f t="shared" si="525"/>
        <v>0</v>
      </c>
      <c r="O335" s="90">
        <f t="shared" si="526"/>
        <v>0</v>
      </c>
      <c r="P335" s="90">
        <f t="shared" si="505"/>
        <v>0</v>
      </c>
      <c r="Q335" s="121">
        <f t="shared" si="527"/>
        <v>0</v>
      </c>
      <c r="R335" s="90">
        <f t="shared" si="528"/>
        <v>0</v>
      </c>
      <c r="S335" s="90">
        <f t="shared" si="529"/>
        <v>0</v>
      </c>
      <c r="T335" s="90">
        <f t="shared" si="506"/>
        <v>0</v>
      </c>
      <c r="U335" s="121">
        <f t="shared" si="530"/>
        <v>0</v>
      </c>
      <c r="V335" s="90">
        <f t="shared" si="531"/>
        <v>0</v>
      </c>
      <c r="W335" s="90">
        <f t="shared" si="532"/>
        <v>0</v>
      </c>
      <c r="X335" s="90">
        <f t="shared" si="507"/>
        <v>0</v>
      </c>
      <c r="Y335" s="121">
        <f t="shared" si="533"/>
        <v>0</v>
      </c>
      <c r="Z335" s="90">
        <f t="shared" si="534"/>
        <v>0</v>
      </c>
      <c r="AA335" s="90">
        <f t="shared" si="535"/>
        <v>0</v>
      </c>
      <c r="AB335" s="90">
        <f t="shared" si="508"/>
        <v>0</v>
      </c>
      <c r="AC335" s="121">
        <f t="shared" si="536"/>
        <v>0</v>
      </c>
      <c r="AD335" s="90">
        <f t="shared" si="537"/>
        <v>0</v>
      </c>
      <c r="AE335" s="90">
        <f t="shared" si="538"/>
        <v>0</v>
      </c>
      <c r="AF335" s="90">
        <f t="shared" si="509"/>
        <v>0</v>
      </c>
      <c r="AG335" s="121">
        <f t="shared" si="539"/>
        <v>0</v>
      </c>
      <c r="AH335" s="90">
        <f t="shared" si="540"/>
        <v>0</v>
      </c>
      <c r="AI335" s="90">
        <f t="shared" si="541"/>
        <v>0</v>
      </c>
      <c r="AJ335" s="90">
        <f t="shared" si="510"/>
        <v>0</v>
      </c>
      <c r="AK335" s="121">
        <f t="shared" si="542"/>
        <v>0</v>
      </c>
      <c r="AL335" s="90">
        <f t="shared" si="543"/>
        <v>0</v>
      </c>
      <c r="AM335" s="90">
        <f t="shared" si="544"/>
        <v>0</v>
      </c>
      <c r="AN335" s="90">
        <f t="shared" si="511"/>
        <v>0</v>
      </c>
      <c r="AO335" s="121">
        <f t="shared" si="545"/>
        <v>0</v>
      </c>
      <c r="AP335" s="118">
        <f t="shared" si="513"/>
        <v>0</v>
      </c>
      <c r="AQ335" s="89">
        <f t="shared" si="546"/>
        <v>60.529999999999987</v>
      </c>
      <c r="AR335" s="279">
        <f t="shared" si="514"/>
        <v>15.132499999999999</v>
      </c>
      <c r="AS335" s="121">
        <f t="shared" si="547"/>
        <v>104.76</v>
      </c>
      <c r="AT335" s="118">
        <f t="shared" si="515"/>
        <v>20.952000000000002</v>
      </c>
      <c r="AU335" s="279">
        <f t="shared" si="548"/>
        <v>0</v>
      </c>
      <c r="AV335" s="279">
        <f t="shared" si="516"/>
        <v>0</v>
      </c>
      <c r="AW335" s="123">
        <f t="shared" si="549"/>
        <v>0</v>
      </c>
      <c r="AX335" s="118">
        <f t="shared" si="517"/>
        <v>0</v>
      </c>
      <c r="AY335" s="287">
        <f t="shared" si="550"/>
        <v>165.29</v>
      </c>
      <c r="AZ335" s="78">
        <f t="shared" si="711"/>
        <v>19.555499999999999</v>
      </c>
      <c r="BA335" s="279"/>
      <c r="BC335" s="325">
        <f t="shared" si="712"/>
        <v>295</v>
      </c>
      <c r="BD335" s="330"/>
      <c r="BE335" s="331" t="b">
        <f t="shared" si="713"/>
        <v>0</v>
      </c>
      <c r="BF335" s="330" t="s">
        <v>547</v>
      </c>
      <c r="BG335" s="331">
        <f t="shared" si="714"/>
        <v>16.529</v>
      </c>
    </row>
    <row r="336" spans="1:1042" ht="15" customHeight="1" x14ac:dyDescent="0.2">
      <c r="B336" s="91">
        <v>296</v>
      </c>
      <c r="C336" s="91" t="s">
        <v>92</v>
      </c>
      <c r="D336" s="283">
        <f t="shared" si="512"/>
        <v>44079</v>
      </c>
      <c r="E336" s="90" t="str">
        <f t="shared" si="518"/>
        <v>MF19ACM01</v>
      </c>
      <c r="F336" s="90">
        <f t="shared" si="519"/>
        <v>60.84</v>
      </c>
      <c r="G336" s="90">
        <f t="shared" si="520"/>
        <v>23</v>
      </c>
      <c r="H336" s="90">
        <f t="shared" ref="H336:H424" si="715">F336*G336/100</f>
        <v>13.993200000000002</v>
      </c>
      <c r="I336" s="121">
        <f t="shared" si="521"/>
        <v>0</v>
      </c>
      <c r="J336" s="90">
        <f t="shared" si="522"/>
        <v>0</v>
      </c>
      <c r="K336" s="90">
        <f t="shared" si="523"/>
        <v>0</v>
      </c>
      <c r="L336" s="90">
        <f t="shared" ref="L336:L424" si="716">J336*K336/100</f>
        <v>0</v>
      </c>
      <c r="M336" s="121" t="str">
        <f t="shared" si="524"/>
        <v>AC20MNM01</v>
      </c>
      <c r="N336" s="90">
        <f t="shared" si="525"/>
        <v>135.18</v>
      </c>
      <c r="O336" s="90">
        <f t="shared" si="526"/>
        <v>20</v>
      </c>
      <c r="P336" s="90">
        <f t="shared" ref="P336:P424" si="717">N336*O336/100</f>
        <v>27.036000000000005</v>
      </c>
      <c r="Q336" s="121">
        <f t="shared" si="527"/>
        <v>0</v>
      </c>
      <c r="R336" s="90">
        <f t="shared" si="528"/>
        <v>0</v>
      </c>
      <c r="S336" s="90">
        <f t="shared" si="529"/>
        <v>0</v>
      </c>
      <c r="T336" s="90">
        <f t="shared" ref="T336:T424" si="718">R336*S336/100</f>
        <v>0</v>
      </c>
      <c r="U336" s="121" t="str">
        <f t="shared" si="530"/>
        <v>EU19TAM02</v>
      </c>
      <c r="V336" s="90">
        <f t="shared" si="531"/>
        <v>39.72</v>
      </c>
      <c r="W336" s="90">
        <f t="shared" si="532"/>
        <v>11</v>
      </c>
      <c r="X336" s="90">
        <f t="shared" ref="X336:X424" si="719">V336*W336/100</f>
        <v>4.3691999999999993</v>
      </c>
      <c r="Y336" s="121">
        <f t="shared" si="533"/>
        <v>0</v>
      </c>
      <c r="Z336" s="90">
        <f t="shared" si="534"/>
        <v>0</v>
      </c>
      <c r="AA336" s="90">
        <f t="shared" si="535"/>
        <v>0</v>
      </c>
      <c r="AB336" s="90">
        <f t="shared" ref="AB336:AB424" si="720">Z336*AA336/100</f>
        <v>0</v>
      </c>
      <c r="AC336" s="121">
        <f t="shared" si="536"/>
        <v>0</v>
      </c>
      <c r="AD336" s="90">
        <f t="shared" si="537"/>
        <v>0</v>
      </c>
      <c r="AE336" s="90">
        <f t="shared" si="538"/>
        <v>0</v>
      </c>
      <c r="AF336" s="90">
        <f t="shared" ref="AF336:AF424" si="721">AD336*AE336/100</f>
        <v>0</v>
      </c>
      <c r="AG336" s="121" t="str">
        <f t="shared" si="539"/>
        <v>CT19ACG01</v>
      </c>
      <c r="AH336" s="90">
        <f t="shared" si="540"/>
        <v>30.72</v>
      </c>
      <c r="AI336" s="90">
        <f t="shared" si="541"/>
        <v>25</v>
      </c>
      <c r="AJ336" s="90">
        <f t="shared" ref="AJ336:AJ424" si="722">AH336*AI336/100</f>
        <v>7.68</v>
      </c>
      <c r="AK336" s="121" t="str">
        <f t="shared" si="542"/>
        <v>AC20MN20G01</v>
      </c>
      <c r="AL336" s="90">
        <f t="shared" si="543"/>
        <v>87</v>
      </c>
      <c r="AM336" s="90">
        <f t="shared" si="544"/>
        <v>25</v>
      </c>
      <c r="AN336" s="90">
        <f t="shared" ref="AN336:AN424" si="723">AL336*AM336/100</f>
        <v>21.75</v>
      </c>
      <c r="AO336" s="121">
        <f t="shared" si="545"/>
        <v>0</v>
      </c>
      <c r="AP336" s="118">
        <f t="shared" si="513"/>
        <v>0</v>
      </c>
      <c r="AQ336" s="89">
        <f t="shared" si="546"/>
        <v>0</v>
      </c>
      <c r="AR336" s="279">
        <f t="shared" si="514"/>
        <v>0</v>
      </c>
      <c r="AS336" s="121">
        <f t="shared" si="547"/>
        <v>0</v>
      </c>
      <c r="AT336" s="118">
        <f t="shared" si="515"/>
        <v>0</v>
      </c>
      <c r="AU336" s="279">
        <f t="shared" si="548"/>
        <v>0</v>
      </c>
      <c r="AV336" s="279">
        <f t="shared" si="516"/>
        <v>0</v>
      </c>
      <c r="AW336" s="123">
        <f t="shared" si="549"/>
        <v>0</v>
      </c>
      <c r="AX336" s="118">
        <f t="shared" si="517"/>
        <v>0</v>
      </c>
      <c r="AY336" s="287">
        <f t="shared" si="550"/>
        <v>353.46000000000004</v>
      </c>
      <c r="AZ336" s="78">
        <f t="shared" si="711"/>
        <v>74.828400000000002</v>
      </c>
      <c r="BA336" s="279"/>
      <c r="BC336" s="325">
        <f t="shared" si="712"/>
        <v>296</v>
      </c>
      <c r="BD336" s="330"/>
      <c r="BE336" s="331" t="b">
        <f t="shared" si="713"/>
        <v>0</v>
      </c>
      <c r="BF336" s="330"/>
      <c r="BG336" s="331" t="b">
        <f t="shared" si="714"/>
        <v>0</v>
      </c>
    </row>
    <row r="337" spans="2:59" ht="15" customHeight="1" x14ac:dyDescent="0.2">
      <c r="B337" s="91">
        <v>297</v>
      </c>
      <c r="C337" s="91" t="s">
        <v>92</v>
      </c>
      <c r="D337" s="283">
        <f t="shared" ref="D337:D426" si="724">IF($C337="GD",VLOOKUP($B337,FATT_GD,4,0),VLOOKUP($B337,FATT_VE,2,0))</f>
        <v>44079</v>
      </c>
      <c r="E337" s="90">
        <f t="shared" si="518"/>
        <v>0</v>
      </c>
      <c r="F337" s="90">
        <f t="shared" si="519"/>
        <v>0</v>
      </c>
      <c r="G337" s="90">
        <f t="shared" si="520"/>
        <v>0</v>
      </c>
      <c r="H337" s="90">
        <f t="shared" si="715"/>
        <v>0</v>
      </c>
      <c r="I337" s="121" t="str">
        <f t="shared" si="521"/>
        <v>CT19ACM02</v>
      </c>
      <c r="J337" s="90">
        <f t="shared" si="522"/>
        <v>31.200000000000003</v>
      </c>
      <c r="K337" s="90">
        <f t="shared" si="523"/>
        <v>20</v>
      </c>
      <c r="L337" s="90">
        <f t="shared" si="716"/>
        <v>6.24</v>
      </c>
      <c r="M337" s="121" t="str">
        <f t="shared" si="524"/>
        <v>AC20MNM01</v>
      </c>
      <c r="N337" s="90">
        <f t="shared" si="525"/>
        <v>90.12</v>
      </c>
      <c r="O337" s="90">
        <f t="shared" si="526"/>
        <v>20</v>
      </c>
      <c r="P337" s="90">
        <f t="shared" si="717"/>
        <v>18.024000000000001</v>
      </c>
      <c r="Q337" s="121">
        <f t="shared" si="527"/>
        <v>0</v>
      </c>
      <c r="R337" s="90">
        <f t="shared" si="528"/>
        <v>0</v>
      </c>
      <c r="S337" s="90">
        <f t="shared" si="529"/>
        <v>0</v>
      </c>
      <c r="T337" s="90">
        <f t="shared" si="718"/>
        <v>0</v>
      </c>
      <c r="U337" s="121">
        <f t="shared" si="530"/>
        <v>0</v>
      </c>
      <c r="V337" s="90">
        <f t="shared" si="531"/>
        <v>0</v>
      </c>
      <c r="W337" s="90">
        <f t="shared" si="532"/>
        <v>0</v>
      </c>
      <c r="X337" s="90">
        <f t="shared" si="719"/>
        <v>0</v>
      </c>
      <c r="Y337" s="121">
        <f t="shared" si="533"/>
        <v>0</v>
      </c>
      <c r="Z337" s="90">
        <f t="shared" si="534"/>
        <v>0</v>
      </c>
      <c r="AA337" s="90">
        <f t="shared" si="535"/>
        <v>0</v>
      </c>
      <c r="AB337" s="90">
        <f t="shared" si="720"/>
        <v>0</v>
      </c>
      <c r="AC337" s="121" t="str">
        <f t="shared" si="536"/>
        <v>MF19DAG01</v>
      </c>
      <c r="AD337" s="90">
        <f t="shared" si="537"/>
        <v>30.42</v>
      </c>
      <c r="AE337" s="90">
        <f t="shared" si="538"/>
        <v>33</v>
      </c>
      <c r="AF337" s="90">
        <f t="shared" si="721"/>
        <v>10.038600000000001</v>
      </c>
      <c r="AG337" s="121" t="str">
        <f t="shared" si="539"/>
        <v>CT19ACG01</v>
      </c>
      <c r="AH337" s="90">
        <f t="shared" si="540"/>
        <v>30.72</v>
      </c>
      <c r="AI337" s="90">
        <f t="shared" si="541"/>
        <v>25</v>
      </c>
      <c r="AJ337" s="90">
        <f t="shared" si="722"/>
        <v>7.68</v>
      </c>
      <c r="AK337" s="121" t="str">
        <f t="shared" si="542"/>
        <v>AC20MN20G01</v>
      </c>
      <c r="AL337" s="90">
        <f t="shared" si="543"/>
        <v>130.5</v>
      </c>
      <c r="AM337" s="90">
        <f t="shared" si="544"/>
        <v>25</v>
      </c>
      <c r="AN337" s="90">
        <f t="shared" si="723"/>
        <v>32.625</v>
      </c>
      <c r="AO337" s="121">
        <f t="shared" si="545"/>
        <v>0</v>
      </c>
      <c r="AP337" s="118">
        <f t="shared" ref="AP337:AP426" si="725">IFERROR(IF(AO337&gt;0,AO337*AP$6/100,0),0)</f>
        <v>0</v>
      </c>
      <c r="AQ337" s="89">
        <f t="shared" si="546"/>
        <v>0</v>
      </c>
      <c r="AR337" s="279">
        <f t="shared" ref="AR337:AR426" si="726">IFERROR(IF(AQ337&gt;0,AQ337*AR$6/100,0),0)</f>
        <v>0</v>
      </c>
      <c r="AS337" s="121">
        <f t="shared" si="547"/>
        <v>0</v>
      </c>
      <c r="AT337" s="118">
        <f t="shared" ref="AT337:AT426" si="727">IFERROR(IF(AS337&gt;0,AS337*AT$6/100,0),0)</f>
        <v>0</v>
      </c>
      <c r="AU337" s="279">
        <f t="shared" si="548"/>
        <v>0</v>
      </c>
      <c r="AV337" s="279">
        <f t="shared" ref="AV337:AV426" si="728">IFERROR(IF(AU337&gt;0,AU337*AV$6/100,0),0)</f>
        <v>0</v>
      </c>
      <c r="AW337" s="123">
        <f t="shared" si="549"/>
        <v>0</v>
      </c>
      <c r="AX337" s="118">
        <f t="shared" ref="AX337:AX426" si="729">IFERROR(IF(AW337&gt;0,AW337*AX$6/100,0),0)</f>
        <v>0</v>
      </c>
      <c r="AY337" s="287">
        <f t="shared" si="550"/>
        <v>312.96000000000004</v>
      </c>
      <c r="AZ337" s="78">
        <f t="shared" si="711"/>
        <v>74.607600000000005</v>
      </c>
      <c r="BA337" s="279"/>
      <c r="BC337" s="325">
        <f t="shared" si="712"/>
        <v>297</v>
      </c>
      <c r="BD337" s="330"/>
      <c r="BE337" s="331" t="b">
        <f t="shared" si="713"/>
        <v>0</v>
      </c>
      <c r="BF337" s="330"/>
      <c r="BG337" s="331" t="b">
        <f t="shared" si="714"/>
        <v>0</v>
      </c>
    </row>
    <row r="338" spans="2:59" ht="15" customHeight="1" x14ac:dyDescent="0.2">
      <c r="B338" s="91">
        <v>298</v>
      </c>
      <c r="C338" s="91" t="s">
        <v>92</v>
      </c>
      <c r="D338" s="283">
        <f t="shared" si="724"/>
        <v>44079</v>
      </c>
      <c r="E338" s="90" t="str">
        <f t="shared" si="518"/>
        <v>MF19ACM01</v>
      </c>
      <c r="F338" s="90">
        <f t="shared" si="519"/>
        <v>60.84</v>
      </c>
      <c r="G338" s="90">
        <f t="shared" si="520"/>
        <v>23</v>
      </c>
      <c r="H338" s="90">
        <f t="shared" si="715"/>
        <v>13.993200000000002</v>
      </c>
      <c r="I338" s="121" t="str">
        <f t="shared" si="521"/>
        <v>CT19ACM02</v>
      </c>
      <c r="J338" s="90">
        <f t="shared" si="522"/>
        <v>62.400000000000006</v>
      </c>
      <c r="K338" s="90">
        <f t="shared" si="523"/>
        <v>20</v>
      </c>
      <c r="L338" s="90">
        <f t="shared" si="716"/>
        <v>12.48</v>
      </c>
      <c r="M338" s="121" t="str">
        <f t="shared" si="524"/>
        <v>AC20MNM01</v>
      </c>
      <c r="N338" s="90">
        <f t="shared" si="525"/>
        <v>90.12</v>
      </c>
      <c r="O338" s="90">
        <f t="shared" si="526"/>
        <v>20</v>
      </c>
      <c r="P338" s="90">
        <f t="shared" si="717"/>
        <v>18.024000000000001</v>
      </c>
      <c r="Q338" s="121" t="str">
        <f t="shared" si="527"/>
        <v>ME19ACM01</v>
      </c>
      <c r="R338" s="90">
        <f t="shared" si="528"/>
        <v>60.84</v>
      </c>
      <c r="S338" s="90">
        <f t="shared" si="529"/>
        <v>18</v>
      </c>
      <c r="T338" s="90">
        <f t="shared" si="718"/>
        <v>10.951200000000002</v>
      </c>
      <c r="U338" s="121" t="str">
        <f t="shared" si="530"/>
        <v>EU19TAM02</v>
      </c>
      <c r="V338" s="90">
        <f t="shared" si="531"/>
        <v>79.44</v>
      </c>
      <c r="W338" s="90">
        <f t="shared" si="532"/>
        <v>11</v>
      </c>
      <c r="X338" s="90">
        <f t="shared" si="719"/>
        <v>8.7383999999999986</v>
      </c>
      <c r="Y338" s="121">
        <f t="shared" si="533"/>
        <v>0</v>
      </c>
      <c r="Z338" s="90">
        <f t="shared" si="534"/>
        <v>0</v>
      </c>
      <c r="AA338" s="90">
        <f t="shared" si="535"/>
        <v>0</v>
      </c>
      <c r="AB338" s="90">
        <f t="shared" si="720"/>
        <v>0</v>
      </c>
      <c r="AC338" s="121" t="str">
        <f t="shared" si="536"/>
        <v>MF19DAG01</v>
      </c>
      <c r="AD338" s="90">
        <f t="shared" si="537"/>
        <v>30.42</v>
      </c>
      <c r="AE338" s="90">
        <f t="shared" si="538"/>
        <v>33</v>
      </c>
      <c r="AF338" s="90">
        <f t="shared" si="721"/>
        <v>10.038600000000001</v>
      </c>
      <c r="AG338" s="121" t="str">
        <f t="shared" si="539"/>
        <v>CT19ACG01</v>
      </c>
      <c r="AH338" s="90">
        <f t="shared" si="540"/>
        <v>30.72</v>
      </c>
      <c r="AI338" s="90">
        <f t="shared" si="541"/>
        <v>25</v>
      </c>
      <c r="AJ338" s="90">
        <f t="shared" si="722"/>
        <v>7.68</v>
      </c>
      <c r="AK338" s="121" t="str">
        <f t="shared" si="542"/>
        <v>AC20MN20G01</v>
      </c>
      <c r="AL338" s="90">
        <f t="shared" si="543"/>
        <v>43.5</v>
      </c>
      <c r="AM338" s="90">
        <f t="shared" si="544"/>
        <v>25</v>
      </c>
      <c r="AN338" s="90">
        <f t="shared" si="723"/>
        <v>10.875</v>
      </c>
      <c r="AO338" s="121">
        <f t="shared" si="545"/>
        <v>0</v>
      </c>
      <c r="AP338" s="118">
        <f t="shared" si="725"/>
        <v>0</v>
      </c>
      <c r="AQ338" s="89">
        <f t="shared" si="546"/>
        <v>0</v>
      </c>
      <c r="AR338" s="279">
        <f t="shared" si="726"/>
        <v>0</v>
      </c>
      <c r="AS338" s="121">
        <f t="shared" si="547"/>
        <v>0</v>
      </c>
      <c r="AT338" s="118">
        <f t="shared" si="727"/>
        <v>0</v>
      </c>
      <c r="AU338" s="279">
        <f t="shared" si="548"/>
        <v>0</v>
      </c>
      <c r="AV338" s="279">
        <f t="shared" si="728"/>
        <v>0</v>
      </c>
      <c r="AW338" s="123">
        <f t="shared" si="549"/>
        <v>0</v>
      </c>
      <c r="AX338" s="118">
        <f t="shared" si="729"/>
        <v>0</v>
      </c>
      <c r="AY338" s="287">
        <f t="shared" si="550"/>
        <v>458.28000000000009</v>
      </c>
      <c r="AZ338" s="78">
        <f t="shared" si="711"/>
        <v>92.780400000000014</v>
      </c>
      <c r="BA338" s="279"/>
      <c r="BC338" s="325">
        <f t="shared" si="712"/>
        <v>298</v>
      </c>
      <c r="BD338" s="330"/>
      <c r="BE338" s="331" t="b">
        <f t="shared" si="713"/>
        <v>0</v>
      </c>
      <c r="BF338" s="330"/>
      <c r="BG338" s="331" t="b">
        <f t="shared" si="714"/>
        <v>0</v>
      </c>
    </row>
    <row r="339" spans="2:59" ht="15" customHeight="1" x14ac:dyDescent="0.2">
      <c r="B339" s="91">
        <v>299</v>
      </c>
      <c r="C339" s="91" t="s">
        <v>92</v>
      </c>
      <c r="D339" s="283">
        <f t="shared" si="724"/>
        <v>44079</v>
      </c>
      <c r="E339" s="90" t="str">
        <f t="shared" si="518"/>
        <v>MF19ACM01</v>
      </c>
      <c r="F339" s="90">
        <f t="shared" si="519"/>
        <v>60.84</v>
      </c>
      <c r="G339" s="90">
        <f t="shared" si="520"/>
        <v>23</v>
      </c>
      <c r="H339" s="90">
        <f t="shared" ref="H339" si="730">F339*G339/100</f>
        <v>13.993200000000002</v>
      </c>
      <c r="I339" s="121" t="str">
        <f t="shared" si="521"/>
        <v>CT19ACM02</v>
      </c>
      <c r="J339" s="90">
        <f t="shared" si="522"/>
        <v>31.200000000000003</v>
      </c>
      <c r="K339" s="90">
        <f t="shared" si="523"/>
        <v>20</v>
      </c>
      <c r="L339" s="90">
        <f t="shared" ref="L339" si="731">J339*K339/100</f>
        <v>6.24</v>
      </c>
      <c r="M339" s="121" t="str">
        <f t="shared" si="524"/>
        <v>AC20MNM01</v>
      </c>
      <c r="N339" s="90">
        <f t="shared" si="525"/>
        <v>90.12</v>
      </c>
      <c r="O339" s="90">
        <f t="shared" si="526"/>
        <v>20</v>
      </c>
      <c r="P339" s="90">
        <f t="shared" ref="P339" si="732">N339*O339/100</f>
        <v>18.024000000000001</v>
      </c>
      <c r="Q339" s="121" t="str">
        <f t="shared" si="527"/>
        <v>ME19ACM01</v>
      </c>
      <c r="R339" s="90">
        <f t="shared" si="528"/>
        <v>60.84</v>
      </c>
      <c r="S339" s="90">
        <f t="shared" si="529"/>
        <v>18</v>
      </c>
      <c r="T339" s="90">
        <f t="shared" ref="T339" si="733">R339*S339/100</f>
        <v>10.951200000000002</v>
      </c>
      <c r="U339" s="121" t="str">
        <f t="shared" si="530"/>
        <v>EU19TAM02</v>
      </c>
      <c r="V339" s="90">
        <f t="shared" si="531"/>
        <v>39.72</v>
      </c>
      <c r="W339" s="90">
        <f t="shared" si="532"/>
        <v>11</v>
      </c>
      <c r="X339" s="90">
        <f t="shared" ref="X339" si="734">V339*W339/100</f>
        <v>4.3691999999999993</v>
      </c>
      <c r="Y339" s="121">
        <f t="shared" si="533"/>
        <v>0</v>
      </c>
      <c r="Z339" s="90">
        <f t="shared" si="534"/>
        <v>0</v>
      </c>
      <c r="AA339" s="90">
        <f t="shared" si="535"/>
        <v>0</v>
      </c>
      <c r="AB339" s="90">
        <f t="shared" ref="AB339" si="735">Z339*AA339/100</f>
        <v>0</v>
      </c>
      <c r="AC339" s="121" t="str">
        <f t="shared" si="536"/>
        <v>MF19DAG01</v>
      </c>
      <c r="AD339" s="90">
        <f t="shared" si="537"/>
        <v>60.84</v>
      </c>
      <c r="AE339" s="90">
        <f t="shared" si="538"/>
        <v>33</v>
      </c>
      <c r="AF339" s="90">
        <f t="shared" ref="AF339" si="736">AD339*AE339/100</f>
        <v>20.077200000000001</v>
      </c>
      <c r="AG339" s="121" t="str">
        <f t="shared" si="539"/>
        <v>CT19ACG01</v>
      </c>
      <c r="AH339" s="90">
        <f t="shared" si="540"/>
        <v>30.72</v>
      </c>
      <c r="AI339" s="90">
        <f t="shared" si="541"/>
        <v>25</v>
      </c>
      <c r="AJ339" s="90">
        <f t="shared" ref="AJ339" si="737">AH339*AI339/100</f>
        <v>7.68</v>
      </c>
      <c r="AK339" s="121" t="str">
        <f t="shared" si="542"/>
        <v>AC20MN20G01</v>
      </c>
      <c r="AL339" s="90">
        <f t="shared" si="543"/>
        <v>87</v>
      </c>
      <c r="AM339" s="90">
        <f t="shared" si="544"/>
        <v>25</v>
      </c>
      <c r="AN339" s="90">
        <f t="shared" ref="AN339" si="738">AL339*AM339/100</f>
        <v>21.75</v>
      </c>
      <c r="AO339" s="121">
        <f t="shared" si="545"/>
        <v>0</v>
      </c>
      <c r="AP339" s="118">
        <f t="shared" ref="AP339" si="739">IFERROR(IF(AO339&gt;0,AO339*AP$6/100,0),0)</f>
        <v>0</v>
      </c>
      <c r="AQ339" s="89">
        <f t="shared" si="546"/>
        <v>0</v>
      </c>
      <c r="AR339" s="279">
        <f t="shared" ref="AR339" si="740">IFERROR(IF(AQ339&gt;0,AQ339*AR$6/100,0),0)</f>
        <v>0</v>
      </c>
      <c r="AS339" s="121">
        <f t="shared" si="547"/>
        <v>0</v>
      </c>
      <c r="AT339" s="118">
        <f t="shared" ref="AT339" si="741">IFERROR(IF(AS339&gt;0,AS339*AT$6/100,0),0)</f>
        <v>0</v>
      </c>
      <c r="AU339" s="279">
        <f t="shared" si="548"/>
        <v>0</v>
      </c>
      <c r="AV339" s="279">
        <f t="shared" ref="AV339" si="742">IFERROR(IF(AU339&gt;0,AU339*AV$6/100,0),0)</f>
        <v>0</v>
      </c>
      <c r="AW339" s="123">
        <f t="shared" si="549"/>
        <v>0</v>
      </c>
      <c r="AX339" s="118">
        <f t="shared" ref="AX339" si="743">IFERROR(IF(AW339&gt;0,AW339*AX$6/100,0),0)</f>
        <v>0</v>
      </c>
      <c r="AY339" s="287">
        <f t="shared" ref="AY339" si="744">IF($C339="GD",F339+J339+N339+R339+V339+Z339+AD339+AH339+AL339+AO339,AQ339+AS339+AU339+AW339)</f>
        <v>461.28000000000009</v>
      </c>
      <c r="AZ339" s="78">
        <f t="shared" si="711"/>
        <v>103.0848</v>
      </c>
      <c r="BA339" s="279"/>
      <c r="BC339" s="325">
        <f t="shared" si="712"/>
        <v>299</v>
      </c>
      <c r="BD339" s="330"/>
      <c r="BE339" s="331" t="b">
        <f t="shared" si="713"/>
        <v>0</v>
      </c>
      <c r="BF339" s="330"/>
      <c r="BG339" s="331" t="b">
        <f t="shared" si="714"/>
        <v>0</v>
      </c>
    </row>
    <row r="340" spans="2:59" ht="15" customHeight="1" x14ac:dyDescent="0.2">
      <c r="B340" s="91">
        <v>300</v>
      </c>
      <c r="C340" s="91"/>
      <c r="D340" s="283">
        <f t="shared" si="724"/>
        <v>44079</v>
      </c>
      <c r="E340" s="90">
        <f t="shared" si="518"/>
        <v>0</v>
      </c>
      <c r="F340" s="90">
        <f t="shared" si="519"/>
        <v>0</v>
      </c>
      <c r="G340" s="90">
        <f t="shared" si="520"/>
        <v>0</v>
      </c>
      <c r="H340" s="90">
        <f t="shared" si="715"/>
        <v>0</v>
      </c>
      <c r="I340" s="121">
        <f t="shared" si="521"/>
        <v>0</v>
      </c>
      <c r="J340" s="90">
        <f t="shared" si="522"/>
        <v>0</v>
      </c>
      <c r="K340" s="90">
        <f t="shared" si="523"/>
        <v>0</v>
      </c>
      <c r="L340" s="90">
        <f t="shared" si="716"/>
        <v>0</v>
      </c>
      <c r="M340" s="121">
        <f t="shared" si="524"/>
        <v>0</v>
      </c>
      <c r="N340" s="90">
        <f t="shared" si="525"/>
        <v>0</v>
      </c>
      <c r="O340" s="90">
        <f t="shared" si="526"/>
        <v>0</v>
      </c>
      <c r="P340" s="90">
        <f t="shared" si="717"/>
        <v>0</v>
      </c>
      <c r="Q340" s="121">
        <f t="shared" si="527"/>
        <v>0</v>
      </c>
      <c r="R340" s="90">
        <f t="shared" si="528"/>
        <v>0</v>
      </c>
      <c r="S340" s="90">
        <f t="shared" si="529"/>
        <v>0</v>
      </c>
      <c r="T340" s="90">
        <f t="shared" si="718"/>
        <v>0</v>
      </c>
      <c r="U340" s="121">
        <f t="shared" si="530"/>
        <v>0</v>
      </c>
      <c r="V340" s="90">
        <f t="shared" si="531"/>
        <v>0</v>
      </c>
      <c r="W340" s="90">
        <f t="shared" si="532"/>
        <v>0</v>
      </c>
      <c r="X340" s="90">
        <f t="shared" si="719"/>
        <v>0</v>
      </c>
      <c r="Y340" s="121">
        <f t="shared" si="533"/>
        <v>0</v>
      </c>
      <c r="Z340" s="90">
        <f t="shared" si="534"/>
        <v>0</v>
      </c>
      <c r="AA340" s="90">
        <f t="shared" si="535"/>
        <v>0</v>
      </c>
      <c r="AB340" s="90">
        <f t="shared" si="720"/>
        <v>0</v>
      </c>
      <c r="AC340" s="121">
        <f t="shared" si="536"/>
        <v>0</v>
      </c>
      <c r="AD340" s="90">
        <f t="shared" si="537"/>
        <v>0</v>
      </c>
      <c r="AE340" s="90">
        <f t="shared" si="538"/>
        <v>0</v>
      </c>
      <c r="AF340" s="90">
        <f t="shared" si="721"/>
        <v>0</v>
      </c>
      <c r="AG340" s="121">
        <f t="shared" si="539"/>
        <v>0</v>
      </c>
      <c r="AH340" s="90">
        <f t="shared" si="540"/>
        <v>0</v>
      </c>
      <c r="AI340" s="90">
        <f t="shared" si="541"/>
        <v>0</v>
      </c>
      <c r="AJ340" s="90">
        <f t="shared" si="722"/>
        <v>0</v>
      </c>
      <c r="AK340" s="121">
        <f t="shared" si="542"/>
        <v>0</v>
      </c>
      <c r="AL340" s="90">
        <f t="shared" si="543"/>
        <v>0</v>
      </c>
      <c r="AM340" s="90">
        <f t="shared" si="544"/>
        <v>0</v>
      </c>
      <c r="AN340" s="90">
        <f t="shared" si="723"/>
        <v>0</v>
      </c>
      <c r="AO340" s="121">
        <f t="shared" si="545"/>
        <v>0</v>
      </c>
      <c r="AP340" s="118">
        <f t="shared" si="725"/>
        <v>0</v>
      </c>
      <c r="AQ340" s="89">
        <f t="shared" si="546"/>
        <v>0</v>
      </c>
      <c r="AR340" s="279">
        <f t="shared" si="726"/>
        <v>0</v>
      </c>
      <c r="AS340" s="121">
        <f t="shared" si="547"/>
        <v>108</v>
      </c>
      <c r="AT340" s="118">
        <f t="shared" si="727"/>
        <v>21.6</v>
      </c>
      <c r="AU340" s="279">
        <f t="shared" si="548"/>
        <v>0</v>
      </c>
      <c r="AV340" s="279">
        <f t="shared" si="728"/>
        <v>0</v>
      </c>
      <c r="AW340" s="123">
        <f t="shared" si="549"/>
        <v>0</v>
      </c>
      <c r="AX340" s="118">
        <f t="shared" si="729"/>
        <v>0</v>
      </c>
      <c r="AY340" s="287">
        <f t="shared" si="550"/>
        <v>108</v>
      </c>
      <c r="AZ340" s="78">
        <f t="shared" si="711"/>
        <v>21.6</v>
      </c>
      <c r="BA340" s="279"/>
      <c r="BC340" s="325">
        <f t="shared" si="712"/>
        <v>300</v>
      </c>
      <c r="BD340" s="330"/>
      <c r="BE340" s="331" t="b">
        <f t="shared" si="713"/>
        <v>0</v>
      </c>
      <c r="BF340" s="330"/>
      <c r="BG340" s="331" t="b">
        <f t="shared" si="714"/>
        <v>0</v>
      </c>
    </row>
    <row r="341" spans="2:59" ht="15" customHeight="1" x14ac:dyDescent="0.2">
      <c r="B341" s="91">
        <v>301</v>
      </c>
      <c r="C341" s="91"/>
      <c r="D341" s="283">
        <f t="shared" si="724"/>
        <v>44079</v>
      </c>
      <c r="E341" s="90">
        <f t="shared" si="518"/>
        <v>0</v>
      </c>
      <c r="F341" s="90">
        <f t="shared" si="519"/>
        <v>0</v>
      </c>
      <c r="G341" s="90">
        <f t="shared" si="520"/>
        <v>0</v>
      </c>
      <c r="H341" s="90">
        <f t="shared" si="715"/>
        <v>0</v>
      </c>
      <c r="I341" s="121">
        <f t="shared" si="521"/>
        <v>0</v>
      </c>
      <c r="J341" s="90">
        <f t="shared" si="522"/>
        <v>0</v>
      </c>
      <c r="K341" s="90">
        <f t="shared" si="523"/>
        <v>0</v>
      </c>
      <c r="L341" s="90">
        <f t="shared" si="716"/>
        <v>0</v>
      </c>
      <c r="M341" s="121">
        <f t="shared" si="524"/>
        <v>0</v>
      </c>
      <c r="N341" s="90">
        <f t="shared" si="525"/>
        <v>0</v>
      </c>
      <c r="O341" s="90">
        <f t="shared" si="526"/>
        <v>0</v>
      </c>
      <c r="P341" s="90">
        <f t="shared" si="717"/>
        <v>0</v>
      </c>
      <c r="Q341" s="121">
        <f t="shared" si="527"/>
        <v>0</v>
      </c>
      <c r="R341" s="90">
        <f t="shared" si="528"/>
        <v>0</v>
      </c>
      <c r="S341" s="90">
        <f t="shared" si="529"/>
        <v>0</v>
      </c>
      <c r="T341" s="90">
        <f t="shared" si="718"/>
        <v>0</v>
      </c>
      <c r="U341" s="121">
        <f t="shared" si="530"/>
        <v>0</v>
      </c>
      <c r="V341" s="90">
        <f t="shared" si="531"/>
        <v>0</v>
      </c>
      <c r="W341" s="90">
        <f t="shared" si="532"/>
        <v>0</v>
      </c>
      <c r="X341" s="90">
        <f t="shared" si="719"/>
        <v>0</v>
      </c>
      <c r="Y341" s="121">
        <f t="shared" si="533"/>
        <v>0</v>
      </c>
      <c r="Z341" s="90">
        <f t="shared" si="534"/>
        <v>0</v>
      </c>
      <c r="AA341" s="90">
        <f t="shared" si="535"/>
        <v>0</v>
      </c>
      <c r="AB341" s="90">
        <f t="shared" si="720"/>
        <v>0</v>
      </c>
      <c r="AC341" s="121">
        <f t="shared" si="536"/>
        <v>0</v>
      </c>
      <c r="AD341" s="90">
        <f t="shared" si="537"/>
        <v>0</v>
      </c>
      <c r="AE341" s="90">
        <f t="shared" si="538"/>
        <v>0</v>
      </c>
      <c r="AF341" s="90">
        <f t="shared" si="721"/>
        <v>0</v>
      </c>
      <c r="AG341" s="121">
        <f t="shared" si="539"/>
        <v>0</v>
      </c>
      <c r="AH341" s="90">
        <f t="shared" si="540"/>
        <v>0</v>
      </c>
      <c r="AI341" s="90">
        <f t="shared" si="541"/>
        <v>0</v>
      </c>
      <c r="AJ341" s="90">
        <f t="shared" si="722"/>
        <v>0</v>
      </c>
      <c r="AK341" s="121">
        <f t="shared" si="542"/>
        <v>0</v>
      </c>
      <c r="AL341" s="90">
        <f t="shared" si="543"/>
        <v>0</v>
      </c>
      <c r="AM341" s="90">
        <f t="shared" si="544"/>
        <v>0</v>
      </c>
      <c r="AN341" s="90">
        <f t="shared" si="723"/>
        <v>0</v>
      </c>
      <c r="AO341" s="121">
        <f t="shared" si="545"/>
        <v>0</v>
      </c>
      <c r="AP341" s="118">
        <f t="shared" si="725"/>
        <v>0</v>
      </c>
      <c r="AQ341" s="89">
        <f t="shared" si="546"/>
        <v>32.01</v>
      </c>
      <c r="AR341" s="279">
        <f t="shared" si="726"/>
        <v>8.0024999999999995</v>
      </c>
      <c r="AS341" s="121">
        <f t="shared" si="547"/>
        <v>52.38</v>
      </c>
      <c r="AT341" s="118">
        <f t="shared" si="727"/>
        <v>10.476000000000001</v>
      </c>
      <c r="AU341" s="279">
        <f t="shared" si="548"/>
        <v>0</v>
      </c>
      <c r="AV341" s="279">
        <f t="shared" si="728"/>
        <v>0</v>
      </c>
      <c r="AW341" s="123">
        <f t="shared" si="549"/>
        <v>0</v>
      </c>
      <c r="AX341" s="118">
        <f t="shared" si="729"/>
        <v>0</v>
      </c>
      <c r="AY341" s="287">
        <f t="shared" si="550"/>
        <v>84.39</v>
      </c>
      <c r="AZ341" s="78">
        <f t="shared" si="711"/>
        <v>10.0395</v>
      </c>
      <c r="BA341" s="279"/>
      <c r="BC341" s="325">
        <f t="shared" si="712"/>
        <v>301</v>
      </c>
      <c r="BD341" s="330"/>
      <c r="BE341" s="331" t="b">
        <f t="shared" si="713"/>
        <v>0</v>
      </c>
      <c r="BF341" s="330" t="s">
        <v>547</v>
      </c>
      <c r="BG341" s="331">
        <f t="shared" si="714"/>
        <v>8.4390000000000001</v>
      </c>
    </row>
    <row r="342" spans="2:59" ht="15" customHeight="1" x14ac:dyDescent="0.2">
      <c r="B342" s="91" t="s">
        <v>885</v>
      </c>
      <c r="C342" s="91"/>
      <c r="D342" s="283">
        <f t="shared" si="724"/>
        <v>44079</v>
      </c>
      <c r="E342" s="90">
        <f t="shared" si="518"/>
        <v>0</v>
      </c>
      <c r="F342" s="90">
        <f t="shared" si="519"/>
        <v>0</v>
      </c>
      <c r="G342" s="90">
        <f t="shared" si="520"/>
        <v>0</v>
      </c>
      <c r="H342" s="90">
        <f t="shared" si="715"/>
        <v>0</v>
      </c>
      <c r="I342" s="121">
        <f t="shared" si="521"/>
        <v>0</v>
      </c>
      <c r="J342" s="90">
        <f t="shared" si="522"/>
        <v>0</v>
      </c>
      <c r="K342" s="90">
        <f t="shared" si="523"/>
        <v>0</v>
      </c>
      <c r="L342" s="90">
        <f t="shared" si="716"/>
        <v>0</v>
      </c>
      <c r="M342" s="121">
        <f t="shared" si="524"/>
        <v>0</v>
      </c>
      <c r="N342" s="90">
        <f t="shared" si="525"/>
        <v>0</v>
      </c>
      <c r="O342" s="90">
        <f t="shared" si="526"/>
        <v>0</v>
      </c>
      <c r="P342" s="90">
        <f t="shared" si="717"/>
        <v>0</v>
      </c>
      <c r="Q342" s="121">
        <f t="shared" si="527"/>
        <v>0</v>
      </c>
      <c r="R342" s="90">
        <f t="shared" si="528"/>
        <v>0</v>
      </c>
      <c r="S342" s="90">
        <f t="shared" si="529"/>
        <v>0</v>
      </c>
      <c r="T342" s="90">
        <f t="shared" si="718"/>
        <v>0</v>
      </c>
      <c r="U342" s="121">
        <f t="shared" si="530"/>
        <v>0</v>
      </c>
      <c r="V342" s="90">
        <f t="shared" si="531"/>
        <v>0</v>
      </c>
      <c r="W342" s="90">
        <f t="shared" si="532"/>
        <v>0</v>
      </c>
      <c r="X342" s="90">
        <f t="shared" si="719"/>
        <v>0</v>
      </c>
      <c r="Y342" s="121">
        <f t="shared" si="533"/>
        <v>0</v>
      </c>
      <c r="Z342" s="90">
        <f t="shared" si="534"/>
        <v>0</v>
      </c>
      <c r="AA342" s="90">
        <f t="shared" si="535"/>
        <v>0</v>
      </c>
      <c r="AB342" s="90">
        <f t="shared" si="720"/>
        <v>0</v>
      </c>
      <c r="AC342" s="121">
        <f t="shared" si="536"/>
        <v>0</v>
      </c>
      <c r="AD342" s="90">
        <f t="shared" si="537"/>
        <v>0</v>
      </c>
      <c r="AE342" s="90">
        <f t="shared" si="538"/>
        <v>0</v>
      </c>
      <c r="AF342" s="90">
        <f t="shared" si="721"/>
        <v>0</v>
      </c>
      <c r="AG342" s="121">
        <f t="shared" si="539"/>
        <v>0</v>
      </c>
      <c r="AH342" s="90">
        <f t="shared" si="540"/>
        <v>0</v>
      </c>
      <c r="AI342" s="90">
        <f t="shared" si="541"/>
        <v>0</v>
      </c>
      <c r="AJ342" s="90">
        <f t="shared" si="722"/>
        <v>0</v>
      </c>
      <c r="AK342" s="121">
        <f t="shared" si="542"/>
        <v>0</v>
      </c>
      <c r="AL342" s="90">
        <f t="shared" si="543"/>
        <v>0</v>
      </c>
      <c r="AM342" s="90">
        <f t="shared" si="544"/>
        <v>0</v>
      </c>
      <c r="AN342" s="90">
        <f t="shared" si="723"/>
        <v>0</v>
      </c>
      <c r="AO342" s="121">
        <f t="shared" si="545"/>
        <v>0</v>
      </c>
      <c r="AP342" s="118">
        <f t="shared" si="725"/>
        <v>0</v>
      </c>
      <c r="AQ342" s="89">
        <f t="shared" si="546"/>
        <v>130.19999999999999</v>
      </c>
      <c r="AR342" s="279">
        <f t="shared" si="726"/>
        <v>32.549999999999997</v>
      </c>
      <c r="AS342" s="121">
        <f t="shared" si="547"/>
        <v>54</v>
      </c>
      <c r="AT342" s="118">
        <f t="shared" si="727"/>
        <v>10.8</v>
      </c>
      <c r="AU342" s="279">
        <f t="shared" si="548"/>
        <v>0</v>
      </c>
      <c r="AV342" s="279">
        <f t="shared" si="728"/>
        <v>0</v>
      </c>
      <c r="AW342" s="123">
        <f t="shared" si="549"/>
        <v>0</v>
      </c>
      <c r="AX342" s="118">
        <f t="shared" si="729"/>
        <v>0</v>
      </c>
      <c r="AY342" s="287">
        <f t="shared" si="550"/>
        <v>184.2</v>
      </c>
      <c r="AZ342" s="78">
        <f t="shared" si="711"/>
        <v>43.349999999999994</v>
      </c>
      <c r="BA342" s="279"/>
      <c r="BC342" s="325" t="str">
        <f t="shared" si="712"/>
        <v>302A</v>
      </c>
      <c r="BD342" s="330"/>
      <c r="BE342" s="331" t="b">
        <f t="shared" si="713"/>
        <v>0</v>
      </c>
      <c r="BF342" s="330"/>
      <c r="BG342" s="331" t="b">
        <f t="shared" si="714"/>
        <v>0</v>
      </c>
    </row>
    <row r="343" spans="2:59" ht="15" customHeight="1" x14ac:dyDescent="0.2">
      <c r="B343" s="91" t="s">
        <v>886</v>
      </c>
      <c r="C343" s="91"/>
      <c r="D343" s="283">
        <f t="shared" si="724"/>
        <v>44079</v>
      </c>
      <c r="E343" s="90">
        <f t="shared" si="518"/>
        <v>0</v>
      </c>
      <c r="F343" s="90">
        <f t="shared" si="519"/>
        <v>0</v>
      </c>
      <c r="G343" s="90">
        <f t="shared" si="520"/>
        <v>0</v>
      </c>
      <c r="H343" s="90">
        <f t="shared" si="715"/>
        <v>0</v>
      </c>
      <c r="I343" s="121">
        <f t="shared" si="521"/>
        <v>0</v>
      </c>
      <c r="J343" s="90">
        <f t="shared" si="522"/>
        <v>0</v>
      </c>
      <c r="K343" s="90">
        <f t="shared" si="523"/>
        <v>0</v>
      </c>
      <c r="L343" s="90">
        <f t="shared" si="716"/>
        <v>0</v>
      </c>
      <c r="M343" s="121">
        <f t="shared" si="524"/>
        <v>0</v>
      </c>
      <c r="N343" s="90">
        <f t="shared" si="525"/>
        <v>0</v>
      </c>
      <c r="O343" s="90">
        <f t="shared" si="526"/>
        <v>0</v>
      </c>
      <c r="P343" s="90">
        <f t="shared" si="717"/>
        <v>0</v>
      </c>
      <c r="Q343" s="121">
        <f t="shared" si="527"/>
        <v>0</v>
      </c>
      <c r="R343" s="90">
        <f t="shared" si="528"/>
        <v>0</v>
      </c>
      <c r="S343" s="90">
        <f t="shared" si="529"/>
        <v>0</v>
      </c>
      <c r="T343" s="90">
        <f t="shared" si="718"/>
        <v>0</v>
      </c>
      <c r="U343" s="121">
        <f t="shared" si="530"/>
        <v>0</v>
      </c>
      <c r="V343" s="90">
        <f t="shared" si="531"/>
        <v>0</v>
      </c>
      <c r="W343" s="90">
        <f t="shared" si="532"/>
        <v>0</v>
      </c>
      <c r="X343" s="90">
        <f t="shared" si="719"/>
        <v>0</v>
      </c>
      <c r="Y343" s="121">
        <f t="shared" si="533"/>
        <v>0</v>
      </c>
      <c r="Z343" s="90">
        <f t="shared" si="534"/>
        <v>0</v>
      </c>
      <c r="AA343" s="90">
        <f t="shared" si="535"/>
        <v>0</v>
      </c>
      <c r="AB343" s="90">
        <f t="shared" si="720"/>
        <v>0</v>
      </c>
      <c r="AC343" s="121">
        <f t="shared" si="536"/>
        <v>0</v>
      </c>
      <c r="AD343" s="90">
        <f t="shared" si="537"/>
        <v>0</v>
      </c>
      <c r="AE343" s="90">
        <f t="shared" si="538"/>
        <v>0</v>
      </c>
      <c r="AF343" s="90">
        <f t="shared" si="721"/>
        <v>0</v>
      </c>
      <c r="AG343" s="121">
        <f t="shared" si="539"/>
        <v>0</v>
      </c>
      <c r="AH343" s="90">
        <f t="shared" si="540"/>
        <v>0</v>
      </c>
      <c r="AI343" s="90">
        <f t="shared" si="541"/>
        <v>0</v>
      </c>
      <c r="AJ343" s="90">
        <f t="shared" si="722"/>
        <v>0</v>
      </c>
      <c r="AK343" s="121">
        <f t="shared" si="542"/>
        <v>0</v>
      </c>
      <c r="AL343" s="90">
        <f t="shared" si="543"/>
        <v>0</v>
      </c>
      <c r="AM343" s="90">
        <f t="shared" si="544"/>
        <v>0</v>
      </c>
      <c r="AN343" s="90">
        <f t="shared" si="723"/>
        <v>0</v>
      </c>
      <c r="AO343" s="121">
        <f t="shared" si="545"/>
        <v>0</v>
      </c>
      <c r="AP343" s="118">
        <f t="shared" si="725"/>
        <v>0</v>
      </c>
      <c r="AQ343" s="89">
        <f t="shared" si="546"/>
        <v>184.2</v>
      </c>
      <c r="AR343" s="279">
        <f t="shared" si="726"/>
        <v>46.05</v>
      </c>
      <c r="AS343" s="121">
        <f t="shared" si="547"/>
        <v>0</v>
      </c>
      <c r="AT343" s="118">
        <f t="shared" si="727"/>
        <v>0</v>
      </c>
      <c r="AU343" s="279">
        <f t="shared" si="548"/>
        <v>0</v>
      </c>
      <c r="AV343" s="279">
        <f t="shared" si="728"/>
        <v>0</v>
      </c>
      <c r="AW343" s="123">
        <f t="shared" si="549"/>
        <v>0</v>
      </c>
      <c r="AX343" s="118">
        <f t="shared" si="729"/>
        <v>0</v>
      </c>
      <c r="AY343" s="287">
        <f t="shared" si="550"/>
        <v>184.2</v>
      </c>
      <c r="AZ343" s="78">
        <f t="shared" si="711"/>
        <v>46.05</v>
      </c>
      <c r="BA343" s="279"/>
      <c r="BC343" s="325" t="str">
        <f t="shared" si="712"/>
        <v>302B</v>
      </c>
      <c r="BD343" s="330"/>
      <c r="BE343" s="331" t="b">
        <f t="shared" si="713"/>
        <v>0</v>
      </c>
      <c r="BF343" s="330"/>
      <c r="BG343" s="331" t="b">
        <f t="shared" si="714"/>
        <v>0</v>
      </c>
    </row>
    <row r="344" spans="2:59" ht="15" customHeight="1" x14ac:dyDescent="0.2">
      <c r="B344" s="91">
        <v>303</v>
      </c>
      <c r="C344" s="91" t="s">
        <v>92</v>
      </c>
      <c r="D344" s="283">
        <f t="shared" si="724"/>
        <v>44086</v>
      </c>
      <c r="E344" s="90" t="str">
        <f t="shared" si="518"/>
        <v>MF19ACM01</v>
      </c>
      <c r="F344" s="90">
        <f t="shared" si="519"/>
        <v>121.68</v>
      </c>
      <c r="G344" s="90">
        <f t="shared" si="520"/>
        <v>23</v>
      </c>
      <c r="H344" s="90">
        <f t="shared" si="715"/>
        <v>27.986400000000003</v>
      </c>
      <c r="I344" s="121" t="str">
        <f t="shared" si="521"/>
        <v>CT19ACM02</v>
      </c>
      <c r="J344" s="90">
        <f t="shared" si="522"/>
        <v>93.600000000000009</v>
      </c>
      <c r="K344" s="90">
        <f t="shared" si="523"/>
        <v>20</v>
      </c>
      <c r="L344" s="90">
        <f t="shared" si="716"/>
        <v>18.720000000000002</v>
      </c>
      <c r="M344" s="121" t="str">
        <f t="shared" si="524"/>
        <v>AC20MNM01</v>
      </c>
      <c r="N344" s="90">
        <f t="shared" si="525"/>
        <v>180.24</v>
      </c>
      <c r="O344" s="90">
        <f t="shared" si="526"/>
        <v>20</v>
      </c>
      <c r="P344" s="90">
        <f t="shared" si="717"/>
        <v>36.048000000000002</v>
      </c>
      <c r="Q344" s="121" t="str">
        <f t="shared" si="527"/>
        <v>ME19ACM01</v>
      </c>
      <c r="R344" s="90">
        <f t="shared" si="528"/>
        <v>30.42</v>
      </c>
      <c r="S344" s="90">
        <f t="shared" si="529"/>
        <v>18</v>
      </c>
      <c r="T344" s="90">
        <f t="shared" si="718"/>
        <v>5.4756000000000009</v>
      </c>
      <c r="U344" s="121" t="str">
        <f t="shared" si="530"/>
        <v>EU19TAM02</v>
      </c>
      <c r="V344" s="90">
        <f t="shared" si="531"/>
        <v>119.16</v>
      </c>
      <c r="W344" s="90">
        <f t="shared" si="532"/>
        <v>11</v>
      </c>
      <c r="X344" s="90">
        <f t="shared" si="719"/>
        <v>13.1076</v>
      </c>
      <c r="Y344" s="121">
        <f t="shared" si="533"/>
        <v>0</v>
      </c>
      <c r="Z344" s="90">
        <f t="shared" si="534"/>
        <v>0</v>
      </c>
      <c r="AA344" s="90">
        <f t="shared" si="535"/>
        <v>0</v>
      </c>
      <c r="AB344" s="90">
        <f t="shared" si="720"/>
        <v>0</v>
      </c>
      <c r="AC344" s="121">
        <f t="shared" si="536"/>
        <v>0</v>
      </c>
      <c r="AD344" s="90">
        <f t="shared" si="537"/>
        <v>0</v>
      </c>
      <c r="AE344" s="90">
        <f t="shared" si="538"/>
        <v>0</v>
      </c>
      <c r="AF344" s="90">
        <f t="shared" si="721"/>
        <v>0</v>
      </c>
      <c r="AG344" s="121" t="str">
        <f t="shared" si="539"/>
        <v>CT19ACG01</v>
      </c>
      <c r="AH344" s="90">
        <f t="shared" si="540"/>
        <v>92.16</v>
      </c>
      <c r="AI344" s="90">
        <f t="shared" si="541"/>
        <v>25</v>
      </c>
      <c r="AJ344" s="90">
        <f t="shared" si="722"/>
        <v>23.04</v>
      </c>
      <c r="AK344" s="121" t="str">
        <f t="shared" si="542"/>
        <v>AC20MN20G01</v>
      </c>
      <c r="AL344" s="90">
        <f t="shared" si="543"/>
        <v>130.5</v>
      </c>
      <c r="AM344" s="90">
        <f t="shared" si="544"/>
        <v>25</v>
      </c>
      <c r="AN344" s="90">
        <f t="shared" si="723"/>
        <v>32.625</v>
      </c>
      <c r="AO344" s="121">
        <f t="shared" si="545"/>
        <v>0</v>
      </c>
      <c r="AP344" s="118">
        <f t="shared" si="725"/>
        <v>0</v>
      </c>
      <c r="AQ344" s="89">
        <f t="shared" si="546"/>
        <v>0</v>
      </c>
      <c r="AR344" s="279">
        <f t="shared" si="726"/>
        <v>0</v>
      </c>
      <c r="AS344" s="121">
        <f t="shared" si="547"/>
        <v>0</v>
      </c>
      <c r="AT344" s="118">
        <f t="shared" si="727"/>
        <v>0</v>
      </c>
      <c r="AU344" s="279">
        <f t="shared" si="548"/>
        <v>0</v>
      </c>
      <c r="AV344" s="279">
        <f t="shared" si="728"/>
        <v>0</v>
      </c>
      <c r="AW344" s="123">
        <f t="shared" si="549"/>
        <v>0</v>
      </c>
      <c r="AX344" s="118">
        <f t="shared" si="729"/>
        <v>0</v>
      </c>
      <c r="AY344" s="287">
        <f t="shared" si="550"/>
        <v>767.76</v>
      </c>
      <c r="AZ344" s="78">
        <f t="shared" si="711"/>
        <v>157.0026</v>
      </c>
      <c r="BA344" s="279"/>
      <c r="BC344" s="325">
        <f t="shared" si="712"/>
        <v>303</v>
      </c>
      <c r="BD344" s="330"/>
      <c r="BE344" s="331" t="b">
        <f t="shared" si="713"/>
        <v>0</v>
      </c>
      <c r="BF344" s="330"/>
      <c r="BG344" s="331" t="b">
        <f t="shared" si="714"/>
        <v>0</v>
      </c>
    </row>
    <row r="345" spans="2:59" ht="15" customHeight="1" x14ac:dyDescent="0.2">
      <c r="B345" s="91">
        <v>304</v>
      </c>
      <c r="C345" s="91" t="s">
        <v>92</v>
      </c>
      <c r="D345" s="283">
        <f t="shared" si="724"/>
        <v>44086</v>
      </c>
      <c r="E345" s="90" t="str">
        <f t="shared" ref="E345:E433" si="745">IFERROR(VLOOKUP($B345,FATT_GD,8,0),0)</f>
        <v>MF19ACM01</v>
      </c>
      <c r="F345" s="90">
        <f t="shared" ref="F345:F433" si="746">IFERROR(VLOOKUP($B345,FATT_GD,10,0),0)</f>
        <v>30.42</v>
      </c>
      <c r="G345" s="90">
        <f t="shared" ref="G345:G433" si="747">IFERROR(VLOOKUP($E345,LOTTI_MF_BIO,4,0),0)</f>
        <v>23</v>
      </c>
      <c r="H345" s="90">
        <f t="shared" si="715"/>
        <v>6.9966000000000008</v>
      </c>
      <c r="I345" s="121" t="str">
        <f t="shared" ref="I345:I433" si="748">IFERROR(VLOOKUP($B345,FATT_GD,11,0),0)</f>
        <v>CT19ACM02</v>
      </c>
      <c r="J345" s="90">
        <f t="shared" ref="J345:J433" si="749">IFERROR(VLOOKUP($B345,FATT_GD,13,0),0)</f>
        <v>31.200000000000003</v>
      </c>
      <c r="K345" s="90">
        <f t="shared" ref="K345:K433" si="750">IFERROR(VLOOKUP($I345,LOTTI_CT_BIO,4,0),0)</f>
        <v>20</v>
      </c>
      <c r="L345" s="90">
        <f t="shared" si="716"/>
        <v>6.24</v>
      </c>
      <c r="M345" s="121" t="str">
        <f t="shared" ref="M345:M433" si="751">IFERROR(VLOOKUP($B345,FATT_GD,14,0),0)</f>
        <v>AC20MNM01</v>
      </c>
      <c r="N345" s="90">
        <f t="shared" ref="N345:N433" si="752">IFERROR(VLOOKUP($B345,FATT_GD,16,0),0)</f>
        <v>45.06</v>
      </c>
      <c r="O345" s="90">
        <f t="shared" ref="O345:O433" si="753">IFERROR(VLOOKUP($M345,LOTTI_AC_BIO,4,0),0)</f>
        <v>20</v>
      </c>
      <c r="P345" s="90">
        <f t="shared" si="717"/>
        <v>9.0120000000000005</v>
      </c>
      <c r="Q345" s="121">
        <f t="shared" ref="Q345:Q433" si="754">IFERROR(VLOOKUP($B345,FATT_GD,17,0),0)</f>
        <v>0</v>
      </c>
      <c r="R345" s="90">
        <f t="shared" ref="R345:R433" si="755">IFERROR(VLOOKUP($B345,FATT_GD,19,0),0)</f>
        <v>0</v>
      </c>
      <c r="S345" s="90">
        <f t="shared" ref="S345:S433" si="756">IFERROR(VLOOKUP($Q345,LOTTI_ME_BIO,4,0),0)</f>
        <v>0</v>
      </c>
      <c r="T345" s="90">
        <f t="shared" si="718"/>
        <v>0</v>
      </c>
      <c r="U345" s="121" t="str">
        <f t="shared" ref="U345:U433" si="757">IFERROR(VLOOKUP($B345,FATT_GD,20,0),0)</f>
        <v>EU19TAM02</v>
      </c>
      <c r="V345" s="90">
        <f t="shared" ref="V345:V433" si="758">IFERROR(VLOOKUP($B345,FATT_GD,22,0),0)</f>
        <v>39.72</v>
      </c>
      <c r="W345" s="90">
        <f t="shared" ref="W345:W433" si="759">IFERROR(VLOOKUP($U345,LOTTI_EU_BIO,4,0),0)</f>
        <v>11</v>
      </c>
      <c r="X345" s="90">
        <f t="shared" si="719"/>
        <v>4.3691999999999993</v>
      </c>
      <c r="Y345" s="121">
        <f t="shared" ref="Y345:Y433" si="760">IFERROR(VLOOKUP($B345,FATT_GD,23,0),0)</f>
        <v>0</v>
      </c>
      <c r="Z345" s="90">
        <f t="shared" ref="Z345:Z433" si="761">IFERROR(VLOOKUP($B345,FATT_GD,25,0),0)</f>
        <v>0</v>
      </c>
      <c r="AA345" s="90">
        <f t="shared" ref="AA345:AA433" si="762">IFERROR(VLOOKUP($Y345,LOTTI_TG_BIO,4,0),0)</f>
        <v>0</v>
      </c>
      <c r="AB345" s="90">
        <f t="shared" si="720"/>
        <v>0</v>
      </c>
      <c r="AC345" s="121">
        <f t="shared" ref="AC345:AC433" si="763">IFERROR(VLOOKUP($B345,FATT_GD,26,0),0)</f>
        <v>0</v>
      </c>
      <c r="AD345" s="90">
        <f t="shared" ref="AD345:AD433" si="764">IFERROR(VLOOKUP($B345,FATT_GD,28,0),0)</f>
        <v>0</v>
      </c>
      <c r="AE345" s="90">
        <f t="shared" ref="AE345:AE433" si="765">IFERROR(VLOOKUP($AC345,LOTTI_MF,4,0),0)</f>
        <v>0</v>
      </c>
      <c r="AF345" s="90">
        <f t="shared" si="721"/>
        <v>0</v>
      </c>
      <c r="AG345" s="121">
        <f t="shared" ref="AG345:AG433" si="766">IFERROR(VLOOKUP($B345,FATT_GD,29,0),0)</f>
        <v>0</v>
      </c>
      <c r="AH345" s="90">
        <f t="shared" ref="AH345:AH433" si="767">IFERROR(VLOOKUP($B345,FATT_GD,31,0),0)</f>
        <v>0</v>
      </c>
      <c r="AI345" s="90">
        <f t="shared" ref="AI345:AI433" si="768">IFERROR(VLOOKUP($AG345,LOTTI_CT,4,0),0)</f>
        <v>0</v>
      </c>
      <c r="AJ345" s="90">
        <f t="shared" si="722"/>
        <v>0</v>
      </c>
      <c r="AK345" s="121" t="str">
        <f t="shared" ref="AK345:AK433" si="769">IFERROR(VLOOKUP($B345,FATT_GD,32,0),0)</f>
        <v>AC20MN20G01</v>
      </c>
      <c r="AL345" s="90">
        <f t="shared" ref="AL345:AL433" si="770">IFERROR(VLOOKUP($B345,FATT_GD,34,0),0)</f>
        <v>87</v>
      </c>
      <c r="AM345" s="90">
        <f t="shared" ref="AM345:AM433" si="771">IFERROR(VLOOKUP($AK345,LOTTI_AC,4,0),0)</f>
        <v>25</v>
      </c>
      <c r="AN345" s="90">
        <f t="shared" si="723"/>
        <v>21.75</v>
      </c>
      <c r="AO345" s="121">
        <f t="shared" ref="AO345:AO433" si="772">IFERROR(VLOOKUP($B345,FATT_GD,37,0),0)</f>
        <v>0</v>
      </c>
      <c r="AP345" s="118">
        <f t="shared" si="725"/>
        <v>0</v>
      </c>
      <c r="AQ345" s="89">
        <f t="shared" ref="AQ345:AQ433" si="773">IFERROR(VLOOKUP($B345,FATT_VE,5,0),0)</f>
        <v>0</v>
      </c>
      <c r="AR345" s="279">
        <f t="shared" si="726"/>
        <v>0</v>
      </c>
      <c r="AS345" s="121">
        <f t="shared" ref="AS345:AS433" si="774">IFERROR(VLOOKUP($B345,FATT_VE,10,0),0)</f>
        <v>0</v>
      </c>
      <c r="AT345" s="118">
        <f t="shared" si="727"/>
        <v>0</v>
      </c>
      <c r="AU345" s="279">
        <f t="shared" ref="AU345:AU433" si="775">IFERROR(VLOOKUP($B345,FATT_VE,13,0),0)</f>
        <v>0</v>
      </c>
      <c r="AV345" s="279">
        <f t="shared" si="728"/>
        <v>0</v>
      </c>
      <c r="AW345" s="123">
        <f t="shared" ref="AW345:AW433" si="776">IFERROR(VLOOKUP($B345,FATT_VE,62,0),0)</f>
        <v>0</v>
      </c>
      <c r="AX345" s="118">
        <f t="shared" si="729"/>
        <v>0</v>
      </c>
      <c r="AY345" s="287">
        <f t="shared" ref="AY345:AY433" si="777">IF($C345="GD",F345+J345+N345+R345+V345+Z345+AD345+AH345+AL345+AO345,AQ345+AS345+AU345+AW345)</f>
        <v>233.4</v>
      </c>
      <c r="AZ345" s="78">
        <f t="shared" si="711"/>
        <v>48.367800000000003</v>
      </c>
      <c r="BA345" s="279"/>
      <c r="BC345" s="325">
        <f t="shared" si="712"/>
        <v>304</v>
      </c>
      <c r="BD345" s="330"/>
      <c r="BE345" s="331" t="b">
        <f t="shared" si="713"/>
        <v>0</v>
      </c>
      <c r="BF345" s="330"/>
      <c r="BG345" s="331" t="b">
        <f t="shared" si="714"/>
        <v>0</v>
      </c>
    </row>
    <row r="346" spans="2:59" ht="15" customHeight="1" x14ac:dyDescent="0.2">
      <c r="B346" s="91">
        <v>305</v>
      </c>
      <c r="C346" s="91" t="s">
        <v>92</v>
      </c>
      <c r="D346" s="283">
        <f t="shared" si="724"/>
        <v>44086</v>
      </c>
      <c r="E346" s="90" t="str">
        <f t="shared" si="745"/>
        <v>MF19ACM01</v>
      </c>
      <c r="F346" s="90">
        <f t="shared" si="746"/>
        <v>60.84</v>
      </c>
      <c r="G346" s="90">
        <f t="shared" si="747"/>
        <v>23</v>
      </c>
      <c r="H346" s="90">
        <f t="shared" si="715"/>
        <v>13.993200000000002</v>
      </c>
      <c r="I346" s="121" t="str">
        <f t="shared" si="748"/>
        <v>CT19ACM02</v>
      </c>
      <c r="J346" s="90">
        <f t="shared" si="749"/>
        <v>31.200000000000003</v>
      </c>
      <c r="K346" s="90">
        <f t="shared" si="750"/>
        <v>20</v>
      </c>
      <c r="L346" s="90">
        <f t="shared" si="716"/>
        <v>6.24</v>
      </c>
      <c r="M346" s="121">
        <f t="shared" si="751"/>
        <v>0</v>
      </c>
      <c r="N346" s="90">
        <f t="shared" si="752"/>
        <v>0</v>
      </c>
      <c r="O346" s="90">
        <f t="shared" si="753"/>
        <v>0</v>
      </c>
      <c r="P346" s="90">
        <f t="shared" si="717"/>
        <v>0</v>
      </c>
      <c r="Q346" s="121">
        <f t="shared" si="754"/>
        <v>0</v>
      </c>
      <c r="R346" s="90">
        <f t="shared" si="755"/>
        <v>0</v>
      </c>
      <c r="S346" s="90">
        <f t="shared" si="756"/>
        <v>0</v>
      </c>
      <c r="T346" s="90">
        <f t="shared" si="718"/>
        <v>0</v>
      </c>
      <c r="U346" s="121" t="str">
        <f t="shared" si="757"/>
        <v>EU19TAM02</v>
      </c>
      <c r="V346" s="90">
        <f t="shared" si="758"/>
        <v>39.72</v>
      </c>
      <c r="W346" s="90">
        <f t="shared" si="759"/>
        <v>11</v>
      </c>
      <c r="X346" s="90">
        <f t="shared" si="719"/>
        <v>4.3691999999999993</v>
      </c>
      <c r="Y346" s="121">
        <f t="shared" si="760"/>
        <v>0</v>
      </c>
      <c r="Z346" s="90">
        <f t="shared" si="761"/>
        <v>0</v>
      </c>
      <c r="AA346" s="90">
        <f t="shared" si="762"/>
        <v>0</v>
      </c>
      <c r="AB346" s="90">
        <f t="shared" si="720"/>
        <v>0</v>
      </c>
      <c r="AC346" s="121">
        <f t="shared" si="763"/>
        <v>0</v>
      </c>
      <c r="AD346" s="90">
        <f t="shared" si="764"/>
        <v>0</v>
      </c>
      <c r="AE346" s="90">
        <f t="shared" si="765"/>
        <v>0</v>
      </c>
      <c r="AF346" s="90">
        <f t="shared" si="721"/>
        <v>0</v>
      </c>
      <c r="AG346" s="121" t="str">
        <f t="shared" si="766"/>
        <v>CT19ACG01</v>
      </c>
      <c r="AH346" s="90">
        <f t="shared" si="767"/>
        <v>30.72</v>
      </c>
      <c r="AI346" s="90">
        <f t="shared" si="768"/>
        <v>25</v>
      </c>
      <c r="AJ346" s="90">
        <f t="shared" si="722"/>
        <v>7.68</v>
      </c>
      <c r="AK346" s="121" t="str">
        <f t="shared" si="769"/>
        <v>AC20MN20G01</v>
      </c>
      <c r="AL346" s="90">
        <f t="shared" si="770"/>
        <v>174</v>
      </c>
      <c r="AM346" s="90">
        <f t="shared" si="771"/>
        <v>25</v>
      </c>
      <c r="AN346" s="90">
        <f t="shared" si="723"/>
        <v>43.5</v>
      </c>
      <c r="AO346" s="121">
        <f t="shared" si="772"/>
        <v>0</v>
      </c>
      <c r="AP346" s="118">
        <f t="shared" si="725"/>
        <v>0</v>
      </c>
      <c r="AQ346" s="89">
        <f t="shared" si="773"/>
        <v>0</v>
      </c>
      <c r="AR346" s="279">
        <f t="shared" si="726"/>
        <v>0</v>
      </c>
      <c r="AS346" s="121">
        <f t="shared" si="774"/>
        <v>0</v>
      </c>
      <c r="AT346" s="118">
        <f t="shared" si="727"/>
        <v>0</v>
      </c>
      <c r="AU346" s="279">
        <f t="shared" si="775"/>
        <v>0</v>
      </c>
      <c r="AV346" s="279">
        <f t="shared" si="728"/>
        <v>0</v>
      </c>
      <c r="AW346" s="123">
        <f t="shared" si="776"/>
        <v>0</v>
      </c>
      <c r="AX346" s="118">
        <f t="shared" si="729"/>
        <v>0</v>
      </c>
      <c r="AY346" s="287">
        <f t="shared" si="777"/>
        <v>336.48</v>
      </c>
      <c r="AZ346" s="78">
        <f t="shared" si="711"/>
        <v>75.782399999999996</v>
      </c>
      <c r="BA346" s="279"/>
      <c r="BC346" s="325">
        <f t="shared" si="712"/>
        <v>305</v>
      </c>
      <c r="BD346" s="330"/>
      <c r="BE346" s="331" t="b">
        <f t="shared" si="713"/>
        <v>0</v>
      </c>
      <c r="BF346" s="330"/>
      <c r="BG346" s="331" t="b">
        <f t="shared" si="714"/>
        <v>0</v>
      </c>
    </row>
    <row r="347" spans="2:59" ht="15" customHeight="1" x14ac:dyDescent="0.2">
      <c r="B347" s="91">
        <v>306</v>
      </c>
      <c r="C347" s="91" t="s">
        <v>92</v>
      </c>
      <c r="D347" s="283">
        <f t="shared" si="724"/>
        <v>44086</v>
      </c>
      <c r="E347" s="90" t="str">
        <f t="shared" si="745"/>
        <v>MF19ACM01</v>
      </c>
      <c r="F347" s="90">
        <f t="shared" si="746"/>
        <v>60.84</v>
      </c>
      <c r="G347" s="90">
        <f t="shared" si="747"/>
        <v>23</v>
      </c>
      <c r="H347" s="90">
        <f t="shared" si="715"/>
        <v>13.993200000000002</v>
      </c>
      <c r="I347" s="121" t="str">
        <f t="shared" si="748"/>
        <v>CT19ACM02</v>
      </c>
      <c r="J347" s="90">
        <f t="shared" si="749"/>
        <v>62.400000000000006</v>
      </c>
      <c r="K347" s="90">
        <f t="shared" si="750"/>
        <v>20</v>
      </c>
      <c r="L347" s="90">
        <f t="shared" si="716"/>
        <v>12.48</v>
      </c>
      <c r="M347" s="121" t="str">
        <f t="shared" si="751"/>
        <v>AC20MNM01</v>
      </c>
      <c r="N347" s="90">
        <f t="shared" si="752"/>
        <v>90.12</v>
      </c>
      <c r="O347" s="90">
        <f t="shared" si="753"/>
        <v>20</v>
      </c>
      <c r="P347" s="90">
        <f t="shared" si="717"/>
        <v>18.024000000000001</v>
      </c>
      <c r="Q347" s="121">
        <f t="shared" si="754"/>
        <v>0</v>
      </c>
      <c r="R347" s="90">
        <f t="shared" si="755"/>
        <v>0</v>
      </c>
      <c r="S347" s="90">
        <f t="shared" si="756"/>
        <v>0</v>
      </c>
      <c r="T347" s="90">
        <f t="shared" si="718"/>
        <v>0</v>
      </c>
      <c r="U347" s="121">
        <f t="shared" si="757"/>
        <v>0</v>
      </c>
      <c r="V347" s="90">
        <f t="shared" si="758"/>
        <v>0</v>
      </c>
      <c r="W347" s="90">
        <f t="shared" si="759"/>
        <v>0</v>
      </c>
      <c r="X347" s="90">
        <f t="shared" si="719"/>
        <v>0</v>
      </c>
      <c r="Y347" s="121">
        <f t="shared" si="760"/>
        <v>0</v>
      </c>
      <c r="Z347" s="90">
        <f t="shared" si="761"/>
        <v>0</v>
      </c>
      <c r="AA347" s="90">
        <f t="shared" si="762"/>
        <v>0</v>
      </c>
      <c r="AB347" s="90">
        <f t="shared" si="720"/>
        <v>0</v>
      </c>
      <c r="AC347" s="121" t="str">
        <f t="shared" si="763"/>
        <v>MF19DAG01</v>
      </c>
      <c r="AD347" s="90">
        <f t="shared" si="764"/>
        <v>60.84</v>
      </c>
      <c r="AE347" s="90">
        <f t="shared" si="765"/>
        <v>33</v>
      </c>
      <c r="AF347" s="90">
        <f t="shared" si="721"/>
        <v>20.077200000000001</v>
      </c>
      <c r="AG347" s="121">
        <f t="shared" si="766"/>
        <v>0</v>
      </c>
      <c r="AH347" s="90">
        <f t="shared" si="767"/>
        <v>0</v>
      </c>
      <c r="AI347" s="90">
        <f t="shared" si="768"/>
        <v>0</v>
      </c>
      <c r="AJ347" s="90">
        <f t="shared" si="722"/>
        <v>0</v>
      </c>
      <c r="AK347" s="121" t="str">
        <f t="shared" si="769"/>
        <v>AC20MN20G01</v>
      </c>
      <c r="AL347" s="90">
        <f t="shared" si="770"/>
        <v>130.5</v>
      </c>
      <c r="AM347" s="90">
        <f t="shared" si="771"/>
        <v>25</v>
      </c>
      <c r="AN347" s="90">
        <f t="shared" si="723"/>
        <v>32.625</v>
      </c>
      <c r="AO347" s="121">
        <f t="shared" si="772"/>
        <v>0</v>
      </c>
      <c r="AP347" s="118">
        <f t="shared" si="725"/>
        <v>0</v>
      </c>
      <c r="AQ347" s="89">
        <f t="shared" si="773"/>
        <v>0</v>
      </c>
      <c r="AR347" s="279">
        <f t="shared" si="726"/>
        <v>0</v>
      </c>
      <c r="AS347" s="121">
        <f t="shared" si="774"/>
        <v>0</v>
      </c>
      <c r="AT347" s="118">
        <f t="shared" si="727"/>
        <v>0</v>
      </c>
      <c r="AU347" s="279">
        <f t="shared" si="775"/>
        <v>0</v>
      </c>
      <c r="AV347" s="279">
        <f t="shared" si="728"/>
        <v>0</v>
      </c>
      <c r="AW347" s="123">
        <f t="shared" si="776"/>
        <v>0</v>
      </c>
      <c r="AX347" s="118">
        <f t="shared" si="729"/>
        <v>0</v>
      </c>
      <c r="AY347" s="287">
        <f t="shared" si="777"/>
        <v>404.70000000000005</v>
      </c>
      <c r="AZ347" s="78">
        <f t="shared" si="711"/>
        <v>97.199400000000011</v>
      </c>
      <c r="BA347" s="279"/>
      <c r="BC347" s="325">
        <f t="shared" si="712"/>
        <v>306</v>
      </c>
      <c r="BD347" s="330"/>
      <c r="BE347" s="331" t="b">
        <f t="shared" si="713"/>
        <v>0</v>
      </c>
      <c r="BF347" s="330"/>
      <c r="BG347" s="331" t="b">
        <f t="shared" si="714"/>
        <v>0</v>
      </c>
    </row>
    <row r="348" spans="2:59" ht="15" customHeight="1" x14ac:dyDescent="0.2">
      <c r="B348" s="91">
        <v>307</v>
      </c>
      <c r="C348" s="91" t="s">
        <v>92</v>
      </c>
      <c r="D348" s="283">
        <f t="shared" si="724"/>
        <v>44086</v>
      </c>
      <c r="E348" s="90">
        <f t="shared" si="745"/>
        <v>0</v>
      </c>
      <c r="F348" s="90">
        <f t="shared" si="746"/>
        <v>0</v>
      </c>
      <c r="G348" s="90">
        <f t="shared" si="747"/>
        <v>0</v>
      </c>
      <c r="H348" s="90">
        <f t="shared" si="715"/>
        <v>0</v>
      </c>
      <c r="I348" s="121">
        <f t="shared" si="748"/>
        <v>0</v>
      </c>
      <c r="J348" s="90">
        <f t="shared" si="749"/>
        <v>0</v>
      </c>
      <c r="K348" s="90">
        <f t="shared" si="750"/>
        <v>0</v>
      </c>
      <c r="L348" s="90">
        <f t="shared" si="716"/>
        <v>0</v>
      </c>
      <c r="M348" s="121" t="str">
        <f t="shared" si="751"/>
        <v>AC20MNM01</v>
      </c>
      <c r="N348" s="90">
        <f t="shared" si="752"/>
        <v>45.06</v>
      </c>
      <c r="O348" s="90">
        <f t="shared" si="753"/>
        <v>20</v>
      </c>
      <c r="P348" s="90">
        <f t="shared" si="717"/>
        <v>9.0120000000000005</v>
      </c>
      <c r="Q348" s="121">
        <f t="shared" si="754"/>
        <v>0</v>
      </c>
      <c r="R348" s="90">
        <f t="shared" si="755"/>
        <v>0</v>
      </c>
      <c r="S348" s="90">
        <f t="shared" si="756"/>
        <v>0</v>
      </c>
      <c r="T348" s="90">
        <f t="shared" si="718"/>
        <v>0</v>
      </c>
      <c r="U348" s="121">
        <f t="shared" si="757"/>
        <v>0</v>
      </c>
      <c r="V348" s="90">
        <f t="shared" si="758"/>
        <v>0</v>
      </c>
      <c r="W348" s="90">
        <f t="shared" si="759"/>
        <v>0</v>
      </c>
      <c r="X348" s="90">
        <f t="shared" si="719"/>
        <v>0</v>
      </c>
      <c r="Y348" s="121">
        <f t="shared" si="760"/>
        <v>0</v>
      </c>
      <c r="Z348" s="90">
        <f t="shared" si="761"/>
        <v>0</v>
      </c>
      <c r="AA348" s="90">
        <f t="shared" si="762"/>
        <v>0</v>
      </c>
      <c r="AB348" s="90">
        <f t="shared" si="720"/>
        <v>0</v>
      </c>
      <c r="AC348" s="121" t="str">
        <f t="shared" si="763"/>
        <v>MF19DAG01</v>
      </c>
      <c r="AD348" s="90">
        <f t="shared" si="764"/>
        <v>30.42</v>
      </c>
      <c r="AE348" s="90">
        <f t="shared" si="765"/>
        <v>33</v>
      </c>
      <c r="AF348" s="90">
        <f t="shared" si="721"/>
        <v>10.038600000000001</v>
      </c>
      <c r="AG348" s="121" t="str">
        <f t="shared" si="766"/>
        <v>CT19ACG01</v>
      </c>
      <c r="AH348" s="90">
        <f t="shared" si="767"/>
        <v>61.44</v>
      </c>
      <c r="AI348" s="90">
        <f t="shared" si="768"/>
        <v>25</v>
      </c>
      <c r="AJ348" s="90">
        <f t="shared" si="722"/>
        <v>15.36</v>
      </c>
      <c r="AK348" s="121" t="str">
        <f t="shared" si="769"/>
        <v>AC20MN20G01</v>
      </c>
      <c r="AL348" s="90">
        <f t="shared" si="770"/>
        <v>87</v>
      </c>
      <c r="AM348" s="90">
        <f t="shared" si="771"/>
        <v>25</v>
      </c>
      <c r="AN348" s="90">
        <f t="shared" si="723"/>
        <v>21.75</v>
      </c>
      <c r="AO348" s="121">
        <f t="shared" si="772"/>
        <v>0</v>
      </c>
      <c r="AP348" s="118">
        <f t="shared" si="725"/>
        <v>0</v>
      </c>
      <c r="AQ348" s="89">
        <f t="shared" si="773"/>
        <v>0</v>
      </c>
      <c r="AR348" s="279">
        <f t="shared" si="726"/>
        <v>0</v>
      </c>
      <c r="AS348" s="121">
        <f t="shared" si="774"/>
        <v>0</v>
      </c>
      <c r="AT348" s="118">
        <f t="shared" si="727"/>
        <v>0</v>
      </c>
      <c r="AU348" s="279">
        <f t="shared" si="775"/>
        <v>0</v>
      </c>
      <c r="AV348" s="279">
        <f t="shared" si="728"/>
        <v>0</v>
      </c>
      <c r="AW348" s="123">
        <f t="shared" si="776"/>
        <v>0</v>
      </c>
      <c r="AX348" s="118">
        <f t="shared" si="729"/>
        <v>0</v>
      </c>
      <c r="AY348" s="287">
        <f t="shared" si="777"/>
        <v>223.92000000000002</v>
      </c>
      <c r="AZ348" s="78">
        <f t="shared" si="711"/>
        <v>56.160600000000002</v>
      </c>
      <c r="BA348" s="279"/>
      <c r="BC348" s="325">
        <f t="shared" si="712"/>
        <v>307</v>
      </c>
      <c r="BD348" s="330"/>
      <c r="BE348" s="331" t="b">
        <f t="shared" si="713"/>
        <v>0</v>
      </c>
      <c r="BF348" s="330"/>
      <c r="BG348" s="331" t="b">
        <f t="shared" si="714"/>
        <v>0</v>
      </c>
    </row>
    <row r="349" spans="2:59" ht="15" customHeight="1" x14ac:dyDescent="0.2">
      <c r="B349" s="91">
        <v>308</v>
      </c>
      <c r="C349" s="91" t="s">
        <v>92</v>
      </c>
      <c r="D349" s="283">
        <f t="shared" si="724"/>
        <v>44086</v>
      </c>
      <c r="E349" s="90">
        <f t="shared" si="745"/>
        <v>0</v>
      </c>
      <c r="F349" s="90">
        <f t="shared" si="746"/>
        <v>0</v>
      </c>
      <c r="G349" s="90">
        <f t="shared" si="747"/>
        <v>0</v>
      </c>
      <c r="H349" s="90">
        <f t="shared" si="715"/>
        <v>0</v>
      </c>
      <c r="I349" s="121">
        <f t="shared" si="748"/>
        <v>0</v>
      </c>
      <c r="J349" s="90">
        <f t="shared" si="749"/>
        <v>0</v>
      </c>
      <c r="K349" s="90">
        <f t="shared" si="750"/>
        <v>0</v>
      </c>
      <c r="L349" s="90">
        <f t="shared" si="716"/>
        <v>0</v>
      </c>
      <c r="M349" s="121" t="str">
        <f t="shared" si="751"/>
        <v>AC20MNM01</v>
      </c>
      <c r="N349" s="90">
        <f t="shared" si="752"/>
        <v>180.24</v>
      </c>
      <c r="O349" s="90">
        <f t="shared" si="753"/>
        <v>20</v>
      </c>
      <c r="P349" s="90">
        <f t="shared" si="717"/>
        <v>36.048000000000002</v>
      </c>
      <c r="Q349" s="121">
        <f t="shared" si="754"/>
        <v>0</v>
      </c>
      <c r="R349" s="90">
        <f t="shared" si="755"/>
        <v>0</v>
      </c>
      <c r="S349" s="90">
        <f t="shared" si="756"/>
        <v>0</v>
      </c>
      <c r="T349" s="90">
        <f t="shared" si="718"/>
        <v>0</v>
      </c>
      <c r="U349" s="121">
        <f t="shared" si="757"/>
        <v>0</v>
      </c>
      <c r="V349" s="90">
        <f t="shared" si="758"/>
        <v>0</v>
      </c>
      <c r="W349" s="90">
        <f t="shared" si="759"/>
        <v>0</v>
      </c>
      <c r="X349" s="90">
        <f t="shared" si="719"/>
        <v>0</v>
      </c>
      <c r="Y349" s="121">
        <f t="shared" si="760"/>
        <v>0</v>
      </c>
      <c r="Z349" s="90">
        <f t="shared" si="761"/>
        <v>0</v>
      </c>
      <c r="AA349" s="90">
        <f t="shared" si="762"/>
        <v>0</v>
      </c>
      <c r="AB349" s="90">
        <f t="shared" si="720"/>
        <v>0</v>
      </c>
      <c r="AC349" s="121">
        <f t="shared" si="763"/>
        <v>0</v>
      </c>
      <c r="AD349" s="90">
        <f t="shared" si="764"/>
        <v>0</v>
      </c>
      <c r="AE349" s="90">
        <f t="shared" si="765"/>
        <v>0</v>
      </c>
      <c r="AF349" s="90">
        <f t="shared" si="721"/>
        <v>0</v>
      </c>
      <c r="AG349" s="121">
        <f t="shared" si="766"/>
        <v>0</v>
      </c>
      <c r="AH349" s="90">
        <f t="shared" si="767"/>
        <v>0</v>
      </c>
      <c r="AI349" s="90">
        <f t="shared" si="768"/>
        <v>0</v>
      </c>
      <c r="AJ349" s="90">
        <f t="shared" si="722"/>
        <v>0</v>
      </c>
      <c r="AK349" s="121" t="str">
        <f t="shared" si="769"/>
        <v>AC20MN20G01</v>
      </c>
      <c r="AL349" s="90">
        <f t="shared" si="770"/>
        <v>174</v>
      </c>
      <c r="AM349" s="90">
        <f t="shared" si="771"/>
        <v>25</v>
      </c>
      <c r="AN349" s="90">
        <f t="shared" si="723"/>
        <v>43.5</v>
      </c>
      <c r="AO349" s="121">
        <f t="shared" si="772"/>
        <v>0</v>
      </c>
      <c r="AP349" s="118">
        <f t="shared" si="725"/>
        <v>0</v>
      </c>
      <c r="AQ349" s="89">
        <f t="shared" si="773"/>
        <v>0</v>
      </c>
      <c r="AR349" s="279">
        <f t="shared" si="726"/>
        <v>0</v>
      </c>
      <c r="AS349" s="121">
        <f t="shared" si="774"/>
        <v>0</v>
      </c>
      <c r="AT349" s="118">
        <f t="shared" si="727"/>
        <v>0</v>
      </c>
      <c r="AU349" s="279">
        <f t="shared" si="775"/>
        <v>0</v>
      </c>
      <c r="AV349" s="279">
        <f t="shared" si="728"/>
        <v>0</v>
      </c>
      <c r="AW349" s="123">
        <f t="shared" si="776"/>
        <v>0</v>
      </c>
      <c r="AX349" s="118">
        <f t="shared" si="729"/>
        <v>0</v>
      </c>
      <c r="AY349" s="287">
        <f t="shared" si="777"/>
        <v>354.24</v>
      </c>
      <c r="AZ349" s="78">
        <f t="shared" si="711"/>
        <v>79.548000000000002</v>
      </c>
      <c r="BA349" s="279"/>
      <c r="BC349" s="325">
        <f t="shared" si="712"/>
        <v>308</v>
      </c>
      <c r="BD349" s="330"/>
      <c r="BE349" s="331" t="b">
        <f t="shared" si="713"/>
        <v>0</v>
      </c>
      <c r="BF349" s="330"/>
      <c r="BG349" s="331" t="b">
        <f t="shared" si="714"/>
        <v>0</v>
      </c>
    </row>
    <row r="350" spans="2:59" ht="15" customHeight="1" x14ac:dyDescent="0.2">
      <c r="B350" s="91">
        <v>309</v>
      </c>
      <c r="C350" s="91" t="s">
        <v>92</v>
      </c>
      <c r="D350" s="283">
        <f t="shared" si="724"/>
        <v>44086</v>
      </c>
      <c r="E350" s="90" t="str">
        <f t="shared" si="745"/>
        <v>MF19ACM01</v>
      </c>
      <c r="F350" s="90">
        <f t="shared" si="746"/>
        <v>121.68</v>
      </c>
      <c r="G350" s="90">
        <f t="shared" si="747"/>
        <v>23</v>
      </c>
      <c r="H350" s="90">
        <f t="shared" si="715"/>
        <v>27.986400000000003</v>
      </c>
      <c r="I350" s="121" t="str">
        <f t="shared" si="748"/>
        <v>CT19ACM02</v>
      </c>
      <c r="J350" s="90">
        <f t="shared" si="749"/>
        <v>124.80000000000001</v>
      </c>
      <c r="K350" s="90">
        <f t="shared" si="750"/>
        <v>20</v>
      </c>
      <c r="L350" s="90">
        <f t="shared" si="716"/>
        <v>24.96</v>
      </c>
      <c r="M350" s="121" t="str">
        <f t="shared" si="751"/>
        <v>AC20MNM01</v>
      </c>
      <c r="N350" s="90">
        <f t="shared" si="752"/>
        <v>180.24</v>
      </c>
      <c r="O350" s="90">
        <f t="shared" si="753"/>
        <v>20</v>
      </c>
      <c r="P350" s="90">
        <f t="shared" si="717"/>
        <v>36.048000000000002</v>
      </c>
      <c r="Q350" s="121" t="str">
        <f t="shared" si="754"/>
        <v>ME19ACM01</v>
      </c>
      <c r="R350" s="90">
        <f t="shared" si="755"/>
        <v>30.42</v>
      </c>
      <c r="S350" s="90">
        <f t="shared" si="756"/>
        <v>18</v>
      </c>
      <c r="T350" s="90">
        <f t="shared" si="718"/>
        <v>5.4756000000000009</v>
      </c>
      <c r="U350" s="121" t="str">
        <f t="shared" si="757"/>
        <v>EU19TAM02</v>
      </c>
      <c r="V350" s="90">
        <f t="shared" si="758"/>
        <v>158.88</v>
      </c>
      <c r="W350" s="90">
        <f t="shared" si="759"/>
        <v>11</v>
      </c>
      <c r="X350" s="90">
        <f t="shared" si="719"/>
        <v>17.476799999999997</v>
      </c>
      <c r="Y350" s="121">
        <f t="shared" si="760"/>
        <v>0</v>
      </c>
      <c r="Z350" s="90">
        <f t="shared" si="761"/>
        <v>0</v>
      </c>
      <c r="AA350" s="90">
        <f t="shared" si="762"/>
        <v>0</v>
      </c>
      <c r="AB350" s="90">
        <f t="shared" si="720"/>
        <v>0</v>
      </c>
      <c r="AC350" s="121">
        <f t="shared" si="763"/>
        <v>0</v>
      </c>
      <c r="AD350" s="90">
        <f t="shared" si="764"/>
        <v>0</v>
      </c>
      <c r="AE350" s="90">
        <f t="shared" si="765"/>
        <v>0</v>
      </c>
      <c r="AF350" s="90">
        <f t="shared" si="721"/>
        <v>0</v>
      </c>
      <c r="AG350" s="121" t="str">
        <f t="shared" si="766"/>
        <v>CT19ACG01</v>
      </c>
      <c r="AH350" s="90">
        <f t="shared" si="767"/>
        <v>122.88</v>
      </c>
      <c r="AI350" s="90">
        <f t="shared" si="768"/>
        <v>25</v>
      </c>
      <c r="AJ350" s="90">
        <f t="shared" si="722"/>
        <v>30.72</v>
      </c>
      <c r="AK350" s="121" t="str">
        <f t="shared" si="769"/>
        <v>AC20MN20G01</v>
      </c>
      <c r="AL350" s="90">
        <f t="shared" si="770"/>
        <v>174</v>
      </c>
      <c r="AM350" s="90">
        <f t="shared" si="771"/>
        <v>25</v>
      </c>
      <c r="AN350" s="90">
        <f t="shared" si="723"/>
        <v>43.5</v>
      </c>
      <c r="AO350" s="121">
        <f t="shared" si="772"/>
        <v>0</v>
      </c>
      <c r="AP350" s="118">
        <f t="shared" si="725"/>
        <v>0</v>
      </c>
      <c r="AQ350" s="89">
        <f t="shared" si="773"/>
        <v>0</v>
      </c>
      <c r="AR350" s="279">
        <f t="shared" si="726"/>
        <v>0</v>
      </c>
      <c r="AS350" s="121">
        <f t="shared" si="774"/>
        <v>0</v>
      </c>
      <c r="AT350" s="118">
        <f t="shared" si="727"/>
        <v>0</v>
      </c>
      <c r="AU350" s="279">
        <f t="shared" si="775"/>
        <v>0</v>
      </c>
      <c r="AV350" s="279">
        <f t="shared" si="728"/>
        <v>0</v>
      </c>
      <c r="AW350" s="123">
        <f t="shared" si="776"/>
        <v>0</v>
      </c>
      <c r="AX350" s="118">
        <f t="shared" si="729"/>
        <v>0</v>
      </c>
      <c r="AY350" s="287">
        <f t="shared" si="777"/>
        <v>912.9</v>
      </c>
      <c r="AZ350" s="78">
        <f t="shared" si="711"/>
        <v>186.16680000000002</v>
      </c>
      <c r="BA350" s="279"/>
      <c r="BC350" s="325">
        <f t="shared" si="712"/>
        <v>309</v>
      </c>
      <c r="BD350" s="330"/>
      <c r="BE350" s="331" t="b">
        <f t="shared" si="713"/>
        <v>0</v>
      </c>
      <c r="BF350" s="330"/>
      <c r="BG350" s="331" t="b">
        <f t="shared" si="714"/>
        <v>0</v>
      </c>
    </row>
    <row r="351" spans="2:59" ht="15" customHeight="1" x14ac:dyDescent="0.2">
      <c r="B351" s="91">
        <v>310</v>
      </c>
      <c r="C351" s="91" t="s">
        <v>92</v>
      </c>
      <c r="D351" s="283">
        <f t="shared" si="724"/>
        <v>44086</v>
      </c>
      <c r="E351" s="90" t="str">
        <f t="shared" si="745"/>
        <v>MF19ACM01</v>
      </c>
      <c r="F351" s="90">
        <f t="shared" si="746"/>
        <v>30.42</v>
      </c>
      <c r="G351" s="90">
        <f t="shared" si="747"/>
        <v>23</v>
      </c>
      <c r="H351" s="90">
        <f t="shared" si="715"/>
        <v>6.9966000000000008</v>
      </c>
      <c r="I351" s="121" t="str">
        <f t="shared" si="748"/>
        <v>CT19ACM02</v>
      </c>
      <c r="J351" s="90">
        <f t="shared" si="749"/>
        <v>62.400000000000006</v>
      </c>
      <c r="K351" s="90">
        <f t="shared" si="750"/>
        <v>20</v>
      </c>
      <c r="L351" s="90">
        <f t="shared" si="716"/>
        <v>12.48</v>
      </c>
      <c r="M351" s="121" t="str">
        <f t="shared" si="751"/>
        <v>AC20MNM01</v>
      </c>
      <c r="N351" s="90">
        <f t="shared" si="752"/>
        <v>45.06</v>
      </c>
      <c r="O351" s="90">
        <f t="shared" si="753"/>
        <v>20</v>
      </c>
      <c r="P351" s="90">
        <f t="shared" si="717"/>
        <v>9.0120000000000005</v>
      </c>
      <c r="Q351" s="121" t="str">
        <f t="shared" si="754"/>
        <v>ME19ACM01</v>
      </c>
      <c r="R351" s="90">
        <f t="shared" si="755"/>
        <v>20.28</v>
      </c>
      <c r="S351" s="90">
        <f t="shared" si="756"/>
        <v>18</v>
      </c>
      <c r="T351" s="90">
        <f t="shared" si="718"/>
        <v>3.6504000000000003</v>
      </c>
      <c r="U351" s="121" t="str">
        <f t="shared" si="757"/>
        <v>EU19TAM02</v>
      </c>
      <c r="V351" s="90">
        <f t="shared" si="758"/>
        <v>39.72</v>
      </c>
      <c r="W351" s="90">
        <f t="shared" si="759"/>
        <v>11</v>
      </c>
      <c r="X351" s="90">
        <f t="shared" si="719"/>
        <v>4.3691999999999993</v>
      </c>
      <c r="Y351" s="121">
        <f t="shared" si="760"/>
        <v>0</v>
      </c>
      <c r="Z351" s="90">
        <f t="shared" si="761"/>
        <v>0</v>
      </c>
      <c r="AA351" s="90">
        <f t="shared" si="762"/>
        <v>0</v>
      </c>
      <c r="AB351" s="90">
        <f t="shared" si="720"/>
        <v>0</v>
      </c>
      <c r="AC351" s="121">
        <f t="shared" si="763"/>
        <v>0</v>
      </c>
      <c r="AD351" s="90">
        <f t="shared" si="764"/>
        <v>0</v>
      </c>
      <c r="AE351" s="90">
        <f t="shared" si="765"/>
        <v>0</v>
      </c>
      <c r="AF351" s="90">
        <f t="shared" si="721"/>
        <v>0</v>
      </c>
      <c r="AG351" s="121">
        <f t="shared" si="766"/>
        <v>0</v>
      </c>
      <c r="AH351" s="90">
        <f t="shared" si="767"/>
        <v>0</v>
      </c>
      <c r="AI351" s="90">
        <f t="shared" si="768"/>
        <v>0</v>
      </c>
      <c r="AJ351" s="90">
        <f t="shared" si="722"/>
        <v>0</v>
      </c>
      <c r="AK351" s="121" t="str">
        <f t="shared" si="769"/>
        <v>AC20MN20G01</v>
      </c>
      <c r="AL351" s="90">
        <f t="shared" si="770"/>
        <v>130.5</v>
      </c>
      <c r="AM351" s="90">
        <f t="shared" si="771"/>
        <v>25</v>
      </c>
      <c r="AN351" s="90">
        <f t="shared" si="723"/>
        <v>32.625</v>
      </c>
      <c r="AO351" s="121">
        <f t="shared" si="772"/>
        <v>0</v>
      </c>
      <c r="AP351" s="118">
        <f t="shared" si="725"/>
        <v>0</v>
      </c>
      <c r="AQ351" s="89">
        <f t="shared" si="773"/>
        <v>0</v>
      </c>
      <c r="AR351" s="279">
        <f t="shared" si="726"/>
        <v>0</v>
      </c>
      <c r="AS351" s="121">
        <f t="shared" si="774"/>
        <v>0</v>
      </c>
      <c r="AT351" s="118">
        <f t="shared" si="727"/>
        <v>0</v>
      </c>
      <c r="AU351" s="279">
        <f t="shared" si="775"/>
        <v>0</v>
      </c>
      <c r="AV351" s="279">
        <f t="shared" si="728"/>
        <v>0</v>
      </c>
      <c r="AW351" s="123">
        <f t="shared" si="776"/>
        <v>0</v>
      </c>
      <c r="AX351" s="118">
        <f t="shared" si="729"/>
        <v>0</v>
      </c>
      <c r="AY351" s="287">
        <f t="shared" si="777"/>
        <v>328.38</v>
      </c>
      <c r="AZ351" s="78">
        <f t="shared" si="711"/>
        <v>69.133200000000002</v>
      </c>
      <c r="BA351" s="279"/>
      <c r="BC351" s="325">
        <f t="shared" si="712"/>
        <v>310</v>
      </c>
      <c r="BD351" s="330"/>
      <c r="BE351" s="331" t="b">
        <f t="shared" si="713"/>
        <v>0</v>
      </c>
      <c r="BF351" s="330"/>
      <c r="BG351" s="331" t="b">
        <f t="shared" si="714"/>
        <v>0</v>
      </c>
    </row>
    <row r="352" spans="2:59" ht="15" customHeight="1" x14ac:dyDescent="0.2">
      <c r="B352" s="91">
        <v>311</v>
      </c>
      <c r="C352" s="91"/>
      <c r="D352" s="283">
        <f t="shared" si="724"/>
        <v>44086</v>
      </c>
      <c r="E352" s="90">
        <f t="shared" si="745"/>
        <v>0</v>
      </c>
      <c r="F352" s="90">
        <f t="shared" si="746"/>
        <v>0</v>
      </c>
      <c r="G352" s="90">
        <f t="shared" si="747"/>
        <v>0</v>
      </c>
      <c r="H352" s="90">
        <f t="shared" si="715"/>
        <v>0</v>
      </c>
      <c r="I352" s="121">
        <f t="shared" si="748"/>
        <v>0</v>
      </c>
      <c r="J352" s="90">
        <f t="shared" si="749"/>
        <v>0</v>
      </c>
      <c r="K352" s="90">
        <f t="shared" si="750"/>
        <v>0</v>
      </c>
      <c r="L352" s="90">
        <f t="shared" si="716"/>
        <v>0</v>
      </c>
      <c r="M352" s="121">
        <f t="shared" si="751"/>
        <v>0</v>
      </c>
      <c r="N352" s="90">
        <f t="shared" si="752"/>
        <v>0</v>
      </c>
      <c r="O352" s="90">
        <f t="shared" si="753"/>
        <v>0</v>
      </c>
      <c r="P352" s="90">
        <f t="shared" si="717"/>
        <v>0</v>
      </c>
      <c r="Q352" s="121">
        <f t="shared" si="754"/>
        <v>0</v>
      </c>
      <c r="R352" s="90">
        <f t="shared" si="755"/>
        <v>0</v>
      </c>
      <c r="S352" s="90">
        <f t="shared" si="756"/>
        <v>0</v>
      </c>
      <c r="T352" s="90">
        <f t="shared" si="718"/>
        <v>0</v>
      </c>
      <c r="U352" s="121">
        <f t="shared" si="757"/>
        <v>0</v>
      </c>
      <c r="V352" s="90">
        <f t="shared" si="758"/>
        <v>0</v>
      </c>
      <c r="W352" s="90">
        <f t="shared" si="759"/>
        <v>0</v>
      </c>
      <c r="X352" s="90">
        <f t="shared" si="719"/>
        <v>0</v>
      </c>
      <c r="Y352" s="121">
        <f t="shared" si="760"/>
        <v>0</v>
      </c>
      <c r="Z352" s="90">
        <f t="shared" si="761"/>
        <v>0</v>
      </c>
      <c r="AA352" s="90">
        <f t="shared" si="762"/>
        <v>0</v>
      </c>
      <c r="AB352" s="90">
        <f t="shared" si="720"/>
        <v>0</v>
      </c>
      <c r="AC352" s="121">
        <f t="shared" si="763"/>
        <v>0</v>
      </c>
      <c r="AD352" s="90">
        <f t="shared" si="764"/>
        <v>0</v>
      </c>
      <c r="AE352" s="90">
        <f t="shared" si="765"/>
        <v>0</v>
      </c>
      <c r="AF352" s="90">
        <f t="shared" si="721"/>
        <v>0</v>
      </c>
      <c r="AG352" s="121">
        <f t="shared" si="766"/>
        <v>0</v>
      </c>
      <c r="AH352" s="90">
        <f t="shared" si="767"/>
        <v>0</v>
      </c>
      <c r="AI352" s="90">
        <f t="shared" si="768"/>
        <v>0</v>
      </c>
      <c r="AJ352" s="90">
        <f t="shared" si="722"/>
        <v>0</v>
      </c>
      <c r="AK352" s="121">
        <f t="shared" si="769"/>
        <v>0</v>
      </c>
      <c r="AL352" s="90">
        <f t="shared" si="770"/>
        <v>0</v>
      </c>
      <c r="AM352" s="90">
        <f t="shared" si="771"/>
        <v>0</v>
      </c>
      <c r="AN352" s="90">
        <f t="shared" si="723"/>
        <v>0</v>
      </c>
      <c r="AO352" s="121">
        <f t="shared" si="772"/>
        <v>0</v>
      </c>
      <c r="AP352" s="118">
        <f t="shared" si="725"/>
        <v>0</v>
      </c>
      <c r="AQ352" s="89">
        <f t="shared" si="773"/>
        <v>34.200000000000003</v>
      </c>
      <c r="AR352" s="279">
        <f t="shared" si="726"/>
        <v>8.5500000000000007</v>
      </c>
      <c r="AS352" s="121">
        <f t="shared" si="774"/>
        <v>54</v>
      </c>
      <c r="AT352" s="118">
        <f t="shared" si="727"/>
        <v>10.8</v>
      </c>
      <c r="AU352" s="279">
        <f t="shared" si="775"/>
        <v>0</v>
      </c>
      <c r="AV352" s="279">
        <f t="shared" si="728"/>
        <v>0</v>
      </c>
      <c r="AW352" s="123">
        <f t="shared" si="776"/>
        <v>0</v>
      </c>
      <c r="AX352" s="118">
        <f t="shared" si="729"/>
        <v>0</v>
      </c>
      <c r="AY352" s="287">
        <f t="shared" si="777"/>
        <v>88.2</v>
      </c>
      <c r="AZ352" s="78">
        <f t="shared" si="711"/>
        <v>19.350000000000001</v>
      </c>
      <c r="BA352" s="279"/>
      <c r="BC352" s="325">
        <f t="shared" si="712"/>
        <v>311</v>
      </c>
      <c r="BD352" s="330"/>
      <c r="BE352" s="331" t="b">
        <f t="shared" si="713"/>
        <v>0</v>
      </c>
      <c r="BF352" s="330"/>
      <c r="BG352" s="331" t="b">
        <f t="shared" si="714"/>
        <v>0</v>
      </c>
    </row>
    <row r="353" spans="1:59" ht="15" customHeight="1" x14ac:dyDescent="0.2">
      <c r="B353" s="91">
        <v>312</v>
      </c>
      <c r="C353" s="91"/>
      <c r="D353" s="283">
        <f t="shared" si="724"/>
        <v>44090</v>
      </c>
      <c r="E353" s="90">
        <f t="shared" si="745"/>
        <v>0</v>
      </c>
      <c r="F353" s="90">
        <f t="shared" si="746"/>
        <v>0</v>
      </c>
      <c r="G353" s="90">
        <f t="shared" si="747"/>
        <v>0</v>
      </c>
      <c r="H353" s="90">
        <f t="shared" si="715"/>
        <v>0</v>
      </c>
      <c r="I353" s="121">
        <f t="shared" si="748"/>
        <v>0</v>
      </c>
      <c r="J353" s="90">
        <f t="shared" si="749"/>
        <v>0</v>
      </c>
      <c r="K353" s="90">
        <f t="shared" si="750"/>
        <v>0</v>
      </c>
      <c r="L353" s="90">
        <f t="shared" si="716"/>
        <v>0</v>
      </c>
      <c r="M353" s="121">
        <f t="shared" si="751"/>
        <v>0</v>
      </c>
      <c r="N353" s="90">
        <f t="shared" si="752"/>
        <v>0</v>
      </c>
      <c r="O353" s="90">
        <f t="shared" si="753"/>
        <v>0</v>
      </c>
      <c r="P353" s="90">
        <f t="shared" si="717"/>
        <v>0</v>
      </c>
      <c r="Q353" s="121">
        <f t="shared" si="754"/>
        <v>0</v>
      </c>
      <c r="R353" s="90">
        <f t="shared" si="755"/>
        <v>0</v>
      </c>
      <c r="S353" s="90">
        <f t="shared" si="756"/>
        <v>0</v>
      </c>
      <c r="T353" s="90">
        <f t="shared" si="718"/>
        <v>0</v>
      </c>
      <c r="U353" s="121">
        <f t="shared" si="757"/>
        <v>0</v>
      </c>
      <c r="V353" s="90">
        <f t="shared" si="758"/>
        <v>0</v>
      </c>
      <c r="W353" s="90">
        <f t="shared" si="759"/>
        <v>0</v>
      </c>
      <c r="X353" s="90">
        <f t="shared" si="719"/>
        <v>0</v>
      </c>
      <c r="Y353" s="121">
        <f t="shared" si="760"/>
        <v>0</v>
      </c>
      <c r="Z353" s="90">
        <f t="shared" si="761"/>
        <v>0</v>
      </c>
      <c r="AA353" s="90">
        <f t="shared" si="762"/>
        <v>0</v>
      </c>
      <c r="AB353" s="90">
        <f t="shared" si="720"/>
        <v>0</v>
      </c>
      <c r="AC353" s="121">
        <f t="shared" si="763"/>
        <v>0</v>
      </c>
      <c r="AD353" s="90">
        <f t="shared" si="764"/>
        <v>0</v>
      </c>
      <c r="AE353" s="90">
        <f t="shared" si="765"/>
        <v>0</v>
      </c>
      <c r="AF353" s="90">
        <f t="shared" si="721"/>
        <v>0</v>
      </c>
      <c r="AG353" s="121">
        <f t="shared" si="766"/>
        <v>0</v>
      </c>
      <c r="AH353" s="90">
        <f t="shared" si="767"/>
        <v>0</v>
      </c>
      <c r="AI353" s="90">
        <f t="shared" si="768"/>
        <v>0</v>
      </c>
      <c r="AJ353" s="90">
        <f t="shared" si="722"/>
        <v>0</v>
      </c>
      <c r="AK353" s="121">
        <f t="shared" si="769"/>
        <v>0</v>
      </c>
      <c r="AL353" s="90">
        <f t="shared" si="770"/>
        <v>0</v>
      </c>
      <c r="AM353" s="90">
        <f t="shared" si="771"/>
        <v>0</v>
      </c>
      <c r="AN353" s="90">
        <f t="shared" si="723"/>
        <v>0</v>
      </c>
      <c r="AO353" s="121">
        <f t="shared" si="772"/>
        <v>0</v>
      </c>
      <c r="AP353" s="118">
        <f t="shared" si="725"/>
        <v>0</v>
      </c>
      <c r="AQ353" s="89">
        <f t="shared" si="773"/>
        <v>66</v>
      </c>
      <c r="AR353" s="279">
        <f t="shared" si="726"/>
        <v>16.5</v>
      </c>
      <c r="AS353" s="121">
        <f t="shared" si="774"/>
        <v>0</v>
      </c>
      <c r="AT353" s="118">
        <f t="shared" si="727"/>
        <v>0</v>
      </c>
      <c r="AU353" s="279">
        <f t="shared" si="775"/>
        <v>0</v>
      </c>
      <c r="AV353" s="279">
        <f t="shared" si="728"/>
        <v>0</v>
      </c>
      <c r="AW353" s="123">
        <f t="shared" si="776"/>
        <v>0</v>
      </c>
      <c r="AX353" s="118">
        <f t="shared" si="729"/>
        <v>0</v>
      </c>
      <c r="AY353" s="287">
        <f t="shared" si="777"/>
        <v>66</v>
      </c>
      <c r="AZ353" s="78">
        <f t="shared" si="711"/>
        <v>16.5</v>
      </c>
      <c r="BA353" s="279"/>
      <c r="BC353" s="325">
        <f t="shared" si="712"/>
        <v>312</v>
      </c>
      <c r="BD353" s="330"/>
      <c r="BE353" s="331" t="b">
        <f t="shared" si="713"/>
        <v>0</v>
      </c>
      <c r="BF353" s="330"/>
      <c r="BG353" s="331" t="b">
        <f t="shared" si="714"/>
        <v>0</v>
      </c>
    </row>
    <row r="354" spans="1:59" ht="15" customHeight="1" x14ac:dyDescent="0.2">
      <c r="B354" s="91">
        <v>313</v>
      </c>
      <c r="C354" s="91" t="s">
        <v>92</v>
      </c>
      <c r="D354" s="283">
        <f t="shared" si="724"/>
        <v>44093</v>
      </c>
      <c r="E354" s="90">
        <f t="shared" si="745"/>
        <v>0</v>
      </c>
      <c r="F354" s="90">
        <f t="shared" si="746"/>
        <v>0</v>
      </c>
      <c r="G354" s="90">
        <f t="shared" si="747"/>
        <v>0</v>
      </c>
      <c r="H354" s="90">
        <f t="shared" si="715"/>
        <v>0</v>
      </c>
      <c r="I354" s="121" t="str">
        <f t="shared" si="748"/>
        <v>CT19ACM02</v>
      </c>
      <c r="J354" s="90">
        <f t="shared" si="749"/>
        <v>31.200000000000003</v>
      </c>
      <c r="K354" s="90">
        <f t="shared" si="750"/>
        <v>20</v>
      </c>
      <c r="L354" s="90">
        <f t="shared" si="716"/>
        <v>6.24</v>
      </c>
      <c r="M354" s="121" t="str">
        <f t="shared" si="751"/>
        <v>AC20MNM01</v>
      </c>
      <c r="N354" s="90">
        <f t="shared" si="752"/>
        <v>45.06</v>
      </c>
      <c r="O354" s="90">
        <f t="shared" si="753"/>
        <v>20</v>
      </c>
      <c r="P354" s="90">
        <f t="shared" si="717"/>
        <v>9.0120000000000005</v>
      </c>
      <c r="Q354" s="121">
        <f t="shared" si="754"/>
        <v>0</v>
      </c>
      <c r="R354" s="90">
        <f t="shared" si="755"/>
        <v>0</v>
      </c>
      <c r="S354" s="90">
        <f t="shared" si="756"/>
        <v>0</v>
      </c>
      <c r="T354" s="90">
        <f t="shared" si="718"/>
        <v>0</v>
      </c>
      <c r="U354" s="121" t="str">
        <f t="shared" si="757"/>
        <v>EU19TAM02</v>
      </c>
      <c r="V354" s="90">
        <f t="shared" si="758"/>
        <v>39.72</v>
      </c>
      <c r="W354" s="90">
        <f t="shared" si="759"/>
        <v>11</v>
      </c>
      <c r="X354" s="90">
        <f t="shared" si="719"/>
        <v>4.3691999999999993</v>
      </c>
      <c r="Y354" s="121">
        <f t="shared" si="760"/>
        <v>0</v>
      </c>
      <c r="Z354" s="90">
        <f t="shared" si="761"/>
        <v>0</v>
      </c>
      <c r="AA354" s="90">
        <f t="shared" si="762"/>
        <v>0</v>
      </c>
      <c r="AB354" s="90">
        <f t="shared" si="720"/>
        <v>0</v>
      </c>
      <c r="AC354" s="121">
        <f t="shared" si="763"/>
        <v>0</v>
      </c>
      <c r="AD354" s="90">
        <f t="shared" si="764"/>
        <v>0</v>
      </c>
      <c r="AE354" s="90">
        <f t="shared" si="765"/>
        <v>0</v>
      </c>
      <c r="AF354" s="90">
        <f t="shared" si="721"/>
        <v>0</v>
      </c>
      <c r="AG354" s="121" t="str">
        <f t="shared" si="766"/>
        <v>CT19ACG01</v>
      </c>
      <c r="AH354" s="90">
        <f t="shared" si="767"/>
        <v>30.72</v>
      </c>
      <c r="AI354" s="90">
        <f t="shared" si="768"/>
        <v>25</v>
      </c>
      <c r="AJ354" s="90">
        <f t="shared" si="722"/>
        <v>7.68</v>
      </c>
      <c r="AK354" s="121" t="str">
        <f t="shared" si="769"/>
        <v>AC20MN20G01</v>
      </c>
      <c r="AL354" s="90">
        <f t="shared" si="770"/>
        <v>87</v>
      </c>
      <c r="AM354" s="90">
        <f t="shared" si="771"/>
        <v>25</v>
      </c>
      <c r="AN354" s="90">
        <f t="shared" si="723"/>
        <v>21.75</v>
      </c>
      <c r="AO354" s="121">
        <f t="shared" si="772"/>
        <v>0</v>
      </c>
      <c r="AP354" s="118">
        <f t="shared" si="725"/>
        <v>0</v>
      </c>
      <c r="AQ354" s="89">
        <f t="shared" si="773"/>
        <v>0</v>
      </c>
      <c r="AR354" s="279">
        <f t="shared" si="726"/>
        <v>0</v>
      </c>
      <c r="AS354" s="121">
        <f t="shared" si="774"/>
        <v>0</v>
      </c>
      <c r="AT354" s="118">
        <f t="shared" si="727"/>
        <v>0</v>
      </c>
      <c r="AU354" s="279">
        <f t="shared" si="775"/>
        <v>0</v>
      </c>
      <c r="AV354" s="279">
        <f t="shared" si="728"/>
        <v>0</v>
      </c>
      <c r="AW354" s="123">
        <f t="shared" si="776"/>
        <v>0</v>
      </c>
      <c r="AX354" s="118">
        <f t="shared" si="729"/>
        <v>0</v>
      </c>
      <c r="AY354" s="287">
        <f t="shared" si="777"/>
        <v>233.7</v>
      </c>
      <c r="AZ354" s="78">
        <f t="shared" si="711"/>
        <v>49.051200000000001</v>
      </c>
      <c r="BA354" s="279"/>
      <c r="BC354" s="325">
        <f t="shared" si="712"/>
        <v>313</v>
      </c>
      <c r="BD354" s="330"/>
      <c r="BE354" s="331" t="b">
        <f t="shared" si="713"/>
        <v>0</v>
      </c>
      <c r="BF354" s="330"/>
      <c r="BG354" s="331" t="b">
        <f t="shared" si="714"/>
        <v>0</v>
      </c>
    </row>
    <row r="355" spans="1:59" ht="15" customHeight="1" x14ac:dyDescent="0.2">
      <c r="B355" s="91">
        <v>314</v>
      </c>
      <c r="C355" s="91" t="s">
        <v>92</v>
      </c>
      <c r="D355" s="283">
        <f t="shared" si="724"/>
        <v>44093</v>
      </c>
      <c r="E355" s="90" t="str">
        <f t="shared" si="745"/>
        <v>MF19ACM01</v>
      </c>
      <c r="F355" s="90">
        <f t="shared" si="746"/>
        <v>30.42</v>
      </c>
      <c r="G355" s="90">
        <f t="shared" si="747"/>
        <v>23</v>
      </c>
      <c r="H355" s="90">
        <f t="shared" si="715"/>
        <v>6.9966000000000008</v>
      </c>
      <c r="I355" s="121" t="str">
        <f t="shared" si="748"/>
        <v>CT19ACM02</v>
      </c>
      <c r="J355" s="90">
        <f t="shared" si="749"/>
        <v>31.200000000000003</v>
      </c>
      <c r="K355" s="90">
        <f t="shared" si="750"/>
        <v>20</v>
      </c>
      <c r="L355" s="90">
        <f t="shared" si="716"/>
        <v>6.24</v>
      </c>
      <c r="M355" s="121" t="str">
        <f t="shared" si="751"/>
        <v>AC20MNM01</v>
      </c>
      <c r="N355" s="90">
        <f t="shared" si="752"/>
        <v>45.06</v>
      </c>
      <c r="O355" s="90">
        <f t="shared" si="753"/>
        <v>20</v>
      </c>
      <c r="P355" s="90">
        <f t="shared" si="717"/>
        <v>9.0120000000000005</v>
      </c>
      <c r="Q355" s="121">
        <f t="shared" si="754"/>
        <v>0</v>
      </c>
      <c r="R355" s="90">
        <f t="shared" si="755"/>
        <v>0</v>
      </c>
      <c r="S355" s="90">
        <f t="shared" si="756"/>
        <v>0</v>
      </c>
      <c r="T355" s="90">
        <f t="shared" si="718"/>
        <v>0</v>
      </c>
      <c r="U355" s="121">
        <f t="shared" si="757"/>
        <v>0</v>
      </c>
      <c r="V355" s="90">
        <f t="shared" si="758"/>
        <v>0</v>
      </c>
      <c r="W355" s="90">
        <f t="shared" si="759"/>
        <v>0</v>
      </c>
      <c r="X355" s="90">
        <f t="shared" si="719"/>
        <v>0</v>
      </c>
      <c r="Y355" s="121">
        <f t="shared" si="760"/>
        <v>0</v>
      </c>
      <c r="Z355" s="90">
        <f t="shared" si="761"/>
        <v>0</v>
      </c>
      <c r="AA355" s="90">
        <f t="shared" si="762"/>
        <v>0</v>
      </c>
      <c r="AB355" s="90">
        <f t="shared" si="720"/>
        <v>0</v>
      </c>
      <c r="AC355" s="121" t="str">
        <f t="shared" si="763"/>
        <v>MF19DAG01</v>
      </c>
      <c r="AD355" s="90">
        <f t="shared" si="764"/>
        <v>30.42</v>
      </c>
      <c r="AE355" s="90">
        <f t="shared" si="765"/>
        <v>33</v>
      </c>
      <c r="AF355" s="90">
        <f t="shared" si="721"/>
        <v>10.038600000000001</v>
      </c>
      <c r="AG355" s="121" t="str">
        <f t="shared" si="766"/>
        <v>CT19ACG01</v>
      </c>
      <c r="AH355" s="90">
        <f t="shared" si="767"/>
        <v>30.72</v>
      </c>
      <c r="AI355" s="90">
        <f t="shared" si="768"/>
        <v>25</v>
      </c>
      <c r="AJ355" s="90">
        <f t="shared" si="722"/>
        <v>7.68</v>
      </c>
      <c r="AK355" s="121" t="str">
        <f t="shared" si="769"/>
        <v>AC20MN20G01</v>
      </c>
      <c r="AL355" s="90">
        <f t="shared" si="770"/>
        <v>87</v>
      </c>
      <c r="AM355" s="90">
        <f t="shared" si="771"/>
        <v>25</v>
      </c>
      <c r="AN355" s="90">
        <f t="shared" si="723"/>
        <v>21.75</v>
      </c>
      <c r="AO355" s="121">
        <f t="shared" si="772"/>
        <v>0</v>
      </c>
      <c r="AP355" s="118">
        <f t="shared" si="725"/>
        <v>0</v>
      </c>
      <c r="AQ355" s="89">
        <f t="shared" si="773"/>
        <v>0</v>
      </c>
      <c r="AR355" s="279">
        <f t="shared" si="726"/>
        <v>0</v>
      </c>
      <c r="AS355" s="121">
        <f t="shared" si="774"/>
        <v>0</v>
      </c>
      <c r="AT355" s="118">
        <f t="shared" si="727"/>
        <v>0</v>
      </c>
      <c r="AU355" s="279">
        <f t="shared" si="775"/>
        <v>0</v>
      </c>
      <c r="AV355" s="279">
        <f t="shared" si="728"/>
        <v>0</v>
      </c>
      <c r="AW355" s="123">
        <f t="shared" si="776"/>
        <v>0</v>
      </c>
      <c r="AX355" s="118">
        <f t="shared" si="729"/>
        <v>0</v>
      </c>
      <c r="AY355" s="287">
        <f t="shared" si="777"/>
        <v>254.82000000000002</v>
      </c>
      <c r="AZ355" s="78">
        <f t="shared" si="711"/>
        <v>61.717200000000005</v>
      </c>
      <c r="BA355" s="279"/>
      <c r="BC355" s="325">
        <f t="shared" si="712"/>
        <v>314</v>
      </c>
      <c r="BD355" s="330"/>
      <c r="BE355" s="331" t="b">
        <f t="shared" si="713"/>
        <v>0</v>
      </c>
      <c r="BF355" s="330"/>
      <c r="BG355" s="331" t="b">
        <f t="shared" si="714"/>
        <v>0</v>
      </c>
    </row>
    <row r="356" spans="1:59" ht="15" customHeight="1" x14ac:dyDescent="0.2">
      <c r="B356" s="91">
        <v>315</v>
      </c>
      <c r="C356" s="91" t="s">
        <v>92</v>
      </c>
      <c r="D356" s="283">
        <f t="shared" si="724"/>
        <v>44093</v>
      </c>
      <c r="E356" s="90" t="str">
        <f t="shared" si="745"/>
        <v>MF19ACM01</v>
      </c>
      <c r="F356" s="90">
        <f t="shared" si="746"/>
        <v>91.26</v>
      </c>
      <c r="G356" s="90">
        <f t="shared" si="747"/>
        <v>23</v>
      </c>
      <c r="H356" s="90">
        <f t="shared" si="715"/>
        <v>20.989799999999999</v>
      </c>
      <c r="I356" s="121" t="str">
        <f t="shared" si="748"/>
        <v>CT19ACM02</v>
      </c>
      <c r="J356" s="90">
        <f t="shared" si="749"/>
        <v>93.600000000000009</v>
      </c>
      <c r="K356" s="90">
        <f t="shared" si="750"/>
        <v>20</v>
      </c>
      <c r="L356" s="90">
        <f t="shared" si="716"/>
        <v>18.720000000000002</v>
      </c>
      <c r="M356" s="121">
        <f t="shared" si="751"/>
        <v>0</v>
      </c>
      <c r="N356" s="90">
        <f t="shared" si="752"/>
        <v>0</v>
      </c>
      <c r="O356" s="90">
        <f t="shared" si="753"/>
        <v>0</v>
      </c>
      <c r="P356" s="90">
        <f t="shared" si="717"/>
        <v>0</v>
      </c>
      <c r="Q356" s="121">
        <f t="shared" si="754"/>
        <v>0</v>
      </c>
      <c r="R356" s="90">
        <f t="shared" si="755"/>
        <v>0</v>
      </c>
      <c r="S356" s="90">
        <f t="shared" si="756"/>
        <v>0</v>
      </c>
      <c r="T356" s="90">
        <f t="shared" si="718"/>
        <v>0</v>
      </c>
      <c r="U356" s="121" t="str">
        <f t="shared" si="757"/>
        <v>EU19TAM02</v>
      </c>
      <c r="V356" s="90">
        <f t="shared" si="758"/>
        <v>79.44</v>
      </c>
      <c r="W356" s="90">
        <f t="shared" si="759"/>
        <v>11</v>
      </c>
      <c r="X356" s="90">
        <f t="shared" si="719"/>
        <v>8.7383999999999986</v>
      </c>
      <c r="Y356" s="121">
        <f t="shared" si="760"/>
        <v>0</v>
      </c>
      <c r="Z356" s="90">
        <f t="shared" si="761"/>
        <v>0</v>
      </c>
      <c r="AA356" s="90">
        <f t="shared" si="762"/>
        <v>0</v>
      </c>
      <c r="AB356" s="90">
        <f t="shared" si="720"/>
        <v>0</v>
      </c>
      <c r="AC356" s="121">
        <f t="shared" si="763"/>
        <v>0</v>
      </c>
      <c r="AD356" s="90">
        <f t="shared" si="764"/>
        <v>0</v>
      </c>
      <c r="AE356" s="90">
        <f t="shared" si="765"/>
        <v>0</v>
      </c>
      <c r="AF356" s="90">
        <f t="shared" si="721"/>
        <v>0</v>
      </c>
      <c r="AG356" s="121">
        <f t="shared" si="766"/>
        <v>0</v>
      </c>
      <c r="AH356" s="90">
        <f t="shared" si="767"/>
        <v>0</v>
      </c>
      <c r="AI356" s="90">
        <f t="shared" si="768"/>
        <v>0</v>
      </c>
      <c r="AJ356" s="90">
        <f t="shared" si="722"/>
        <v>0</v>
      </c>
      <c r="AK356" s="121">
        <f t="shared" si="769"/>
        <v>0</v>
      </c>
      <c r="AL356" s="90">
        <f t="shared" si="770"/>
        <v>0</v>
      </c>
      <c r="AM356" s="90">
        <f t="shared" si="771"/>
        <v>0</v>
      </c>
      <c r="AN356" s="90">
        <f t="shared" si="723"/>
        <v>0</v>
      </c>
      <c r="AO356" s="121">
        <f t="shared" si="772"/>
        <v>0</v>
      </c>
      <c r="AP356" s="118">
        <f t="shared" si="725"/>
        <v>0</v>
      </c>
      <c r="AQ356" s="89">
        <f t="shared" si="773"/>
        <v>0</v>
      </c>
      <c r="AR356" s="279">
        <f t="shared" si="726"/>
        <v>0</v>
      </c>
      <c r="AS356" s="121">
        <f t="shared" si="774"/>
        <v>0</v>
      </c>
      <c r="AT356" s="118">
        <f t="shared" si="727"/>
        <v>0</v>
      </c>
      <c r="AU356" s="279">
        <f t="shared" si="775"/>
        <v>0</v>
      </c>
      <c r="AV356" s="279">
        <f t="shared" si="728"/>
        <v>0</v>
      </c>
      <c r="AW356" s="123">
        <f t="shared" si="776"/>
        <v>0</v>
      </c>
      <c r="AX356" s="118">
        <f t="shared" si="729"/>
        <v>0</v>
      </c>
      <c r="AY356" s="287">
        <f t="shared" si="777"/>
        <v>264.3</v>
      </c>
      <c r="AZ356" s="78">
        <f t="shared" si="711"/>
        <v>48.4482</v>
      </c>
      <c r="BA356" s="279"/>
      <c r="BC356" s="325">
        <f t="shared" si="712"/>
        <v>315</v>
      </c>
      <c r="BD356" s="330"/>
      <c r="BE356" s="331" t="b">
        <f t="shared" si="713"/>
        <v>0</v>
      </c>
      <c r="BF356" s="330"/>
      <c r="BG356" s="331" t="b">
        <f t="shared" si="714"/>
        <v>0</v>
      </c>
    </row>
    <row r="357" spans="1:59" ht="15" customHeight="1" x14ac:dyDescent="0.2">
      <c r="B357" s="91">
        <v>316</v>
      </c>
      <c r="C357" s="91" t="s">
        <v>92</v>
      </c>
      <c r="D357" s="283">
        <f t="shared" si="724"/>
        <v>44093</v>
      </c>
      <c r="E357" s="90" t="str">
        <f t="shared" si="745"/>
        <v>MF19ACM01</v>
      </c>
      <c r="F357" s="90">
        <f t="shared" si="746"/>
        <v>60.84</v>
      </c>
      <c r="G357" s="90">
        <f t="shared" si="747"/>
        <v>23</v>
      </c>
      <c r="H357" s="90">
        <f t="shared" si="715"/>
        <v>13.993200000000002</v>
      </c>
      <c r="I357" s="121">
        <f t="shared" si="748"/>
        <v>0</v>
      </c>
      <c r="J357" s="90">
        <f t="shared" si="749"/>
        <v>0</v>
      </c>
      <c r="K357" s="90">
        <f t="shared" si="750"/>
        <v>0</v>
      </c>
      <c r="L357" s="90">
        <f t="shared" si="716"/>
        <v>0</v>
      </c>
      <c r="M357" s="121" t="str">
        <f t="shared" si="751"/>
        <v>AC20MNM01</v>
      </c>
      <c r="N357" s="90">
        <f t="shared" si="752"/>
        <v>45.06</v>
      </c>
      <c r="O357" s="90">
        <f t="shared" si="753"/>
        <v>20</v>
      </c>
      <c r="P357" s="90">
        <f t="shared" si="717"/>
        <v>9.0120000000000005</v>
      </c>
      <c r="Q357" s="121">
        <f t="shared" si="754"/>
        <v>0</v>
      </c>
      <c r="R357" s="90">
        <f t="shared" si="755"/>
        <v>0</v>
      </c>
      <c r="S357" s="90">
        <f t="shared" si="756"/>
        <v>0</v>
      </c>
      <c r="T357" s="90">
        <f t="shared" si="718"/>
        <v>0</v>
      </c>
      <c r="U357" s="121">
        <f t="shared" si="757"/>
        <v>0</v>
      </c>
      <c r="V357" s="90">
        <f t="shared" si="758"/>
        <v>0</v>
      </c>
      <c r="W357" s="90">
        <f t="shared" si="759"/>
        <v>0</v>
      </c>
      <c r="X357" s="90">
        <f t="shared" si="719"/>
        <v>0</v>
      </c>
      <c r="Y357" s="121">
        <f t="shared" si="760"/>
        <v>0</v>
      </c>
      <c r="Z357" s="90">
        <f t="shared" si="761"/>
        <v>0</v>
      </c>
      <c r="AA357" s="90">
        <f t="shared" si="762"/>
        <v>0</v>
      </c>
      <c r="AB357" s="90">
        <f t="shared" si="720"/>
        <v>0</v>
      </c>
      <c r="AC357" s="121" t="str">
        <f t="shared" si="763"/>
        <v>MF19DAG01</v>
      </c>
      <c r="AD357" s="90">
        <f t="shared" si="764"/>
        <v>30.42</v>
      </c>
      <c r="AE357" s="90">
        <f t="shared" si="765"/>
        <v>33</v>
      </c>
      <c r="AF357" s="90">
        <f t="shared" si="721"/>
        <v>10.038600000000001</v>
      </c>
      <c r="AG357" s="121">
        <f t="shared" si="766"/>
        <v>0</v>
      </c>
      <c r="AH357" s="90">
        <f t="shared" si="767"/>
        <v>0</v>
      </c>
      <c r="AI357" s="90">
        <f t="shared" si="768"/>
        <v>0</v>
      </c>
      <c r="AJ357" s="90">
        <f t="shared" si="722"/>
        <v>0</v>
      </c>
      <c r="AK357" s="121" t="str">
        <f t="shared" si="769"/>
        <v>AC20MN20G01</v>
      </c>
      <c r="AL357" s="90">
        <f t="shared" si="770"/>
        <v>87</v>
      </c>
      <c r="AM357" s="90">
        <f t="shared" si="771"/>
        <v>25</v>
      </c>
      <c r="AN357" s="90">
        <f t="shared" si="723"/>
        <v>21.75</v>
      </c>
      <c r="AO357" s="121">
        <f t="shared" si="772"/>
        <v>0</v>
      </c>
      <c r="AP357" s="118">
        <f t="shared" si="725"/>
        <v>0</v>
      </c>
      <c r="AQ357" s="89">
        <f t="shared" si="773"/>
        <v>0</v>
      </c>
      <c r="AR357" s="279">
        <f t="shared" si="726"/>
        <v>0</v>
      </c>
      <c r="AS357" s="121">
        <f t="shared" si="774"/>
        <v>0</v>
      </c>
      <c r="AT357" s="118">
        <f t="shared" si="727"/>
        <v>0</v>
      </c>
      <c r="AU357" s="279">
        <f t="shared" si="775"/>
        <v>0</v>
      </c>
      <c r="AV357" s="279">
        <f t="shared" si="728"/>
        <v>0</v>
      </c>
      <c r="AW357" s="123">
        <f t="shared" si="776"/>
        <v>0</v>
      </c>
      <c r="AX357" s="118">
        <f t="shared" si="729"/>
        <v>0</v>
      </c>
      <c r="AY357" s="287">
        <f t="shared" si="777"/>
        <v>223.32</v>
      </c>
      <c r="AZ357" s="78">
        <f t="shared" si="711"/>
        <v>54.793800000000005</v>
      </c>
      <c r="BA357" s="279"/>
      <c r="BC357" s="325">
        <f t="shared" si="712"/>
        <v>316</v>
      </c>
      <c r="BD357" s="330"/>
      <c r="BE357" s="331" t="b">
        <f t="shared" si="713"/>
        <v>0</v>
      </c>
      <c r="BF357" s="330"/>
      <c r="BG357" s="331" t="b">
        <f t="shared" si="714"/>
        <v>0</v>
      </c>
    </row>
    <row r="358" spans="1:59" ht="15" customHeight="1" x14ac:dyDescent="0.2">
      <c r="B358" s="91">
        <v>317</v>
      </c>
      <c r="C358" s="91" t="s">
        <v>92</v>
      </c>
      <c r="D358" s="283">
        <f t="shared" si="724"/>
        <v>44093</v>
      </c>
      <c r="E358" s="90">
        <f t="shared" si="745"/>
        <v>0</v>
      </c>
      <c r="F358" s="90">
        <f t="shared" si="746"/>
        <v>0</v>
      </c>
      <c r="G358" s="90">
        <f t="shared" si="747"/>
        <v>0</v>
      </c>
      <c r="H358" s="90">
        <f t="shared" si="715"/>
        <v>0</v>
      </c>
      <c r="I358" s="121" t="str">
        <f t="shared" si="748"/>
        <v>CT19ACM02</v>
      </c>
      <c r="J358" s="90">
        <f t="shared" si="749"/>
        <v>31.200000000000003</v>
      </c>
      <c r="K358" s="90">
        <f t="shared" si="750"/>
        <v>20</v>
      </c>
      <c r="L358" s="90">
        <f t="shared" si="716"/>
        <v>6.24</v>
      </c>
      <c r="M358" s="121" t="str">
        <f t="shared" si="751"/>
        <v>AC20MNM01</v>
      </c>
      <c r="N358" s="90">
        <f t="shared" si="752"/>
        <v>45.06</v>
      </c>
      <c r="O358" s="90">
        <f t="shared" si="753"/>
        <v>20</v>
      </c>
      <c r="P358" s="90">
        <f t="shared" si="717"/>
        <v>9.0120000000000005</v>
      </c>
      <c r="Q358" s="121">
        <f t="shared" si="754"/>
        <v>0</v>
      </c>
      <c r="R358" s="90">
        <f t="shared" si="755"/>
        <v>0</v>
      </c>
      <c r="S358" s="90">
        <f t="shared" si="756"/>
        <v>0</v>
      </c>
      <c r="T358" s="90">
        <f t="shared" si="718"/>
        <v>0</v>
      </c>
      <c r="U358" s="121" t="str">
        <f t="shared" si="757"/>
        <v>EU19TAM02</v>
      </c>
      <c r="V358" s="90">
        <f t="shared" si="758"/>
        <v>39.72</v>
      </c>
      <c r="W358" s="90">
        <f t="shared" si="759"/>
        <v>11</v>
      </c>
      <c r="X358" s="90">
        <f t="shared" si="719"/>
        <v>4.3691999999999993</v>
      </c>
      <c r="Y358" s="121">
        <f t="shared" si="760"/>
        <v>0</v>
      </c>
      <c r="Z358" s="90">
        <f t="shared" si="761"/>
        <v>0</v>
      </c>
      <c r="AA358" s="90">
        <f t="shared" si="762"/>
        <v>0</v>
      </c>
      <c r="AB358" s="90">
        <f t="shared" si="720"/>
        <v>0</v>
      </c>
      <c r="AC358" s="121">
        <f t="shared" si="763"/>
        <v>0</v>
      </c>
      <c r="AD358" s="90">
        <f t="shared" si="764"/>
        <v>0</v>
      </c>
      <c r="AE358" s="90">
        <f t="shared" si="765"/>
        <v>0</v>
      </c>
      <c r="AF358" s="90">
        <f t="shared" si="721"/>
        <v>0</v>
      </c>
      <c r="AG358" s="121" t="str">
        <f t="shared" si="766"/>
        <v>CT19ACG01</v>
      </c>
      <c r="AH358" s="90">
        <f t="shared" si="767"/>
        <v>30.72</v>
      </c>
      <c r="AI358" s="90">
        <f t="shared" si="768"/>
        <v>25</v>
      </c>
      <c r="AJ358" s="90">
        <f t="shared" si="722"/>
        <v>7.68</v>
      </c>
      <c r="AK358" s="121" t="str">
        <f t="shared" si="769"/>
        <v>AC20MN20G01</v>
      </c>
      <c r="AL358" s="90">
        <f t="shared" si="770"/>
        <v>87</v>
      </c>
      <c r="AM358" s="90">
        <f t="shared" si="771"/>
        <v>25</v>
      </c>
      <c r="AN358" s="90">
        <f t="shared" si="723"/>
        <v>21.75</v>
      </c>
      <c r="AO358" s="121">
        <f t="shared" si="772"/>
        <v>0</v>
      </c>
      <c r="AP358" s="118">
        <f t="shared" si="725"/>
        <v>0</v>
      </c>
      <c r="AQ358" s="89">
        <f t="shared" si="773"/>
        <v>0</v>
      </c>
      <c r="AR358" s="279">
        <f t="shared" si="726"/>
        <v>0</v>
      </c>
      <c r="AS358" s="121">
        <f t="shared" si="774"/>
        <v>0</v>
      </c>
      <c r="AT358" s="118">
        <f t="shared" si="727"/>
        <v>0</v>
      </c>
      <c r="AU358" s="279">
        <f t="shared" si="775"/>
        <v>0</v>
      </c>
      <c r="AV358" s="279">
        <f t="shared" si="728"/>
        <v>0</v>
      </c>
      <c r="AW358" s="123">
        <f t="shared" si="776"/>
        <v>0</v>
      </c>
      <c r="AX358" s="118">
        <f t="shared" si="729"/>
        <v>0</v>
      </c>
      <c r="AY358" s="287">
        <f t="shared" si="777"/>
        <v>233.7</v>
      </c>
      <c r="AZ358" s="78">
        <f t="shared" si="711"/>
        <v>49.051200000000001</v>
      </c>
      <c r="BA358" s="279"/>
      <c r="BC358" s="325">
        <f t="shared" si="712"/>
        <v>317</v>
      </c>
      <c r="BD358" s="330"/>
      <c r="BE358" s="331" t="b">
        <f t="shared" si="713"/>
        <v>0</v>
      </c>
      <c r="BF358" s="330"/>
      <c r="BG358" s="331" t="b">
        <f t="shared" si="714"/>
        <v>0</v>
      </c>
    </row>
    <row r="359" spans="1:59" ht="15" customHeight="1" x14ac:dyDescent="0.2">
      <c r="B359" s="91">
        <v>318</v>
      </c>
      <c r="C359" s="91" t="s">
        <v>92</v>
      </c>
      <c r="D359" s="283">
        <f t="shared" si="724"/>
        <v>44093</v>
      </c>
      <c r="E359" s="90">
        <f t="shared" si="745"/>
        <v>0</v>
      </c>
      <c r="F359" s="90">
        <f t="shared" si="746"/>
        <v>0</v>
      </c>
      <c r="G359" s="90">
        <f t="shared" si="747"/>
        <v>0</v>
      </c>
      <c r="H359" s="90">
        <f t="shared" si="715"/>
        <v>0</v>
      </c>
      <c r="I359" s="121" t="str">
        <f t="shared" si="748"/>
        <v>CT19ACM02</v>
      </c>
      <c r="J359" s="90">
        <f t="shared" si="749"/>
        <v>31.200000000000003</v>
      </c>
      <c r="K359" s="90">
        <f t="shared" si="750"/>
        <v>20</v>
      </c>
      <c r="L359" s="90">
        <f t="shared" si="716"/>
        <v>6.24</v>
      </c>
      <c r="M359" s="121" t="str">
        <f t="shared" si="751"/>
        <v>AC20MNM01</v>
      </c>
      <c r="N359" s="90">
        <f t="shared" si="752"/>
        <v>90.12</v>
      </c>
      <c r="O359" s="90">
        <f t="shared" si="753"/>
        <v>20</v>
      </c>
      <c r="P359" s="90">
        <f t="shared" si="717"/>
        <v>18.024000000000001</v>
      </c>
      <c r="Q359" s="121">
        <f t="shared" si="754"/>
        <v>0</v>
      </c>
      <c r="R359" s="90">
        <f t="shared" si="755"/>
        <v>0</v>
      </c>
      <c r="S359" s="90">
        <f t="shared" si="756"/>
        <v>0</v>
      </c>
      <c r="T359" s="90">
        <f t="shared" si="718"/>
        <v>0</v>
      </c>
      <c r="U359" s="121" t="str">
        <f t="shared" si="757"/>
        <v>EU19TAM02</v>
      </c>
      <c r="V359" s="90">
        <f t="shared" si="758"/>
        <v>39.72</v>
      </c>
      <c r="W359" s="90">
        <f t="shared" si="759"/>
        <v>11</v>
      </c>
      <c r="X359" s="90">
        <f t="shared" si="719"/>
        <v>4.3691999999999993</v>
      </c>
      <c r="Y359" s="121">
        <f t="shared" si="760"/>
        <v>0</v>
      </c>
      <c r="Z359" s="90">
        <f t="shared" si="761"/>
        <v>0</v>
      </c>
      <c r="AA359" s="90">
        <f t="shared" si="762"/>
        <v>0</v>
      </c>
      <c r="AB359" s="90">
        <f t="shared" si="720"/>
        <v>0</v>
      </c>
      <c r="AC359" s="121">
        <f t="shared" si="763"/>
        <v>0</v>
      </c>
      <c r="AD359" s="90">
        <f t="shared" si="764"/>
        <v>0</v>
      </c>
      <c r="AE359" s="90">
        <f t="shared" si="765"/>
        <v>0</v>
      </c>
      <c r="AF359" s="90">
        <f t="shared" si="721"/>
        <v>0</v>
      </c>
      <c r="AG359" s="121">
        <f t="shared" si="766"/>
        <v>0</v>
      </c>
      <c r="AH359" s="90">
        <f t="shared" si="767"/>
        <v>0</v>
      </c>
      <c r="AI359" s="90">
        <f t="shared" si="768"/>
        <v>0</v>
      </c>
      <c r="AJ359" s="90">
        <f t="shared" si="722"/>
        <v>0</v>
      </c>
      <c r="AK359" s="121" t="str">
        <f t="shared" si="769"/>
        <v>AC20MN20G01</v>
      </c>
      <c r="AL359" s="90">
        <f t="shared" si="770"/>
        <v>87</v>
      </c>
      <c r="AM359" s="90">
        <f t="shared" si="771"/>
        <v>25</v>
      </c>
      <c r="AN359" s="90">
        <f t="shared" si="723"/>
        <v>21.75</v>
      </c>
      <c r="AO359" s="121">
        <f t="shared" si="772"/>
        <v>0</v>
      </c>
      <c r="AP359" s="118">
        <f t="shared" si="725"/>
        <v>0</v>
      </c>
      <c r="AQ359" s="89">
        <f t="shared" si="773"/>
        <v>0</v>
      </c>
      <c r="AR359" s="279">
        <f t="shared" si="726"/>
        <v>0</v>
      </c>
      <c r="AS359" s="121">
        <f t="shared" si="774"/>
        <v>0</v>
      </c>
      <c r="AT359" s="118">
        <f t="shared" si="727"/>
        <v>0</v>
      </c>
      <c r="AU359" s="279">
        <f t="shared" si="775"/>
        <v>0</v>
      </c>
      <c r="AV359" s="279">
        <f t="shared" si="728"/>
        <v>0</v>
      </c>
      <c r="AW359" s="123">
        <f t="shared" si="776"/>
        <v>0</v>
      </c>
      <c r="AX359" s="118">
        <f t="shared" si="729"/>
        <v>0</v>
      </c>
      <c r="AY359" s="287">
        <f t="shared" si="777"/>
        <v>248.04000000000002</v>
      </c>
      <c r="AZ359" s="78">
        <f t="shared" si="711"/>
        <v>50.383200000000002</v>
      </c>
      <c r="BA359" s="279"/>
      <c r="BC359" s="325">
        <f t="shared" si="712"/>
        <v>318</v>
      </c>
      <c r="BD359" s="330"/>
      <c r="BE359" s="331" t="b">
        <f t="shared" si="713"/>
        <v>0</v>
      </c>
      <c r="BF359" s="330"/>
      <c r="BG359" s="331" t="b">
        <f t="shared" si="714"/>
        <v>0</v>
      </c>
    </row>
    <row r="360" spans="1:59" ht="15" customHeight="1" x14ac:dyDescent="0.2">
      <c r="B360" s="91">
        <v>319</v>
      </c>
      <c r="C360" s="91" t="s">
        <v>92</v>
      </c>
      <c r="D360" s="283">
        <f t="shared" si="724"/>
        <v>44093</v>
      </c>
      <c r="E360" s="90" t="str">
        <f t="shared" si="745"/>
        <v>MF19ACM01</v>
      </c>
      <c r="F360" s="90">
        <f t="shared" si="746"/>
        <v>30.42</v>
      </c>
      <c r="G360" s="90">
        <f t="shared" si="747"/>
        <v>23</v>
      </c>
      <c r="H360" s="90">
        <f t="shared" si="715"/>
        <v>6.9966000000000008</v>
      </c>
      <c r="I360" s="121">
        <f t="shared" si="748"/>
        <v>0</v>
      </c>
      <c r="J360" s="90">
        <f t="shared" si="749"/>
        <v>0</v>
      </c>
      <c r="K360" s="90">
        <f t="shared" si="750"/>
        <v>0</v>
      </c>
      <c r="L360" s="90">
        <f t="shared" si="716"/>
        <v>0</v>
      </c>
      <c r="M360" s="121" t="str">
        <f t="shared" si="751"/>
        <v>AC20MNM01</v>
      </c>
      <c r="N360" s="90">
        <f t="shared" si="752"/>
        <v>90.12</v>
      </c>
      <c r="O360" s="90">
        <f t="shared" si="753"/>
        <v>20</v>
      </c>
      <c r="P360" s="90">
        <f t="shared" si="717"/>
        <v>18.024000000000001</v>
      </c>
      <c r="Q360" s="121">
        <f t="shared" si="754"/>
        <v>0</v>
      </c>
      <c r="R360" s="90">
        <f t="shared" si="755"/>
        <v>0</v>
      </c>
      <c r="S360" s="90">
        <f t="shared" si="756"/>
        <v>0</v>
      </c>
      <c r="T360" s="90">
        <f t="shared" si="718"/>
        <v>0</v>
      </c>
      <c r="U360" s="121">
        <f t="shared" si="757"/>
        <v>0</v>
      </c>
      <c r="V360" s="90">
        <f t="shared" si="758"/>
        <v>0</v>
      </c>
      <c r="W360" s="90">
        <f t="shared" si="759"/>
        <v>0</v>
      </c>
      <c r="X360" s="90">
        <f t="shared" si="719"/>
        <v>0</v>
      </c>
      <c r="Y360" s="121">
        <f t="shared" si="760"/>
        <v>0</v>
      </c>
      <c r="Z360" s="90">
        <f t="shared" si="761"/>
        <v>0</v>
      </c>
      <c r="AA360" s="90">
        <f t="shared" si="762"/>
        <v>0</v>
      </c>
      <c r="AB360" s="90">
        <f t="shared" si="720"/>
        <v>0</v>
      </c>
      <c r="AC360" s="121" t="str">
        <f t="shared" si="763"/>
        <v>MF19DAG01</v>
      </c>
      <c r="AD360" s="90">
        <f t="shared" si="764"/>
        <v>30.42</v>
      </c>
      <c r="AE360" s="90">
        <f t="shared" si="765"/>
        <v>33</v>
      </c>
      <c r="AF360" s="90">
        <f t="shared" si="721"/>
        <v>10.038600000000001</v>
      </c>
      <c r="AG360" s="121">
        <f t="shared" si="766"/>
        <v>0</v>
      </c>
      <c r="AH360" s="90">
        <f t="shared" si="767"/>
        <v>0</v>
      </c>
      <c r="AI360" s="90">
        <f t="shared" si="768"/>
        <v>0</v>
      </c>
      <c r="AJ360" s="90">
        <f t="shared" si="722"/>
        <v>0</v>
      </c>
      <c r="AK360" s="121" t="str">
        <f t="shared" si="769"/>
        <v>AC20MN20G01</v>
      </c>
      <c r="AL360" s="90">
        <f t="shared" si="770"/>
        <v>87</v>
      </c>
      <c r="AM360" s="90">
        <f t="shared" si="771"/>
        <v>25</v>
      </c>
      <c r="AN360" s="90">
        <f t="shared" si="723"/>
        <v>21.75</v>
      </c>
      <c r="AO360" s="121">
        <f t="shared" si="772"/>
        <v>0</v>
      </c>
      <c r="AP360" s="118">
        <f t="shared" si="725"/>
        <v>0</v>
      </c>
      <c r="AQ360" s="89">
        <f t="shared" si="773"/>
        <v>0</v>
      </c>
      <c r="AR360" s="279">
        <f t="shared" si="726"/>
        <v>0</v>
      </c>
      <c r="AS360" s="121">
        <f t="shared" si="774"/>
        <v>0</v>
      </c>
      <c r="AT360" s="118">
        <f t="shared" si="727"/>
        <v>0</v>
      </c>
      <c r="AU360" s="279">
        <f t="shared" si="775"/>
        <v>0</v>
      </c>
      <c r="AV360" s="279">
        <f t="shared" si="728"/>
        <v>0</v>
      </c>
      <c r="AW360" s="123">
        <f t="shared" si="776"/>
        <v>0</v>
      </c>
      <c r="AX360" s="118">
        <f t="shared" si="729"/>
        <v>0</v>
      </c>
      <c r="AY360" s="287">
        <f t="shared" si="777"/>
        <v>237.96</v>
      </c>
      <c r="AZ360" s="78">
        <f t="shared" si="711"/>
        <v>56.809200000000004</v>
      </c>
      <c r="BA360" s="279"/>
      <c r="BC360" s="325">
        <f t="shared" si="712"/>
        <v>319</v>
      </c>
      <c r="BD360" s="330"/>
      <c r="BE360" s="331" t="b">
        <f t="shared" si="713"/>
        <v>0</v>
      </c>
      <c r="BF360" s="330"/>
      <c r="BG360" s="331" t="b">
        <f t="shared" si="714"/>
        <v>0</v>
      </c>
    </row>
    <row r="361" spans="1:59" ht="15" customHeight="1" x14ac:dyDescent="0.2">
      <c r="B361" s="91">
        <v>320</v>
      </c>
      <c r="C361" s="91" t="s">
        <v>92</v>
      </c>
      <c r="D361" s="283">
        <f t="shared" si="724"/>
        <v>44093</v>
      </c>
      <c r="E361" s="90" t="str">
        <f t="shared" si="745"/>
        <v>MF19ACM01</v>
      </c>
      <c r="F361" s="90">
        <f t="shared" si="746"/>
        <v>60.84</v>
      </c>
      <c r="G361" s="90">
        <f t="shared" si="747"/>
        <v>23</v>
      </c>
      <c r="H361" s="90">
        <f t="shared" si="715"/>
        <v>13.993200000000002</v>
      </c>
      <c r="I361" s="121" t="str">
        <f t="shared" si="748"/>
        <v>CT19ACM02</v>
      </c>
      <c r="J361" s="90">
        <f t="shared" si="749"/>
        <v>93.600000000000009</v>
      </c>
      <c r="K361" s="90">
        <f t="shared" si="750"/>
        <v>20</v>
      </c>
      <c r="L361" s="90">
        <f t="shared" si="716"/>
        <v>18.720000000000002</v>
      </c>
      <c r="M361" s="121" t="str">
        <f t="shared" si="751"/>
        <v>AC20MNM01</v>
      </c>
      <c r="N361" s="90">
        <f t="shared" si="752"/>
        <v>135.18</v>
      </c>
      <c r="O361" s="90">
        <f t="shared" si="753"/>
        <v>20</v>
      </c>
      <c r="P361" s="90">
        <f t="shared" si="717"/>
        <v>27.036000000000005</v>
      </c>
      <c r="Q361" s="121">
        <f t="shared" si="754"/>
        <v>0</v>
      </c>
      <c r="R361" s="90">
        <f t="shared" si="755"/>
        <v>0</v>
      </c>
      <c r="S361" s="90">
        <f t="shared" si="756"/>
        <v>0</v>
      </c>
      <c r="T361" s="90">
        <f t="shared" si="718"/>
        <v>0</v>
      </c>
      <c r="U361" s="121" t="str">
        <f t="shared" si="757"/>
        <v>EU19TAM02</v>
      </c>
      <c r="V361" s="90">
        <f t="shared" si="758"/>
        <v>79.44</v>
      </c>
      <c r="W361" s="90">
        <f t="shared" si="759"/>
        <v>11</v>
      </c>
      <c r="X361" s="90">
        <f t="shared" si="719"/>
        <v>8.7383999999999986</v>
      </c>
      <c r="Y361" s="121">
        <f t="shared" si="760"/>
        <v>0</v>
      </c>
      <c r="Z361" s="90">
        <f t="shared" si="761"/>
        <v>0</v>
      </c>
      <c r="AA361" s="90">
        <f t="shared" si="762"/>
        <v>0</v>
      </c>
      <c r="AB361" s="90">
        <f t="shared" si="720"/>
        <v>0</v>
      </c>
      <c r="AC361" s="121">
        <f t="shared" si="763"/>
        <v>0</v>
      </c>
      <c r="AD361" s="90">
        <f t="shared" si="764"/>
        <v>0</v>
      </c>
      <c r="AE361" s="90">
        <f t="shared" si="765"/>
        <v>0</v>
      </c>
      <c r="AF361" s="90">
        <f t="shared" si="721"/>
        <v>0</v>
      </c>
      <c r="AG361" s="121" t="str">
        <f t="shared" si="766"/>
        <v>CT19ACG01</v>
      </c>
      <c r="AH361" s="90">
        <f t="shared" si="767"/>
        <v>61.44</v>
      </c>
      <c r="AI361" s="90">
        <f t="shared" si="768"/>
        <v>25</v>
      </c>
      <c r="AJ361" s="90">
        <f t="shared" si="722"/>
        <v>15.36</v>
      </c>
      <c r="AK361" s="121" t="str">
        <f t="shared" si="769"/>
        <v>AC20MN20G01</v>
      </c>
      <c r="AL361" s="90">
        <f t="shared" si="770"/>
        <v>87</v>
      </c>
      <c r="AM361" s="90">
        <f t="shared" si="771"/>
        <v>25</v>
      </c>
      <c r="AN361" s="90">
        <f t="shared" si="723"/>
        <v>21.75</v>
      </c>
      <c r="AO361" s="121">
        <f t="shared" si="772"/>
        <v>0</v>
      </c>
      <c r="AP361" s="118">
        <f t="shared" si="725"/>
        <v>0</v>
      </c>
      <c r="AQ361" s="89">
        <f t="shared" si="773"/>
        <v>0</v>
      </c>
      <c r="AR361" s="279">
        <f t="shared" si="726"/>
        <v>0</v>
      </c>
      <c r="AS361" s="121">
        <f t="shared" si="774"/>
        <v>0</v>
      </c>
      <c r="AT361" s="118">
        <f t="shared" si="727"/>
        <v>0</v>
      </c>
      <c r="AU361" s="279">
        <f t="shared" si="775"/>
        <v>0</v>
      </c>
      <c r="AV361" s="279">
        <f t="shared" si="728"/>
        <v>0</v>
      </c>
      <c r="AW361" s="123">
        <f t="shared" si="776"/>
        <v>0</v>
      </c>
      <c r="AX361" s="118">
        <f t="shared" si="729"/>
        <v>0</v>
      </c>
      <c r="AY361" s="287">
        <f t="shared" si="777"/>
        <v>517.5</v>
      </c>
      <c r="AZ361" s="78">
        <f t="shared" si="711"/>
        <v>105.5976</v>
      </c>
      <c r="BA361" s="279"/>
      <c r="BC361" s="325">
        <f t="shared" si="712"/>
        <v>320</v>
      </c>
      <c r="BD361" s="330"/>
      <c r="BE361" s="331" t="b">
        <f t="shared" si="713"/>
        <v>0</v>
      </c>
      <c r="BF361" s="330"/>
      <c r="BG361" s="331" t="b">
        <f t="shared" si="714"/>
        <v>0</v>
      </c>
    </row>
    <row r="362" spans="1:59" ht="15" customHeight="1" x14ac:dyDescent="0.2">
      <c r="A362" s="437"/>
      <c r="B362" s="91">
        <v>321</v>
      </c>
      <c r="C362" s="91" t="s">
        <v>92</v>
      </c>
      <c r="D362" s="283">
        <f t="shared" si="724"/>
        <v>44096</v>
      </c>
      <c r="E362" s="279">
        <f t="shared" si="745"/>
        <v>0</v>
      </c>
      <c r="F362" s="279">
        <f t="shared" si="746"/>
        <v>0</v>
      </c>
      <c r="G362" s="279">
        <f t="shared" si="747"/>
        <v>0</v>
      </c>
      <c r="H362" s="279">
        <f t="shared" si="715"/>
        <v>0</v>
      </c>
      <c r="I362" s="121">
        <f t="shared" si="748"/>
        <v>0</v>
      </c>
      <c r="J362" s="279">
        <f t="shared" si="749"/>
        <v>0</v>
      </c>
      <c r="K362" s="279">
        <f t="shared" si="750"/>
        <v>0</v>
      </c>
      <c r="L362" s="279">
        <f t="shared" si="716"/>
        <v>0</v>
      </c>
      <c r="M362" s="121" t="str">
        <f t="shared" si="751"/>
        <v>AC20MNM01</v>
      </c>
      <c r="N362" s="279">
        <f t="shared" si="752"/>
        <v>180.24</v>
      </c>
      <c r="O362" s="279">
        <f t="shared" si="753"/>
        <v>20</v>
      </c>
      <c r="P362" s="279">
        <f t="shared" si="717"/>
        <v>36.048000000000002</v>
      </c>
      <c r="Q362" s="121">
        <f t="shared" si="754"/>
        <v>0</v>
      </c>
      <c r="R362" s="279">
        <f t="shared" si="755"/>
        <v>0</v>
      </c>
      <c r="S362" s="279">
        <f t="shared" si="756"/>
        <v>0</v>
      </c>
      <c r="T362" s="279">
        <f t="shared" si="718"/>
        <v>0</v>
      </c>
      <c r="U362" s="121" t="str">
        <f t="shared" si="757"/>
        <v>EU19TAM02</v>
      </c>
      <c r="V362" s="279">
        <f t="shared" si="758"/>
        <v>158.88</v>
      </c>
      <c r="W362" s="279">
        <f t="shared" si="759"/>
        <v>11</v>
      </c>
      <c r="X362" s="279">
        <f t="shared" si="719"/>
        <v>17.476799999999997</v>
      </c>
      <c r="Y362" s="121">
        <f t="shared" si="760"/>
        <v>0</v>
      </c>
      <c r="Z362" s="279">
        <f t="shared" si="761"/>
        <v>0</v>
      </c>
      <c r="AA362" s="279">
        <f t="shared" si="762"/>
        <v>0</v>
      </c>
      <c r="AB362" s="279">
        <f t="shared" si="720"/>
        <v>0</v>
      </c>
      <c r="AC362" s="121">
        <f t="shared" si="763"/>
        <v>0</v>
      </c>
      <c r="AD362" s="279">
        <f t="shared" si="764"/>
        <v>0</v>
      </c>
      <c r="AE362" s="279">
        <f t="shared" si="765"/>
        <v>0</v>
      </c>
      <c r="AF362" s="279">
        <f t="shared" si="721"/>
        <v>0</v>
      </c>
      <c r="AG362" s="121">
        <f t="shared" si="766"/>
        <v>0</v>
      </c>
      <c r="AH362" s="279">
        <f t="shared" si="767"/>
        <v>0</v>
      </c>
      <c r="AI362" s="279">
        <f t="shared" si="768"/>
        <v>0</v>
      </c>
      <c r="AJ362" s="279">
        <f t="shared" si="722"/>
        <v>0</v>
      </c>
      <c r="AK362" s="121" t="str">
        <f t="shared" si="769"/>
        <v>AC20MN20G01</v>
      </c>
      <c r="AL362" s="279">
        <f t="shared" si="770"/>
        <v>174</v>
      </c>
      <c r="AM362" s="279">
        <f t="shared" si="771"/>
        <v>25</v>
      </c>
      <c r="AN362" s="279">
        <f t="shared" si="723"/>
        <v>43.5</v>
      </c>
      <c r="AO362" s="121">
        <f t="shared" si="772"/>
        <v>0</v>
      </c>
      <c r="AP362" s="118">
        <f t="shared" si="725"/>
        <v>0</v>
      </c>
      <c r="AQ362" s="89">
        <f t="shared" si="773"/>
        <v>0</v>
      </c>
      <c r="AR362" s="279">
        <f t="shared" si="726"/>
        <v>0</v>
      </c>
      <c r="AS362" s="121">
        <f t="shared" si="774"/>
        <v>0</v>
      </c>
      <c r="AT362" s="118">
        <f t="shared" si="727"/>
        <v>0</v>
      </c>
      <c r="AU362" s="279">
        <f t="shared" si="775"/>
        <v>0</v>
      </c>
      <c r="AV362" s="279">
        <f t="shared" si="728"/>
        <v>0</v>
      </c>
      <c r="AW362" s="123">
        <f t="shared" si="776"/>
        <v>0</v>
      </c>
      <c r="AX362" s="118">
        <f t="shared" si="729"/>
        <v>0</v>
      </c>
      <c r="AY362" s="287">
        <f t="shared" si="777"/>
        <v>513.12</v>
      </c>
      <c r="AZ362" s="78">
        <f t="shared" si="711"/>
        <v>97.024799999999999</v>
      </c>
      <c r="BA362" s="279"/>
      <c r="BC362" s="325">
        <f t="shared" si="712"/>
        <v>321</v>
      </c>
      <c r="BD362" s="330"/>
      <c r="BE362" s="331" t="b">
        <f t="shared" si="713"/>
        <v>0</v>
      </c>
      <c r="BF362" s="330"/>
      <c r="BG362" s="331" t="b">
        <f t="shared" si="714"/>
        <v>0</v>
      </c>
    </row>
    <row r="363" spans="1:59" ht="15" customHeight="1" x14ac:dyDescent="0.2">
      <c r="A363" s="437"/>
      <c r="B363" s="91">
        <v>322</v>
      </c>
      <c r="C363" s="91" t="s">
        <v>92</v>
      </c>
      <c r="D363" s="283">
        <f t="shared" si="724"/>
        <v>44100</v>
      </c>
      <c r="E363" s="279">
        <f t="shared" si="745"/>
        <v>0</v>
      </c>
      <c r="F363" s="279">
        <f t="shared" si="746"/>
        <v>0</v>
      </c>
      <c r="G363" s="279">
        <f t="shared" si="747"/>
        <v>0</v>
      </c>
      <c r="H363" s="279">
        <f t="shared" si="715"/>
        <v>0</v>
      </c>
      <c r="I363" s="121" t="str">
        <f t="shared" si="748"/>
        <v>CT19ACM02</v>
      </c>
      <c r="J363" s="279">
        <f t="shared" si="749"/>
        <v>62.400000000000006</v>
      </c>
      <c r="K363" s="279">
        <f t="shared" si="750"/>
        <v>20</v>
      </c>
      <c r="L363" s="279">
        <f t="shared" si="716"/>
        <v>12.48</v>
      </c>
      <c r="M363" s="121">
        <f t="shared" si="751"/>
        <v>0</v>
      </c>
      <c r="N363" s="279">
        <f t="shared" si="752"/>
        <v>0</v>
      </c>
      <c r="O363" s="279">
        <f t="shared" si="753"/>
        <v>0</v>
      </c>
      <c r="P363" s="279">
        <f t="shared" si="717"/>
        <v>0</v>
      </c>
      <c r="Q363" s="121">
        <f t="shared" si="754"/>
        <v>0</v>
      </c>
      <c r="R363" s="279">
        <f t="shared" si="755"/>
        <v>0</v>
      </c>
      <c r="S363" s="279">
        <f t="shared" si="756"/>
        <v>0</v>
      </c>
      <c r="T363" s="279">
        <f t="shared" si="718"/>
        <v>0</v>
      </c>
      <c r="U363" s="121" t="str">
        <f t="shared" si="757"/>
        <v>EU19TAM02</v>
      </c>
      <c r="V363" s="279">
        <f t="shared" si="758"/>
        <v>79.44</v>
      </c>
      <c r="W363" s="279">
        <f t="shared" si="759"/>
        <v>11</v>
      </c>
      <c r="X363" s="279">
        <f t="shared" si="719"/>
        <v>8.7383999999999986</v>
      </c>
      <c r="Y363" s="121">
        <f t="shared" si="760"/>
        <v>0</v>
      </c>
      <c r="Z363" s="279">
        <f t="shared" si="761"/>
        <v>0</v>
      </c>
      <c r="AA363" s="279">
        <f t="shared" si="762"/>
        <v>0</v>
      </c>
      <c r="AB363" s="279">
        <f t="shared" si="720"/>
        <v>0</v>
      </c>
      <c r="AC363" s="121">
        <f t="shared" si="763"/>
        <v>0</v>
      </c>
      <c r="AD363" s="279">
        <f t="shared" si="764"/>
        <v>0</v>
      </c>
      <c r="AE363" s="279">
        <f t="shared" si="765"/>
        <v>0</v>
      </c>
      <c r="AF363" s="279">
        <f t="shared" si="721"/>
        <v>0</v>
      </c>
      <c r="AG363" s="121" t="str">
        <f t="shared" si="766"/>
        <v>CT19ACG01</v>
      </c>
      <c r="AH363" s="279">
        <f t="shared" si="767"/>
        <v>61.44</v>
      </c>
      <c r="AI363" s="279">
        <f t="shared" si="768"/>
        <v>25</v>
      </c>
      <c r="AJ363" s="279">
        <f t="shared" si="722"/>
        <v>15.36</v>
      </c>
      <c r="AK363" s="121" t="str">
        <f t="shared" si="769"/>
        <v>AC20MN20G01</v>
      </c>
      <c r="AL363" s="279">
        <f t="shared" si="770"/>
        <v>87</v>
      </c>
      <c r="AM363" s="279">
        <f t="shared" si="771"/>
        <v>25</v>
      </c>
      <c r="AN363" s="279">
        <f t="shared" si="723"/>
        <v>21.75</v>
      </c>
      <c r="AO363" s="121">
        <f t="shared" si="772"/>
        <v>0</v>
      </c>
      <c r="AP363" s="118">
        <f t="shared" si="725"/>
        <v>0</v>
      </c>
      <c r="AQ363" s="89">
        <f t="shared" si="773"/>
        <v>0</v>
      </c>
      <c r="AR363" s="279">
        <f t="shared" si="726"/>
        <v>0</v>
      </c>
      <c r="AS363" s="121">
        <f t="shared" si="774"/>
        <v>0</v>
      </c>
      <c r="AT363" s="118">
        <f t="shared" si="727"/>
        <v>0</v>
      </c>
      <c r="AU363" s="279">
        <f t="shared" si="775"/>
        <v>0</v>
      </c>
      <c r="AV363" s="279">
        <f t="shared" si="728"/>
        <v>0</v>
      </c>
      <c r="AW363" s="123">
        <f t="shared" si="776"/>
        <v>0</v>
      </c>
      <c r="AX363" s="118">
        <f t="shared" si="729"/>
        <v>0</v>
      </c>
      <c r="AY363" s="287">
        <f t="shared" si="777"/>
        <v>290.27999999999997</v>
      </c>
      <c r="AZ363" s="78">
        <f t="shared" si="711"/>
        <v>58.328400000000002</v>
      </c>
      <c r="BA363" s="279"/>
      <c r="BC363" s="325">
        <f t="shared" si="712"/>
        <v>322</v>
      </c>
      <c r="BD363" s="330"/>
      <c r="BE363" s="331" t="b">
        <f t="shared" si="713"/>
        <v>0</v>
      </c>
      <c r="BF363" s="330"/>
      <c r="BG363" s="331" t="b">
        <f t="shared" si="714"/>
        <v>0</v>
      </c>
    </row>
    <row r="364" spans="1:59" ht="15" customHeight="1" x14ac:dyDescent="0.2">
      <c r="A364" s="437"/>
      <c r="B364" s="91">
        <v>323</v>
      </c>
      <c r="C364" s="91" t="s">
        <v>92</v>
      </c>
      <c r="D364" s="283">
        <f t="shared" si="724"/>
        <v>44100</v>
      </c>
      <c r="E364" s="279" t="str">
        <f t="shared" si="745"/>
        <v>MF19ACM01</v>
      </c>
      <c r="F364" s="279">
        <f t="shared" si="746"/>
        <v>60.84</v>
      </c>
      <c r="G364" s="279">
        <f t="shared" si="747"/>
        <v>23</v>
      </c>
      <c r="H364" s="279">
        <f t="shared" si="715"/>
        <v>13.993200000000002</v>
      </c>
      <c r="I364" s="121">
        <f t="shared" si="748"/>
        <v>0</v>
      </c>
      <c r="J364" s="279">
        <f t="shared" si="749"/>
        <v>0</v>
      </c>
      <c r="K364" s="279">
        <f t="shared" si="750"/>
        <v>0</v>
      </c>
      <c r="L364" s="279">
        <f t="shared" si="716"/>
        <v>0</v>
      </c>
      <c r="M364" s="121" t="str">
        <f t="shared" si="751"/>
        <v>AC20MNM01</v>
      </c>
      <c r="N364" s="279">
        <f t="shared" si="752"/>
        <v>90.12</v>
      </c>
      <c r="O364" s="279">
        <f t="shared" si="753"/>
        <v>20</v>
      </c>
      <c r="P364" s="279">
        <f t="shared" si="717"/>
        <v>18.024000000000001</v>
      </c>
      <c r="Q364" s="121">
        <f t="shared" si="754"/>
        <v>0</v>
      </c>
      <c r="R364" s="279">
        <f t="shared" si="755"/>
        <v>0</v>
      </c>
      <c r="S364" s="279">
        <f t="shared" si="756"/>
        <v>0</v>
      </c>
      <c r="T364" s="279">
        <f t="shared" si="718"/>
        <v>0</v>
      </c>
      <c r="U364" s="121" t="str">
        <f t="shared" si="757"/>
        <v>EU19TAM02</v>
      </c>
      <c r="V364" s="279">
        <f t="shared" si="758"/>
        <v>79.44</v>
      </c>
      <c r="W364" s="279">
        <f t="shared" si="759"/>
        <v>11</v>
      </c>
      <c r="X364" s="279">
        <f t="shared" si="719"/>
        <v>8.7383999999999986</v>
      </c>
      <c r="Y364" s="121">
        <f t="shared" si="760"/>
        <v>0</v>
      </c>
      <c r="Z364" s="279">
        <f t="shared" si="761"/>
        <v>0</v>
      </c>
      <c r="AA364" s="279">
        <f t="shared" si="762"/>
        <v>0</v>
      </c>
      <c r="AB364" s="279">
        <f t="shared" si="720"/>
        <v>0</v>
      </c>
      <c r="AC364" s="121" t="str">
        <f t="shared" si="763"/>
        <v>MF19DAG01</v>
      </c>
      <c r="AD364" s="279">
        <f t="shared" si="764"/>
        <v>60.84</v>
      </c>
      <c r="AE364" s="279">
        <f t="shared" si="765"/>
        <v>33</v>
      </c>
      <c r="AF364" s="279">
        <f t="shared" si="721"/>
        <v>20.077200000000001</v>
      </c>
      <c r="AG364" s="121">
        <f t="shared" si="766"/>
        <v>0</v>
      </c>
      <c r="AH364" s="279">
        <f t="shared" si="767"/>
        <v>0</v>
      </c>
      <c r="AI364" s="279">
        <f t="shared" si="768"/>
        <v>0</v>
      </c>
      <c r="AJ364" s="279">
        <f t="shared" si="722"/>
        <v>0</v>
      </c>
      <c r="AK364" s="121" t="str">
        <f t="shared" si="769"/>
        <v>AC20MN20G01</v>
      </c>
      <c r="AL364" s="279">
        <f t="shared" si="770"/>
        <v>87</v>
      </c>
      <c r="AM364" s="279">
        <f t="shared" si="771"/>
        <v>25</v>
      </c>
      <c r="AN364" s="279">
        <f t="shared" si="723"/>
        <v>21.75</v>
      </c>
      <c r="AO364" s="121">
        <f t="shared" si="772"/>
        <v>0</v>
      </c>
      <c r="AP364" s="118">
        <f t="shared" si="725"/>
        <v>0</v>
      </c>
      <c r="AQ364" s="89">
        <f t="shared" si="773"/>
        <v>0</v>
      </c>
      <c r="AR364" s="279">
        <f t="shared" si="726"/>
        <v>0</v>
      </c>
      <c r="AS364" s="121">
        <f t="shared" si="774"/>
        <v>0</v>
      </c>
      <c r="AT364" s="118">
        <f t="shared" si="727"/>
        <v>0</v>
      </c>
      <c r="AU364" s="279">
        <f t="shared" si="775"/>
        <v>0</v>
      </c>
      <c r="AV364" s="279">
        <f t="shared" si="728"/>
        <v>0</v>
      </c>
      <c r="AW364" s="123">
        <f t="shared" si="776"/>
        <v>0</v>
      </c>
      <c r="AX364" s="118">
        <f t="shared" si="729"/>
        <v>0</v>
      </c>
      <c r="AY364" s="287">
        <f t="shared" si="777"/>
        <v>378.24</v>
      </c>
      <c r="AZ364" s="78">
        <f t="shared" si="711"/>
        <v>82.582800000000006</v>
      </c>
      <c r="BA364" s="279"/>
      <c r="BC364" s="325">
        <f t="shared" si="712"/>
        <v>323</v>
      </c>
      <c r="BD364" s="330"/>
      <c r="BE364" s="331" t="b">
        <f t="shared" si="713"/>
        <v>0</v>
      </c>
      <c r="BF364" s="330"/>
      <c r="BG364" s="331" t="b">
        <f t="shared" si="714"/>
        <v>0</v>
      </c>
    </row>
    <row r="365" spans="1:59" ht="15" customHeight="1" x14ac:dyDescent="0.2">
      <c r="A365" s="437"/>
      <c r="B365" s="91">
        <v>324</v>
      </c>
      <c r="C365" s="91" t="s">
        <v>92</v>
      </c>
      <c r="D365" s="283">
        <f t="shared" si="724"/>
        <v>44100</v>
      </c>
      <c r="E365" s="279">
        <f t="shared" si="745"/>
        <v>0</v>
      </c>
      <c r="F365" s="279">
        <f t="shared" si="746"/>
        <v>0</v>
      </c>
      <c r="G365" s="279">
        <f t="shared" si="747"/>
        <v>0</v>
      </c>
      <c r="H365" s="279">
        <f t="shared" si="715"/>
        <v>0</v>
      </c>
      <c r="I365" s="121" t="str">
        <f t="shared" si="748"/>
        <v>CT19ACM02</v>
      </c>
      <c r="J365" s="279">
        <f t="shared" si="749"/>
        <v>31.200000000000003</v>
      </c>
      <c r="K365" s="279">
        <f t="shared" si="750"/>
        <v>20</v>
      </c>
      <c r="L365" s="279">
        <f t="shared" si="716"/>
        <v>6.24</v>
      </c>
      <c r="M365" s="121" t="str">
        <f t="shared" si="751"/>
        <v>AC20MNM01</v>
      </c>
      <c r="N365" s="279">
        <f t="shared" si="752"/>
        <v>45.06</v>
      </c>
      <c r="O365" s="279">
        <f t="shared" si="753"/>
        <v>20</v>
      </c>
      <c r="P365" s="279">
        <f t="shared" si="717"/>
        <v>9.0120000000000005</v>
      </c>
      <c r="Q365" s="121">
        <f t="shared" si="754"/>
        <v>0</v>
      </c>
      <c r="R365" s="279">
        <f t="shared" si="755"/>
        <v>0</v>
      </c>
      <c r="S365" s="279">
        <f t="shared" si="756"/>
        <v>0</v>
      </c>
      <c r="T365" s="279">
        <f t="shared" si="718"/>
        <v>0</v>
      </c>
      <c r="U365" s="121" t="str">
        <f t="shared" si="757"/>
        <v>EU19TAM02</v>
      </c>
      <c r="V365" s="279">
        <f t="shared" si="758"/>
        <v>79.44</v>
      </c>
      <c r="W365" s="279">
        <f t="shared" si="759"/>
        <v>11</v>
      </c>
      <c r="X365" s="279">
        <f t="shared" si="719"/>
        <v>8.7383999999999986</v>
      </c>
      <c r="Y365" s="121">
        <f t="shared" si="760"/>
        <v>0</v>
      </c>
      <c r="Z365" s="279">
        <f t="shared" si="761"/>
        <v>0</v>
      </c>
      <c r="AA365" s="279">
        <f t="shared" si="762"/>
        <v>0</v>
      </c>
      <c r="AB365" s="279">
        <f t="shared" si="720"/>
        <v>0</v>
      </c>
      <c r="AC365" s="121" t="str">
        <f t="shared" si="763"/>
        <v>MF19DAG01</v>
      </c>
      <c r="AD365" s="279">
        <f t="shared" si="764"/>
        <v>30.42</v>
      </c>
      <c r="AE365" s="279">
        <f t="shared" si="765"/>
        <v>33</v>
      </c>
      <c r="AF365" s="279">
        <f t="shared" si="721"/>
        <v>10.038600000000001</v>
      </c>
      <c r="AG365" s="121" t="str">
        <f t="shared" si="766"/>
        <v>CT19ACG01</v>
      </c>
      <c r="AH365" s="279">
        <f t="shared" si="767"/>
        <v>61.44</v>
      </c>
      <c r="AI365" s="279">
        <f t="shared" si="768"/>
        <v>25</v>
      </c>
      <c r="AJ365" s="279">
        <f t="shared" si="722"/>
        <v>15.36</v>
      </c>
      <c r="AK365" s="121" t="str">
        <f t="shared" si="769"/>
        <v>AC20MN20G01</v>
      </c>
      <c r="AL365" s="279">
        <f t="shared" si="770"/>
        <v>174</v>
      </c>
      <c r="AM365" s="279">
        <f t="shared" si="771"/>
        <v>25</v>
      </c>
      <c r="AN365" s="279">
        <f t="shared" si="723"/>
        <v>43.5</v>
      </c>
      <c r="AO365" s="121">
        <f t="shared" si="772"/>
        <v>0</v>
      </c>
      <c r="AP365" s="118">
        <f t="shared" si="725"/>
        <v>0</v>
      </c>
      <c r="AQ365" s="89">
        <f t="shared" si="773"/>
        <v>0</v>
      </c>
      <c r="AR365" s="279">
        <f t="shared" si="726"/>
        <v>0</v>
      </c>
      <c r="AS365" s="121">
        <f t="shared" si="774"/>
        <v>0</v>
      </c>
      <c r="AT365" s="118">
        <f t="shared" si="727"/>
        <v>0</v>
      </c>
      <c r="AU365" s="279">
        <f t="shared" si="775"/>
        <v>0</v>
      </c>
      <c r="AV365" s="279">
        <f t="shared" si="728"/>
        <v>0</v>
      </c>
      <c r="AW365" s="123">
        <f t="shared" si="776"/>
        <v>0</v>
      </c>
      <c r="AX365" s="118">
        <f t="shared" si="729"/>
        <v>0</v>
      </c>
      <c r="AY365" s="287">
        <f t="shared" si="777"/>
        <v>421.56</v>
      </c>
      <c r="AZ365" s="78">
        <f t="shared" si="711"/>
        <v>92.88900000000001</v>
      </c>
      <c r="BA365" s="279"/>
      <c r="BC365" s="325">
        <f t="shared" si="712"/>
        <v>324</v>
      </c>
      <c r="BD365" s="330"/>
      <c r="BE365" s="331" t="b">
        <f t="shared" si="713"/>
        <v>0</v>
      </c>
      <c r="BF365" s="330"/>
      <c r="BG365" s="331" t="b">
        <f t="shared" si="714"/>
        <v>0</v>
      </c>
    </row>
    <row r="366" spans="1:59" ht="15" customHeight="1" x14ac:dyDescent="0.2">
      <c r="A366" s="437"/>
      <c r="B366" s="91">
        <v>325</v>
      </c>
      <c r="C366" s="91" t="s">
        <v>92</v>
      </c>
      <c r="D366" s="283">
        <f t="shared" si="724"/>
        <v>44100</v>
      </c>
      <c r="E366" s="279" t="str">
        <f t="shared" si="745"/>
        <v>MF19ACM01</v>
      </c>
      <c r="F366" s="279">
        <f t="shared" si="746"/>
        <v>60.84</v>
      </c>
      <c r="G366" s="279">
        <f t="shared" si="747"/>
        <v>23</v>
      </c>
      <c r="H366" s="279">
        <f t="shared" ref="H366:H368" si="778">F366*G366/100</f>
        <v>13.993200000000002</v>
      </c>
      <c r="I366" s="121" t="str">
        <f t="shared" si="748"/>
        <v>CT19ACM02</v>
      </c>
      <c r="J366" s="279">
        <f t="shared" si="749"/>
        <v>31.200000000000003</v>
      </c>
      <c r="K366" s="279">
        <f t="shared" si="750"/>
        <v>20</v>
      </c>
      <c r="L366" s="279">
        <f t="shared" ref="L366:L368" si="779">J366*K366/100</f>
        <v>6.24</v>
      </c>
      <c r="M366" s="121" t="str">
        <f t="shared" si="751"/>
        <v>AC20MNM01</v>
      </c>
      <c r="N366" s="279">
        <f t="shared" si="752"/>
        <v>45.06</v>
      </c>
      <c r="O366" s="279">
        <f t="shared" si="753"/>
        <v>20</v>
      </c>
      <c r="P366" s="279">
        <f t="shared" ref="P366:P368" si="780">N366*O366/100</f>
        <v>9.0120000000000005</v>
      </c>
      <c r="Q366" s="121">
        <f t="shared" si="754"/>
        <v>0</v>
      </c>
      <c r="R366" s="279">
        <f t="shared" si="755"/>
        <v>0</v>
      </c>
      <c r="S366" s="279">
        <f t="shared" si="756"/>
        <v>0</v>
      </c>
      <c r="T366" s="279">
        <f t="shared" ref="T366:T368" si="781">R366*S366/100</f>
        <v>0</v>
      </c>
      <c r="U366" s="121">
        <f t="shared" si="757"/>
        <v>0</v>
      </c>
      <c r="V366" s="279">
        <f t="shared" si="758"/>
        <v>0</v>
      </c>
      <c r="W366" s="279">
        <f t="shared" si="759"/>
        <v>0</v>
      </c>
      <c r="X366" s="279">
        <f t="shared" ref="X366:X368" si="782">V366*W366/100</f>
        <v>0</v>
      </c>
      <c r="Y366" s="121">
        <f t="shared" si="760"/>
        <v>0</v>
      </c>
      <c r="Z366" s="279">
        <f t="shared" si="761"/>
        <v>0</v>
      </c>
      <c r="AA366" s="279">
        <f t="shared" si="762"/>
        <v>0</v>
      </c>
      <c r="AB366" s="279">
        <f t="shared" ref="AB366:AB368" si="783">Z366*AA366/100</f>
        <v>0</v>
      </c>
      <c r="AC366" s="121">
        <f t="shared" si="763"/>
        <v>0</v>
      </c>
      <c r="AD366" s="279">
        <f t="shared" si="764"/>
        <v>0</v>
      </c>
      <c r="AE366" s="279">
        <f t="shared" si="765"/>
        <v>0</v>
      </c>
      <c r="AF366" s="279">
        <f t="shared" ref="AF366:AF368" si="784">AD366*AE366/100</f>
        <v>0</v>
      </c>
      <c r="AG366" s="121" t="str">
        <f t="shared" si="766"/>
        <v>CT19ACG01</v>
      </c>
      <c r="AH366" s="279">
        <f t="shared" si="767"/>
        <v>30.72</v>
      </c>
      <c r="AI366" s="279">
        <f t="shared" si="768"/>
        <v>25</v>
      </c>
      <c r="AJ366" s="279">
        <f t="shared" ref="AJ366:AJ368" si="785">AH366*AI366/100</f>
        <v>7.68</v>
      </c>
      <c r="AK366" s="121" t="str">
        <f t="shared" si="769"/>
        <v>AC20MN20G01</v>
      </c>
      <c r="AL366" s="279">
        <f t="shared" si="770"/>
        <v>43.5</v>
      </c>
      <c r="AM366" s="279">
        <f t="shared" si="771"/>
        <v>25</v>
      </c>
      <c r="AN366" s="279">
        <f t="shared" ref="AN366:AN368" si="786">AL366*AM366/100</f>
        <v>10.875</v>
      </c>
      <c r="AO366" s="121">
        <f t="shared" si="772"/>
        <v>0</v>
      </c>
      <c r="AP366" s="118">
        <f t="shared" ref="AP366:AP368" si="787">IFERROR(IF(AO366&gt;0,AO366*AP$6/100,0),0)</f>
        <v>0</v>
      </c>
      <c r="AQ366" s="89">
        <f t="shared" si="773"/>
        <v>0</v>
      </c>
      <c r="AR366" s="279">
        <f t="shared" ref="AR366:AR368" si="788">IFERROR(IF(AQ366&gt;0,AQ366*AR$6/100,0),0)</f>
        <v>0</v>
      </c>
      <c r="AS366" s="121">
        <f t="shared" si="774"/>
        <v>0</v>
      </c>
      <c r="AT366" s="118">
        <f t="shared" ref="AT366:AT368" si="789">IFERROR(IF(AS366&gt;0,AS366*AT$6/100,0),0)</f>
        <v>0</v>
      </c>
      <c r="AU366" s="279">
        <f t="shared" si="775"/>
        <v>0</v>
      </c>
      <c r="AV366" s="279">
        <f t="shared" ref="AV366:AV368" si="790">IFERROR(IF(AU366&gt;0,AU366*AV$6/100,0),0)</f>
        <v>0</v>
      </c>
      <c r="AW366" s="123">
        <f t="shared" si="776"/>
        <v>0</v>
      </c>
      <c r="AX366" s="118">
        <f t="shared" ref="AX366:AX368" si="791">IFERROR(IF(AW366&gt;0,AW366*AX$6/100,0),0)</f>
        <v>0</v>
      </c>
      <c r="AY366" s="287">
        <f t="shared" ref="AY366:AY368" si="792">IF($C366="GD",F366+J366+N366+R366+V366+Z366+AD366+AH366+AL366+AO366,AQ366+AS366+AU366+AW366)</f>
        <v>211.32000000000002</v>
      </c>
      <c r="AZ366" s="78">
        <f t="shared" ref="AZ366:AZ368" si="793">IF($C366="GD",H366+L366+P366+T366+X366+AB366+AF366+AJ366+AN366+AP366-BE366-BG366,AR366+AT366+AX366+AV366-BE366-BG366)</f>
        <v>47.800200000000004</v>
      </c>
      <c r="BA366" s="279"/>
      <c r="BC366" s="325">
        <f t="shared" ref="BC366:BC368" si="794">B366</f>
        <v>325</v>
      </c>
      <c r="BD366" s="330"/>
      <c r="BE366" s="331" t="b">
        <f t="shared" ref="BE366:BE368" si="795">IF(BD366="OK",$AY366*$BE$6/100)</f>
        <v>0</v>
      </c>
      <c r="BF366" s="330"/>
      <c r="BG366" s="331" t="b">
        <f t="shared" ref="BG366:BG368" si="796">IF(BF366="OK",$AY366*$BG$6/100)</f>
        <v>0</v>
      </c>
    </row>
    <row r="367" spans="1:59" ht="15" customHeight="1" x14ac:dyDescent="0.2">
      <c r="A367" s="437"/>
      <c r="B367" s="91">
        <v>326</v>
      </c>
      <c r="C367" s="91" t="s">
        <v>92</v>
      </c>
      <c r="D367" s="283">
        <f t="shared" si="724"/>
        <v>44100</v>
      </c>
      <c r="E367" s="279" t="str">
        <f t="shared" si="745"/>
        <v>MF19ACM01</v>
      </c>
      <c r="F367" s="279">
        <f t="shared" si="746"/>
        <v>60.84</v>
      </c>
      <c r="G367" s="279">
        <f t="shared" si="747"/>
        <v>23</v>
      </c>
      <c r="H367" s="279">
        <f t="shared" si="778"/>
        <v>13.993200000000002</v>
      </c>
      <c r="I367" s="121" t="str">
        <f t="shared" si="748"/>
        <v>CT19ACM02</v>
      </c>
      <c r="J367" s="279">
        <f t="shared" si="749"/>
        <v>31.200000000000003</v>
      </c>
      <c r="K367" s="279">
        <f t="shared" si="750"/>
        <v>20</v>
      </c>
      <c r="L367" s="279">
        <f t="shared" si="779"/>
        <v>6.24</v>
      </c>
      <c r="M367" s="121" t="str">
        <f t="shared" si="751"/>
        <v>AC20MNM01</v>
      </c>
      <c r="N367" s="279">
        <f t="shared" si="752"/>
        <v>45.06</v>
      </c>
      <c r="O367" s="279">
        <f t="shared" si="753"/>
        <v>20</v>
      </c>
      <c r="P367" s="279">
        <f t="shared" si="780"/>
        <v>9.0120000000000005</v>
      </c>
      <c r="Q367" s="121">
        <f t="shared" si="754"/>
        <v>0</v>
      </c>
      <c r="R367" s="279">
        <f t="shared" si="755"/>
        <v>0</v>
      </c>
      <c r="S367" s="279">
        <f t="shared" si="756"/>
        <v>0</v>
      </c>
      <c r="T367" s="279">
        <f t="shared" si="781"/>
        <v>0</v>
      </c>
      <c r="U367" s="121" t="str">
        <f t="shared" si="757"/>
        <v>EU19TAM02</v>
      </c>
      <c r="V367" s="279">
        <f t="shared" si="758"/>
        <v>79.44</v>
      </c>
      <c r="W367" s="279">
        <f t="shared" si="759"/>
        <v>11</v>
      </c>
      <c r="X367" s="279">
        <f t="shared" si="782"/>
        <v>8.7383999999999986</v>
      </c>
      <c r="Y367" s="121">
        <f t="shared" si="760"/>
        <v>0</v>
      </c>
      <c r="Z367" s="279">
        <f t="shared" si="761"/>
        <v>0</v>
      </c>
      <c r="AA367" s="279">
        <f t="shared" si="762"/>
        <v>0</v>
      </c>
      <c r="AB367" s="279">
        <f t="shared" si="783"/>
        <v>0</v>
      </c>
      <c r="AC367" s="121" t="str">
        <f t="shared" si="763"/>
        <v>MF19DAG01</v>
      </c>
      <c r="AD367" s="279">
        <f t="shared" si="764"/>
        <v>30.42</v>
      </c>
      <c r="AE367" s="279">
        <f t="shared" si="765"/>
        <v>33</v>
      </c>
      <c r="AF367" s="279">
        <f t="shared" si="784"/>
        <v>10.038600000000001</v>
      </c>
      <c r="AG367" s="121" t="str">
        <f t="shared" si="766"/>
        <v>CT19ACG01</v>
      </c>
      <c r="AH367" s="279">
        <f t="shared" si="767"/>
        <v>30.72</v>
      </c>
      <c r="AI367" s="279">
        <f t="shared" si="768"/>
        <v>25</v>
      </c>
      <c r="AJ367" s="279">
        <f t="shared" si="785"/>
        <v>7.68</v>
      </c>
      <c r="AK367" s="121" t="str">
        <f t="shared" si="769"/>
        <v>AC20MN20G01</v>
      </c>
      <c r="AL367" s="279">
        <f t="shared" si="770"/>
        <v>87</v>
      </c>
      <c r="AM367" s="279">
        <f t="shared" si="771"/>
        <v>25</v>
      </c>
      <c r="AN367" s="279">
        <f t="shared" si="786"/>
        <v>21.75</v>
      </c>
      <c r="AO367" s="121">
        <f t="shared" si="772"/>
        <v>0</v>
      </c>
      <c r="AP367" s="118">
        <f t="shared" si="787"/>
        <v>0</v>
      </c>
      <c r="AQ367" s="89">
        <f t="shared" si="773"/>
        <v>0</v>
      </c>
      <c r="AR367" s="279">
        <f t="shared" si="788"/>
        <v>0</v>
      </c>
      <c r="AS367" s="121">
        <f t="shared" si="774"/>
        <v>0</v>
      </c>
      <c r="AT367" s="118">
        <f t="shared" si="789"/>
        <v>0</v>
      </c>
      <c r="AU367" s="279">
        <f t="shared" si="775"/>
        <v>0</v>
      </c>
      <c r="AV367" s="279">
        <f t="shared" si="790"/>
        <v>0</v>
      </c>
      <c r="AW367" s="123">
        <f t="shared" si="776"/>
        <v>0</v>
      </c>
      <c r="AX367" s="118">
        <f t="shared" si="791"/>
        <v>0</v>
      </c>
      <c r="AY367" s="287">
        <f t="shared" si="792"/>
        <v>364.68000000000006</v>
      </c>
      <c r="AZ367" s="78">
        <f t="shared" si="793"/>
        <v>77.452200000000005</v>
      </c>
      <c r="BA367" s="279"/>
      <c r="BC367" s="325">
        <f t="shared" si="794"/>
        <v>326</v>
      </c>
      <c r="BD367" s="330"/>
      <c r="BE367" s="331" t="b">
        <f t="shared" si="795"/>
        <v>0</v>
      </c>
      <c r="BF367" s="330"/>
      <c r="BG367" s="331" t="b">
        <f t="shared" si="796"/>
        <v>0</v>
      </c>
    </row>
    <row r="368" spans="1:59" ht="15" customHeight="1" x14ac:dyDescent="0.2">
      <c r="A368" s="437"/>
      <c r="B368" s="91">
        <v>327</v>
      </c>
      <c r="C368" s="91" t="s">
        <v>92</v>
      </c>
      <c r="D368" s="283">
        <f t="shared" si="724"/>
        <v>44100</v>
      </c>
      <c r="E368" s="279" t="str">
        <f t="shared" si="745"/>
        <v>MF19ACM01</v>
      </c>
      <c r="F368" s="279">
        <f t="shared" si="746"/>
        <v>60.84</v>
      </c>
      <c r="G368" s="279">
        <f t="shared" si="747"/>
        <v>23</v>
      </c>
      <c r="H368" s="279">
        <f t="shared" si="778"/>
        <v>13.993200000000002</v>
      </c>
      <c r="I368" s="121">
        <f t="shared" si="748"/>
        <v>0</v>
      </c>
      <c r="J368" s="279">
        <f t="shared" si="749"/>
        <v>0</v>
      </c>
      <c r="K368" s="279">
        <f t="shared" si="750"/>
        <v>0</v>
      </c>
      <c r="L368" s="279">
        <f t="shared" si="779"/>
        <v>0</v>
      </c>
      <c r="M368" s="121" t="str">
        <f t="shared" si="751"/>
        <v>AC20MNM01</v>
      </c>
      <c r="N368" s="279">
        <f t="shared" si="752"/>
        <v>135.18</v>
      </c>
      <c r="O368" s="279">
        <f t="shared" si="753"/>
        <v>20</v>
      </c>
      <c r="P368" s="279">
        <f t="shared" si="780"/>
        <v>27.036000000000005</v>
      </c>
      <c r="Q368" s="121">
        <f t="shared" si="754"/>
        <v>0</v>
      </c>
      <c r="R368" s="279">
        <f t="shared" si="755"/>
        <v>0</v>
      </c>
      <c r="S368" s="279">
        <f t="shared" si="756"/>
        <v>0</v>
      </c>
      <c r="T368" s="279">
        <f t="shared" si="781"/>
        <v>0</v>
      </c>
      <c r="U368" s="121" t="str">
        <f t="shared" si="757"/>
        <v>EU19TAM02</v>
      </c>
      <c r="V368" s="279">
        <f t="shared" si="758"/>
        <v>119.16</v>
      </c>
      <c r="W368" s="279">
        <f t="shared" si="759"/>
        <v>11</v>
      </c>
      <c r="X368" s="279">
        <f t="shared" si="782"/>
        <v>13.1076</v>
      </c>
      <c r="Y368" s="121">
        <f t="shared" si="760"/>
        <v>0</v>
      </c>
      <c r="Z368" s="279">
        <f t="shared" si="761"/>
        <v>0</v>
      </c>
      <c r="AA368" s="279">
        <f t="shared" si="762"/>
        <v>0</v>
      </c>
      <c r="AB368" s="279">
        <f t="shared" si="783"/>
        <v>0</v>
      </c>
      <c r="AC368" s="121">
        <f t="shared" si="763"/>
        <v>0</v>
      </c>
      <c r="AD368" s="279">
        <f t="shared" si="764"/>
        <v>0</v>
      </c>
      <c r="AE368" s="279">
        <f t="shared" si="765"/>
        <v>0</v>
      </c>
      <c r="AF368" s="279">
        <f t="shared" si="784"/>
        <v>0</v>
      </c>
      <c r="AG368" s="121">
        <f t="shared" si="766"/>
        <v>0</v>
      </c>
      <c r="AH368" s="279">
        <f t="shared" si="767"/>
        <v>0</v>
      </c>
      <c r="AI368" s="279">
        <f t="shared" si="768"/>
        <v>0</v>
      </c>
      <c r="AJ368" s="279">
        <f t="shared" si="785"/>
        <v>0</v>
      </c>
      <c r="AK368" s="121" t="str">
        <f t="shared" si="769"/>
        <v>AC20MN20G01</v>
      </c>
      <c r="AL368" s="279">
        <f t="shared" si="770"/>
        <v>87</v>
      </c>
      <c r="AM368" s="279">
        <f t="shared" si="771"/>
        <v>25</v>
      </c>
      <c r="AN368" s="279">
        <f t="shared" si="786"/>
        <v>21.75</v>
      </c>
      <c r="AO368" s="121">
        <f t="shared" si="772"/>
        <v>0</v>
      </c>
      <c r="AP368" s="118">
        <f t="shared" si="787"/>
        <v>0</v>
      </c>
      <c r="AQ368" s="89">
        <f t="shared" si="773"/>
        <v>0</v>
      </c>
      <c r="AR368" s="279">
        <f t="shared" si="788"/>
        <v>0</v>
      </c>
      <c r="AS368" s="121">
        <f t="shared" si="774"/>
        <v>0</v>
      </c>
      <c r="AT368" s="118">
        <f t="shared" si="789"/>
        <v>0</v>
      </c>
      <c r="AU368" s="279">
        <f t="shared" si="775"/>
        <v>0</v>
      </c>
      <c r="AV368" s="279">
        <f t="shared" si="790"/>
        <v>0</v>
      </c>
      <c r="AW368" s="123">
        <f t="shared" si="776"/>
        <v>0</v>
      </c>
      <c r="AX368" s="118">
        <f t="shared" si="791"/>
        <v>0</v>
      </c>
      <c r="AY368" s="287">
        <f t="shared" si="792"/>
        <v>402.18</v>
      </c>
      <c r="AZ368" s="78">
        <f t="shared" si="793"/>
        <v>75.886799999999994</v>
      </c>
      <c r="BA368" s="279"/>
      <c r="BC368" s="325">
        <f t="shared" si="794"/>
        <v>327</v>
      </c>
      <c r="BD368" s="330"/>
      <c r="BE368" s="331" t="b">
        <f t="shared" si="795"/>
        <v>0</v>
      </c>
      <c r="BF368" s="330"/>
      <c r="BG368" s="331" t="b">
        <f t="shared" si="796"/>
        <v>0</v>
      </c>
    </row>
    <row r="369" spans="1:1042" ht="15" customHeight="1" x14ac:dyDescent="0.2">
      <c r="A369" s="437"/>
      <c r="B369" s="91">
        <v>328</v>
      </c>
      <c r="C369" s="91" t="s">
        <v>92</v>
      </c>
      <c r="D369" s="283">
        <f t="shared" si="724"/>
        <v>44103</v>
      </c>
      <c r="E369" s="279" t="str">
        <f t="shared" si="745"/>
        <v>MF19ACM01</v>
      </c>
      <c r="F369" s="279">
        <f t="shared" si="746"/>
        <v>31.8</v>
      </c>
      <c r="G369" s="279">
        <f t="shared" si="747"/>
        <v>23</v>
      </c>
      <c r="H369" s="279">
        <f t="shared" si="715"/>
        <v>7.3140000000000001</v>
      </c>
      <c r="I369" s="121" t="str">
        <f t="shared" si="748"/>
        <v>CT19ACM02</v>
      </c>
      <c r="J369" s="279">
        <f t="shared" si="749"/>
        <v>33.6</v>
      </c>
      <c r="K369" s="279">
        <f t="shared" si="750"/>
        <v>20</v>
      </c>
      <c r="L369" s="279">
        <f t="shared" si="716"/>
        <v>6.72</v>
      </c>
      <c r="M369" s="121" t="str">
        <f t="shared" si="751"/>
        <v>AC20MNM01</v>
      </c>
      <c r="N369" s="279">
        <f t="shared" si="752"/>
        <v>90.12</v>
      </c>
      <c r="O369" s="279">
        <f t="shared" si="753"/>
        <v>20</v>
      </c>
      <c r="P369" s="279">
        <f t="shared" si="717"/>
        <v>18.024000000000001</v>
      </c>
      <c r="Q369" s="121">
        <f t="shared" si="754"/>
        <v>0</v>
      </c>
      <c r="R369" s="279">
        <f t="shared" si="755"/>
        <v>0</v>
      </c>
      <c r="S369" s="279">
        <f t="shared" si="756"/>
        <v>0</v>
      </c>
      <c r="T369" s="279">
        <f t="shared" si="718"/>
        <v>0</v>
      </c>
      <c r="U369" s="121" t="str">
        <f t="shared" si="757"/>
        <v>EU19TAM02</v>
      </c>
      <c r="V369" s="279">
        <f t="shared" si="758"/>
        <v>39.6</v>
      </c>
      <c r="W369" s="279">
        <f t="shared" si="759"/>
        <v>11</v>
      </c>
      <c r="X369" s="279">
        <f t="shared" si="719"/>
        <v>4.3559999999999999</v>
      </c>
      <c r="Y369" s="121">
        <f t="shared" si="760"/>
        <v>0</v>
      </c>
      <c r="Z369" s="279">
        <f t="shared" si="761"/>
        <v>0</v>
      </c>
      <c r="AA369" s="279">
        <f t="shared" si="762"/>
        <v>0</v>
      </c>
      <c r="AB369" s="279">
        <f t="shared" si="720"/>
        <v>0</v>
      </c>
      <c r="AC369" s="121">
        <f t="shared" si="763"/>
        <v>0</v>
      </c>
      <c r="AD369" s="279">
        <f t="shared" si="764"/>
        <v>0</v>
      </c>
      <c r="AE369" s="279">
        <f t="shared" si="765"/>
        <v>0</v>
      </c>
      <c r="AF369" s="279">
        <f t="shared" si="721"/>
        <v>0</v>
      </c>
      <c r="AG369" s="121">
        <f t="shared" si="766"/>
        <v>0</v>
      </c>
      <c r="AH369" s="279">
        <f t="shared" si="767"/>
        <v>0</v>
      </c>
      <c r="AI369" s="279">
        <f t="shared" si="768"/>
        <v>0</v>
      </c>
      <c r="AJ369" s="279">
        <f t="shared" si="722"/>
        <v>0</v>
      </c>
      <c r="AK369" s="121">
        <f t="shared" si="769"/>
        <v>0</v>
      </c>
      <c r="AL369" s="279">
        <f t="shared" si="770"/>
        <v>0</v>
      </c>
      <c r="AM369" s="279">
        <f t="shared" si="771"/>
        <v>0</v>
      </c>
      <c r="AN369" s="279">
        <f t="shared" si="723"/>
        <v>0</v>
      </c>
      <c r="AO369" s="121">
        <f t="shared" si="772"/>
        <v>0</v>
      </c>
      <c r="AP369" s="118">
        <f t="shared" si="725"/>
        <v>0</v>
      </c>
      <c r="AQ369" s="89">
        <f t="shared" si="773"/>
        <v>0</v>
      </c>
      <c r="AR369" s="279">
        <f t="shared" si="726"/>
        <v>0</v>
      </c>
      <c r="AS369" s="121">
        <f t="shared" si="774"/>
        <v>0</v>
      </c>
      <c r="AT369" s="118">
        <f t="shared" si="727"/>
        <v>0</v>
      </c>
      <c r="AU369" s="279">
        <f t="shared" si="775"/>
        <v>0</v>
      </c>
      <c r="AV369" s="279">
        <f t="shared" si="728"/>
        <v>0</v>
      </c>
      <c r="AW369" s="123">
        <f t="shared" si="776"/>
        <v>0</v>
      </c>
      <c r="AX369" s="118">
        <f t="shared" si="729"/>
        <v>0</v>
      </c>
      <c r="AY369" s="287">
        <f t="shared" si="777"/>
        <v>195.12</v>
      </c>
      <c r="AZ369" s="78">
        <f t="shared" si="711"/>
        <v>36.414000000000001</v>
      </c>
      <c r="BA369" s="279"/>
      <c r="BC369" s="325">
        <f t="shared" si="712"/>
        <v>328</v>
      </c>
      <c r="BD369" s="330"/>
      <c r="BE369" s="331" t="b">
        <f t="shared" si="713"/>
        <v>0</v>
      </c>
      <c r="BF369" s="330"/>
      <c r="BG369" s="331" t="b">
        <f t="shared" si="714"/>
        <v>0</v>
      </c>
    </row>
    <row r="370" spans="1:1042" s="289" customFormat="1" ht="15" customHeight="1" x14ac:dyDescent="0.2">
      <c r="A370" s="290"/>
      <c r="B370" s="111">
        <v>329</v>
      </c>
      <c r="C370" s="111" t="s">
        <v>92</v>
      </c>
      <c r="D370" s="284">
        <f t="shared" si="724"/>
        <v>44103</v>
      </c>
      <c r="E370" s="99" t="str">
        <f t="shared" si="745"/>
        <v>MF19ACM01</v>
      </c>
      <c r="F370" s="99">
        <f t="shared" si="746"/>
        <v>31.8</v>
      </c>
      <c r="G370" s="99">
        <f t="shared" si="747"/>
        <v>23</v>
      </c>
      <c r="H370" s="99">
        <f t="shared" ref="H370" si="797">F370*G370/100</f>
        <v>7.3140000000000001</v>
      </c>
      <c r="I370" s="122" t="str">
        <f t="shared" si="748"/>
        <v>CT19ACM02</v>
      </c>
      <c r="J370" s="99">
        <f t="shared" si="749"/>
        <v>33.6</v>
      </c>
      <c r="K370" s="99">
        <f t="shared" si="750"/>
        <v>20</v>
      </c>
      <c r="L370" s="99">
        <f t="shared" ref="L370" si="798">J370*K370/100</f>
        <v>6.72</v>
      </c>
      <c r="M370" s="122" t="str">
        <f t="shared" si="751"/>
        <v>AC20MNM01</v>
      </c>
      <c r="N370" s="99">
        <f t="shared" si="752"/>
        <v>45.06</v>
      </c>
      <c r="O370" s="99">
        <f t="shared" si="753"/>
        <v>20</v>
      </c>
      <c r="P370" s="99">
        <f t="shared" ref="P370" si="799">N370*O370/100</f>
        <v>9.0120000000000005</v>
      </c>
      <c r="Q370" s="122">
        <f t="shared" si="754"/>
        <v>0</v>
      </c>
      <c r="R370" s="99">
        <f t="shared" si="755"/>
        <v>0</v>
      </c>
      <c r="S370" s="99">
        <f t="shared" si="756"/>
        <v>0</v>
      </c>
      <c r="T370" s="99">
        <f t="shared" ref="T370" si="800">R370*S370/100</f>
        <v>0</v>
      </c>
      <c r="U370" s="122" t="str">
        <f t="shared" si="757"/>
        <v>EU19TAM02</v>
      </c>
      <c r="V370" s="99">
        <f t="shared" si="758"/>
        <v>39.6</v>
      </c>
      <c r="W370" s="99">
        <f t="shared" si="759"/>
        <v>11</v>
      </c>
      <c r="X370" s="99">
        <f t="shared" ref="X370" si="801">V370*W370/100</f>
        <v>4.3559999999999999</v>
      </c>
      <c r="Y370" s="122">
        <f t="shared" si="760"/>
        <v>0</v>
      </c>
      <c r="Z370" s="99">
        <f t="shared" si="761"/>
        <v>0</v>
      </c>
      <c r="AA370" s="99">
        <f t="shared" si="762"/>
        <v>0</v>
      </c>
      <c r="AB370" s="99">
        <f t="shared" ref="AB370" si="802">Z370*AA370/100</f>
        <v>0</v>
      </c>
      <c r="AC370" s="122">
        <f t="shared" si="763"/>
        <v>0</v>
      </c>
      <c r="AD370" s="99">
        <f t="shared" si="764"/>
        <v>0</v>
      </c>
      <c r="AE370" s="99">
        <f t="shared" si="765"/>
        <v>0</v>
      </c>
      <c r="AF370" s="99">
        <f t="shared" ref="AF370" si="803">AD370*AE370/100</f>
        <v>0</v>
      </c>
      <c r="AG370" s="122">
        <f t="shared" si="766"/>
        <v>0</v>
      </c>
      <c r="AH370" s="99">
        <f t="shared" si="767"/>
        <v>0</v>
      </c>
      <c r="AI370" s="99">
        <f t="shared" si="768"/>
        <v>0</v>
      </c>
      <c r="AJ370" s="99">
        <f t="shared" ref="AJ370" si="804">AH370*AI370/100</f>
        <v>0</v>
      </c>
      <c r="AK370" s="122">
        <f t="shared" si="769"/>
        <v>0</v>
      </c>
      <c r="AL370" s="99">
        <f t="shared" si="770"/>
        <v>0</v>
      </c>
      <c r="AM370" s="99">
        <f t="shared" si="771"/>
        <v>0</v>
      </c>
      <c r="AN370" s="99">
        <f t="shared" ref="AN370" si="805">AL370*AM370/100</f>
        <v>0</v>
      </c>
      <c r="AO370" s="122">
        <f t="shared" si="772"/>
        <v>0</v>
      </c>
      <c r="AP370" s="119">
        <f t="shared" ref="AP370" si="806">IFERROR(IF(AO370&gt;0,AO370*AP$6/100,0),0)</f>
        <v>0</v>
      </c>
      <c r="AQ370" s="285">
        <f t="shared" si="773"/>
        <v>0</v>
      </c>
      <c r="AR370" s="99">
        <f t="shared" ref="AR370" si="807">IFERROR(IF(AQ370&gt;0,AQ370*AR$6/100,0),0)</f>
        <v>0</v>
      </c>
      <c r="AS370" s="122">
        <f t="shared" si="774"/>
        <v>0</v>
      </c>
      <c r="AT370" s="119">
        <f t="shared" ref="AT370" si="808">IFERROR(IF(AS370&gt;0,AS370*AT$6/100,0),0)</f>
        <v>0</v>
      </c>
      <c r="AU370" s="99">
        <f t="shared" si="775"/>
        <v>0</v>
      </c>
      <c r="AV370" s="99">
        <f t="shared" ref="AV370" si="809">IFERROR(IF(AU370&gt;0,AU370*AV$6/100,0),0)</f>
        <v>0</v>
      </c>
      <c r="AW370" s="124">
        <f t="shared" si="776"/>
        <v>0</v>
      </c>
      <c r="AX370" s="119">
        <f t="shared" ref="AX370" si="810">IFERROR(IF(AW370&gt;0,AW370*AX$6/100,0),0)</f>
        <v>0</v>
      </c>
      <c r="AY370" s="288">
        <f t="shared" ref="AY370" si="811">IF($C370="GD",F370+J370+N370+R370+V370+Z370+AD370+AH370+AL370+AO370,AQ370+AS370+AU370+AW370)</f>
        <v>150.06</v>
      </c>
      <c r="AZ370" s="286">
        <f t="shared" ref="AZ370" si="812">IF($C370="GD",H370+L370+P370+T370+X370+AB370+AF370+AJ370+AN370+AP370-BE370-BG370,AR370+AT370+AX370+AV370-BE370-BG370)</f>
        <v>27.402000000000001</v>
      </c>
      <c r="BA370" s="99"/>
      <c r="BB370" s="291"/>
      <c r="BC370" s="324">
        <f t="shared" ref="BC370" si="813">B370</f>
        <v>329</v>
      </c>
      <c r="BD370" s="332"/>
      <c r="BE370" s="333" t="b">
        <f t="shared" ref="BE370" si="814">IF(BD370="OK",$AY370*$BE$6/100)</f>
        <v>0</v>
      </c>
      <c r="BF370" s="332"/>
      <c r="BG370" s="333" t="b">
        <f t="shared" ref="BG370" si="815">IF(BF370="OK",$AY370*$BG$6/100)</f>
        <v>0</v>
      </c>
      <c r="BH370" s="290"/>
      <c r="BI370" s="290"/>
      <c r="BJ370" s="290"/>
      <c r="BK370" s="290"/>
      <c r="BL370" s="290"/>
      <c r="BM370" s="290"/>
      <c r="BN370" s="290"/>
      <c r="BO370" s="290"/>
      <c r="BP370" s="290"/>
      <c r="BQ370" s="290"/>
      <c r="BR370" s="290"/>
      <c r="BS370" s="290"/>
      <c r="BT370" s="290"/>
      <c r="BU370" s="290"/>
      <c r="BV370" s="290"/>
      <c r="BW370" s="290"/>
      <c r="BX370" s="290"/>
      <c r="BY370" s="290"/>
      <c r="BZ370" s="290"/>
      <c r="CA370" s="290"/>
      <c r="CB370" s="290"/>
      <c r="CC370" s="290"/>
      <c r="CD370" s="290"/>
      <c r="CE370" s="290"/>
      <c r="CF370" s="290"/>
      <c r="CG370" s="290"/>
      <c r="CH370" s="290"/>
      <c r="CI370" s="290"/>
      <c r="CJ370" s="290"/>
      <c r="CK370" s="290"/>
      <c r="CL370" s="290"/>
      <c r="CM370" s="290"/>
      <c r="CN370" s="290"/>
      <c r="CO370" s="290"/>
      <c r="CP370" s="290"/>
      <c r="CQ370" s="290"/>
      <c r="CR370" s="290"/>
      <c r="CS370" s="290"/>
      <c r="CT370" s="290"/>
      <c r="CU370" s="290"/>
      <c r="CV370" s="290"/>
      <c r="CW370" s="290"/>
      <c r="CX370" s="290"/>
      <c r="CY370" s="290"/>
      <c r="CZ370" s="290"/>
      <c r="DA370" s="290"/>
      <c r="DB370" s="290"/>
      <c r="DC370" s="290"/>
      <c r="DD370" s="290"/>
      <c r="DE370" s="290"/>
      <c r="DF370" s="290"/>
      <c r="DG370" s="290"/>
      <c r="DH370" s="290"/>
      <c r="DI370" s="290"/>
      <c r="DJ370" s="290"/>
      <c r="DK370" s="290"/>
      <c r="DL370" s="290"/>
      <c r="DM370" s="290"/>
      <c r="DN370" s="290"/>
      <c r="DO370" s="290"/>
      <c r="DP370" s="290"/>
      <c r="DQ370" s="290"/>
      <c r="DR370" s="290"/>
      <c r="DS370" s="290"/>
      <c r="DT370" s="290"/>
      <c r="DU370" s="290"/>
      <c r="DV370" s="290"/>
      <c r="DW370" s="290"/>
      <c r="DX370" s="290"/>
      <c r="DY370" s="290"/>
      <c r="DZ370" s="290"/>
      <c r="EA370" s="290"/>
      <c r="EB370" s="290"/>
      <c r="EC370" s="290"/>
      <c r="ED370" s="290"/>
      <c r="EE370" s="290"/>
      <c r="EF370" s="290"/>
      <c r="EG370" s="290"/>
      <c r="EH370" s="290"/>
      <c r="EI370" s="290"/>
      <c r="EJ370" s="290"/>
      <c r="EK370" s="290"/>
      <c r="EL370" s="290"/>
      <c r="EM370" s="290"/>
      <c r="EN370" s="290"/>
      <c r="EO370" s="290"/>
      <c r="EP370" s="290"/>
      <c r="EQ370" s="290"/>
      <c r="ER370" s="290"/>
      <c r="ES370" s="290"/>
      <c r="ET370" s="290"/>
      <c r="EU370" s="290"/>
      <c r="EV370" s="290"/>
      <c r="EW370" s="290"/>
      <c r="EX370" s="290"/>
      <c r="EY370" s="290"/>
      <c r="EZ370" s="290"/>
      <c r="FA370" s="290"/>
      <c r="FB370" s="290"/>
      <c r="FC370" s="290"/>
      <c r="FD370" s="290"/>
      <c r="FE370" s="290"/>
      <c r="FF370" s="290"/>
      <c r="FG370" s="290"/>
      <c r="FH370" s="290"/>
      <c r="FI370" s="290"/>
      <c r="FJ370" s="290"/>
      <c r="FK370" s="290"/>
      <c r="FL370" s="290"/>
      <c r="FM370" s="290"/>
      <c r="FN370" s="290"/>
      <c r="FO370" s="290"/>
      <c r="FP370" s="290"/>
      <c r="FQ370" s="290"/>
      <c r="FR370" s="290"/>
      <c r="FS370" s="290"/>
      <c r="FT370" s="290"/>
      <c r="FU370" s="290"/>
      <c r="FV370" s="290"/>
      <c r="FW370" s="290"/>
      <c r="FX370" s="290"/>
      <c r="FY370" s="290"/>
      <c r="FZ370" s="290"/>
      <c r="GA370" s="290"/>
      <c r="GB370" s="290"/>
      <c r="GC370" s="290"/>
      <c r="GD370" s="290"/>
      <c r="GE370" s="290"/>
      <c r="GF370" s="290"/>
      <c r="GG370" s="290"/>
      <c r="GH370" s="290"/>
      <c r="GI370" s="290"/>
      <c r="GJ370" s="290"/>
      <c r="GK370" s="290"/>
      <c r="GL370" s="290"/>
      <c r="GM370" s="290"/>
      <c r="GN370" s="290"/>
      <c r="GO370" s="290"/>
      <c r="GP370" s="290"/>
      <c r="GQ370" s="290"/>
      <c r="GR370" s="290"/>
      <c r="GS370" s="290"/>
      <c r="GT370" s="290"/>
      <c r="GU370" s="290"/>
      <c r="GV370" s="290"/>
      <c r="GW370" s="290"/>
      <c r="GX370" s="290"/>
      <c r="GY370" s="290"/>
      <c r="GZ370" s="290"/>
      <c r="HA370" s="290"/>
      <c r="HB370" s="290"/>
      <c r="HC370" s="290"/>
      <c r="HD370" s="290"/>
      <c r="HE370" s="290"/>
      <c r="HF370" s="290"/>
      <c r="HG370" s="290"/>
      <c r="HH370" s="290"/>
      <c r="HI370" s="290"/>
      <c r="HJ370" s="290"/>
      <c r="HK370" s="290"/>
      <c r="HL370" s="290"/>
      <c r="HM370" s="290"/>
      <c r="HN370" s="290"/>
      <c r="HO370" s="290"/>
      <c r="HP370" s="290"/>
      <c r="HQ370" s="290"/>
      <c r="HR370" s="290"/>
      <c r="HS370" s="290"/>
      <c r="HT370" s="290"/>
      <c r="HU370" s="290"/>
      <c r="HV370" s="290"/>
      <c r="HW370" s="290"/>
      <c r="HX370" s="290"/>
      <c r="HY370" s="290"/>
      <c r="HZ370" s="290"/>
      <c r="IA370" s="290"/>
      <c r="IB370" s="290"/>
      <c r="IC370" s="290"/>
      <c r="ID370" s="290"/>
      <c r="IE370" s="290"/>
      <c r="IF370" s="290"/>
      <c r="IG370" s="290"/>
      <c r="IH370" s="290"/>
      <c r="II370" s="290"/>
      <c r="IJ370" s="290"/>
      <c r="IK370" s="290"/>
      <c r="IL370" s="290"/>
      <c r="IM370" s="290"/>
      <c r="IN370" s="290"/>
      <c r="IO370" s="290"/>
      <c r="IP370" s="290"/>
      <c r="IQ370" s="290"/>
      <c r="IR370" s="290"/>
      <c r="IS370" s="290"/>
      <c r="IT370" s="290"/>
      <c r="IU370" s="290"/>
      <c r="IV370" s="290"/>
      <c r="IW370" s="290"/>
      <c r="IX370" s="290"/>
      <c r="IY370" s="290"/>
      <c r="IZ370" s="290"/>
      <c r="JA370" s="290"/>
      <c r="JB370" s="290"/>
      <c r="JC370" s="290"/>
      <c r="JD370" s="290"/>
      <c r="JE370" s="290"/>
      <c r="JF370" s="290"/>
      <c r="JG370" s="290"/>
      <c r="JH370" s="290"/>
      <c r="JI370" s="290"/>
      <c r="JJ370" s="290"/>
      <c r="JK370" s="290"/>
      <c r="JL370" s="290"/>
      <c r="JM370" s="290"/>
      <c r="JN370" s="290"/>
      <c r="JO370" s="290"/>
      <c r="JP370" s="290"/>
      <c r="JQ370" s="290"/>
      <c r="JR370" s="290"/>
      <c r="JS370" s="290"/>
      <c r="JT370" s="290"/>
      <c r="JU370" s="290"/>
      <c r="JV370" s="290"/>
      <c r="JW370" s="290"/>
      <c r="JX370" s="290"/>
      <c r="JY370" s="290"/>
      <c r="JZ370" s="290"/>
      <c r="KA370" s="290"/>
      <c r="KB370" s="290"/>
      <c r="KC370" s="290"/>
      <c r="KD370" s="290"/>
      <c r="KE370" s="290"/>
      <c r="KF370" s="290"/>
      <c r="KG370" s="290"/>
      <c r="KH370" s="290"/>
      <c r="KI370" s="290"/>
      <c r="KJ370" s="290"/>
      <c r="KK370" s="290"/>
      <c r="KL370" s="290"/>
      <c r="KM370" s="290"/>
      <c r="KN370" s="290"/>
      <c r="KO370" s="290"/>
      <c r="KP370" s="290"/>
      <c r="KQ370" s="290"/>
      <c r="KR370" s="290"/>
      <c r="KS370" s="290"/>
      <c r="KT370" s="290"/>
      <c r="KU370" s="290"/>
      <c r="KV370" s="290"/>
      <c r="KW370" s="290"/>
      <c r="KX370" s="290"/>
      <c r="KY370" s="290"/>
      <c r="KZ370" s="290"/>
      <c r="LA370" s="290"/>
      <c r="LB370" s="290"/>
      <c r="LC370" s="290"/>
      <c r="LD370" s="290"/>
      <c r="LE370" s="290"/>
      <c r="LF370" s="290"/>
      <c r="LG370" s="290"/>
      <c r="LH370" s="290"/>
      <c r="LI370" s="290"/>
      <c r="LJ370" s="290"/>
      <c r="LK370" s="290"/>
      <c r="LL370" s="290"/>
      <c r="LM370" s="290"/>
      <c r="LN370" s="290"/>
      <c r="LO370" s="290"/>
      <c r="LP370" s="290"/>
      <c r="LQ370" s="290"/>
      <c r="LR370" s="290"/>
      <c r="LS370" s="290"/>
      <c r="LT370" s="290"/>
      <c r="LU370" s="290"/>
      <c r="LV370" s="290"/>
      <c r="LW370" s="290"/>
      <c r="LX370" s="290"/>
      <c r="LY370" s="290"/>
      <c r="LZ370" s="290"/>
      <c r="MA370" s="290"/>
      <c r="MB370" s="290"/>
      <c r="MC370" s="290"/>
      <c r="MD370" s="290"/>
      <c r="ME370" s="290"/>
      <c r="MF370" s="290"/>
      <c r="MG370" s="290"/>
      <c r="MH370" s="290"/>
      <c r="MI370" s="290"/>
      <c r="MJ370" s="290"/>
      <c r="MK370" s="290"/>
      <c r="ML370" s="290"/>
      <c r="MM370" s="290"/>
      <c r="MN370" s="290"/>
      <c r="MO370" s="290"/>
      <c r="MP370" s="290"/>
      <c r="MQ370" s="290"/>
      <c r="MR370" s="290"/>
      <c r="MS370" s="290"/>
      <c r="MT370" s="290"/>
      <c r="MU370" s="290"/>
      <c r="MV370" s="290"/>
      <c r="MW370" s="290"/>
      <c r="MX370" s="290"/>
      <c r="MY370" s="290"/>
      <c r="MZ370" s="290"/>
      <c r="NA370" s="290"/>
      <c r="NB370" s="290"/>
      <c r="NC370" s="290"/>
      <c r="ND370" s="290"/>
      <c r="NE370" s="290"/>
      <c r="NF370" s="290"/>
      <c r="NG370" s="290"/>
      <c r="NH370" s="290"/>
      <c r="NI370" s="290"/>
      <c r="NJ370" s="290"/>
      <c r="NK370" s="290"/>
      <c r="NL370" s="290"/>
      <c r="NM370" s="290"/>
      <c r="NN370" s="290"/>
      <c r="NO370" s="290"/>
      <c r="NP370" s="290"/>
      <c r="NQ370" s="290"/>
      <c r="NR370" s="290"/>
      <c r="NS370" s="290"/>
      <c r="NT370" s="290"/>
      <c r="NU370" s="290"/>
      <c r="NV370" s="290"/>
      <c r="NW370" s="290"/>
      <c r="NX370" s="290"/>
      <c r="NY370" s="290"/>
      <c r="NZ370" s="290"/>
      <c r="OA370" s="290"/>
      <c r="OB370" s="290"/>
      <c r="OC370" s="290"/>
      <c r="OD370" s="290"/>
      <c r="OE370" s="290"/>
      <c r="OF370" s="290"/>
      <c r="OG370" s="290"/>
      <c r="OH370" s="290"/>
      <c r="OI370" s="290"/>
      <c r="OJ370" s="290"/>
      <c r="OK370" s="290"/>
      <c r="OL370" s="290"/>
      <c r="OM370" s="290"/>
      <c r="ON370" s="290"/>
      <c r="OO370" s="290"/>
      <c r="OP370" s="290"/>
      <c r="OQ370" s="290"/>
      <c r="OR370" s="290"/>
      <c r="OS370" s="290"/>
      <c r="OT370" s="290"/>
      <c r="OU370" s="290"/>
      <c r="OV370" s="290"/>
      <c r="OW370" s="290"/>
      <c r="OX370" s="290"/>
      <c r="OY370" s="290"/>
      <c r="OZ370" s="290"/>
      <c r="PA370" s="290"/>
      <c r="PB370" s="290"/>
      <c r="PC370" s="290"/>
      <c r="PD370" s="290"/>
      <c r="PE370" s="290"/>
      <c r="PF370" s="290"/>
      <c r="PG370" s="290"/>
      <c r="PH370" s="290"/>
      <c r="PI370" s="290"/>
      <c r="PJ370" s="290"/>
      <c r="PK370" s="290"/>
      <c r="PL370" s="290"/>
      <c r="PM370" s="290"/>
      <c r="PN370" s="290"/>
      <c r="PO370" s="290"/>
      <c r="PP370" s="290"/>
      <c r="PQ370" s="290"/>
      <c r="PR370" s="290"/>
      <c r="PS370" s="290"/>
      <c r="PT370" s="290"/>
      <c r="PU370" s="290"/>
      <c r="PV370" s="290"/>
      <c r="PW370" s="290"/>
      <c r="PX370" s="290"/>
      <c r="PY370" s="290"/>
      <c r="PZ370" s="290"/>
      <c r="QA370" s="290"/>
      <c r="QB370" s="290"/>
      <c r="QC370" s="290"/>
      <c r="QD370" s="290"/>
      <c r="QE370" s="290"/>
      <c r="QF370" s="290"/>
      <c r="QG370" s="290"/>
      <c r="QH370" s="290"/>
      <c r="QI370" s="290"/>
      <c r="QJ370" s="290"/>
      <c r="QK370" s="290"/>
      <c r="QL370" s="290"/>
      <c r="QM370" s="290"/>
      <c r="QN370" s="290"/>
      <c r="QO370" s="290"/>
      <c r="QP370" s="290"/>
      <c r="QQ370" s="290"/>
      <c r="QR370" s="290"/>
      <c r="QS370" s="290"/>
      <c r="QT370" s="290"/>
      <c r="QU370" s="290"/>
      <c r="QV370" s="290"/>
      <c r="QW370" s="290"/>
      <c r="QX370" s="290"/>
      <c r="QY370" s="290"/>
      <c r="QZ370" s="290"/>
      <c r="RA370" s="290"/>
      <c r="RB370" s="290"/>
      <c r="RC370" s="290"/>
      <c r="RD370" s="290"/>
      <c r="RE370" s="290"/>
      <c r="RF370" s="290"/>
      <c r="RG370" s="290"/>
      <c r="RH370" s="290"/>
      <c r="RI370" s="290"/>
      <c r="RJ370" s="290"/>
      <c r="RK370" s="290"/>
      <c r="RL370" s="290"/>
      <c r="RM370" s="290"/>
      <c r="RN370" s="290"/>
      <c r="RO370" s="290"/>
      <c r="RP370" s="290"/>
      <c r="RQ370" s="290"/>
      <c r="RR370" s="290"/>
      <c r="RS370" s="290"/>
      <c r="RT370" s="290"/>
      <c r="RU370" s="290"/>
      <c r="RV370" s="290"/>
      <c r="RW370" s="290"/>
      <c r="RX370" s="290"/>
      <c r="RY370" s="290"/>
      <c r="RZ370" s="290"/>
      <c r="SA370" s="290"/>
      <c r="SB370" s="290"/>
      <c r="SC370" s="290"/>
      <c r="SD370" s="290"/>
      <c r="SE370" s="290"/>
      <c r="SF370" s="290"/>
      <c r="SG370" s="290"/>
      <c r="SH370" s="290"/>
      <c r="SI370" s="290"/>
      <c r="SJ370" s="290"/>
      <c r="SK370" s="290"/>
      <c r="SL370" s="290"/>
      <c r="SM370" s="290"/>
      <c r="SN370" s="290"/>
      <c r="SO370" s="290"/>
      <c r="SP370" s="290"/>
      <c r="SQ370" s="290"/>
      <c r="SR370" s="290"/>
      <c r="SS370" s="290"/>
      <c r="ST370" s="290"/>
      <c r="SU370" s="290"/>
      <c r="SV370" s="290"/>
      <c r="SW370" s="290"/>
      <c r="SX370" s="290"/>
      <c r="SY370" s="290"/>
      <c r="SZ370" s="290"/>
      <c r="TA370" s="290"/>
      <c r="TB370" s="290"/>
      <c r="TC370" s="290"/>
      <c r="TD370" s="290"/>
      <c r="TE370" s="290"/>
      <c r="TF370" s="290"/>
      <c r="TG370" s="290"/>
      <c r="TH370" s="290"/>
      <c r="TI370" s="290"/>
      <c r="TJ370" s="290"/>
      <c r="TK370" s="290"/>
      <c r="TL370" s="290"/>
      <c r="TM370" s="290"/>
      <c r="TN370" s="290"/>
      <c r="TO370" s="290"/>
      <c r="TP370" s="290"/>
      <c r="TQ370" s="290"/>
      <c r="TR370" s="290"/>
      <c r="TS370" s="290"/>
      <c r="TT370" s="290"/>
      <c r="TU370" s="290"/>
      <c r="TV370" s="290"/>
      <c r="TW370" s="290"/>
      <c r="TX370" s="290"/>
      <c r="TY370" s="290"/>
      <c r="TZ370" s="290"/>
      <c r="UA370" s="290"/>
      <c r="UB370" s="290"/>
      <c r="UC370" s="290"/>
      <c r="UD370" s="290"/>
      <c r="UE370" s="290"/>
      <c r="UF370" s="290"/>
      <c r="UG370" s="290"/>
      <c r="UH370" s="290"/>
      <c r="UI370" s="290"/>
      <c r="UJ370" s="290"/>
      <c r="UK370" s="290"/>
      <c r="UL370" s="290"/>
      <c r="UM370" s="290"/>
      <c r="UN370" s="290"/>
      <c r="UO370" s="290"/>
      <c r="UP370" s="290"/>
      <c r="UQ370" s="290"/>
      <c r="UR370" s="290"/>
      <c r="US370" s="290"/>
      <c r="UT370" s="290"/>
      <c r="UU370" s="290"/>
      <c r="UV370" s="290"/>
      <c r="UW370" s="290"/>
      <c r="UX370" s="290"/>
      <c r="UY370" s="290"/>
      <c r="UZ370" s="290"/>
      <c r="VA370" s="290"/>
      <c r="VB370" s="290"/>
      <c r="VC370" s="290"/>
      <c r="VD370" s="290"/>
      <c r="VE370" s="290"/>
      <c r="VF370" s="290"/>
      <c r="VG370" s="290"/>
      <c r="VH370" s="290"/>
      <c r="VI370" s="290"/>
      <c r="VJ370" s="290"/>
      <c r="VK370" s="290"/>
      <c r="VL370" s="290"/>
      <c r="VM370" s="290"/>
      <c r="VN370" s="290"/>
      <c r="VO370" s="290"/>
      <c r="VP370" s="290"/>
      <c r="VQ370" s="290"/>
      <c r="VR370" s="290"/>
      <c r="VS370" s="290"/>
      <c r="VT370" s="290"/>
      <c r="VU370" s="290"/>
      <c r="VV370" s="290"/>
      <c r="VW370" s="290"/>
      <c r="VX370" s="290"/>
      <c r="VY370" s="290"/>
      <c r="VZ370" s="290"/>
      <c r="WA370" s="290"/>
      <c r="WB370" s="290"/>
      <c r="WC370" s="290"/>
      <c r="WD370" s="290"/>
      <c r="WE370" s="290"/>
      <c r="WF370" s="290"/>
      <c r="WG370" s="290"/>
      <c r="WH370" s="290"/>
      <c r="WI370" s="290"/>
      <c r="WJ370" s="290"/>
      <c r="WK370" s="290"/>
      <c r="WL370" s="290"/>
      <c r="WM370" s="290"/>
      <c r="WN370" s="290"/>
      <c r="WO370" s="290"/>
      <c r="WP370" s="290"/>
      <c r="WQ370" s="290"/>
      <c r="WR370" s="290"/>
      <c r="WS370" s="290"/>
      <c r="WT370" s="290"/>
      <c r="WU370" s="290"/>
      <c r="WV370" s="290"/>
      <c r="WW370" s="290"/>
      <c r="WX370" s="290"/>
      <c r="WY370" s="290"/>
      <c r="WZ370" s="290"/>
      <c r="XA370" s="290"/>
      <c r="XB370" s="290"/>
      <c r="XC370" s="290"/>
      <c r="XD370" s="290"/>
      <c r="XE370" s="290"/>
      <c r="XF370" s="290"/>
      <c r="XG370" s="290"/>
      <c r="XH370" s="290"/>
      <c r="XI370" s="290"/>
      <c r="XJ370" s="290"/>
      <c r="XK370" s="290"/>
      <c r="XL370" s="290"/>
      <c r="XM370" s="290"/>
      <c r="XN370" s="290"/>
      <c r="XO370" s="290"/>
      <c r="XP370" s="290"/>
      <c r="XQ370" s="290"/>
      <c r="XR370" s="290"/>
      <c r="XS370" s="290"/>
      <c r="XT370" s="290"/>
      <c r="XU370" s="290"/>
      <c r="XV370" s="290"/>
      <c r="XW370" s="290"/>
      <c r="XX370" s="290"/>
      <c r="XY370" s="290"/>
      <c r="XZ370" s="290"/>
      <c r="YA370" s="290"/>
      <c r="YB370" s="290"/>
      <c r="YC370" s="290"/>
      <c r="YD370" s="290"/>
      <c r="YE370" s="290"/>
      <c r="YF370" s="290"/>
      <c r="YG370" s="290"/>
      <c r="YH370" s="290"/>
      <c r="YI370" s="290"/>
      <c r="YJ370" s="290"/>
      <c r="YK370" s="290"/>
      <c r="YL370" s="290"/>
      <c r="YM370" s="290"/>
      <c r="YN370" s="290"/>
      <c r="YO370" s="290"/>
      <c r="YP370" s="290"/>
      <c r="YQ370" s="290"/>
      <c r="YR370" s="290"/>
      <c r="YS370" s="290"/>
      <c r="YT370" s="290"/>
      <c r="YU370" s="290"/>
      <c r="YV370" s="290"/>
      <c r="YW370" s="290"/>
      <c r="YX370" s="290"/>
      <c r="YY370" s="290"/>
      <c r="YZ370" s="290"/>
      <c r="ZA370" s="290"/>
      <c r="ZB370" s="290"/>
      <c r="ZC370" s="290"/>
      <c r="ZD370" s="290"/>
      <c r="ZE370" s="290"/>
      <c r="ZF370" s="290"/>
      <c r="ZG370" s="290"/>
      <c r="ZH370" s="290"/>
      <c r="ZI370" s="290"/>
      <c r="ZJ370" s="290"/>
      <c r="ZK370" s="290"/>
      <c r="ZL370" s="290"/>
      <c r="ZM370" s="290"/>
      <c r="ZN370" s="290"/>
      <c r="ZO370" s="290"/>
      <c r="ZP370" s="290"/>
      <c r="ZQ370" s="290"/>
      <c r="ZR370" s="290"/>
      <c r="ZS370" s="290"/>
      <c r="ZT370" s="290"/>
      <c r="ZU370" s="290"/>
      <c r="ZV370" s="290"/>
      <c r="ZW370" s="290"/>
      <c r="ZX370" s="290"/>
      <c r="ZY370" s="290"/>
      <c r="ZZ370" s="290"/>
      <c r="AAA370" s="290"/>
      <c r="AAB370" s="290"/>
      <c r="AAC370" s="290"/>
      <c r="AAD370" s="290"/>
      <c r="AAE370" s="290"/>
      <c r="AAF370" s="290"/>
      <c r="AAG370" s="290"/>
      <c r="AAH370" s="290"/>
      <c r="AAI370" s="290"/>
      <c r="AAJ370" s="290"/>
      <c r="AAK370" s="290"/>
      <c r="AAL370" s="290"/>
      <c r="AAM370" s="290"/>
      <c r="AAN370" s="290"/>
      <c r="AAO370" s="290"/>
      <c r="AAP370" s="290"/>
      <c r="AAQ370" s="290"/>
      <c r="AAR370" s="290"/>
      <c r="AAS370" s="290"/>
      <c r="AAT370" s="290"/>
      <c r="AAU370" s="290"/>
      <c r="AAV370" s="290"/>
      <c r="AAW370" s="290"/>
      <c r="AAX370" s="290"/>
      <c r="AAY370" s="290"/>
      <c r="AAZ370" s="290"/>
      <c r="ABA370" s="290"/>
      <c r="ABB370" s="290"/>
      <c r="ABC370" s="290"/>
      <c r="ABD370" s="290"/>
      <c r="ABE370" s="290"/>
      <c r="ABF370" s="290"/>
      <c r="ABG370" s="290"/>
      <c r="ABH370" s="290"/>
      <c r="ABI370" s="290"/>
      <c r="ABJ370" s="290"/>
      <c r="ABK370" s="290"/>
      <c r="ABL370" s="290"/>
      <c r="ABM370" s="290"/>
      <c r="ABN370" s="290"/>
      <c r="ABO370" s="290"/>
      <c r="ABP370" s="290"/>
      <c r="ABQ370" s="290"/>
      <c r="ABR370" s="290"/>
      <c r="ABS370" s="290"/>
      <c r="ABT370" s="290"/>
      <c r="ABU370" s="290"/>
      <c r="ABV370" s="290"/>
      <c r="ABW370" s="290"/>
      <c r="ABX370" s="290"/>
      <c r="ABY370" s="290"/>
      <c r="ABZ370" s="290"/>
      <c r="ACA370" s="290"/>
      <c r="ACB370" s="290"/>
      <c r="ACC370" s="290"/>
      <c r="ACD370" s="290"/>
      <c r="ACE370" s="290"/>
      <c r="ACF370" s="290"/>
      <c r="ACG370" s="290"/>
      <c r="ACH370" s="290"/>
      <c r="ACI370" s="290"/>
      <c r="ACJ370" s="290"/>
      <c r="ACK370" s="290"/>
      <c r="ACL370" s="290"/>
      <c r="ACM370" s="290"/>
      <c r="ACN370" s="290"/>
      <c r="ACO370" s="290"/>
      <c r="ACP370" s="290"/>
      <c r="ACQ370" s="290"/>
      <c r="ACR370" s="290"/>
      <c r="ACS370" s="290"/>
      <c r="ACT370" s="290"/>
      <c r="ACU370" s="290"/>
      <c r="ACV370" s="290"/>
      <c r="ACW370" s="290"/>
      <c r="ACX370" s="290"/>
      <c r="ACY370" s="290"/>
      <c r="ACZ370" s="290"/>
      <c r="ADA370" s="290"/>
      <c r="ADB370" s="290"/>
      <c r="ADC370" s="290"/>
      <c r="ADD370" s="290"/>
      <c r="ADE370" s="290"/>
      <c r="ADF370" s="290"/>
      <c r="ADG370" s="290"/>
      <c r="ADH370" s="290"/>
      <c r="ADI370" s="290"/>
      <c r="ADJ370" s="290"/>
      <c r="ADK370" s="290"/>
      <c r="ADL370" s="290"/>
      <c r="ADM370" s="290"/>
      <c r="ADN370" s="290"/>
      <c r="ADO370" s="290"/>
      <c r="ADP370" s="290"/>
      <c r="ADQ370" s="290"/>
      <c r="ADR370" s="290"/>
      <c r="ADS370" s="290"/>
      <c r="ADT370" s="290"/>
      <c r="ADU370" s="290"/>
      <c r="ADV370" s="290"/>
      <c r="ADW370" s="290"/>
      <c r="ADX370" s="290"/>
      <c r="ADY370" s="290"/>
      <c r="ADZ370" s="290"/>
      <c r="AEA370" s="290"/>
      <c r="AEB370" s="290"/>
      <c r="AEC370" s="290"/>
      <c r="AED370" s="290"/>
      <c r="AEE370" s="290"/>
      <c r="AEF370" s="290"/>
      <c r="AEG370" s="290"/>
      <c r="AEH370" s="290"/>
      <c r="AEI370" s="290"/>
      <c r="AEJ370" s="290"/>
      <c r="AEK370" s="290"/>
      <c r="AEL370" s="290"/>
      <c r="AEM370" s="290"/>
      <c r="AEN370" s="290"/>
      <c r="AEO370" s="290"/>
      <c r="AEP370" s="290"/>
      <c r="AEQ370" s="290"/>
      <c r="AER370" s="290"/>
      <c r="AES370" s="290"/>
      <c r="AET370" s="290"/>
      <c r="AEU370" s="290"/>
      <c r="AEV370" s="290"/>
      <c r="AEW370" s="290"/>
      <c r="AEX370" s="290"/>
      <c r="AEY370" s="290"/>
      <c r="AEZ370" s="290"/>
      <c r="AFA370" s="290"/>
      <c r="AFB370" s="290"/>
      <c r="AFC370" s="290"/>
      <c r="AFD370" s="290"/>
      <c r="AFE370" s="290"/>
      <c r="AFF370" s="290"/>
      <c r="AFG370" s="290"/>
      <c r="AFH370" s="290"/>
      <c r="AFI370" s="290"/>
      <c r="AFJ370" s="290"/>
      <c r="AFK370" s="290"/>
      <c r="AFL370" s="290"/>
      <c r="AFM370" s="290"/>
      <c r="AFN370" s="290"/>
      <c r="AFO370" s="290"/>
      <c r="AFP370" s="290"/>
      <c r="AFQ370" s="290"/>
      <c r="AFR370" s="290"/>
      <c r="AFS370" s="290"/>
      <c r="AFT370" s="290"/>
      <c r="AFU370" s="290"/>
      <c r="AFV370" s="290"/>
      <c r="AFW370" s="290"/>
      <c r="AFX370" s="290"/>
      <c r="AFY370" s="290"/>
      <c r="AFZ370" s="290"/>
      <c r="AGA370" s="290"/>
      <c r="AGB370" s="290"/>
      <c r="AGC370" s="290"/>
      <c r="AGD370" s="290"/>
      <c r="AGE370" s="290"/>
      <c r="AGF370" s="290"/>
      <c r="AGG370" s="290"/>
      <c r="AGH370" s="290"/>
      <c r="AGI370" s="290"/>
      <c r="AGJ370" s="290"/>
      <c r="AGK370" s="290"/>
      <c r="AGL370" s="290"/>
      <c r="AGM370" s="290"/>
      <c r="AGN370" s="290"/>
      <c r="AGO370" s="290"/>
      <c r="AGP370" s="290"/>
      <c r="AGQ370" s="290"/>
      <c r="AGR370" s="290"/>
      <c r="AGS370" s="290"/>
      <c r="AGT370" s="290"/>
      <c r="AGU370" s="290"/>
      <c r="AGV370" s="290"/>
      <c r="AGW370" s="290"/>
      <c r="AGX370" s="290"/>
      <c r="AGY370" s="290"/>
      <c r="AGZ370" s="290"/>
      <c r="AHA370" s="290"/>
      <c r="AHB370" s="290"/>
      <c r="AHC370" s="290"/>
      <c r="AHD370" s="290"/>
      <c r="AHE370" s="290"/>
      <c r="AHF370" s="290"/>
      <c r="AHG370" s="290"/>
      <c r="AHH370" s="290"/>
      <c r="AHI370" s="290"/>
      <c r="AHJ370" s="290"/>
      <c r="AHK370" s="290"/>
      <c r="AHL370" s="290"/>
      <c r="AHM370" s="290"/>
      <c r="AHN370" s="290"/>
      <c r="AHO370" s="290"/>
      <c r="AHP370" s="290"/>
      <c r="AHQ370" s="290"/>
      <c r="AHR370" s="290"/>
      <c r="AHS370" s="290"/>
      <c r="AHT370" s="290"/>
      <c r="AHU370" s="290"/>
      <c r="AHV370" s="290"/>
      <c r="AHW370" s="290"/>
      <c r="AHX370" s="290"/>
      <c r="AHY370" s="290"/>
      <c r="AHZ370" s="290"/>
      <c r="AIA370" s="290"/>
      <c r="AIB370" s="290"/>
      <c r="AIC370" s="290"/>
      <c r="AID370" s="290"/>
      <c r="AIE370" s="290"/>
      <c r="AIF370" s="290"/>
      <c r="AIG370" s="290"/>
      <c r="AIH370" s="290"/>
      <c r="AII370" s="290"/>
      <c r="AIJ370" s="290"/>
      <c r="AIK370" s="290"/>
      <c r="AIL370" s="290"/>
      <c r="AIM370" s="290"/>
      <c r="AIN370" s="290"/>
      <c r="AIO370" s="290"/>
      <c r="AIP370" s="290"/>
      <c r="AIQ370" s="290"/>
      <c r="AIR370" s="290"/>
      <c r="AIS370" s="290"/>
      <c r="AIT370" s="290"/>
      <c r="AIU370" s="290"/>
      <c r="AIV370" s="290"/>
      <c r="AIW370" s="290"/>
      <c r="AIX370" s="290"/>
      <c r="AIY370" s="290"/>
      <c r="AIZ370" s="290"/>
      <c r="AJA370" s="290"/>
      <c r="AJB370" s="290"/>
      <c r="AJC370" s="290"/>
      <c r="AJD370" s="290"/>
      <c r="AJE370" s="290"/>
      <c r="AJF370" s="290"/>
      <c r="AJG370" s="290"/>
      <c r="AJH370" s="290"/>
      <c r="AJI370" s="290"/>
      <c r="AJJ370" s="290"/>
      <c r="AJK370" s="290"/>
      <c r="AJL370" s="290"/>
      <c r="AJM370" s="290"/>
      <c r="AJN370" s="290"/>
      <c r="AJO370" s="290"/>
      <c r="AJP370" s="290"/>
      <c r="AJQ370" s="290"/>
      <c r="AJR370" s="290"/>
      <c r="AJS370" s="290"/>
      <c r="AJT370" s="290"/>
      <c r="AJU370" s="290"/>
      <c r="AJV370" s="290"/>
      <c r="AJW370" s="290"/>
      <c r="AJX370" s="290"/>
      <c r="AJY370" s="290"/>
      <c r="AJZ370" s="290"/>
      <c r="AKA370" s="290"/>
      <c r="AKB370" s="290"/>
      <c r="AKC370" s="290"/>
      <c r="AKD370" s="290"/>
      <c r="AKE370" s="290"/>
      <c r="AKF370" s="290"/>
      <c r="AKG370" s="290"/>
      <c r="AKH370" s="290"/>
      <c r="AKI370" s="290"/>
      <c r="AKJ370" s="290"/>
      <c r="AKK370" s="290"/>
      <c r="AKL370" s="290"/>
      <c r="AKM370" s="290"/>
      <c r="AKN370" s="290"/>
      <c r="AKO370" s="290"/>
      <c r="AKP370" s="290"/>
      <c r="AKQ370" s="290"/>
      <c r="AKR370" s="290"/>
      <c r="AKS370" s="290"/>
      <c r="AKT370" s="290"/>
      <c r="AKU370" s="290"/>
      <c r="AKV370" s="290"/>
      <c r="AKW370" s="290"/>
      <c r="AKX370" s="290"/>
      <c r="AKY370" s="290"/>
      <c r="AKZ370" s="290"/>
      <c r="ALA370" s="290"/>
      <c r="ALB370" s="290"/>
      <c r="ALC370" s="290"/>
      <c r="ALD370" s="290"/>
      <c r="ALE370" s="290"/>
      <c r="ALF370" s="290"/>
      <c r="ALG370" s="290"/>
      <c r="ALH370" s="290"/>
      <c r="ALI370" s="290"/>
      <c r="ALJ370" s="290"/>
      <c r="ALK370" s="290"/>
      <c r="ALL370" s="290"/>
      <c r="ALM370" s="290"/>
      <c r="ALN370" s="290"/>
      <c r="ALO370" s="290"/>
      <c r="ALP370" s="290"/>
      <c r="ALQ370" s="290"/>
      <c r="ALR370" s="290"/>
      <c r="ALS370" s="290"/>
      <c r="ALT370" s="290"/>
      <c r="ALU370" s="290"/>
      <c r="ALV370" s="290"/>
      <c r="ALW370" s="290"/>
      <c r="ALX370" s="290"/>
      <c r="ALY370" s="290"/>
      <c r="ALZ370" s="290"/>
      <c r="AMA370" s="290"/>
      <c r="AMB370" s="290"/>
      <c r="AMC370" s="290"/>
      <c r="AMD370" s="290"/>
      <c r="AME370" s="290"/>
      <c r="AMF370" s="290"/>
      <c r="AMG370" s="290"/>
      <c r="AMH370" s="290"/>
      <c r="AMI370" s="290"/>
      <c r="AMJ370" s="290"/>
      <c r="AMK370" s="290"/>
      <c r="AML370" s="290"/>
      <c r="AMM370" s="290"/>
      <c r="AMN370" s="290"/>
      <c r="AMO370" s="290"/>
      <c r="AMP370" s="290"/>
      <c r="AMQ370" s="290"/>
      <c r="AMR370" s="290"/>
      <c r="AMS370" s="290"/>
      <c r="AMT370" s="290"/>
      <c r="AMU370" s="290"/>
      <c r="AMV370" s="290"/>
      <c r="AMW370" s="290"/>
      <c r="AMX370" s="290"/>
      <c r="AMY370" s="290"/>
      <c r="AMZ370" s="290"/>
      <c r="ANA370" s="290"/>
      <c r="ANB370" s="290"/>
    </row>
    <row r="371" spans="1:1042" ht="15" customHeight="1" x14ac:dyDescent="0.2">
      <c r="A371"/>
      <c r="B371" s="91"/>
      <c r="C371" s="91"/>
      <c r="D371" s="283"/>
      <c r="E371" s="90"/>
      <c r="F371" s="90"/>
      <c r="G371" s="90"/>
      <c r="H371" s="90"/>
      <c r="I371" s="121"/>
      <c r="J371" s="90"/>
      <c r="K371" s="90"/>
      <c r="L371" s="90"/>
      <c r="M371" s="121"/>
      <c r="N371" s="90"/>
      <c r="O371" s="90"/>
      <c r="P371" s="90"/>
      <c r="Q371" s="121"/>
      <c r="R371" s="90"/>
      <c r="S371" s="90"/>
      <c r="T371" s="90"/>
      <c r="U371" s="121"/>
      <c r="V371" s="90"/>
      <c r="W371" s="90"/>
      <c r="X371" s="90"/>
      <c r="Y371" s="121"/>
      <c r="Z371" s="90"/>
      <c r="AA371" s="90"/>
      <c r="AB371" s="90"/>
      <c r="AC371" s="121"/>
      <c r="AD371" s="90"/>
      <c r="AE371" s="90"/>
      <c r="AF371" s="90"/>
      <c r="AG371" s="121"/>
      <c r="AH371" s="90"/>
      <c r="AI371" s="90"/>
      <c r="AJ371" s="90"/>
      <c r="AK371" s="121"/>
      <c r="AL371" s="90"/>
      <c r="AM371" s="90"/>
      <c r="AN371" s="90"/>
      <c r="AO371" s="121"/>
      <c r="AP371" s="118"/>
      <c r="AQ371" s="89"/>
      <c r="AR371" s="279"/>
      <c r="AS371" s="121"/>
      <c r="AT371" s="118"/>
      <c r="AU371" s="279"/>
      <c r="AV371" s="279"/>
      <c r="AW371" s="123"/>
      <c r="AX371" s="320" t="s">
        <v>582</v>
      </c>
      <c r="AY371" s="319">
        <f>SUM(AY332:AY370)</f>
        <v>11510.54</v>
      </c>
      <c r="AZ371" s="319">
        <f>SUM(AZ332:AZ370)</f>
        <v>2440.2888000000007</v>
      </c>
      <c r="BA371" s="829"/>
      <c r="BC371" s="438" t="str">
        <f>AX371</f>
        <v>SETTEMBRE</v>
      </c>
      <c r="BD371" s="439"/>
      <c r="BE371" s="439">
        <f>SUM(BE332:BE370)</f>
        <v>0</v>
      </c>
      <c r="BF371" s="331"/>
      <c r="BG371" s="439">
        <f>SUM(BG332:BG370)</f>
        <v>24.968</v>
      </c>
    </row>
    <row r="372" spans="1:1042" ht="15" customHeight="1" thickBot="1" x14ac:dyDescent="0.25">
      <c r="A372"/>
      <c r="B372" s="91"/>
      <c r="C372" s="91"/>
      <c r="D372" s="283"/>
      <c r="E372" s="90"/>
      <c r="F372" s="90"/>
      <c r="G372" s="90"/>
      <c r="H372" s="90"/>
      <c r="I372" s="121"/>
      <c r="J372" s="90"/>
      <c r="K372" s="90"/>
      <c r="L372" s="90"/>
      <c r="M372" s="121"/>
      <c r="N372" s="90"/>
      <c r="O372" s="90"/>
      <c r="P372" s="90"/>
      <c r="Q372" s="121"/>
      <c r="R372" s="90"/>
      <c r="S372" s="90"/>
      <c r="T372" s="90"/>
      <c r="U372" s="121"/>
      <c r="V372" s="90"/>
      <c r="W372" s="90"/>
      <c r="X372" s="90"/>
      <c r="Y372" s="121"/>
      <c r="Z372" s="90"/>
      <c r="AA372" s="90"/>
      <c r="AB372" s="90"/>
      <c r="AC372" s="121"/>
      <c r="AD372" s="90"/>
      <c r="AE372" s="90"/>
      <c r="AF372" s="90"/>
      <c r="AG372" s="121"/>
      <c r="AH372" s="90"/>
      <c r="AI372" s="90"/>
      <c r="AJ372" s="90"/>
      <c r="AK372" s="121"/>
      <c r="AL372" s="90"/>
      <c r="AM372" s="90"/>
      <c r="AN372" s="90"/>
      <c r="AO372" s="121"/>
      <c r="AP372" s="118"/>
      <c r="AQ372" s="89"/>
      <c r="AR372" s="279"/>
      <c r="AS372" s="121"/>
      <c r="AT372" s="118"/>
      <c r="AU372" s="279"/>
      <c r="AV372" s="279"/>
      <c r="AW372" s="123"/>
      <c r="AX372" s="320"/>
      <c r="AY372" s="319"/>
      <c r="AZ372" s="321"/>
      <c r="BA372" s="829"/>
      <c r="BC372" s="325"/>
      <c r="BD372" s="429"/>
      <c r="BE372" s="429"/>
      <c r="BF372" s="429"/>
      <c r="BG372" s="331"/>
    </row>
    <row r="373" spans="1:1042" ht="15" customHeight="1" thickBot="1" x14ac:dyDescent="0.25">
      <c r="A373"/>
      <c r="B373" s="91"/>
      <c r="C373" s="91"/>
      <c r="D373" s="283"/>
      <c r="E373" s="90"/>
      <c r="F373" s="90"/>
      <c r="G373" s="90"/>
      <c r="H373" s="90"/>
      <c r="I373" s="121"/>
      <c r="J373" s="90"/>
      <c r="K373" s="90"/>
      <c r="L373" s="90"/>
      <c r="M373" s="121"/>
      <c r="N373" s="90"/>
      <c r="O373" s="90"/>
      <c r="P373" s="90"/>
      <c r="Q373" s="121"/>
      <c r="R373" s="90"/>
      <c r="S373" s="90"/>
      <c r="T373" s="90"/>
      <c r="U373" s="121"/>
      <c r="V373" s="90"/>
      <c r="W373" s="90"/>
      <c r="X373" s="90"/>
      <c r="Y373" s="121"/>
      <c r="Z373" s="90"/>
      <c r="AA373" s="90"/>
      <c r="AB373" s="90"/>
      <c r="AC373" s="121"/>
      <c r="AD373" s="90"/>
      <c r="AE373" s="90"/>
      <c r="AF373" s="90"/>
      <c r="AG373" s="121"/>
      <c r="AH373" s="90"/>
      <c r="AI373" s="90"/>
      <c r="AJ373" s="90"/>
      <c r="AK373" s="121"/>
      <c r="AL373" s="90"/>
      <c r="AM373" s="90"/>
      <c r="AN373" s="90"/>
      <c r="AO373" s="121"/>
      <c r="AP373" s="118"/>
      <c r="AQ373" s="89"/>
      <c r="AR373" s="279"/>
      <c r="AS373" s="121"/>
      <c r="AT373" s="118"/>
      <c r="AU373" s="279"/>
      <c r="AV373" s="279"/>
      <c r="AW373" s="339"/>
      <c r="AX373" s="340" t="s">
        <v>594</v>
      </c>
      <c r="AY373" s="341">
        <f>AY371+AY330+AY294</f>
        <v>29072.829999999994</v>
      </c>
      <c r="AZ373" s="342">
        <f>AZ371+AZ330+AZ294</f>
        <v>6230.6744000000008</v>
      </c>
      <c r="BA373" s="829"/>
      <c r="BC373" s="343" t="str">
        <f>AX373</f>
        <v>TRIMESTRE 3</v>
      </c>
      <c r="BD373" s="344"/>
      <c r="BE373" s="344">
        <f>BE371+BE330+BE294</f>
        <v>16.926000000000002</v>
      </c>
      <c r="BF373" s="345"/>
      <c r="BG373" s="342">
        <f>BG371+BG330+BG294</f>
        <v>24.968</v>
      </c>
    </row>
    <row r="374" spans="1:1042" s="289" customFormat="1" ht="15" customHeight="1" x14ac:dyDescent="0.2">
      <c r="B374" s="844" t="s">
        <v>613</v>
      </c>
      <c r="C374" s="111"/>
      <c r="D374" s="284"/>
      <c r="E374" s="99"/>
      <c r="F374" s="99"/>
      <c r="G374" s="99"/>
      <c r="H374" s="99"/>
      <c r="I374" s="122"/>
      <c r="J374" s="99"/>
      <c r="K374" s="99"/>
      <c r="L374" s="99"/>
      <c r="M374" s="122"/>
      <c r="N374" s="99"/>
      <c r="O374" s="99"/>
      <c r="P374" s="99"/>
      <c r="Q374" s="122"/>
      <c r="R374" s="99"/>
      <c r="S374" s="99"/>
      <c r="T374" s="99"/>
      <c r="U374" s="122"/>
      <c r="V374" s="99"/>
      <c r="W374" s="99"/>
      <c r="X374" s="99"/>
      <c r="Y374" s="122"/>
      <c r="Z374" s="99"/>
      <c r="AA374" s="99"/>
      <c r="AB374" s="99"/>
      <c r="AC374" s="122"/>
      <c r="AD374" s="99"/>
      <c r="AE374" s="99"/>
      <c r="AF374" s="99"/>
      <c r="AG374" s="122"/>
      <c r="AH374" s="99"/>
      <c r="AI374" s="99"/>
      <c r="AJ374" s="99"/>
      <c r="AK374" s="122"/>
      <c r="AL374" s="99"/>
      <c r="AM374" s="99"/>
      <c r="AN374" s="99"/>
      <c r="AO374" s="122"/>
      <c r="AP374" s="119"/>
      <c r="AQ374" s="285"/>
      <c r="AR374" s="99"/>
      <c r="AS374" s="122"/>
      <c r="AT374" s="119"/>
      <c r="AU374" s="99"/>
      <c r="AV374" s="99"/>
      <c r="AW374" s="124"/>
      <c r="AX374" s="119"/>
      <c r="AY374" s="288"/>
      <c r="AZ374" s="286"/>
      <c r="BA374" s="99"/>
      <c r="BB374" s="291"/>
      <c r="BC374" s="324"/>
      <c r="BD374" s="428"/>
      <c r="BE374" s="428"/>
      <c r="BF374" s="428"/>
      <c r="BG374" s="333"/>
      <c r="BH374" s="290"/>
      <c r="BI374" s="290"/>
      <c r="BJ374" s="290"/>
      <c r="BK374" s="290"/>
      <c r="BL374" s="290"/>
      <c r="BM374" s="290"/>
      <c r="BN374" s="290"/>
      <c r="BO374" s="290"/>
      <c r="BP374" s="290"/>
      <c r="BQ374" s="290"/>
      <c r="BR374" s="290"/>
      <c r="BS374" s="290"/>
      <c r="BT374" s="290"/>
      <c r="BU374" s="290"/>
      <c r="BV374" s="290"/>
      <c r="BW374" s="290"/>
      <c r="BX374" s="290"/>
      <c r="BY374" s="290"/>
      <c r="BZ374" s="290"/>
      <c r="CA374" s="290"/>
      <c r="CB374" s="290"/>
      <c r="CC374" s="290"/>
      <c r="CD374" s="290"/>
      <c r="CE374" s="290"/>
      <c r="CF374" s="290"/>
      <c r="CG374" s="290"/>
      <c r="CH374" s="290"/>
      <c r="CI374" s="290"/>
      <c r="CJ374" s="290"/>
      <c r="CK374" s="290"/>
      <c r="CL374" s="290"/>
      <c r="CM374" s="290"/>
      <c r="CN374" s="290"/>
      <c r="CO374" s="290"/>
      <c r="CP374" s="290"/>
      <c r="CQ374" s="290"/>
      <c r="CR374" s="290"/>
      <c r="CS374" s="290"/>
      <c r="CT374" s="290"/>
      <c r="CU374" s="290"/>
      <c r="CV374" s="290"/>
      <c r="CW374" s="290"/>
      <c r="CX374" s="290"/>
      <c r="CY374" s="290"/>
      <c r="CZ374" s="290"/>
      <c r="DA374" s="290"/>
      <c r="DB374" s="290"/>
      <c r="DC374" s="290"/>
      <c r="DD374" s="290"/>
      <c r="DE374" s="290"/>
      <c r="DF374" s="290"/>
      <c r="DG374" s="290"/>
      <c r="DH374" s="290"/>
      <c r="DI374" s="290"/>
      <c r="DJ374" s="290"/>
      <c r="DK374" s="290"/>
      <c r="DL374" s="290"/>
      <c r="DM374" s="290"/>
      <c r="DN374" s="290"/>
      <c r="DO374" s="290"/>
      <c r="DP374" s="290"/>
      <c r="DQ374" s="290"/>
      <c r="DR374" s="290"/>
      <c r="DS374" s="290"/>
      <c r="DT374" s="290"/>
      <c r="DU374" s="290"/>
      <c r="DV374" s="290"/>
      <c r="DW374" s="290"/>
      <c r="DX374" s="290"/>
      <c r="DY374" s="290"/>
      <c r="DZ374" s="290"/>
      <c r="EA374" s="290"/>
      <c r="EB374" s="290"/>
      <c r="EC374" s="290"/>
      <c r="ED374" s="290"/>
      <c r="EE374" s="290"/>
      <c r="EF374" s="290"/>
      <c r="EG374" s="290"/>
      <c r="EH374" s="290"/>
      <c r="EI374" s="290"/>
      <c r="EJ374" s="290"/>
      <c r="EK374" s="290"/>
      <c r="EL374" s="290"/>
      <c r="EM374" s="290"/>
      <c r="EN374" s="290"/>
      <c r="EO374" s="290"/>
      <c r="EP374" s="290"/>
      <c r="EQ374" s="290"/>
      <c r="ER374" s="290"/>
      <c r="ES374" s="290"/>
      <c r="ET374" s="290"/>
      <c r="EU374" s="290"/>
      <c r="EV374" s="290"/>
      <c r="EW374" s="290"/>
      <c r="EX374" s="290"/>
      <c r="EY374" s="290"/>
      <c r="EZ374" s="290"/>
      <c r="FA374" s="290"/>
      <c r="FB374" s="290"/>
      <c r="FC374" s="290"/>
      <c r="FD374" s="290"/>
      <c r="FE374" s="290"/>
      <c r="FF374" s="290"/>
      <c r="FG374" s="290"/>
      <c r="FH374" s="290"/>
      <c r="FI374" s="290"/>
      <c r="FJ374" s="290"/>
      <c r="FK374" s="290"/>
      <c r="FL374" s="290"/>
      <c r="FM374" s="290"/>
      <c r="FN374" s="290"/>
      <c r="FO374" s="290"/>
      <c r="FP374" s="290"/>
      <c r="FQ374" s="290"/>
      <c r="FR374" s="290"/>
      <c r="FS374" s="290"/>
      <c r="FT374" s="290"/>
      <c r="FU374" s="290"/>
      <c r="FV374" s="290"/>
      <c r="FW374" s="290"/>
      <c r="FX374" s="290"/>
      <c r="FY374" s="290"/>
      <c r="FZ374" s="290"/>
      <c r="GA374" s="290"/>
      <c r="GB374" s="290"/>
      <c r="GC374" s="290"/>
      <c r="GD374" s="290"/>
      <c r="GE374" s="290"/>
      <c r="GF374" s="290"/>
      <c r="GG374" s="290"/>
      <c r="GH374" s="290"/>
      <c r="GI374" s="290"/>
      <c r="GJ374" s="290"/>
      <c r="GK374" s="290"/>
      <c r="GL374" s="290"/>
      <c r="GM374" s="290"/>
      <c r="GN374" s="290"/>
      <c r="GO374" s="290"/>
      <c r="GP374" s="290"/>
      <c r="GQ374" s="290"/>
      <c r="GR374" s="290"/>
      <c r="GS374" s="290"/>
      <c r="GT374" s="290"/>
      <c r="GU374" s="290"/>
      <c r="GV374" s="290"/>
      <c r="GW374" s="290"/>
      <c r="GX374" s="290"/>
      <c r="GY374" s="290"/>
      <c r="GZ374" s="290"/>
      <c r="HA374" s="290"/>
      <c r="HB374" s="290"/>
      <c r="HC374" s="290"/>
      <c r="HD374" s="290"/>
      <c r="HE374" s="290"/>
      <c r="HF374" s="290"/>
      <c r="HG374" s="290"/>
      <c r="HH374" s="290"/>
      <c r="HI374" s="290"/>
      <c r="HJ374" s="290"/>
      <c r="HK374" s="290"/>
      <c r="HL374" s="290"/>
      <c r="HM374" s="290"/>
      <c r="HN374" s="290"/>
      <c r="HO374" s="290"/>
      <c r="HP374" s="290"/>
      <c r="HQ374" s="290"/>
      <c r="HR374" s="290"/>
      <c r="HS374" s="290"/>
      <c r="HT374" s="290"/>
      <c r="HU374" s="290"/>
      <c r="HV374" s="290"/>
      <c r="HW374" s="290"/>
      <c r="HX374" s="290"/>
      <c r="HY374" s="290"/>
      <c r="HZ374" s="290"/>
      <c r="IA374" s="290"/>
      <c r="IB374" s="290"/>
      <c r="IC374" s="290"/>
      <c r="ID374" s="290"/>
      <c r="IE374" s="290"/>
      <c r="IF374" s="290"/>
      <c r="IG374" s="290"/>
      <c r="IH374" s="290"/>
      <c r="II374" s="290"/>
      <c r="IJ374" s="290"/>
      <c r="IK374" s="290"/>
      <c r="IL374" s="290"/>
      <c r="IM374" s="290"/>
      <c r="IN374" s="290"/>
      <c r="IO374" s="290"/>
      <c r="IP374" s="290"/>
      <c r="IQ374" s="290"/>
      <c r="IR374" s="290"/>
      <c r="IS374" s="290"/>
      <c r="IT374" s="290"/>
      <c r="IU374" s="290"/>
      <c r="IV374" s="290"/>
      <c r="IW374" s="290"/>
      <c r="IX374" s="290"/>
      <c r="IY374" s="290"/>
      <c r="IZ374" s="290"/>
      <c r="JA374" s="290"/>
      <c r="JB374" s="290"/>
      <c r="JC374" s="290"/>
      <c r="JD374" s="290"/>
      <c r="JE374" s="290"/>
      <c r="JF374" s="290"/>
      <c r="JG374" s="290"/>
      <c r="JH374" s="290"/>
      <c r="JI374" s="290"/>
      <c r="JJ374" s="290"/>
      <c r="JK374" s="290"/>
      <c r="JL374" s="290"/>
      <c r="JM374" s="290"/>
      <c r="JN374" s="290"/>
      <c r="JO374" s="290"/>
      <c r="JP374" s="290"/>
      <c r="JQ374" s="290"/>
      <c r="JR374" s="290"/>
      <c r="JS374" s="290"/>
      <c r="JT374" s="290"/>
      <c r="JU374" s="290"/>
      <c r="JV374" s="290"/>
      <c r="JW374" s="290"/>
      <c r="JX374" s="290"/>
      <c r="JY374" s="290"/>
      <c r="JZ374" s="290"/>
      <c r="KA374" s="290"/>
      <c r="KB374" s="290"/>
      <c r="KC374" s="290"/>
      <c r="KD374" s="290"/>
      <c r="KE374" s="290"/>
      <c r="KF374" s="290"/>
      <c r="KG374" s="290"/>
      <c r="KH374" s="290"/>
      <c r="KI374" s="290"/>
      <c r="KJ374" s="290"/>
      <c r="KK374" s="290"/>
      <c r="KL374" s="290"/>
      <c r="KM374" s="290"/>
      <c r="KN374" s="290"/>
      <c r="KO374" s="290"/>
      <c r="KP374" s="290"/>
      <c r="KQ374" s="290"/>
      <c r="KR374" s="290"/>
      <c r="KS374" s="290"/>
      <c r="KT374" s="290"/>
      <c r="KU374" s="290"/>
      <c r="KV374" s="290"/>
      <c r="KW374" s="290"/>
      <c r="KX374" s="290"/>
      <c r="KY374" s="290"/>
      <c r="KZ374" s="290"/>
      <c r="LA374" s="290"/>
      <c r="LB374" s="290"/>
      <c r="LC374" s="290"/>
      <c r="LD374" s="290"/>
      <c r="LE374" s="290"/>
      <c r="LF374" s="290"/>
      <c r="LG374" s="290"/>
      <c r="LH374" s="290"/>
      <c r="LI374" s="290"/>
      <c r="LJ374" s="290"/>
      <c r="LK374" s="290"/>
      <c r="LL374" s="290"/>
      <c r="LM374" s="290"/>
      <c r="LN374" s="290"/>
      <c r="LO374" s="290"/>
      <c r="LP374" s="290"/>
      <c r="LQ374" s="290"/>
      <c r="LR374" s="290"/>
      <c r="LS374" s="290"/>
      <c r="LT374" s="290"/>
      <c r="LU374" s="290"/>
      <c r="LV374" s="290"/>
      <c r="LW374" s="290"/>
      <c r="LX374" s="290"/>
      <c r="LY374" s="290"/>
      <c r="LZ374" s="290"/>
      <c r="MA374" s="290"/>
      <c r="MB374" s="290"/>
      <c r="MC374" s="290"/>
      <c r="MD374" s="290"/>
      <c r="ME374" s="290"/>
      <c r="MF374" s="290"/>
      <c r="MG374" s="290"/>
      <c r="MH374" s="290"/>
      <c r="MI374" s="290"/>
      <c r="MJ374" s="290"/>
      <c r="MK374" s="290"/>
      <c r="ML374" s="290"/>
      <c r="MM374" s="290"/>
      <c r="MN374" s="290"/>
      <c r="MO374" s="290"/>
      <c r="MP374" s="290"/>
      <c r="MQ374" s="290"/>
      <c r="MR374" s="290"/>
      <c r="MS374" s="290"/>
      <c r="MT374" s="290"/>
      <c r="MU374" s="290"/>
      <c r="MV374" s="290"/>
      <c r="MW374" s="290"/>
      <c r="MX374" s="290"/>
      <c r="MY374" s="290"/>
      <c r="MZ374" s="290"/>
      <c r="NA374" s="290"/>
      <c r="NB374" s="290"/>
      <c r="NC374" s="290"/>
      <c r="ND374" s="290"/>
      <c r="NE374" s="290"/>
      <c r="NF374" s="290"/>
      <c r="NG374" s="290"/>
      <c r="NH374" s="290"/>
      <c r="NI374" s="290"/>
      <c r="NJ374" s="290"/>
      <c r="NK374" s="290"/>
      <c r="NL374" s="290"/>
      <c r="NM374" s="290"/>
      <c r="NN374" s="290"/>
      <c r="NO374" s="290"/>
      <c r="NP374" s="290"/>
      <c r="NQ374" s="290"/>
      <c r="NR374" s="290"/>
      <c r="NS374" s="290"/>
      <c r="NT374" s="290"/>
      <c r="NU374" s="290"/>
      <c r="NV374" s="290"/>
      <c r="NW374" s="290"/>
      <c r="NX374" s="290"/>
      <c r="NY374" s="290"/>
      <c r="NZ374" s="290"/>
      <c r="OA374" s="290"/>
      <c r="OB374" s="290"/>
      <c r="OC374" s="290"/>
      <c r="OD374" s="290"/>
      <c r="OE374" s="290"/>
      <c r="OF374" s="290"/>
      <c r="OG374" s="290"/>
      <c r="OH374" s="290"/>
      <c r="OI374" s="290"/>
      <c r="OJ374" s="290"/>
      <c r="OK374" s="290"/>
      <c r="OL374" s="290"/>
      <c r="OM374" s="290"/>
      <c r="ON374" s="290"/>
      <c r="OO374" s="290"/>
      <c r="OP374" s="290"/>
      <c r="OQ374" s="290"/>
      <c r="OR374" s="290"/>
      <c r="OS374" s="290"/>
      <c r="OT374" s="290"/>
      <c r="OU374" s="290"/>
      <c r="OV374" s="290"/>
      <c r="OW374" s="290"/>
      <c r="OX374" s="290"/>
      <c r="OY374" s="290"/>
      <c r="OZ374" s="290"/>
      <c r="PA374" s="290"/>
      <c r="PB374" s="290"/>
      <c r="PC374" s="290"/>
      <c r="PD374" s="290"/>
      <c r="PE374" s="290"/>
      <c r="PF374" s="290"/>
      <c r="PG374" s="290"/>
      <c r="PH374" s="290"/>
      <c r="PI374" s="290"/>
      <c r="PJ374" s="290"/>
      <c r="PK374" s="290"/>
      <c r="PL374" s="290"/>
      <c r="PM374" s="290"/>
      <c r="PN374" s="290"/>
      <c r="PO374" s="290"/>
      <c r="PP374" s="290"/>
      <c r="PQ374" s="290"/>
      <c r="PR374" s="290"/>
      <c r="PS374" s="290"/>
      <c r="PT374" s="290"/>
      <c r="PU374" s="290"/>
      <c r="PV374" s="290"/>
      <c r="PW374" s="290"/>
      <c r="PX374" s="290"/>
      <c r="PY374" s="290"/>
      <c r="PZ374" s="290"/>
      <c r="QA374" s="290"/>
      <c r="QB374" s="290"/>
      <c r="QC374" s="290"/>
      <c r="QD374" s="290"/>
      <c r="QE374" s="290"/>
      <c r="QF374" s="290"/>
      <c r="QG374" s="290"/>
      <c r="QH374" s="290"/>
      <c r="QI374" s="290"/>
      <c r="QJ374" s="290"/>
      <c r="QK374" s="290"/>
      <c r="QL374" s="290"/>
      <c r="QM374" s="290"/>
      <c r="QN374" s="290"/>
      <c r="QO374" s="290"/>
      <c r="QP374" s="290"/>
      <c r="QQ374" s="290"/>
      <c r="QR374" s="290"/>
      <c r="QS374" s="290"/>
      <c r="QT374" s="290"/>
      <c r="QU374" s="290"/>
      <c r="QV374" s="290"/>
      <c r="QW374" s="290"/>
      <c r="QX374" s="290"/>
      <c r="QY374" s="290"/>
      <c r="QZ374" s="290"/>
      <c r="RA374" s="290"/>
      <c r="RB374" s="290"/>
      <c r="RC374" s="290"/>
      <c r="RD374" s="290"/>
      <c r="RE374" s="290"/>
      <c r="RF374" s="290"/>
      <c r="RG374" s="290"/>
      <c r="RH374" s="290"/>
      <c r="RI374" s="290"/>
      <c r="RJ374" s="290"/>
      <c r="RK374" s="290"/>
      <c r="RL374" s="290"/>
      <c r="RM374" s="290"/>
      <c r="RN374" s="290"/>
      <c r="RO374" s="290"/>
      <c r="RP374" s="290"/>
      <c r="RQ374" s="290"/>
      <c r="RR374" s="290"/>
      <c r="RS374" s="290"/>
      <c r="RT374" s="290"/>
      <c r="RU374" s="290"/>
      <c r="RV374" s="290"/>
      <c r="RW374" s="290"/>
      <c r="RX374" s="290"/>
      <c r="RY374" s="290"/>
      <c r="RZ374" s="290"/>
      <c r="SA374" s="290"/>
      <c r="SB374" s="290"/>
      <c r="SC374" s="290"/>
      <c r="SD374" s="290"/>
      <c r="SE374" s="290"/>
      <c r="SF374" s="290"/>
      <c r="SG374" s="290"/>
      <c r="SH374" s="290"/>
      <c r="SI374" s="290"/>
      <c r="SJ374" s="290"/>
      <c r="SK374" s="290"/>
      <c r="SL374" s="290"/>
      <c r="SM374" s="290"/>
      <c r="SN374" s="290"/>
      <c r="SO374" s="290"/>
      <c r="SP374" s="290"/>
      <c r="SQ374" s="290"/>
      <c r="SR374" s="290"/>
      <c r="SS374" s="290"/>
      <c r="ST374" s="290"/>
      <c r="SU374" s="290"/>
      <c r="SV374" s="290"/>
      <c r="SW374" s="290"/>
      <c r="SX374" s="290"/>
      <c r="SY374" s="290"/>
      <c r="SZ374" s="290"/>
      <c r="TA374" s="290"/>
      <c r="TB374" s="290"/>
      <c r="TC374" s="290"/>
      <c r="TD374" s="290"/>
      <c r="TE374" s="290"/>
      <c r="TF374" s="290"/>
      <c r="TG374" s="290"/>
      <c r="TH374" s="290"/>
      <c r="TI374" s="290"/>
      <c r="TJ374" s="290"/>
      <c r="TK374" s="290"/>
      <c r="TL374" s="290"/>
      <c r="TM374" s="290"/>
      <c r="TN374" s="290"/>
      <c r="TO374" s="290"/>
      <c r="TP374" s="290"/>
      <c r="TQ374" s="290"/>
      <c r="TR374" s="290"/>
      <c r="TS374" s="290"/>
      <c r="TT374" s="290"/>
      <c r="TU374" s="290"/>
      <c r="TV374" s="290"/>
      <c r="TW374" s="290"/>
      <c r="TX374" s="290"/>
      <c r="TY374" s="290"/>
      <c r="TZ374" s="290"/>
      <c r="UA374" s="290"/>
      <c r="UB374" s="290"/>
      <c r="UC374" s="290"/>
      <c r="UD374" s="290"/>
      <c r="UE374" s="290"/>
      <c r="UF374" s="290"/>
      <c r="UG374" s="290"/>
      <c r="UH374" s="290"/>
      <c r="UI374" s="290"/>
      <c r="UJ374" s="290"/>
      <c r="UK374" s="290"/>
      <c r="UL374" s="290"/>
      <c r="UM374" s="290"/>
      <c r="UN374" s="290"/>
      <c r="UO374" s="290"/>
      <c r="UP374" s="290"/>
      <c r="UQ374" s="290"/>
      <c r="UR374" s="290"/>
      <c r="US374" s="290"/>
      <c r="UT374" s="290"/>
      <c r="UU374" s="290"/>
      <c r="UV374" s="290"/>
      <c r="UW374" s="290"/>
      <c r="UX374" s="290"/>
      <c r="UY374" s="290"/>
      <c r="UZ374" s="290"/>
      <c r="VA374" s="290"/>
      <c r="VB374" s="290"/>
      <c r="VC374" s="290"/>
      <c r="VD374" s="290"/>
      <c r="VE374" s="290"/>
      <c r="VF374" s="290"/>
      <c r="VG374" s="290"/>
      <c r="VH374" s="290"/>
      <c r="VI374" s="290"/>
      <c r="VJ374" s="290"/>
      <c r="VK374" s="290"/>
      <c r="VL374" s="290"/>
      <c r="VM374" s="290"/>
      <c r="VN374" s="290"/>
      <c r="VO374" s="290"/>
      <c r="VP374" s="290"/>
      <c r="VQ374" s="290"/>
      <c r="VR374" s="290"/>
      <c r="VS374" s="290"/>
      <c r="VT374" s="290"/>
      <c r="VU374" s="290"/>
      <c r="VV374" s="290"/>
      <c r="VW374" s="290"/>
      <c r="VX374" s="290"/>
      <c r="VY374" s="290"/>
      <c r="VZ374" s="290"/>
      <c r="WA374" s="290"/>
      <c r="WB374" s="290"/>
      <c r="WC374" s="290"/>
      <c r="WD374" s="290"/>
      <c r="WE374" s="290"/>
      <c r="WF374" s="290"/>
      <c r="WG374" s="290"/>
      <c r="WH374" s="290"/>
      <c r="WI374" s="290"/>
      <c r="WJ374" s="290"/>
      <c r="WK374" s="290"/>
      <c r="WL374" s="290"/>
      <c r="WM374" s="290"/>
      <c r="WN374" s="290"/>
      <c r="WO374" s="290"/>
      <c r="WP374" s="290"/>
      <c r="WQ374" s="290"/>
      <c r="WR374" s="290"/>
      <c r="WS374" s="290"/>
      <c r="WT374" s="290"/>
      <c r="WU374" s="290"/>
      <c r="WV374" s="290"/>
      <c r="WW374" s="290"/>
      <c r="WX374" s="290"/>
      <c r="WY374" s="290"/>
      <c r="WZ374" s="290"/>
      <c r="XA374" s="290"/>
      <c r="XB374" s="290"/>
      <c r="XC374" s="290"/>
      <c r="XD374" s="290"/>
      <c r="XE374" s="290"/>
      <c r="XF374" s="290"/>
      <c r="XG374" s="290"/>
      <c r="XH374" s="290"/>
      <c r="XI374" s="290"/>
      <c r="XJ374" s="290"/>
      <c r="XK374" s="290"/>
      <c r="XL374" s="290"/>
      <c r="XM374" s="290"/>
      <c r="XN374" s="290"/>
      <c r="XO374" s="290"/>
      <c r="XP374" s="290"/>
      <c r="XQ374" s="290"/>
      <c r="XR374" s="290"/>
      <c r="XS374" s="290"/>
      <c r="XT374" s="290"/>
      <c r="XU374" s="290"/>
      <c r="XV374" s="290"/>
      <c r="XW374" s="290"/>
      <c r="XX374" s="290"/>
      <c r="XY374" s="290"/>
      <c r="XZ374" s="290"/>
      <c r="YA374" s="290"/>
      <c r="YB374" s="290"/>
      <c r="YC374" s="290"/>
      <c r="YD374" s="290"/>
      <c r="YE374" s="290"/>
      <c r="YF374" s="290"/>
      <c r="YG374" s="290"/>
      <c r="YH374" s="290"/>
      <c r="YI374" s="290"/>
      <c r="YJ374" s="290"/>
      <c r="YK374" s="290"/>
      <c r="YL374" s="290"/>
      <c r="YM374" s="290"/>
      <c r="YN374" s="290"/>
      <c r="YO374" s="290"/>
      <c r="YP374" s="290"/>
      <c r="YQ374" s="290"/>
      <c r="YR374" s="290"/>
      <c r="YS374" s="290"/>
      <c r="YT374" s="290"/>
      <c r="YU374" s="290"/>
      <c r="YV374" s="290"/>
      <c r="YW374" s="290"/>
      <c r="YX374" s="290"/>
      <c r="YY374" s="290"/>
      <c r="YZ374" s="290"/>
      <c r="ZA374" s="290"/>
      <c r="ZB374" s="290"/>
      <c r="ZC374" s="290"/>
      <c r="ZD374" s="290"/>
      <c r="ZE374" s="290"/>
      <c r="ZF374" s="290"/>
      <c r="ZG374" s="290"/>
      <c r="ZH374" s="290"/>
      <c r="ZI374" s="290"/>
      <c r="ZJ374" s="290"/>
      <c r="ZK374" s="290"/>
      <c r="ZL374" s="290"/>
      <c r="ZM374" s="290"/>
      <c r="ZN374" s="290"/>
      <c r="ZO374" s="290"/>
      <c r="ZP374" s="290"/>
      <c r="ZQ374" s="290"/>
      <c r="ZR374" s="290"/>
      <c r="ZS374" s="290"/>
      <c r="ZT374" s="290"/>
      <c r="ZU374" s="290"/>
      <c r="ZV374" s="290"/>
      <c r="ZW374" s="290"/>
      <c r="ZX374" s="290"/>
      <c r="ZY374" s="290"/>
      <c r="ZZ374" s="290"/>
      <c r="AAA374" s="290"/>
      <c r="AAB374" s="290"/>
      <c r="AAC374" s="290"/>
      <c r="AAD374" s="290"/>
      <c r="AAE374" s="290"/>
      <c r="AAF374" s="290"/>
      <c r="AAG374" s="290"/>
      <c r="AAH374" s="290"/>
      <c r="AAI374" s="290"/>
      <c r="AAJ374" s="290"/>
      <c r="AAK374" s="290"/>
      <c r="AAL374" s="290"/>
      <c r="AAM374" s="290"/>
      <c r="AAN374" s="290"/>
      <c r="AAO374" s="290"/>
      <c r="AAP374" s="290"/>
      <c r="AAQ374" s="290"/>
      <c r="AAR374" s="290"/>
      <c r="AAS374" s="290"/>
      <c r="AAT374" s="290"/>
      <c r="AAU374" s="290"/>
      <c r="AAV374" s="290"/>
      <c r="AAW374" s="290"/>
      <c r="AAX374" s="290"/>
      <c r="AAY374" s="290"/>
      <c r="AAZ374" s="290"/>
      <c r="ABA374" s="290"/>
      <c r="ABB374" s="290"/>
      <c r="ABC374" s="290"/>
      <c r="ABD374" s="290"/>
      <c r="ABE374" s="290"/>
      <c r="ABF374" s="290"/>
      <c r="ABG374" s="290"/>
      <c r="ABH374" s="290"/>
      <c r="ABI374" s="290"/>
      <c r="ABJ374" s="290"/>
      <c r="ABK374" s="290"/>
      <c r="ABL374" s="290"/>
      <c r="ABM374" s="290"/>
      <c r="ABN374" s="290"/>
      <c r="ABO374" s="290"/>
      <c r="ABP374" s="290"/>
      <c r="ABQ374" s="290"/>
      <c r="ABR374" s="290"/>
      <c r="ABS374" s="290"/>
      <c r="ABT374" s="290"/>
      <c r="ABU374" s="290"/>
      <c r="ABV374" s="290"/>
      <c r="ABW374" s="290"/>
      <c r="ABX374" s="290"/>
      <c r="ABY374" s="290"/>
      <c r="ABZ374" s="290"/>
      <c r="ACA374" s="290"/>
      <c r="ACB374" s="290"/>
      <c r="ACC374" s="290"/>
      <c r="ACD374" s="290"/>
      <c r="ACE374" s="290"/>
      <c r="ACF374" s="290"/>
      <c r="ACG374" s="290"/>
      <c r="ACH374" s="290"/>
      <c r="ACI374" s="290"/>
      <c r="ACJ374" s="290"/>
      <c r="ACK374" s="290"/>
      <c r="ACL374" s="290"/>
      <c r="ACM374" s="290"/>
      <c r="ACN374" s="290"/>
      <c r="ACO374" s="290"/>
      <c r="ACP374" s="290"/>
      <c r="ACQ374" s="290"/>
      <c r="ACR374" s="290"/>
      <c r="ACS374" s="290"/>
      <c r="ACT374" s="290"/>
      <c r="ACU374" s="290"/>
      <c r="ACV374" s="290"/>
      <c r="ACW374" s="290"/>
      <c r="ACX374" s="290"/>
      <c r="ACY374" s="290"/>
      <c r="ACZ374" s="290"/>
      <c r="ADA374" s="290"/>
      <c r="ADB374" s="290"/>
      <c r="ADC374" s="290"/>
      <c r="ADD374" s="290"/>
      <c r="ADE374" s="290"/>
      <c r="ADF374" s="290"/>
      <c r="ADG374" s="290"/>
      <c r="ADH374" s="290"/>
      <c r="ADI374" s="290"/>
      <c r="ADJ374" s="290"/>
      <c r="ADK374" s="290"/>
      <c r="ADL374" s="290"/>
      <c r="ADM374" s="290"/>
      <c r="ADN374" s="290"/>
      <c r="ADO374" s="290"/>
      <c r="ADP374" s="290"/>
      <c r="ADQ374" s="290"/>
      <c r="ADR374" s="290"/>
      <c r="ADS374" s="290"/>
      <c r="ADT374" s="290"/>
      <c r="ADU374" s="290"/>
      <c r="ADV374" s="290"/>
      <c r="ADW374" s="290"/>
      <c r="ADX374" s="290"/>
      <c r="ADY374" s="290"/>
      <c r="ADZ374" s="290"/>
      <c r="AEA374" s="290"/>
      <c r="AEB374" s="290"/>
      <c r="AEC374" s="290"/>
      <c r="AED374" s="290"/>
      <c r="AEE374" s="290"/>
      <c r="AEF374" s="290"/>
      <c r="AEG374" s="290"/>
      <c r="AEH374" s="290"/>
      <c r="AEI374" s="290"/>
      <c r="AEJ374" s="290"/>
      <c r="AEK374" s="290"/>
      <c r="AEL374" s="290"/>
      <c r="AEM374" s="290"/>
      <c r="AEN374" s="290"/>
      <c r="AEO374" s="290"/>
      <c r="AEP374" s="290"/>
      <c r="AEQ374" s="290"/>
      <c r="AER374" s="290"/>
      <c r="AES374" s="290"/>
      <c r="AET374" s="290"/>
      <c r="AEU374" s="290"/>
      <c r="AEV374" s="290"/>
      <c r="AEW374" s="290"/>
      <c r="AEX374" s="290"/>
      <c r="AEY374" s="290"/>
      <c r="AEZ374" s="290"/>
      <c r="AFA374" s="290"/>
      <c r="AFB374" s="290"/>
      <c r="AFC374" s="290"/>
      <c r="AFD374" s="290"/>
      <c r="AFE374" s="290"/>
      <c r="AFF374" s="290"/>
      <c r="AFG374" s="290"/>
      <c r="AFH374" s="290"/>
      <c r="AFI374" s="290"/>
      <c r="AFJ374" s="290"/>
      <c r="AFK374" s="290"/>
      <c r="AFL374" s="290"/>
      <c r="AFM374" s="290"/>
      <c r="AFN374" s="290"/>
      <c r="AFO374" s="290"/>
      <c r="AFP374" s="290"/>
      <c r="AFQ374" s="290"/>
      <c r="AFR374" s="290"/>
      <c r="AFS374" s="290"/>
      <c r="AFT374" s="290"/>
      <c r="AFU374" s="290"/>
      <c r="AFV374" s="290"/>
      <c r="AFW374" s="290"/>
      <c r="AFX374" s="290"/>
      <c r="AFY374" s="290"/>
      <c r="AFZ374" s="290"/>
      <c r="AGA374" s="290"/>
      <c r="AGB374" s="290"/>
      <c r="AGC374" s="290"/>
      <c r="AGD374" s="290"/>
      <c r="AGE374" s="290"/>
      <c r="AGF374" s="290"/>
      <c r="AGG374" s="290"/>
      <c r="AGH374" s="290"/>
      <c r="AGI374" s="290"/>
      <c r="AGJ374" s="290"/>
      <c r="AGK374" s="290"/>
      <c r="AGL374" s="290"/>
      <c r="AGM374" s="290"/>
      <c r="AGN374" s="290"/>
      <c r="AGO374" s="290"/>
      <c r="AGP374" s="290"/>
      <c r="AGQ374" s="290"/>
      <c r="AGR374" s="290"/>
      <c r="AGS374" s="290"/>
      <c r="AGT374" s="290"/>
      <c r="AGU374" s="290"/>
      <c r="AGV374" s="290"/>
      <c r="AGW374" s="290"/>
      <c r="AGX374" s="290"/>
      <c r="AGY374" s="290"/>
      <c r="AGZ374" s="290"/>
      <c r="AHA374" s="290"/>
      <c r="AHB374" s="290"/>
      <c r="AHC374" s="290"/>
      <c r="AHD374" s="290"/>
      <c r="AHE374" s="290"/>
      <c r="AHF374" s="290"/>
      <c r="AHG374" s="290"/>
      <c r="AHH374" s="290"/>
      <c r="AHI374" s="290"/>
      <c r="AHJ374" s="290"/>
      <c r="AHK374" s="290"/>
      <c r="AHL374" s="290"/>
      <c r="AHM374" s="290"/>
      <c r="AHN374" s="290"/>
      <c r="AHO374" s="290"/>
      <c r="AHP374" s="290"/>
      <c r="AHQ374" s="290"/>
      <c r="AHR374" s="290"/>
      <c r="AHS374" s="290"/>
      <c r="AHT374" s="290"/>
      <c r="AHU374" s="290"/>
      <c r="AHV374" s="290"/>
      <c r="AHW374" s="290"/>
      <c r="AHX374" s="290"/>
      <c r="AHY374" s="290"/>
      <c r="AHZ374" s="290"/>
      <c r="AIA374" s="290"/>
      <c r="AIB374" s="290"/>
      <c r="AIC374" s="290"/>
      <c r="AID374" s="290"/>
      <c r="AIE374" s="290"/>
      <c r="AIF374" s="290"/>
      <c r="AIG374" s="290"/>
      <c r="AIH374" s="290"/>
      <c r="AII374" s="290"/>
      <c r="AIJ374" s="290"/>
      <c r="AIK374" s="290"/>
      <c r="AIL374" s="290"/>
      <c r="AIM374" s="290"/>
      <c r="AIN374" s="290"/>
      <c r="AIO374" s="290"/>
      <c r="AIP374" s="290"/>
      <c r="AIQ374" s="290"/>
      <c r="AIR374" s="290"/>
      <c r="AIS374" s="290"/>
      <c r="AIT374" s="290"/>
      <c r="AIU374" s="290"/>
      <c r="AIV374" s="290"/>
      <c r="AIW374" s="290"/>
      <c r="AIX374" s="290"/>
      <c r="AIY374" s="290"/>
      <c r="AIZ374" s="290"/>
      <c r="AJA374" s="290"/>
      <c r="AJB374" s="290"/>
      <c r="AJC374" s="290"/>
      <c r="AJD374" s="290"/>
      <c r="AJE374" s="290"/>
      <c r="AJF374" s="290"/>
      <c r="AJG374" s="290"/>
      <c r="AJH374" s="290"/>
      <c r="AJI374" s="290"/>
      <c r="AJJ374" s="290"/>
      <c r="AJK374" s="290"/>
      <c r="AJL374" s="290"/>
      <c r="AJM374" s="290"/>
      <c r="AJN374" s="290"/>
      <c r="AJO374" s="290"/>
      <c r="AJP374" s="290"/>
      <c r="AJQ374" s="290"/>
      <c r="AJR374" s="290"/>
      <c r="AJS374" s="290"/>
      <c r="AJT374" s="290"/>
      <c r="AJU374" s="290"/>
      <c r="AJV374" s="290"/>
      <c r="AJW374" s="290"/>
      <c r="AJX374" s="290"/>
      <c r="AJY374" s="290"/>
      <c r="AJZ374" s="290"/>
      <c r="AKA374" s="290"/>
      <c r="AKB374" s="290"/>
      <c r="AKC374" s="290"/>
      <c r="AKD374" s="290"/>
      <c r="AKE374" s="290"/>
      <c r="AKF374" s="290"/>
      <c r="AKG374" s="290"/>
      <c r="AKH374" s="290"/>
      <c r="AKI374" s="290"/>
      <c r="AKJ374" s="290"/>
      <c r="AKK374" s="290"/>
      <c r="AKL374" s="290"/>
      <c r="AKM374" s="290"/>
      <c r="AKN374" s="290"/>
      <c r="AKO374" s="290"/>
      <c r="AKP374" s="290"/>
      <c r="AKQ374" s="290"/>
      <c r="AKR374" s="290"/>
      <c r="AKS374" s="290"/>
      <c r="AKT374" s="290"/>
      <c r="AKU374" s="290"/>
      <c r="AKV374" s="290"/>
      <c r="AKW374" s="290"/>
      <c r="AKX374" s="290"/>
      <c r="AKY374" s="290"/>
      <c r="AKZ374" s="290"/>
      <c r="ALA374" s="290"/>
      <c r="ALB374" s="290"/>
      <c r="ALC374" s="290"/>
      <c r="ALD374" s="290"/>
      <c r="ALE374" s="290"/>
      <c r="ALF374" s="290"/>
      <c r="ALG374" s="290"/>
      <c r="ALH374" s="290"/>
      <c r="ALI374" s="290"/>
      <c r="ALJ374" s="290"/>
      <c r="ALK374" s="290"/>
      <c r="ALL374" s="290"/>
      <c r="ALM374" s="290"/>
      <c r="ALN374" s="290"/>
      <c r="ALO374" s="290"/>
      <c r="ALP374" s="290"/>
      <c r="ALQ374" s="290"/>
      <c r="ALR374" s="290"/>
      <c r="ALS374" s="290"/>
      <c r="ALT374" s="290"/>
      <c r="ALU374" s="290"/>
      <c r="ALV374" s="290"/>
      <c r="ALW374" s="290"/>
      <c r="ALX374" s="290"/>
      <c r="ALY374" s="290"/>
      <c r="ALZ374" s="290"/>
      <c r="AMA374" s="290"/>
      <c r="AMB374" s="290"/>
      <c r="AMC374" s="290"/>
      <c r="AMD374" s="290"/>
      <c r="AME374" s="290"/>
      <c r="AMF374" s="290"/>
      <c r="AMG374" s="290"/>
      <c r="AMH374" s="290"/>
      <c r="AMI374" s="290"/>
      <c r="AMJ374" s="290"/>
      <c r="AMK374" s="290"/>
      <c r="AML374" s="290"/>
      <c r="AMM374" s="290"/>
      <c r="AMN374" s="290"/>
      <c r="AMO374" s="290"/>
      <c r="AMP374" s="290"/>
      <c r="AMQ374" s="290"/>
      <c r="AMR374" s="290"/>
      <c r="AMS374" s="290"/>
      <c r="AMT374" s="290"/>
      <c r="AMU374" s="290"/>
      <c r="AMV374" s="290"/>
      <c r="AMW374" s="290"/>
      <c r="AMX374" s="290"/>
      <c r="AMY374" s="290"/>
      <c r="AMZ374" s="290"/>
      <c r="ANA374" s="290"/>
      <c r="ANB374" s="290"/>
    </row>
    <row r="375" spans="1:1042" ht="15" customHeight="1" x14ac:dyDescent="0.2">
      <c r="B375" s="91">
        <v>330</v>
      </c>
      <c r="C375" s="91" t="s">
        <v>92</v>
      </c>
      <c r="D375" s="283">
        <f t="shared" si="724"/>
        <v>44107</v>
      </c>
      <c r="E375" s="90" t="str">
        <f t="shared" si="745"/>
        <v>MF19ACM01</v>
      </c>
      <c r="F375" s="90">
        <f t="shared" si="746"/>
        <v>30.42</v>
      </c>
      <c r="G375" s="90">
        <f t="shared" si="747"/>
        <v>23</v>
      </c>
      <c r="H375" s="90">
        <f t="shared" si="715"/>
        <v>6.9966000000000008</v>
      </c>
      <c r="I375" s="121" t="str">
        <f t="shared" si="748"/>
        <v>CT19ACM02</v>
      </c>
      <c r="J375" s="90">
        <f t="shared" si="749"/>
        <v>31.200000000000003</v>
      </c>
      <c r="K375" s="90">
        <f t="shared" si="750"/>
        <v>20</v>
      </c>
      <c r="L375" s="90">
        <f t="shared" si="716"/>
        <v>6.24</v>
      </c>
      <c r="M375" s="121" t="str">
        <f t="shared" si="751"/>
        <v>AC20MNM01</v>
      </c>
      <c r="N375" s="90">
        <f t="shared" si="752"/>
        <v>45.06</v>
      </c>
      <c r="O375" s="90">
        <f t="shared" si="753"/>
        <v>20</v>
      </c>
      <c r="P375" s="90">
        <f t="shared" si="717"/>
        <v>9.0120000000000005</v>
      </c>
      <c r="Q375" s="121">
        <f t="shared" si="754"/>
        <v>0</v>
      </c>
      <c r="R375" s="90">
        <f t="shared" si="755"/>
        <v>0</v>
      </c>
      <c r="S375" s="90">
        <f t="shared" si="756"/>
        <v>0</v>
      </c>
      <c r="T375" s="90">
        <f t="shared" si="718"/>
        <v>0</v>
      </c>
      <c r="U375" s="121" t="str">
        <f t="shared" si="757"/>
        <v>EU19TAM02</v>
      </c>
      <c r="V375" s="90">
        <f t="shared" si="758"/>
        <v>39.72</v>
      </c>
      <c r="W375" s="90">
        <f t="shared" si="759"/>
        <v>11</v>
      </c>
      <c r="X375" s="90">
        <f t="shared" si="719"/>
        <v>4.3691999999999993</v>
      </c>
      <c r="Y375" s="121">
        <f t="shared" si="760"/>
        <v>0</v>
      </c>
      <c r="Z375" s="90">
        <f t="shared" si="761"/>
        <v>0</v>
      </c>
      <c r="AA375" s="90">
        <f t="shared" si="762"/>
        <v>0</v>
      </c>
      <c r="AB375" s="90">
        <f t="shared" si="720"/>
        <v>0</v>
      </c>
      <c r="AC375" s="121" t="str">
        <f t="shared" si="763"/>
        <v>MF19DAG01</v>
      </c>
      <c r="AD375" s="90">
        <f t="shared" si="764"/>
        <v>30.42</v>
      </c>
      <c r="AE375" s="90">
        <f t="shared" si="765"/>
        <v>33</v>
      </c>
      <c r="AF375" s="90">
        <f t="shared" si="721"/>
        <v>10.038600000000001</v>
      </c>
      <c r="AG375" s="121" t="str">
        <f t="shared" si="766"/>
        <v>CT19ACG01</v>
      </c>
      <c r="AH375" s="90">
        <f t="shared" si="767"/>
        <v>30.72</v>
      </c>
      <c r="AI375" s="90">
        <f t="shared" si="768"/>
        <v>25</v>
      </c>
      <c r="AJ375" s="90">
        <f t="shared" si="722"/>
        <v>7.68</v>
      </c>
      <c r="AK375" s="121" t="str">
        <f t="shared" si="769"/>
        <v>AC20MN20G01</v>
      </c>
      <c r="AL375" s="90">
        <f t="shared" si="770"/>
        <v>43.5</v>
      </c>
      <c r="AM375" s="90">
        <f t="shared" si="771"/>
        <v>25</v>
      </c>
      <c r="AN375" s="90">
        <f t="shared" si="723"/>
        <v>10.875</v>
      </c>
      <c r="AO375" s="121">
        <f t="shared" si="772"/>
        <v>0</v>
      </c>
      <c r="AP375" s="118">
        <f t="shared" si="725"/>
        <v>0</v>
      </c>
      <c r="AQ375" s="89">
        <f t="shared" si="773"/>
        <v>0</v>
      </c>
      <c r="AR375" s="279">
        <f t="shared" si="726"/>
        <v>0</v>
      </c>
      <c r="AS375" s="121">
        <f t="shared" si="774"/>
        <v>0</v>
      </c>
      <c r="AT375" s="118">
        <f t="shared" si="727"/>
        <v>0</v>
      </c>
      <c r="AU375" s="279">
        <f t="shared" si="775"/>
        <v>0</v>
      </c>
      <c r="AV375" s="279">
        <f t="shared" si="728"/>
        <v>0</v>
      </c>
      <c r="AW375" s="123">
        <f t="shared" si="776"/>
        <v>0</v>
      </c>
      <c r="AX375" s="118">
        <f t="shared" si="729"/>
        <v>0</v>
      </c>
      <c r="AY375" s="287">
        <f t="shared" si="777"/>
        <v>251.04</v>
      </c>
      <c r="AZ375" s="78">
        <f t="shared" ref="AZ375:AZ410" si="816">IF($C375="GD",H375+L375+P375+T375+X375+AB375+AF375+AJ375+AN375+AP375-BE375-BG375,AR375+AT375+AX375+AV375-BE375-BG375)</f>
        <v>55.211400000000005</v>
      </c>
      <c r="BA375" s="279"/>
      <c r="BC375" s="325">
        <f t="shared" ref="BC375:BC410" si="817">B375</f>
        <v>330</v>
      </c>
      <c r="BD375" s="330"/>
      <c r="BE375" s="331" t="b">
        <f t="shared" ref="BE375:BE410" si="818">IF(BD375="OK",$AY375*$BE$6/100)</f>
        <v>0</v>
      </c>
      <c r="BF375" s="330"/>
      <c r="BG375" s="331" t="b">
        <f t="shared" ref="BG375:BG410" si="819">IF(BF375="OK",$AY375*$BG$6/100)</f>
        <v>0</v>
      </c>
    </row>
    <row r="376" spans="1:1042" ht="15" customHeight="1" x14ac:dyDescent="0.2">
      <c r="B376" s="91">
        <v>331</v>
      </c>
      <c r="C376" s="91" t="s">
        <v>92</v>
      </c>
      <c r="D376" s="283">
        <f t="shared" si="724"/>
        <v>44107</v>
      </c>
      <c r="E376" s="90">
        <f t="shared" si="745"/>
        <v>0</v>
      </c>
      <c r="F376" s="90">
        <f t="shared" si="746"/>
        <v>0</v>
      </c>
      <c r="G376" s="90">
        <f t="shared" si="747"/>
        <v>0</v>
      </c>
      <c r="H376" s="90">
        <f t="shared" si="715"/>
        <v>0</v>
      </c>
      <c r="I376" s="121">
        <f t="shared" si="748"/>
        <v>0</v>
      </c>
      <c r="J376" s="90">
        <f t="shared" si="749"/>
        <v>0</v>
      </c>
      <c r="K376" s="90">
        <f t="shared" si="750"/>
        <v>0</v>
      </c>
      <c r="L376" s="90">
        <f t="shared" si="716"/>
        <v>0</v>
      </c>
      <c r="M376" s="121" t="str">
        <f t="shared" si="751"/>
        <v>AC20MNM01</v>
      </c>
      <c r="N376" s="90">
        <f t="shared" si="752"/>
        <v>90.12</v>
      </c>
      <c r="O376" s="90">
        <f t="shared" si="753"/>
        <v>20</v>
      </c>
      <c r="P376" s="90">
        <f t="shared" si="717"/>
        <v>18.024000000000001</v>
      </c>
      <c r="Q376" s="121">
        <f t="shared" si="754"/>
        <v>0</v>
      </c>
      <c r="R376" s="90">
        <f t="shared" si="755"/>
        <v>0</v>
      </c>
      <c r="S376" s="90">
        <f t="shared" si="756"/>
        <v>0</v>
      </c>
      <c r="T376" s="90">
        <f t="shared" si="718"/>
        <v>0</v>
      </c>
      <c r="U376" s="121" t="str">
        <f t="shared" si="757"/>
        <v>EU19TAM02</v>
      </c>
      <c r="V376" s="90">
        <f t="shared" si="758"/>
        <v>79.44</v>
      </c>
      <c r="W376" s="90">
        <f t="shared" si="759"/>
        <v>11</v>
      </c>
      <c r="X376" s="90">
        <f t="shared" si="719"/>
        <v>8.7383999999999986</v>
      </c>
      <c r="Y376" s="121">
        <f t="shared" si="760"/>
        <v>0</v>
      </c>
      <c r="Z376" s="90">
        <f t="shared" si="761"/>
        <v>0</v>
      </c>
      <c r="AA376" s="90">
        <f t="shared" si="762"/>
        <v>0</v>
      </c>
      <c r="AB376" s="90">
        <f t="shared" si="720"/>
        <v>0</v>
      </c>
      <c r="AC376" s="121" t="str">
        <f t="shared" si="763"/>
        <v>MF19DAG01</v>
      </c>
      <c r="AD376" s="90">
        <f t="shared" si="764"/>
        <v>60.84</v>
      </c>
      <c r="AE376" s="90">
        <f t="shared" si="765"/>
        <v>33</v>
      </c>
      <c r="AF376" s="90">
        <f t="shared" si="721"/>
        <v>20.077200000000001</v>
      </c>
      <c r="AG376" s="121">
        <f t="shared" si="766"/>
        <v>0</v>
      </c>
      <c r="AH376" s="90">
        <f t="shared" si="767"/>
        <v>0</v>
      </c>
      <c r="AI376" s="90">
        <f t="shared" si="768"/>
        <v>0</v>
      </c>
      <c r="AJ376" s="90">
        <f t="shared" si="722"/>
        <v>0</v>
      </c>
      <c r="AK376" s="121">
        <f t="shared" si="769"/>
        <v>0</v>
      </c>
      <c r="AL376" s="90">
        <f t="shared" si="770"/>
        <v>0</v>
      </c>
      <c r="AM376" s="90">
        <f t="shared" si="771"/>
        <v>0</v>
      </c>
      <c r="AN376" s="90">
        <f t="shared" si="723"/>
        <v>0</v>
      </c>
      <c r="AO376" s="121">
        <f t="shared" si="772"/>
        <v>0</v>
      </c>
      <c r="AP376" s="118">
        <f t="shared" si="725"/>
        <v>0</v>
      </c>
      <c r="AQ376" s="89">
        <f t="shared" si="773"/>
        <v>0</v>
      </c>
      <c r="AR376" s="279">
        <f t="shared" si="726"/>
        <v>0</v>
      </c>
      <c r="AS376" s="121">
        <f t="shared" si="774"/>
        <v>0</v>
      </c>
      <c r="AT376" s="118">
        <f t="shared" si="727"/>
        <v>0</v>
      </c>
      <c r="AU376" s="279">
        <f t="shared" si="775"/>
        <v>0</v>
      </c>
      <c r="AV376" s="279">
        <f t="shared" si="728"/>
        <v>0</v>
      </c>
      <c r="AW376" s="123">
        <f t="shared" si="776"/>
        <v>0</v>
      </c>
      <c r="AX376" s="118">
        <f t="shared" si="729"/>
        <v>0</v>
      </c>
      <c r="AY376" s="287">
        <f t="shared" si="777"/>
        <v>230.4</v>
      </c>
      <c r="AZ376" s="78">
        <f t="shared" si="816"/>
        <v>46.839600000000004</v>
      </c>
      <c r="BA376" s="279"/>
      <c r="BC376" s="325">
        <f t="shared" si="817"/>
        <v>331</v>
      </c>
      <c r="BD376" s="330"/>
      <c r="BE376" s="331" t="b">
        <f t="shared" si="818"/>
        <v>0</v>
      </c>
      <c r="BF376" s="330"/>
      <c r="BG376" s="331" t="b">
        <f t="shared" si="819"/>
        <v>0</v>
      </c>
    </row>
    <row r="377" spans="1:1042" ht="15" customHeight="1" x14ac:dyDescent="0.2">
      <c r="B377" s="91">
        <v>332</v>
      </c>
      <c r="C377" s="91" t="s">
        <v>92</v>
      </c>
      <c r="D377" s="283">
        <f t="shared" si="724"/>
        <v>44107</v>
      </c>
      <c r="E377" s="90" t="str">
        <f t="shared" si="745"/>
        <v>MF19ACM01</v>
      </c>
      <c r="F377" s="90">
        <f t="shared" si="746"/>
        <v>60.84</v>
      </c>
      <c r="G377" s="90">
        <f t="shared" si="747"/>
        <v>23</v>
      </c>
      <c r="H377" s="90">
        <f t="shared" si="715"/>
        <v>13.993200000000002</v>
      </c>
      <c r="I377" s="121" t="str">
        <f t="shared" si="748"/>
        <v>CT19ACM02</v>
      </c>
      <c r="J377" s="90">
        <f t="shared" si="749"/>
        <v>31.200000000000003</v>
      </c>
      <c r="K377" s="90">
        <f t="shared" si="750"/>
        <v>20</v>
      </c>
      <c r="L377" s="90">
        <f t="shared" si="716"/>
        <v>6.24</v>
      </c>
      <c r="M377" s="121" t="str">
        <f t="shared" si="751"/>
        <v>AC20MNM01</v>
      </c>
      <c r="N377" s="90">
        <f t="shared" si="752"/>
        <v>45.06</v>
      </c>
      <c r="O377" s="90">
        <f t="shared" si="753"/>
        <v>20</v>
      </c>
      <c r="P377" s="90">
        <f t="shared" si="717"/>
        <v>9.0120000000000005</v>
      </c>
      <c r="Q377" s="121">
        <f t="shared" si="754"/>
        <v>0</v>
      </c>
      <c r="R377" s="90">
        <f t="shared" si="755"/>
        <v>0</v>
      </c>
      <c r="S377" s="90">
        <f t="shared" si="756"/>
        <v>0</v>
      </c>
      <c r="T377" s="90">
        <f t="shared" si="718"/>
        <v>0</v>
      </c>
      <c r="U377" s="121" t="str">
        <f t="shared" si="757"/>
        <v>EU19TAM02</v>
      </c>
      <c r="V377" s="90">
        <f t="shared" si="758"/>
        <v>39.72</v>
      </c>
      <c r="W377" s="90">
        <f t="shared" si="759"/>
        <v>11</v>
      </c>
      <c r="X377" s="90">
        <f t="shared" si="719"/>
        <v>4.3691999999999993</v>
      </c>
      <c r="Y377" s="121">
        <f t="shared" si="760"/>
        <v>0</v>
      </c>
      <c r="Z377" s="90">
        <f t="shared" si="761"/>
        <v>0</v>
      </c>
      <c r="AA377" s="90">
        <f t="shared" si="762"/>
        <v>0</v>
      </c>
      <c r="AB377" s="90">
        <f t="shared" si="720"/>
        <v>0</v>
      </c>
      <c r="AC377" s="121">
        <f t="shared" si="763"/>
        <v>0</v>
      </c>
      <c r="AD377" s="90">
        <f t="shared" si="764"/>
        <v>0</v>
      </c>
      <c r="AE377" s="90">
        <f t="shared" si="765"/>
        <v>0</v>
      </c>
      <c r="AF377" s="90">
        <f t="shared" si="721"/>
        <v>0</v>
      </c>
      <c r="AG377" s="121">
        <f t="shared" si="766"/>
        <v>0</v>
      </c>
      <c r="AH377" s="90">
        <f t="shared" si="767"/>
        <v>0</v>
      </c>
      <c r="AI377" s="90">
        <f t="shared" si="768"/>
        <v>0</v>
      </c>
      <c r="AJ377" s="90">
        <f t="shared" si="722"/>
        <v>0</v>
      </c>
      <c r="AK377" s="121" t="str">
        <f t="shared" si="769"/>
        <v>AC20MN20G01</v>
      </c>
      <c r="AL377" s="90">
        <f t="shared" si="770"/>
        <v>43.5</v>
      </c>
      <c r="AM377" s="90">
        <f t="shared" si="771"/>
        <v>25</v>
      </c>
      <c r="AN377" s="90">
        <f t="shared" si="723"/>
        <v>10.875</v>
      </c>
      <c r="AO377" s="121">
        <f t="shared" si="772"/>
        <v>0</v>
      </c>
      <c r="AP377" s="118">
        <f t="shared" si="725"/>
        <v>0</v>
      </c>
      <c r="AQ377" s="89">
        <f t="shared" si="773"/>
        <v>0</v>
      </c>
      <c r="AR377" s="279">
        <f t="shared" si="726"/>
        <v>0</v>
      </c>
      <c r="AS377" s="121">
        <f t="shared" si="774"/>
        <v>0</v>
      </c>
      <c r="AT377" s="118">
        <f t="shared" si="727"/>
        <v>0</v>
      </c>
      <c r="AU377" s="279">
        <f t="shared" si="775"/>
        <v>0</v>
      </c>
      <c r="AV377" s="279">
        <f t="shared" si="728"/>
        <v>0</v>
      </c>
      <c r="AW377" s="123">
        <f t="shared" si="776"/>
        <v>0</v>
      </c>
      <c r="AX377" s="118">
        <f t="shared" si="729"/>
        <v>0</v>
      </c>
      <c r="AY377" s="287">
        <f t="shared" si="777"/>
        <v>220.32000000000002</v>
      </c>
      <c r="AZ377" s="78">
        <f t="shared" si="816"/>
        <v>44.489400000000003</v>
      </c>
      <c r="BA377" s="279"/>
      <c r="BC377" s="325">
        <f t="shared" si="817"/>
        <v>332</v>
      </c>
      <c r="BD377" s="330"/>
      <c r="BE377" s="331" t="b">
        <f t="shared" si="818"/>
        <v>0</v>
      </c>
      <c r="BF377" s="330"/>
      <c r="BG377" s="331" t="b">
        <f t="shared" si="819"/>
        <v>0</v>
      </c>
    </row>
    <row r="378" spans="1:1042" ht="15" customHeight="1" x14ac:dyDescent="0.2">
      <c r="B378" s="91">
        <v>333</v>
      </c>
      <c r="C378" s="91" t="s">
        <v>92</v>
      </c>
      <c r="D378" s="283">
        <f t="shared" si="724"/>
        <v>44107</v>
      </c>
      <c r="E378" s="90">
        <f t="shared" si="745"/>
        <v>0</v>
      </c>
      <c r="F378" s="90">
        <f t="shared" si="746"/>
        <v>0</v>
      </c>
      <c r="G378" s="90">
        <f t="shared" si="747"/>
        <v>0</v>
      </c>
      <c r="H378" s="90">
        <f t="shared" si="715"/>
        <v>0</v>
      </c>
      <c r="I378" s="121">
        <f t="shared" si="748"/>
        <v>0</v>
      </c>
      <c r="J378" s="90">
        <f t="shared" si="749"/>
        <v>0</v>
      </c>
      <c r="K378" s="90">
        <f t="shared" si="750"/>
        <v>0</v>
      </c>
      <c r="L378" s="90">
        <f t="shared" si="716"/>
        <v>0</v>
      </c>
      <c r="M378" s="121" t="str">
        <f t="shared" si="751"/>
        <v>AC20MNM01</v>
      </c>
      <c r="N378" s="90">
        <f t="shared" si="752"/>
        <v>270.36</v>
      </c>
      <c r="O378" s="90">
        <f t="shared" si="753"/>
        <v>20</v>
      </c>
      <c r="P378" s="90">
        <f t="shared" si="717"/>
        <v>54.07200000000001</v>
      </c>
      <c r="Q378" s="121">
        <f t="shared" si="754"/>
        <v>0</v>
      </c>
      <c r="R378" s="90">
        <f t="shared" si="755"/>
        <v>0</v>
      </c>
      <c r="S378" s="90">
        <f t="shared" si="756"/>
        <v>0</v>
      </c>
      <c r="T378" s="90">
        <f t="shared" si="718"/>
        <v>0</v>
      </c>
      <c r="U378" s="121" t="str">
        <f t="shared" si="757"/>
        <v>EU19TAM02</v>
      </c>
      <c r="V378" s="90">
        <f t="shared" si="758"/>
        <v>79.44</v>
      </c>
      <c r="W378" s="90">
        <f t="shared" si="759"/>
        <v>11</v>
      </c>
      <c r="X378" s="90">
        <f t="shared" si="719"/>
        <v>8.7383999999999986</v>
      </c>
      <c r="Y378" s="121">
        <f t="shared" si="760"/>
        <v>0</v>
      </c>
      <c r="Z378" s="90">
        <f t="shared" si="761"/>
        <v>0</v>
      </c>
      <c r="AA378" s="90">
        <f t="shared" si="762"/>
        <v>0</v>
      </c>
      <c r="AB378" s="90">
        <f t="shared" si="720"/>
        <v>0</v>
      </c>
      <c r="AC378" s="121">
        <f t="shared" si="763"/>
        <v>0</v>
      </c>
      <c r="AD378" s="90">
        <f t="shared" si="764"/>
        <v>0</v>
      </c>
      <c r="AE378" s="90">
        <f t="shared" si="765"/>
        <v>0</v>
      </c>
      <c r="AF378" s="90">
        <f t="shared" si="721"/>
        <v>0</v>
      </c>
      <c r="AG378" s="121">
        <f t="shared" si="766"/>
        <v>0</v>
      </c>
      <c r="AH378" s="90">
        <f t="shared" si="767"/>
        <v>0</v>
      </c>
      <c r="AI378" s="90">
        <f t="shared" si="768"/>
        <v>0</v>
      </c>
      <c r="AJ378" s="90">
        <f t="shared" si="722"/>
        <v>0</v>
      </c>
      <c r="AK378" s="121">
        <f t="shared" si="769"/>
        <v>0</v>
      </c>
      <c r="AL378" s="90">
        <f t="shared" si="770"/>
        <v>0</v>
      </c>
      <c r="AM378" s="90">
        <f t="shared" si="771"/>
        <v>0</v>
      </c>
      <c r="AN378" s="90">
        <f t="shared" si="723"/>
        <v>0</v>
      </c>
      <c r="AO378" s="121">
        <f t="shared" si="772"/>
        <v>0</v>
      </c>
      <c r="AP378" s="118">
        <f t="shared" si="725"/>
        <v>0</v>
      </c>
      <c r="AQ378" s="89">
        <f t="shared" si="773"/>
        <v>0</v>
      </c>
      <c r="AR378" s="279">
        <f t="shared" si="726"/>
        <v>0</v>
      </c>
      <c r="AS378" s="121">
        <f t="shared" si="774"/>
        <v>0</v>
      </c>
      <c r="AT378" s="118">
        <f t="shared" si="727"/>
        <v>0</v>
      </c>
      <c r="AU378" s="279">
        <f t="shared" si="775"/>
        <v>0</v>
      </c>
      <c r="AV378" s="279">
        <f t="shared" si="728"/>
        <v>0</v>
      </c>
      <c r="AW378" s="123">
        <f t="shared" si="776"/>
        <v>0</v>
      </c>
      <c r="AX378" s="118">
        <f t="shared" si="729"/>
        <v>0</v>
      </c>
      <c r="AY378" s="287">
        <f t="shared" si="777"/>
        <v>349.8</v>
      </c>
      <c r="AZ378" s="78">
        <f t="shared" si="816"/>
        <v>62.810400000000008</v>
      </c>
      <c r="BA378" s="279"/>
      <c r="BC378" s="325">
        <f t="shared" si="817"/>
        <v>333</v>
      </c>
      <c r="BD378" s="330"/>
      <c r="BE378" s="331" t="b">
        <f t="shared" si="818"/>
        <v>0</v>
      </c>
      <c r="BF378" s="330"/>
      <c r="BG378" s="331" t="b">
        <f t="shared" si="819"/>
        <v>0</v>
      </c>
    </row>
    <row r="379" spans="1:1042" ht="15" customHeight="1" x14ac:dyDescent="0.2">
      <c r="B379" s="91">
        <v>334</v>
      </c>
      <c r="C379" s="91" t="s">
        <v>92</v>
      </c>
      <c r="D379" s="283">
        <f t="shared" si="724"/>
        <v>44107</v>
      </c>
      <c r="E379" s="90" t="str">
        <f t="shared" si="745"/>
        <v>MF19ACM01</v>
      </c>
      <c r="F379" s="90">
        <f t="shared" si="746"/>
        <v>60.84</v>
      </c>
      <c r="G379" s="90">
        <f t="shared" si="747"/>
        <v>23</v>
      </c>
      <c r="H379" s="90">
        <f t="shared" si="715"/>
        <v>13.993200000000002</v>
      </c>
      <c r="I379" s="121">
        <f t="shared" si="748"/>
        <v>0</v>
      </c>
      <c r="J379" s="90">
        <f t="shared" si="749"/>
        <v>0</v>
      </c>
      <c r="K379" s="90">
        <f t="shared" si="750"/>
        <v>0</v>
      </c>
      <c r="L379" s="90">
        <f t="shared" si="716"/>
        <v>0</v>
      </c>
      <c r="M379" s="121">
        <f t="shared" si="751"/>
        <v>0</v>
      </c>
      <c r="N379" s="90">
        <f t="shared" si="752"/>
        <v>0</v>
      </c>
      <c r="O379" s="90">
        <f t="shared" si="753"/>
        <v>0</v>
      </c>
      <c r="P379" s="90">
        <f t="shared" si="717"/>
        <v>0</v>
      </c>
      <c r="Q379" s="121">
        <f t="shared" si="754"/>
        <v>0</v>
      </c>
      <c r="R379" s="90">
        <f t="shared" si="755"/>
        <v>0</v>
      </c>
      <c r="S379" s="90">
        <f t="shared" si="756"/>
        <v>0</v>
      </c>
      <c r="T379" s="90">
        <f t="shared" si="718"/>
        <v>0</v>
      </c>
      <c r="U379" s="121">
        <f t="shared" si="757"/>
        <v>0</v>
      </c>
      <c r="V379" s="90">
        <f t="shared" si="758"/>
        <v>0</v>
      </c>
      <c r="W379" s="90">
        <f t="shared" si="759"/>
        <v>0</v>
      </c>
      <c r="X379" s="90">
        <f t="shared" si="719"/>
        <v>0</v>
      </c>
      <c r="Y379" s="121">
        <f t="shared" si="760"/>
        <v>0</v>
      </c>
      <c r="Z379" s="90">
        <f t="shared" si="761"/>
        <v>0</v>
      </c>
      <c r="AA379" s="90">
        <f t="shared" si="762"/>
        <v>0</v>
      </c>
      <c r="AB379" s="90">
        <f t="shared" si="720"/>
        <v>0</v>
      </c>
      <c r="AC379" s="121" t="str">
        <f t="shared" si="763"/>
        <v>MF19DAG01</v>
      </c>
      <c r="AD379" s="90">
        <f t="shared" si="764"/>
        <v>30.42</v>
      </c>
      <c r="AE379" s="90">
        <f t="shared" si="765"/>
        <v>33</v>
      </c>
      <c r="AF379" s="90">
        <f t="shared" si="721"/>
        <v>10.038600000000001</v>
      </c>
      <c r="AG379" s="121" t="str">
        <f t="shared" si="766"/>
        <v>CT19ACG01</v>
      </c>
      <c r="AH379" s="90">
        <f t="shared" si="767"/>
        <v>61.44</v>
      </c>
      <c r="AI379" s="90">
        <f t="shared" si="768"/>
        <v>25</v>
      </c>
      <c r="AJ379" s="90">
        <f t="shared" si="722"/>
        <v>15.36</v>
      </c>
      <c r="AK379" s="121" t="str">
        <f t="shared" si="769"/>
        <v>AC20MN20G01</v>
      </c>
      <c r="AL379" s="90">
        <f t="shared" si="770"/>
        <v>43.5</v>
      </c>
      <c r="AM379" s="90">
        <f t="shared" si="771"/>
        <v>25</v>
      </c>
      <c r="AN379" s="90">
        <f t="shared" si="723"/>
        <v>10.875</v>
      </c>
      <c r="AO379" s="121">
        <f t="shared" si="772"/>
        <v>0</v>
      </c>
      <c r="AP379" s="118">
        <f t="shared" si="725"/>
        <v>0</v>
      </c>
      <c r="AQ379" s="89">
        <f t="shared" si="773"/>
        <v>0</v>
      </c>
      <c r="AR379" s="279">
        <f t="shared" si="726"/>
        <v>0</v>
      </c>
      <c r="AS379" s="121">
        <f t="shared" si="774"/>
        <v>0</v>
      </c>
      <c r="AT379" s="118">
        <f t="shared" si="727"/>
        <v>0</v>
      </c>
      <c r="AU379" s="279">
        <f t="shared" si="775"/>
        <v>0</v>
      </c>
      <c r="AV379" s="279">
        <f t="shared" si="728"/>
        <v>0</v>
      </c>
      <c r="AW379" s="123">
        <f t="shared" si="776"/>
        <v>0</v>
      </c>
      <c r="AX379" s="118">
        <f t="shared" si="729"/>
        <v>0</v>
      </c>
      <c r="AY379" s="287">
        <f t="shared" si="777"/>
        <v>196.2</v>
      </c>
      <c r="AZ379" s="78">
        <f t="shared" si="816"/>
        <v>50.266800000000003</v>
      </c>
      <c r="BA379" s="279"/>
      <c r="BC379" s="325">
        <f t="shared" si="817"/>
        <v>334</v>
      </c>
      <c r="BD379" s="330"/>
      <c r="BE379" s="331" t="b">
        <f t="shared" si="818"/>
        <v>0</v>
      </c>
      <c r="BF379" s="330"/>
      <c r="BG379" s="331" t="b">
        <f t="shared" si="819"/>
        <v>0</v>
      </c>
    </row>
    <row r="380" spans="1:1042" ht="15" customHeight="1" x14ac:dyDescent="0.2">
      <c r="B380" s="91">
        <v>335</v>
      </c>
      <c r="C380" s="91" t="s">
        <v>92</v>
      </c>
      <c r="D380" s="283">
        <f t="shared" si="724"/>
        <v>44107</v>
      </c>
      <c r="E380" s="90" t="str">
        <f t="shared" si="745"/>
        <v>MF19ACM01</v>
      </c>
      <c r="F380" s="90">
        <f t="shared" si="746"/>
        <v>30.42</v>
      </c>
      <c r="G380" s="90">
        <f t="shared" si="747"/>
        <v>23</v>
      </c>
      <c r="H380" s="90">
        <f t="shared" si="715"/>
        <v>6.9966000000000008</v>
      </c>
      <c r="I380" s="121" t="str">
        <f t="shared" si="748"/>
        <v>CT19ACM02</v>
      </c>
      <c r="J380" s="90">
        <f t="shared" si="749"/>
        <v>31.200000000000003</v>
      </c>
      <c r="K380" s="90">
        <f t="shared" si="750"/>
        <v>20</v>
      </c>
      <c r="L380" s="90">
        <f t="shared" si="716"/>
        <v>6.24</v>
      </c>
      <c r="M380" s="121" t="str">
        <f t="shared" si="751"/>
        <v>AC20MNM01</v>
      </c>
      <c r="N380" s="90">
        <f t="shared" si="752"/>
        <v>90.12</v>
      </c>
      <c r="O380" s="90">
        <f t="shared" si="753"/>
        <v>20</v>
      </c>
      <c r="P380" s="90">
        <f t="shared" si="717"/>
        <v>18.024000000000001</v>
      </c>
      <c r="Q380" s="121">
        <f t="shared" si="754"/>
        <v>0</v>
      </c>
      <c r="R380" s="90">
        <f t="shared" si="755"/>
        <v>0</v>
      </c>
      <c r="S380" s="90">
        <f t="shared" si="756"/>
        <v>0</v>
      </c>
      <c r="T380" s="90">
        <f t="shared" si="718"/>
        <v>0</v>
      </c>
      <c r="U380" s="121" t="str">
        <f t="shared" si="757"/>
        <v>EU19TAM02</v>
      </c>
      <c r="V380" s="90">
        <f t="shared" si="758"/>
        <v>39.72</v>
      </c>
      <c r="W380" s="90">
        <f t="shared" si="759"/>
        <v>11</v>
      </c>
      <c r="X380" s="90">
        <f t="shared" si="719"/>
        <v>4.3691999999999993</v>
      </c>
      <c r="Y380" s="121">
        <f t="shared" si="760"/>
        <v>0</v>
      </c>
      <c r="Z380" s="90">
        <f t="shared" si="761"/>
        <v>0</v>
      </c>
      <c r="AA380" s="90">
        <f t="shared" si="762"/>
        <v>0</v>
      </c>
      <c r="AB380" s="90">
        <f t="shared" si="720"/>
        <v>0</v>
      </c>
      <c r="AC380" s="121">
        <f t="shared" si="763"/>
        <v>0</v>
      </c>
      <c r="AD380" s="90">
        <f t="shared" si="764"/>
        <v>0</v>
      </c>
      <c r="AE380" s="90">
        <f t="shared" si="765"/>
        <v>0</v>
      </c>
      <c r="AF380" s="90">
        <f t="shared" si="721"/>
        <v>0</v>
      </c>
      <c r="AG380" s="121" t="str">
        <f t="shared" si="766"/>
        <v>CT19ACG01</v>
      </c>
      <c r="AH380" s="90">
        <f t="shared" si="767"/>
        <v>30.72</v>
      </c>
      <c r="AI380" s="90">
        <f t="shared" si="768"/>
        <v>25</v>
      </c>
      <c r="AJ380" s="90">
        <f t="shared" si="722"/>
        <v>7.68</v>
      </c>
      <c r="AK380" s="121" t="str">
        <f t="shared" si="769"/>
        <v>AC20MN20G01</v>
      </c>
      <c r="AL380" s="90">
        <f t="shared" si="770"/>
        <v>87</v>
      </c>
      <c r="AM380" s="90">
        <f t="shared" si="771"/>
        <v>25</v>
      </c>
      <c r="AN380" s="90">
        <f t="shared" si="723"/>
        <v>21.75</v>
      </c>
      <c r="AO380" s="121">
        <f t="shared" si="772"/>
        <v>0</v>
      </c>
      <c r="AP380" s="118">
        <f t="shared" si="725"/>
        <v>0</v>
      </c>
      <c r="AQ380" s="89">
        <f t="shared" si="773"/>
        <v>0</v>
      </c>
      <c r="AR380" s="279">
        <f t="shared" si="726"/>
        <v>0</v>
      </c>
      <c r="AS380" s="121">
        <f t="shared" si="774"/>
        <v>0</v>
      </c>
      <c r="AT380" s="118">
        <f t="shared" si="727"/>
        <v>0</v>
      </c>
      <c r="AU380" s="279">
        <f t="shared" si="775"/>
        <v>0</v>
      </c>
      <c r="AV380" s="279">
        <f t="shared" si="728"/>
        <v>0</v>
      </c>
      <c r="AW380" s="123">
        <f t="shared" si="776"/>
        <v>0</v>
      </c>
      <c r="AX380" s="118">
        <f t="shared" si="729"/>
        <v>0</v>
      </c>
      <c r="AY380" s="287">
        <f t="shared" si="777"/>
        <v>309.18</v>
      </c>
      <c r="AZ380" s="78">
        <f t="shared" si="816"/>
        <v>65.059799999999996</v>
      </c>
      <c r="BA380" s="279"/>
      <c r="BC380" s="325">
        <f t="shared" si="817"/>
        <v>335</v>
      </c>
      <c r="BD380" s="330"/>
      <c r="BE380" s="331" t="b">
        <f t="shared" si="818"/>
        <v>0</v>
      </c>
      <c r="BF380" s="330"/>
      <c r="BG380" s="331" t="b">
        <f t="shared" si="819"/>
        <v>0</v>
      </c>
    </row>
    <row r="381" spans="1:1042" ht="15" customHeight="1" x14ac:dyDescent="0.2">
      <c r="B381" s="91">
        <v>336</v>
      </c>
      <c r="C381" s="91" t="s">
        <v>92</v>
      </c>
      <c r="D381" s="283">
        <f t="shared" si="724"/>
        <v>44107</v>
      </c>
      <c r="E381" s="90" t="str">
        <f t="shared" si="745"/>
        <v>MF19ACM01</v>
      </c>
      <c r="F381" s="90">
        <f t="shared" si="746"/>
        <v>60.84</v>
      </c>
      <c r="G381" s="90">
        <f t="shared" si="747"/>
        <v>23</v>
      </c>
      <c r="H381" s="90">
        <f t="shared" si="715"/>
        <v>13.993200000000002</v>
      </c>
      <c r="I381" s="121" t="str">
        <f t="shared" si="748"/>
        <v>CT19ACM02</v>
      </c>
      <c r="J381" s="90">
        <f t="shared" si="749"/>
        <v>93.600000000000009</v>
      </c>
      <c r="K381" s="90">
        <f t="shared" si="750"/>
        <v>20</v>
      </c>
      <c r="L381" s="90">
        <f t="shared" si="716"/>
        <v>18.720000000000002</v>
      </c>
      <c r="M381" s="121">
        <f t="shared" si="751"/>
        <v>0</v>
      </c>
      <c r="N381" s="90">
        <f t="shared" si="752"/>
        <v>0</v>
      </c>
      <c r="O381" s="90">
        <f t="shared" si="753"/>
        <v>0</v>
      </c>
      <c r="P381" s="90">
        <f t="shared" si="717"/>
        <v>0</v>
      </c>
      <c r="Q381" s="121">
        <f t="shared" si="754"/>
        <v>0</v>
      </c>
      <c r="R381" s="90">
        <f t="shared" si="755"/>
        <v>0</v>
      </c>
      <c r="S381" s="90">
        <f t="shared" si="756"/>
        <v>0</v>
      </c>
      <c r="T381" s="90">
        <f t="shared" si="718"/>
        <v>0</v>
      </c>
      <c r="U381" s="121" t="str">
        <f t="shared" si="757"/>
        <v>EU19TAM02</v>
      </c>
      <c r="V381" s="90">
        <f t="shared" si="758"/>
        <v>119.16</v>
      </c>
      <c r="W381" s="90">
        <f t="shared" si="759"/>
        <v>11</v>
      </c>
      <c r="X381" s="90">
        <f t="shared" si="719"/>
        <v>13.1076</v>
      </c>
      <c r="Y381" s="121">
        <f t="shared" si="760"/>
        <v>0</v>
      </c>
      <c r="Z381" s="90">
        <f t="shared" si="761"/>
        <v>0</v>
      </c>
      <c r="AA381" s="90">
        <f t="shared" si="762"/>
        <v>0</v>
      </c>
      <c r="AB381" s="90">
        <f t="shared" si="720"/>
        <v>0</v>
      </c>
      <c r="AC381" s="121">
        <f t="shared" si="763"/>
        <v>0</v>
      </c>
      <c r="AD381" s="90">
        <f t="shared" si="764"/>
        <v>0</v>
      </c>
      <c r="AE381" s="90">
        <f t="shared" si="765"/>
        <v>0</v>
      </c>
      <c r="AF381" s="90">
        <f t="shared" si="721"/>
        <v>0</v>
      </c>
      <c r="AG381" s="121">
        <f t="shared" si="766"/>
        <v>0</v>
      </c>
      <c r="AH381" s="90">
        <f t="shared" si="767"/>
        <v>0</v>
      </c>
      <c r="AI381" s="90">
        <f t="shared" si="768"/>
        <v>0</v>
      </c>
      <c r="AJ381" s="90">
        <f t="shared" si="722"/>
        <v>0</v>
      </c>
      <c r="AK381" s="121">
        <f t="shared" si="769"/>
        <v>0</v>
      </c>
      <c r="AL381" s="90">
        <f t="shared" si="770"/>
        <v>0</v>
      </c>
      <c r="AM381" s="90">
        <f t="shared" si="771"/>
        <v>0</v>
      </c>
      <c r="AN381" s="90">
        <f t="shared" si="723"/>
        <v>0</v>
      </c>
      <c r="AO381" s="121">
        <f t="shared" si="772"/>
        <v>0</v>
      </c>
      <c r="AP381" s="118">
        <f t="shared" si="725"/>
        <v>0</v>
      </c>
      <c r="AQ381" s="89">
        <f t="shared" si="773"/>
        <v>0</v>
      </c>
      <c r="AR381" s="279">
        <f t="shared" si="726"/>
        <v>0</v>
      </c>
      <c r="AS381" s="121">
        <f t="shared" si="774"/>
        <v>0</v>
      </c>
      <c r="AT381" s="118">
        <f t="shared" si="727"/>
        <v>0</v>
      </c>
      <c r="AU381" s="279">
        <f t="shared" si="775"/>
        <v>0</v>
      </c>
      <c r="AV381" s="279">
        <f t="shared" si="728"/>
        <v>0</v>
      </c>
      <c r="AW381" s="123">
        <f t="shared" si="776"/>
        <v>0</v>
      </c>
      <c r="AX381" s="118">
        <f t="shared" si="729"/>
        <v>0</v>
      </c>
      <c r="AY381" s="287">
        <f t="shared" si="777"/>
        <v>273.60000000000002</v>
      </c>
      <c r="AZ381" s="78">
        <f t="shared" si="816"/>
        <v>45.820799999999998</v>
      </c>
      <c r="BA381" s="279"/>
      <c r="BC381" s="325">
        <f t="shared" si="817"/>
        <v>336</v>
      </c>
      <c r="BD381" s="330"/>
      <c r="BE381" s="331" t="b">
        <f t="shared" si="818"/>
        <v>0</v>
      </c>
      <c r="BF381" s="330"/>
      <c r="BG381" s="331" t="b">
        <f t="shared" si="819"/>
        <v>0</v>
      </c>
    </row>
    <row r="382" spans="1:1042" ht="15" customHeight="1" x14ac:dyDescent="0.2">
      <c r="B382" s="91">
        <v>337</v>
      </c>
      <c r="C382" s="91" t="s">
        <v>92</v>
      </c>
      <c r="D382" s="283">
        <f t="shared" si="724"/>
        <v>44107</v>
      </c>
      <c r="E382" s="90">
        <f t="shared" si="745"/>
        <v>0</v>
      </c>
      <c r="F382" s="90">
        <f t="shared" si="746"/>
        <v>0</v>
      </c>
      <c r="G382" s="90">
        <f t="shared" si="747"/>
        <v>0</v>
      </c>
      <c r="H382" s="90">
        <f t="shared" si="715"/>
        <v>0</v>
      </c>
      <c r="I382" s="121" t="str">
        <f t="shared" si="748"/>
        <v>CT19ACM02</v>
      </c>
      <c r="J382" s="90">
        <f t="shared" si="749"/>
        <v>31.200000000000003</v>
      </c>
      <c r="K382" s="90">
        <f t="shared" si="750"/>
        <v>20</v>
      </c>
      <c r="L382" s="90">
        <f t="shared" si="716"/>
        <v>6.24</v>
      </c>
      <c r="M382" s="121" t="str">
        <f t="shared" si="751"/>
        <v>AC20MNM01</v>
      </c>
      <c r="N382" s="90">
        <f t="shared" si="752"/>
        <v>90.12</v>
      </c>
      <c r="O382" s="90">
        <f t="shared" si="753"/>
        <v>20</v>
      </c>
      <c r="P382" s="90">
        <f t="shared" si="717"/>
        <v>18.024000000000001</v>
      </c>
      <c r="Q382" s="121">
        <f t="shared" si="754"/>
        <v>0</v>
      </c>
      <c r="R382" s="90">
        <f t="shared" si="755"/>
        <v>0</v>
      </c>
      <c r="S382" s="90">
        <f t="shared" si="756"/>
        <v>0</v>
      </c>
      <c r="T382" s="90">
        <f t="shared" si="718"/>
        <v>0</v>
      </c>
      <c r="U382" s="121" t="str">
        <f t="shared" si="757"/>
        <v>EU19TAM02</v>
      </c>
      <c r="V382" s="90">
        <f t="shared" si="758"/>
        <v>79.44</v>
      </c>
      <c r="W382" s="90">
        <f t="shared" si="759"/>
        <v>11</v>
      </c>
      <c r="X382" s="90">
        <f t="shared" si="719"/>
        <v>8.7383999999999986</v>
      </c>
      <c r="Y382" s="121">
        <f t="shared" si="760"/>
        <v>0</v>
      </c>
      <c r="Z382" s="90">
        <f t="shared" si="761"/>
        <v>0</v>
      </c>
      <c r="AA382" s="90">
        <f t="shared" si="762"/>
        <v>0</v>
      </c>
      <c r="AB382" s="90">
        <f t="shared" si="720"/>
        <v>0</v>
      </c>
      <c r="AC382" s="121">
        <f t="shared" si="763"/>
        <v>0</v>
      </c>
      <c r="AD382" s="90">
        <f t="shared" si="764"/>
        <v>0</v>
      </c>
      <c r="AE382" s="90">
        <f t="shared" si="765"/>
        <v>0</v>
      </c>
      <c r="AF382" s="90">
        <f t="shared" si="721"/>
        <v>0</v>
      </c>
      <c r="AG382" s="121" t="str">
        <f t="shared" si="766"/>
        <v>CT19ACG01</v>
      </c>
      <c r="AH382" s="90">
        <f t="shared" si="767"/>
        <v>30.72</v>
      </c>
      <c r="AI382" s="90">
        <f t="shared" si="768"/>
        <v>25</v>
      </c>
      <c r="AJ382" s="90">
        <f t="shared" si="722"/>
        <v>7.68</v>
      </c>
      <c r="AK382" s="121" t="str">
        <f t="shared" si="769"/>
        <v>AC20MN20G01</v>
      </c>
      <c r="AL382" s="90">
        <f t="shared" si="770"/>
        <v>43.5</v>
      </c>
      <c r="AM382" s="90">
        <f t="shared" si="771"/>
        <v>25</v>
      </c>
      <c r="AN382" s="90">
        <f t="shared" si="723"/>
        <v>10.875</v>
      </c>
      <c r="AO382" s="121">
        <f t="shared" si="772"/>
        <v>0</v>
      </c>
      <c r="AP382" s="118">
        <f t="shared" si="725"/>
        <v>0</v>
      </c>
      <c r="AQ382" s="89">
        <f t="shared" si="773"/>
        <v>0</v>
      </c>
      <c r="AR382" s="279">
        <f t="shared" si="726"/>
        <v>0</v>
      </c>
      <c r="AS382" s="121">
        <f t="shared" si="774"/>
        <v>0</v>
      </c>
      <c r="AT382" s="118">
        <f t="shared" si="727"/>
        <v>0</v>
      </c>
      <c r="AU382" s="279">
        <f t="shared" si="775"/>
        <v>0</v>
      </c>
      <c r="AV382" s="279">
        <f t="shared" si="728"/>
        <v>0</v>
      </c>
      <c r="AW382" s="123">
        <f t="shared" si="776"/>
        <v>0</v>
      </c>
      <c r="AX382" s="118">
        <f t="shared" si="729"/>
        <v>0</v>
      </c>
      <c r="AY382" s="287">
        <f t="shared" si="777"/>
        <v>274.98</v>
      </c>
      <c r="AZ382" s="78">
        <f t="shared" si="816"/>
        <v>51.557400000000001</v>
      </c>
      <c r="BA382" s="279"/>
      <c r="BC382" s="325">
        <f t="shared" si="817"/>
        <v>337</v>
      </c>
      <c r="BD382" s="330"/>
      <c r="BE382" s="331" t="b">
        <f t="shared" si="818"/>
        <v>0</v>
      </c>
      <c r="BF382" s="330"/>
      <c r="BG382" s="331" t="b">
        <f t="shared" si="819"/>
        <v>0</v>
      </c>
    </row>
    <row r="383" spans="1:1042" ht="15" customHeight="1" x14ac:dyDescent="0.2">
      <c r="B383" s="91">
        <v>338</v>
      </c>
      <c r="C383" s="91"/>
      <c r="D383" s="283">
        <f t="shared" si="724"/>
        <v>44109</v>
      </c>
      <c r="E383" s="90">
        <f t="shared" si="745"/>
        <v>0</v>
      </c>
      <c r="F383" s="90">
        <f t="shared" si="746"/>
        <v>0</v>
      </c>
      <c r="G383" s="90">
        <f t="shared" si="747"/>
        <v>0</v>
      </c>
      <c r="H383" s="90">
        <f t="shared" si="715"/>
        <v>0</v>
      </c>
      <c r="I383" s="121">
        <f t="shared" si="748"/>
        <v>0</v>
      </c>
      <c r="J383" s="90">
        <f t="shared" si="749"/>
        <v>0</v>
      </c>
      <c r="K383" s="90">
        <f t="shared" si="750"/>
        <v>0</v>
      </c>
      <c r="L383" s="90">
        <f t="shared" si="716"/>
        <v>0</v>
      </c>
      <c r="M383" s="121">
        <f t="shared" si="751"/>
        <v>0</v>
      </c>
      <c r="N383" s="90">
        <f t="shared" si="752"/>
        <v>0</v>
      </c>
      <c r="O383" s="90">
        <f t="shared" si="753"/>
        <v>0</v>
      </c>
      <c r="P383" s="90">
        <f t="shared" si="717"/>
        <v>0</v>
      </c>
      <c r="Q383" s="121">
        <f t="shared" si="754"/>
        <v>0</v>
      </c>
      <c r="R383" s="90">
        <f t="shared" si="755"/>
        <v>0</v>
      </c>
      <c r="S383" s="90">
        <f t="shared" si="756"/>
        <v>0</v>
      </c>
      <c r="T383" s="90">
        <f t="shared" si="718"/>
        <v>0</v>
      </c>
      <c r="U383" s="121">
        <f t="shared" si="757"/>
        <v>0</v>
      </c>
      <c r="V383" s="90">
        <f t="shared" si="758"/>
        <v>0</v>
      </c>
      <c r="W383" s="90">
        <f t="shared" si="759"/>
        <v>0</v>
      </c>
      <c r="X383" s="90">
        <f t="shared" si="719"/>
        <v>0</v>
      </c>
      <c r="Y383" s="121">
        <f t="shared" si="760"/>
        <v>0</v>
      </c>
      <c r="Z383" s="90">
        <f t="shared" si="761"/>
        <v>0</v>
      </c>
      <c r="AA383" s="90">
        <f t="shared" si="762"/>
        <v>0</v>
      </c>
      <c r="AB383" s="90">
        <f t="shared" si="720"/>
        <v>0</v>
      </c>
      <c r="AC383" s="121">
        <f t="shared" si="763"/>
        <v>0</v>
      </c>
      <c r="AD383" s="90">
        <f t="shared" si="764"/>
        <v>0</v>
      </c>
      <c r="AE383" s="90">
        <f t="shared" si="765"/>
        <v>0</v>
      </c>
      <c r="AF383" s="90">
        <f t="shared" si="721"/>
        <v>0</v>
      </c>
      <c r="AG383" s="121">
        <f t="shared" si="766"/>
        <v>0</v>
      </c>
      <c r="AH383" s="90">
        <f t="shared" si="767"/>
        <v>0</v>
      </c>
      <c r="AI383" s="90">
        <f t="shared" si="768"/>
        <v>0</v>
      </c>
      <c r="AJ383" s="90">
        <f t="shared" si="722"/>
        <v>0</v>
      </c>
      <c r="AK383" s="121">
        <f t="shared" si="769"/>
        <v>0</v>
      </c>
      <c r="AL383" s="90">
        <f t="shared" si="770"/>
        <v>0</v>
      </c>
      <c r="AM383" s="90">
        <f t="shared" si="771"/>
        <v>0</v>
      </c>
      <c r="AN383" s="90">
        <f t="shared" si="723"/>
        <v>0</v>
      </c>
      <c r="AO383" s="121">
        <f t="shared" si="772"/>
        <v>0</v>
      </c>
      <c r="AP383" s="118">
        <f t="shared" si="725"/>
        <v>0</v>
      </c>
      <c r="AQ383" s="89">
        <f t="shared" si="773"/>
        <v>90</v>
      </c>
      <c r="AR383" s="279">
        <f t="shared" si="726"/>
        <v>22.5</v>
      </c>
      <c r="AS383" s="121">
        <f t="shared" si="774"/>
        <v>0</v>
      </c>
      <c r="AT383" s="118">
        <f t="shared" si="727"/>
        <v>0</v>
      </c>
      <c r="AU383" s="279">
        <f t="shared" si="775"/>
        <v>0</v>
      </c>
      <c r="AV383" s="279">
        <f t="shared" si="728"/>
        <v>0</v>
      </c>
      <c r="AW383" s="123">
        <f t="shared" si="776"/>
        <v>0</v>
      </c>
      <c r="AX383" s="118">
        <f t="shared" si="729"/>
        <v>0</v>
      </c>
      <c r="AY383" s="287">
        <f t="shared" si="777"/>
        <v>90</v>
      </c>
      <c r="AZ383" s="78">
        <f t="shared" si="816"/>
        <v>22.5</v>
      </c>
      <c r="BA383" s="279"/>
      <c r="BC383" s="325">
        <f t="shared" si="817"/>
        <v>338</v>
      </c>
      <c r="BD383" s="330"/>
      <c r="BE383" s="331" t="b">
        <f t="shared" si="818"/>
        <v>0</v>
      </c>
      <c r="BF383" s="330"/>
      <c r="BG383" s="331" t="b">
        <f t="shared" si="819"/>
        <v>0</v>
      </c>
    </row>
    <row r="384" spans="1:1042" ht="15" customHeight="1" x14ac:dyDescent="0.2">
      <c r="B384" s="91">
        <v>339</v>
      </c>
      <c r="C384" s="91" t="s">
        <v>92</v>
      </c>
      <c r="D384" s="283">
        <f t="shared" si="724"/>
        <v>44113</v>
      </c>
      <c r="E384" s="90" t="str">
        <f t="shared" si="745"/>
        <v>MF19ACM01</v>
      </c>
      <c r="F384" s="90">
        <f t="shared" si="746"/>
        <v>60.84</v>
      </c>
      <c r="G384" s="90">
        <f t="shared" si="747"/>
        <v>23</v>
      </c>
      <c r="H384" s="90">
        <f t="shared" si="715"/>
        <v>13.993200000000002</v>
      </c>
      <c r="I384" s="121" t="str">
        <f t="shared" si="748"/>
        <v>CT19ACM02</v>
      </c>
      <c r="J384" s="90">
        <f t="shared" si="749"/>
        <v>31.200000000000003</v>
      </c>
      <c r="K384" s="90">
        <f t="shared" si="750"/>
        <v>20</v>
      </c>
      <c r="L384" s="90">
        <f t="shared" si="716"/>
        <v>6.24</v>
      </c>
      <c r="M384" s="121" t="str">
        <f t="shared" si="751"/>
        <v>AC20MNM01</v>
      </c>
      <c r="N384" s="90">
        <f t="shared" si="752"/>
        <v>45.06</v>
      </c>
      <c r="O384" s="90">
        <f t="shared" si="753"/>
        <v>20</v>
      </c>
      <c r="P384" s="90">
        <f t="shared" si="717"/>
        <v>9.0120000000000005</v>
      </c>
      <c r="Q384" s="121">
        <f t="shared" si="754"/>
        <v>0</v>
      </c>
      <c r="R384" s="90">
        <f t="shared" si="755"/>
        <v>0</v>
      </c>
      <c r="S384" s="90">
        <f t="shared" si="756"/>
        <v>0</v>
      </c>
      <c r="T384" s="90">
        <f t="shared" si="718"/>
        <v>0</v>
      </c>
      <c r="U384" s="121">
        <f t="shared" si="757"/>
        <v>0</v>
      </c>
      <c r="V384" s="90">
        <f t="shared" si="758"/>
        <v>0</v>
      </c>
      <c r="W384" s="90">
        <f t="shared" si="759"/>
        <v>0</v>
      </c>
      <c r="X384" s="90">
        <f t="shared" si="719"/>
        <v>0</v>
      </c>
      <c r="Y384" s="121">
        <f t="shared" si="760"/>
        <v>0</v>
      </c>
      <c r="Z384" s="90">
        <f t="shared" si="761"/>
        <v>0</v>
      </c>
      <c r="AA384" s="90">
        <f t="shared" si="762"/>
        <v>0</v>
      </c>
      <c r="AB384" s="90">
        <f t="shared" si="720"/>
        <v>0</v>
      </c>
      <c r="AC384" s="121">
        <f t="shared" si="763"/>
        <v>0</v>
      </c>
      <c r="AD384" s="90">
        <f t="shared" si="764"/>
        <v>0</v>
      </c>
      <c r="AE384" s="90">
        <f t="shared" si="765"/>
        <v>0</v>
      </c>
      <c r="AF384" s="90">
        <f t="shared" si="721"/>
        <v>0</v>
      </c>
      <c r="AG384" s="121" t="str">
        <f t="shared" si="766"/>
        <v>CT19ACG01</v>
      </c>
      <c r="AH384" s="90">
        <f t="shared" si="767"/>
        <v>30.72</v>
      </c>
      <c r="AI384" s="90">
        <f t="shared" si="768"/>
        <v>25</v>
      </c>
      <c r="AJ384" s="90">
        <f t="shared" si="722"/>
        <v>7.68</v>
      </c>
      <c r="AK384" s="121" t="str">
        <f t="shared" si="769"/>
        <v>AC20MN20G01</v>
      </c>
      <c r="AL384" s="90">
        <f t="shared" si="770"/>
        <v>43.5</v>
      </c>
      <c r="AM384" s="90">
        <f t="shared" si="771"/>
        <v>25</v>
      </c>
      <c r="AN384" s="90">
        <f t="shared" si="723"/>
        <v>10.875</v>
      </c>
      <c r="AO384" s="121">
        <f t="shared" si="772"/>
        <v>0</v>
      </c>
      <c r="AP384" s="118">
        <f t="shared" si="725"/>
        <v>0</v>
      </c>
      <c r="AQ384" s="89">
        <f t="shared" si="773"/>
        <v>0</v>
      </c>
      <c r="AR384" s="279">
        <f t="shared" si="726"/>
        <v>0</v>
      </c>
      <c r="AS384" s="121">
        <f t="shared" si="774"/>
        <v>0</v>
      </c>
      <c r="AT384" s="118">
        <f t="shared" si="727"/>
        <v>0</v>
      </c>
      <c r="AU384" s="279">
        <f t="shared" si="775"/>
        <v>0</v>
      </c>
      <c r="AV384" s="279">
        <f t="shared" si="728"/>
        <v>0</v>
      </c>
      <c r="AW384" s="123">
        <f t="shared" si="776"/>
        <v>0</v>
      </c>
      <c r="AX384" s="118">
        <f t="shared" si="729"/>
        <v>0</v>
      </c>
      <c r="AY384" s="287">
        <f t="shared" si="777"/>
        <v>211.32000000000002</v>
      </c>
      <c r="AZ384" s="78">
        <f t="shared" si="816"/>
        <v>47.800200000000004</v>
      </c>
      <c r="BA384" s="279"/>
      <c r="BC384" s="325">
        <f t="shared" si="817"/>
        <v>339</v>
      </c>
      <c r="BD384" s="330"/>
      <c r="BE384" s="331" t="b">
        <f t="shared" si="818"/>
        <v>0</v>
      </c>
      <c r="BF384" s="330"/>
      <c r="BG384" s="331" t="b">
        <f t="shared" si="819"/>
        <v>0</v>
      </c>
    </row>
    <row r="385" spans="2:1042" ht="15" customHeight="1" x14ac:dyDescent="0.2">
      <c r="B385" s="91">
        <v>340</v>
      </c>
      <c r="C385" s="91" t="s">
        <v>92</v>
      </c>
      <c r="D385" s="283">
        <f t="shared" si="724"/>
        <v>44113</v>
      </c>
      <c r="E385" s="90">
        <f t="shared" si="745"/>
        <v>0</v>
      </c>
      <c r="F385" s="90">
        <f t="shared" si="746"/>
        <v>0</v>
      </c>
      <c r="G385" s="90">
        <f t="shared" si="747"/>
        <v>0</v>
      </c>
      <c r="H385" s="90">
        <f t="shared" si="715"/>
        <v>0</v>
      </c>
      <c r="I385" s="121">
        <f t="shared" si="748"/>
        <v>0</v>
      </c>
      <c r="J385" s="90">
        <f t="shared" si="749"/>
        <v>0</v>
      </c>
      <c r="K385" s="90">
        <f t="shared" si="750"/>
        <v>0</v>
      </c>
      <c r="L385" s="90">
        <f t="shared" si="716"/>
        <v>0</v>
      </c>
      <c r="M385" s="121" t="str">
        <f t="shared" si="751"/>
        <v>AC20MNM01</v>
      </c>
      <c r="N385" s="90">
        <f t="shared" si="752"/>
        <v>180.24</v>
      </c>
      <c r="O385" s="90">
        <f t="shared" si="753"/>
        <v>20</v>
      </c>
      <c r="P385" s="90">
        <f t="shared" si="717"/>
        <v>36.048000000000002</v>
      </c>
      <c r="Q385" s="121">
        <f t="shared" si="754"/>
        <v>0</v>
      </c>
      <c r="R385" s="90">
        <f t="shared" si="755"/>
        <v>0</v>
      </c>
      <c r="S385" s="90">
        <f t="shared" si="756"/>
        <v>0</v>
      </c>
      <c r="T385" s="90">
        <f t="shared" si="718"/>
        <v>0</v>
      </c>
      <c r="U385" s="121">
        <f t="shared" si="757"/>
        <v>0</v>
      </c>
      <c r="V385" s="90">
        <f t="shared" si="758"/>
        <v>0</v>
      </c>
      <c r="W385" s="90">
        <f t="shared" si="759"/>
        <v>0</v>
      </c>
      <c r="X385" s="90">
        <f t="shared" si="719"/>
        <v>0</v>
      </c>
      <c r="Y385" s="121">
        <f t="shared" si="760"/>
        <v>0</v>
      </c>
      <c r="Z385" s="90">
        <f t="shared" si="761"/>
        <v>0</v>
      </c>
      <c r="AA385" s="90">
        <f t="shared" si="762"/>
        <v>0</v>
      </c>
      <c r="AB385" s="90">
        <f t="shared" si="720"/>
        <v>0</v>
      </c>
      <c r="AC385" s="121" t="str">
        <f t="shared" si="763"/>
        <v>MF19DAG01</v>
      </c>
      <c r="AD385" s="90">
        <f t="shared" si="764"/>
        <v>91.26</v>
      </c>
      <c r="AE385" s="90">
        <f t="shared" si="765"/>
        <v>33</v>
      </c>
      <c r="AF385" s="90">
        <f t="shared" si="721"/>
        <v>30.115800000000004</v>
      </c>
      <c r="AG385" s="121" t="str">
        <f t="shared" si="766"/>
        <v>CT19ACG01</v>
      </c>
      <c r="AH385" s="90">
        <f t="shared" si="767"/>
        <v>92.16</v>
      </c>
      <c r="AI385" s="90">
        <f t="shared" si="768"/>
        <v>25</v>
      </c>
      <c r="AJ385" s="90">
        <f t="shared" si="722"/>
        <v>23.04</v>
      </c>
      <c r="AK385" s="121" t="str">
        <f t="shared" si="769"/>
        <v>AC20MN20G01</v>
      </c>
      <c r="AL385" s="90">
        <f t="shared" si="770"/>
        <v>130.5</v>
      </c>
      <c r="AM385" s="90">
        <f t="shared" si="771"/>
        <v>25</v>
      </c>
      <c r="AN385" s="90">
        <f t="shared" si="723"/>
        <v>32.625</v>
      </c>
      <c r="AO385" s="121">
        <f t="shared" si="772"/>
        <v>0</v>
      </c>
      <c r="AP385" s="118">
        <f t="shared" si="725"/>
        <v>0</v>
      </c>
      <c r="AQ385" s="89">
        <f t="shared" si="773"/>
        <v>0</v>
      </c>
      <c r="AR385" s="279">
        <f t="shared" si="726"/>
        <v>0</v>
      </c>
      <c r="AS385" s="121">
        <f t="shared" si="774"/>
        <v>0</v>
      </c>
      <c r="AT385" s="118">
        <f t="shared" si="727"/>
        <v>0</v>
      </c>
      <c r="AU385" s="279">
        <f t="shared" si="775"/>
        <v>0</v>
      </c>
      <c r="AV385" s="279">
        <f t="shared" si="728"/>
        <v>0</v>
      </c>
      <c r="AW385" s="123">
        <f t="shared" si="776"/>
        <v>0</v>
      </c>
      <c r="AX385" s="118">
        <f t="shared" si="729"/>
        <v>0</v>
      </c>
      <c r="AY385" s="287">
        <f t="shared" si="777"/>
        <v>494.15999999999997</v>
      </c>
      <c r="AZ385" s="78">
        <f t="shared" si="816"/>
        <v>121.8288</v>
      </c>
      <c r="BA385" s="279"/>
      <c r="BC385" s="325">
        <f t="shared" si="817"/>
        <v>340</v>
      </c>
      <c r="BD385" s="330"/>
      <c r="BE385" s="331" t="b">
        <f t="shared" si="818"/>
        <v>0</v>
      </c>
      <c r="BF385" s="330"/>
      <c r="BG385" s="331" t="b">
        <f t="shared" si="819"/>
        <v>0</v>
      </c>
    </row>
    <row r="386" spans="2:1042" ht="15" customHeight="1" x14ac:dyDescent="0.2">
      <c r="B386" s="91">
        <v>341</v>
      </c>
      <c r="C386" s="91" t="s">
        <v>92</v>
      </c>
      <c r="D386" s="283">
        <f t="shared" si="724"/>
        <v>44113</v>
      </c>
      <c r="E386" s="90" t="str">
        <f t="shared" si="745"/>
        <v>MF19ACM01</v>
      </c>
      <c r="F386" s="90">
        <f t="shared" si="746"/>
        <v>60.84</v>
      </c>
      <c r="G386" s="90">
        <f t="shared" si="747"/>
        <v>23</v>
      </c>
      <c r="H386" s="90">
        <f t="shared" si="715"/>
        <v>13.993200000000002</v>
      </c>
      <c r="I386" s="121" t="str">
        <f t="shared" si="748"/>
        <v>CT19ACM02</v>
      </c>
      <c r="J386" s="90">
        <f t="shared" si="749"/>
        <v>62.400000000000006</v>
      </c>
      <c r="K386" s="90">
        <f t="shared" si="750"/>
        <v>20</v>
      </c>
      <c r="L386" s="90">
        <f t="shared" si="716"/>
        <v>12.48</v>
      </c>
      <c r="M386" s="121" t="str">
        <f t="shared" si="751"/>
        <v>AC20MNM01</v>
      </c>
      <c r="N386" s="90">
        <f t="shared" si="752"/>
        <v>90.12</v>
      </c>
      <c r="O386" s="90">
        <f t="shared" si="753"/>
        <v>20</v>
      </c>
      <c r="P386" s="90">
        <f t="shared" si="717"/>
        <v>18.024000000000001</v>
      </c>
      <c r="Q386" s="121">
        <f t="shared" si="754"/>
        <v>0</v>
      </c>
      <c r="R386" s="90">
        <f t="shared" si="755"/>
        <v>0</v>
      </c>
      <c r="S386" s="90">
        <f t="shared" si="756"/>
        <v>0</v>
      </c>
      <c r="T386" s="90">
        <f t="shared" si="718"/>
        <v>0</v>
      </c>
      <c r="U386" s="121">
        <f t="shared" si="757"/>
        <v>0</v>
      </c>
      <c r="V386" s="90">
        <f t="shared" si="758"/>
        <v>0</v>
      </c>
      <c r="W386" s="90">
        <f t="shared" si="759"/>
        <v>0</v>
      </c>
      <c r="X386" s="90">
        <f t="shared" si="719"/>
        <v>0</v>
      </c>
      <c r="Y386" s="121">
        <f t="shared" si="760"/>
        <v>0</v>
      </c>
      <c r="Z386" s="90">
        <f t="shared" si="761"/>
        <v>0</v>
      </c>
      <c r="AA386" s="90">
        <f t="shared" si="762"/>
        <v>0</v>
      </c>
      <c r="AB386" s="90">
        <f t="shared" si="720"/>
        <v>0</v>
      </c>
      <c r="AC386" s="121">
        <f t="shared" si="763"/>
        <v>0</v>
      </c>
      <c r="AD386" s="90">
        <f t="shared" si="764"/>
        <v>0</v>
      </c>
      <c r="AE386" s="90">
        <f t="shared" si="765"/>
        <v>0</v>
      </c>
      <c r="AF386" s="90">
        <f t="shared" si="721"/>
        <v>0</v>
      </c>
      <c r="AG386" s="121">
        <f t="shared" si="766"/>
        <v>0</v>
      </c>
      <c r="AH386" s="90">
        <f t="shared" si="767"/>
        <v>0</v>
      </c>
      <c r="AI386" s="90">
        <f t="shared" si="768"/>
        <v>0</v>
      </c>
      <c r="AJ386" s="90">
        <f t="shared" si="722"/>
        <v>0</v>
      </c>
      <c r="AK386" s="121">
        <f t="shared" si="769"/>
        <v>0</v>
      </c>
      <c r="AL386" s="90">
        <f t="shared" si="770"/>
        <v>0</v>
      </c>
      <c r="AM386" s="90">
        <f t="shared" si="771"/>
        <v>0</v>
      </c>
      <c r="AN386" s="90">
        <f t="shared" si="723"/>
        <v>0</v>
      </c>
      <c r="AO386" s="121">
        <f t="shared" si="772"/>
        <v>0</v>
      </c>
      <c r="AP386" s="118">
        <f t="shared" si="725"/>
        <v>0</v>
      </c>
      <c r="AQ386" s="89">
        <f t="shared" si="773"/>
        <v>0</v>
      </c>
      <c r="AR386" s="279">
        <f t="shared" si="726"/>
        <v>0</v>
      </c>
      <c r="AS386" s="121">
        <f t="shared" si="774"/>
        <v>0</v>
      </c>
      <c r="AT386" s="118">
        <f t="shared" si="727"/>
        <v>0</v>
      </c>
      <c r="AU386" s="279">
        <f t="shared" si="775"/>
        <v>0</v>
      </c>
      <c r="AV386" s="279">
        <f t="shared" si="728"/>
        <v>0</v>
      </c>
      <c r="AW386" s="123">
        <f t="shared" si="776"/>
        <v>0</v>
      </c>
      <c r="AX386" s="118">
        <f t="shared" si="729"/>
        <v>0</v>
      </c>
      <c r="AY386" s="287">
        <f t="shared" si="777"/>
        <v>213.36</v>
      </c>
      <c r="AZ386" s="78">
        <f t="shared" si="816"/>
        <v>44.497200000000007</v>
      </c>
      <c r="BA386" s="279"/>
      <c r="BC386" s="325">
        <f t="shared" si="817"/>
        <v>341</v>
      </c>
      <c r="BD386" s="330"/>
      <c r="BE386" s="331" t="b">
        <f t="shared" si="818"/>
        <v>0</v>
      </c>
      <c r="BF386" s="330"/>
      <c r="BG386" s="331" t="b">
        <f t="shared" si="819"/>
        <v>0</v>
      </c>
    </row>
    <row r="387" spans="2:1042" ht="15" customHeight="1" x14ac:dyDescent="0.2">
      <c r="B387" s="91">
        <v>342</v>
      </c>
      <c r="C387" s="91" t="s">
        <v>92</v>
      </c>
      <c r="D387" s="283">
        <f t="shared" si="724"/>
        <v>44113</v>
      </c>
      <c r="E387" s="90" t="str">
        <f t="shared" si="745"/>
        <v>MF19ACM01</v>
      </c>
      <c r="F387" s="90">
        <f t="shared" si="746"/>
        <v>60.84</v>
      </c>
      <c r="G387" s="90">
        <f t="shared" si="747"/>
        <v>23</v>
      </c>
      <c r="H387" s="90">
        <f t="shared" si="715"/>
        <v>13.993200000000002</v>
      </c>
      <c r="I387" s="121" t="str">
        <f t="shared" si="748"/>
        <v>CT19ACM02</v>
      </c>
      <c r="J387" s="90">
        <f t="shared" si="749"/>
        <v>31.200000000000003</v>
      </c>
      <c r="K387" s="90">
        <f t="shared" si="750"/>
        <v>20</v>
      </c>
      <c r="L387" s="90">
        <f t="shared" si="716"/>
        <v>6.24</v>
      </c>
      <c r="M387" s="121" t="str">
        <f t="shared" si="751"/>
        <v>AC20MNM01</v>
      </c>
      <c r="N387" s="90">
        <f t="shared" si="752"/>
        <v>90.12</v>
      </c>
      <c r="O387" s="90">
        <f t="shared" si="753"/>
        <v>20</v>
      </c>
      <c r="P387" s="90">
        <f t="shared" si="717"/>
        <v>18.024000000000001</v>
      </c>
      <c r="Q387" s="121">
        <f t="shared" si="754"/>
        <v>0</v>
      </c>
      <c r="R387" s="90">
        <f t="shared" si="755"/>
        <v>0</v>
      </c>
      <c r="S387" s="90">
        <f t="shared" si="756"/>
        <v>0</v>
      </c>
      <c r="T387" s="90">
        <f t="shared" si="718"/>
        <v>0</v>
      </c>
      <c r="U387" s="121" t="str">
        <f t="shared" si="757"/>
        <v>EU19TAM02</v>
      </c>
      <c r="V387" s="90">
        <f t="shared" si="758"/>
        <v>39.72</v>
      </c>
      <c r="W387" s="90">
        <f t="shared" si="759"/>
        <v>11</v>
      </c>
      <c r="X387" s="90">
        <f t="shared" si="719"/>
        <v>4.3691999999999993</v>
      </c>
      <c r="Y387" s="121">
        <f t="shared" si="760"/>
        <v>0</v>
      </c>
      <c r="Z387" s="90">
        <f t="shared" si="761"/>
        <v>0</v>
      </c>
      <c r="AA387" s="90">
        <f t="shared" si="762"/>
        <v>0</v>
      </c>
      <c r="AB387" s="90">
        <f t="shared" si="720"/>
        <v>0</v>
      </c>
      <c r="AC387" s="121" t="str">
        <f t="shared" si="763"/>
        <v>MF19DAG01</v>
      </c>
      <c r="AD387" s="90">
        <f t="shared" si="764"/>
        <v>60.84</v>
      </c>
      <c r="AE387" s="90">
        <f t="shared" si="765"/>
        <v>33</v>
      </c>
      <c r="AF387" s="90">
        <f t="shared" si="721"/>
        <v>20.077200000000001</v>
      </c>
      <c r="AG387" s="121" t="str">
        <f t="shared" si="766"/>
        <v>CT19ACG01</v>
      </c>
      <c r="AH387" s="90">
        <f t="shared" si="767"/>
        <v>30.72</v>
      </c>
      <c r="AI387" s="90">
        <f t="shared" si="768"/>
        <v>25</v>
      </c>
      <c r="AJ387" s="90">
        <f t="shared" si="722"/>
        <v>7.68</v>
      </c>
      <c r="AK387" s="121">
        <f t="shared" si="769"/>
        <v>0</v>
      </c>
      <c r="AL387" s="90">
        <f t="shared" si="770"/>
        <v>0</v>
      </c>
      <c r="AM387" s="90">
        <f t="shared" si="771"/>
        <v>0</v>
      </c>
      <c r="AN387" s="90">
        <f t="shared" si="723"/>
        <v>0</v>
      </c>
      <c r="AO387" s="121">
        <f t="shared" si="772"/>
        <v>0</v>
      </c>
      <c r="AP387" s="118">
        <f t="shared" si="725"/>
        <v>0</v>
      </c>
      <c r="AQ387" s="89">
        <f t="shared" si="773"/>
        <v>0</v>
      </c>
      <c r="AR387" s="279">
        <f t="shared" si="726"/>
        <v>0</v>
      </c>
      <c r="AS387" s="121">
        <f t="shared" si="774"/>
        <v>0</v>
      </c>
      <c r="AT387" s="118">
        <f t="shared" si="727"/>
        <v>0</v>
      </c>
      <c r="AU387" s="279">
        <f t="shared" si="775"/>
        <v>0</v>
      </c>
      <c r="AV387" s="279">
        <f t="shared" si="728"/>
        <v>0</v>
      </c>
      <c r="AW387" s="123">
        <f t="shared" si="776"/>
        <v>0</v>
      </c>
      <c r="AX387" s="118">
        <f t="shared" si="729"/>
        <v>0</v>
      </c>
      <c r="AY387" s="287">
        <f t="shared" si="777"/>
        <v>313.44000000000005</v>
      </c>
      <c r="AZ387" s="78">
        <f t="shared" si="816"/>
        <v>70.383600000000001</v>
      </c>
      <c r="BA387" s="279"/>
      <c r="BC387" s="325">
        <f t="shared" si="817"/>
        <v>342</v>
      </c>
      <c r="BD387" s="330"/>
      <c r="BE387" s="331" t="b">
        <f t="shared" si="818"/>
        <v>0</v>
      </c>
      <c r="BF387" s="330"/>
      <c r="BG387" s="331" t="b">
        <f t="shared" si="819"/>
        <v>0</v>
      </c>
    </row>
    <row r="388" spans="2:1042" ht="15" customHeight="1" x14ac:dyDescent="0.2">
      <c r="B388" s="91">
        <v>343</v>
      </c>
      <c r="C388" s="91" t="s">
        <v>92</v>
      </c>
      <c r="D388" s="283">
        <f t="shared" si="724"/>
        <v>44113</v>
      </c>
      <c r="E388" s="90" t="str">
        <f t="shared" si="745"/>
        <v>MF19ACM01</v>
      </c>
      <c r="F388" s="90">
        <f t="shared" si="746"/>
        <v>30.42</v>
      </c>
      <c r="G388" s="90">
        <f t="shared" si="747"/>
        <v>23</v>
      </c>
      <c r="H388" s="90">
        <f t="shared" si="715"/>
        <v>6.9966000000000008</v>
      </c>
      <c r="I388" s="121" t="str">
        <f t="shared" si="748"/>
        <v>CT19ACM02</v>
      </c>
      <c r="J388" s="90">
        <f t="shared" si="749"/>
        <v>31.200000000000003</v>
      </c>
      <c r="K388" s="90">
        <f t="shared" si="750"/>
        <v>20</v>
      </c>
      <c r="L388" s="90">
        <f t="shared" si="716"/>
        <v>6.24</v>
      </c>
      <c r="M388" s="121" t="str">
        <f t="shared" si="751"/>
        <v>AC20MNM01</v>
      </c>
      <c r="N388" s="90">
        <f t="shared" si="752"/>
        <v>45.06</v>
      </c>
      <c r="O388" s="90">
        <f t="shared" si="753"/>
        <v>20</v>
      </c>
      <c r="P388" s="90">
        <f t="shared" si="717"/>
        <v>9.0120000000000005</v>
      </c>
      <c r="Q388" s="121">
        <f t="shared" si="754"/>
        <v>0</v>
      </c>
      <c r="R388" s="90">
        <f t="shared" si="755"/>
        <v>0</v>
      </c>
      <c r="S388" s="90">
        <f t="shared" si="756"/>
        <v>0</v>
      </c>
      <c r="T388" s="90">
        <f t="shared" si="718"/>
        <v>0</v>
      </c>
      <c r="U388" s="121" t="str">
        <f t="shared" si="757"/>
        <v>EU19TAM02</v>
      </c>
      <c r="V388" s="90">
        <f t="shared" si="758"/>
        <v>79.44</v>
      </c>
      <c r="W388" s="90">
        <f t="shared" si="759"/>
        <v>11</v>
      </c>
      <c r="X388" s="90">
        <f t="shared" si="719"/>
        <v>8.7383999999999986</v>
      </c>
      <c r="Y388" s="121">
        <f t="shared" si="760"/>
        <v>0</v>
      </c>
      <c r="Z388" s="90">
        <f t="shared" si="761"/>
        <v>0</v>
      </c>
      <c r="AA388" s="90">
        <f t="shared" si="762"/>
        <v>0</v>
      </c>
      <c r="AB388" s="90">
        <f t="shared" si="720"/>
        <v>0</v>
      </c>
      <c r="AC388" s="121" t="str">
        <f t="shared" si="763"/>
        <v>MF19DAG01</v>
      </c>
      <c r="AD388" s="90">
        <f t="shared" si="764"/>
        <v>30.42</v>
      </c>
      <c r="AE388" s="90">
        <f t="shared" si="765"/>
        <v>33</v>
      </c>
      <c r="AF388" s="90">
        <f t="shared" si="721"/>
        <v>10.038600000000001</v>
      </c>
      <c r="AG388" s="121" t="str">
        <f t="shared" si="766"/>
        <v>CT19ACG01</v>
      </c>
      <c r="AH388" s="90">
        <f t="shared" si="767"/>
        <v>30.72</v>
      </c>
      <c r="AI388" s="90">
        <f t="shared" si="768"/>
        <v>25</v>
      </c>
      <c r="AJ388" s="90">
        <f t="shared" si="722"/>
        <v>7.68</v>
      </c>
      <c r="AK388" s="121" t="str">
        <f t="shared" si="769"/>
        <v>AC20MN20G01</v>
      </c>
      <c r="AL388" s="90">
        <f t="shared" si="770"/>
        <v>43.5</v>
      </c>
      <c r="AM388" s="90">
        <f t="shared" si="771"/>
        <v>25</v>
      </c>
      <c r="AN388" s="90">
        <f t="shared" si="723"/>
        <v>10.875</v>
      </c>
      <c r="AO388" s="121">
        <f t="shared" si="772"/>
        <v>0</v>
      </c>
      <c r="AP388" s="118">
        <f t="shared" si="725"/>
        <v>0</v>
      </c>
      <c r="AQ388" s="89">
        <f t="shared" si="773"/>
        <v>0</v>
      </c>
      <c r="AR388" s="279">
        <f t="shared" si="726"/>
        <v>0</v>
      </c>
      <c r="AS388" s="121">
        <f t="shared" si="774"/>
        <v>0</v>
      </c>
      <c r="AT388" s="118">
        <f t="shared" si="727"/>
        <v>0</v>
      </c>
      <c r="AU388" s="279">
        <f t="shared" si="775"/>
        <v>0</v>
      </c>
      <c r="AV388" s="279">
        <f t="shared" si="728"/>
        <v>0</v>
      </c>
      <c r="AW388" s="123">
        <f t="shared" si="776"/>
        <v>0</v>
      </c>
      <c r="AX388" s="118">
        <f t="shared" si="729"/>
        <v>0</v>
      </c>
      <c r="AY388" s="287">
        <f t="shared" si="777"/>
        <v>290.76</v>
      </c>
      <c r="AZ388" s="78">
        <f t="shared" si="816"/>
        <v>59.580600000000004</v>
      </c>
      <c r="BA388" s="279"/>
      <c r="BC388" s="325">
        <f t="shared" si="817"/>
        <v>343</v>
      </c>
      <c r="BD388" s="330"/>
      <c r="BE388" s="331" t="b">
        <f t="shared" si="818"/>
        <v>0</v>
      </c>
      <c r="BF388" s="330"/>
      <c r="BG388" s="331" t="b">
        <f t="shared" si="819"/>
        <v>0</v>
      </c>
    </row>
    <row r="389" spans="2:1042" ht="15" customHeight="1" x14ac:dyDescent="0.2">
      <c r="B389" s="91">
        <v>344</v>
      </c>
      <c r="C389" s="91" t="s">
        <v>92</v>
      </c>
      <c r="D389" s="283">
        <f t="shared" si="724"/>
        <v>44113</v>
      </c>
      <c r="E389" s="90">
        <f t="shared" si="745"/>
        <v>0</v>
      </c>
      <c r="F389" s="90">
        <f t="shared" si="746"/>
        <v>0</v>
      </c>
      <c r="G389" s="90">
        <f t="shared" si="747"/>
        <v>0</v>
      </c>
      <c r="H389" s="90">
        <f t="shared" si="715"/>
        <v>0</v>
      </c>
      <c r="I389" s="121">
        <f t="shared" si="748"/>
        <v>0</v>
      </c>
      <c r="J389" s="90">
        <f t="shared" si="749"/>
        <v>0</v>
      </c>
      <c r="K389" s="90">
        <f t="shared" si="750"/>
        <v>0</v>
      </c>
      <c r="L389" s="90">
        <f t="shared" si="716"/>
        <v>0</v>
      </c>
      <c r="M389" s="121" t="str">
        <f t="shared" si="751"/>
        <v>AC20MNM01</v>
      </c>
      <c r="N389" s="90">
        <f t="shared" si="752"/>
        <v>90.12</v>
      </c>
      <c r="O389" s="90">
        <f t="shared" si="753"/>
        <v>20</v>
      </c>
      <c r="P389" s="90">
        <f t="shared" si="717"/>
        <v>18.024000000000001</v>
      </c>
      <c r="Q389" s="121">
        <f t="shared" si="754"/>
        <v>0</v>
      </c>
      <c r="R389" s="90">
        <f t="shared" si="755"/>
        <v>0</v>
      </c>
      <c r="S389" s="90">
        <f t="shared" si="756"/>
        <v>0</v>
      </c>
      <c r="T389" s="90">
        <f t="shared" si="718"/>
        <v>0</v>
      </c>
      <c r="U389" s="121">
        <f t="shared" si="757"/>
        <v>0</v>
      </c>
      <c r="V389" s="90">
        <f t="shared" si="758"/>
        <v>0</v>
      </c>
      <c r="W389" s="90">
        <f t="shared" si="759"/>
        <v>0</v>
      </c>
      <c r="X389" s="90">
        <f t="shared" si="719"/>
        <v>0</v>
      </c>
      <c r="Y389" s="121">
        <f t="shared" si="760"/>
        <v>0</v>
      </c>
      <c r="Z389" s="90">
        <f t="shared" si="761"/>
        <v>0</v>
      </c>
      <c r="AA389" s="90">
        <f t="shared" si="762"/>
        <v>0</v>
      </c>
      <c r="AB389" s="90">
        <f t="shared" si="720"/>
        <v>0</v>
      </c>
      <c r="AC389" s="121">
        <f t="shared" si="763"/>
        <v>0</v>
      </c>
      <c r="AD389" s="90">
        <f t="shared" si="764"/>
        <v>0</v>
      </c>
      <c r="AE389" s="90">
        <f t="shared" si="765"/>
        <v>0</v>
      </c>
      <c r="AF389" s="90">
        <f t="shared" si="721"/>
        <v>0</v>
      </c>
      <c r="AG389" s="121" t="str">
        <f t="shared" si="766"/>
        <v>CT19ACG01</v>
      </c>
      <c r="AH389" s="90">
        <f t="shared" si="767"/>
        <v>30.72</v>
      </c>
      <c r="AI389" s="90">
        <f t="shared" si="768"/>
        <v>25</v>
      </c>
      <c r="AJ389" s="90">
        <f t="shared" si="722"/>
        <v>7.68</v>
      </c>
      <c r="AK389" s="121" t="str">
        <f t="shared" si="769"/>
        <v>AC20MN20G01</v>
      </c>
      <c r="AL389" s="90">
        <f t="shared" si="770"/>
        <v>130.5</v>
      </c>
      <c r="AM389" s="90">
        <f t="shared" si="771"/>
        <v>25</v>
      </c>
      <c r="AN389" s="90">
        <f t="shared" si="723"/>
        <v>32.625</v>
      </c>
      <c r="AO389" s="121">
        <f t="shared" si="772"/>
        <v>0</v>
      </c>
      <c r="AP389" s="118">
        <f t="shared" si="725"/>
        <v>0</v>
      </c>
      <c r="AQ389" s="89">
        <f t="shared" si="773"/>
        <v>0</v>
      </c>
      <c r="AR389" s="279">
        <f t="shared" si="726"/>
        <v>0</v>
      </c>
      <c r="AS389" s="121">
        <f t="shared" si="774"/>
        <v>0</v>
      </c>
      <c r="AT389" s="118">
        <f t="shared" si="727"/>
        <v>0</v>
      </c>
      <c r="AU389" s="279">
        <f t="shared" si="775"/>
        <v>0</v>
      </c>
      <c r="AV389" s="279">
        <f t="shared" si="728"/>
        <v>0</v>
      </c>
      <c r="AW389" s="123">
        <f t="shared" si="776"/>
        <v>0</v>
      </c>
      <c r="AX389" s="118">
        <f t="shared" si="729"/>
        <v>0</v>
      </c>
      <c r="AY389" s="287">
        <f t="shared" si="777"/>
        <v>251.34</v>
      </c>
      <c r="AZ389" s="78">
        <f t="shared" si="816"/>
        <v>58.329000000000001</v>
      </c>
      <c r="BA389" s="279"/>
      <c r="BC389" s="325">
        <f t="shared" si="817"/>
        <v>344</v>
      </c>
      <c r="BD389" s="330"/>
      <c r="BE389" s="331" t="b">
        <f t="shared" si="818"/>
        <v>0</v>
      </c>
      <c r="BF389" s="330"/>
      <c r="BG389" s="331" t="b">
        <f t="shared" si="819"/>
        <v>0</v>
      </c>
    </row>
    <row r="390" spans="2:1042" ht="15" customHeight="1" x14ac:dyDescent="0.2">
      <c r="B390" s="91">
        <v>345</v>
      </c>
      <c r="C390" s="91" t="s">
        <v>92</v>
      </c>
      <c r="D390" s="283">
        <f t="shared" si="724"/>
        <v>44113</v>
      </c>
      <c r="E390" s="90" t="str">
        <f t="shared" si="745"/>
        <v>MF19ACM01</v>
      </c>
      <c r="F390" s="90">
        <f t="shared" si="746"/>
        <v>60.84</v>
      </c>
      <c r="G390" s="90">
        <f t="shared" si="747"/>
        <v>23</v>
      </c>
      <c r="H390" s="90">
        <f t="shared" si="715"/>
        <v>13.993200000000002</v>
      </c>
      <c r="I390" s="121" t="str">
        <f t="shared" si="748"/>
        <v>CT19ACM02</v>
      </c>
      <c r="J390" s="90">
        <f t="shared" si="749"/>
        <v>124.80000000000001</v>
      </c>
      <c r="K390" s="90">
        <f t="shared" si="750"/>
        <v>20</v>
      </c>
      <c r="L390" s="90">
        <f t="shared" si="716"/>
        <v>24.96</v>
      </c>
      <c r="M390" s="121" t="str">
        <f t="shared" si="751"/>
        <v>AC20MNM01</v>
      </c>
      <c r="N390" s="90">
        <f t="shared" si="752"/>
        <v>270.36</v>
      </c>
      <c r="O390" s="90">
        <f t="shared" si="753"/>
        <v>20</v>
      </c>
      <c r="P390" s="90">
        <f t="shared" si="717"/>
        <v>54.07200000000001</v>
      </c>
      <c r="Q390" s="121">
        <f t="shared" si="754"/>
        <v>0</v>
      </c>
      <c r="R390" s="90">
        <f t="shared" si="755"/>
        <v>0</v>
      </c>
      <c r="S390" s="90">
        <f t="shared" si="756"/>
        <v>0</v>
      </c>
      <c r="T390" s="90">
        <f t="shared" si="718"/>
        <v>0</v>
      </c>
      <c r="U390" s="121" t="str">
        <f t="shared" si="757"/>
        <v>EU19TAM02</v>
      </c>
      <c r="V390" s="90">
        <f t="shared" si="758"/>
        <v>238.32</v>
      </c>
      <c r="W390" s="90">
        <f t="shared" si="759"/>
        <v>11</v>
      </c>
      <c r="X390" s="90">
        <f t="shared" si="719"/>
        <v>26.215199999999999</v>
      </c>
      <c r="Y390" s="121">
        <f t="shared" si="760"/>
        <v>0</v>
      </c>
      <c r="Z390" s="90">
        <f t="shared" si="761"/>
        <v>0</v>
      </c>
      <c r="AA390" s="90">
        <f t="shared" si="762"/>
        <v>0</v>
      </c>
      <c r="AB390" s="90">
        <f t="shared" si="720"/>
        <v>0</v>
      </c>
      <c r="AC390" s="121">
        <f t="shared" si="763"/>
        <v>0</v>
      </c>
      <c r="AD390" s="90">
        <f t="shared" si="764"/>
        <v>0</v>
      </c>
      <c r="AE390" s="90">
        <f t="shared" si="765"/>
        <v>0</v>
      </c>
      <c r="AF390" s="90">
        <f t="shared" si="721"/>
        <v>0</v>
      </c>
      <c r="AG390" s="121">
        <f t="shared" si="766"/>
        <v>0</v>
      </c>
      <c r="AH390" s="90">
        <f t="shared" si="767"/>
        <v>0</v>
      </c>
      <c r="AI390" s="90">
        <f t="shared" si="768"/>
        <v>0</v>
      </c>
      <c r="AJ390" s="90">
        <f t="shared" si="722"/>
        <v>0</v>
      </c>
      <c r="AK390" s="121" t="str">
        <f t="shared" si="769"/>
        <v>AC20MN20G01</v>
      </c>
      <c r="AL390" s="90">
        <f t="shared" si="770"/>
        <v>174</v>
      </c>
      <c r="AM390" s="90">
        <f t="shared" si="771"/>
        <v>25</v>
      </c>
      <c r="AN390" s="90">
        <f t="shared" si="723"/>
        <v>43.5</v>
      </c>
      <c r="AO390" s="121">
        <f t="shared" si="772"/>
        <v>0</v>
      </c>
      <c r="AP390" s="118">
        <f t="shared" si="725"/>
        <v>0</v>
      </c>
      <c r="AQ390" s="89">
        <f t="shared" si="773"/>
        <v>0</v>
      </c>
      <c r="AR390" s="279">
        <f t="shared" si="726"/>
        <v>0</v>
      </c>
      <c r="AS390" s="121">
        <f t="shared" si="774"/>
        <v>0</v>
      </c>
      <c r="AT390" s="118">
        <f t="shared" si="727"/>
        <v>0</v>
      </c>
      <c r="AU390" s="279">
        <f t="shared" si="775"/>
        <v>0</v>
      </c>
      <c r="AV390" s="279">
        <f t="shared" si="728"/>
        <v>0</v>
      </c>
      <c r="AW390" s="123">
        <f t="shared" si="776"/>
        <v>0</v>
      </c>
      <c r="AX390" s="118">
        <f t="shared" si="729"/>
        <v>0</v>
      </c>
      <c r="AY390" s="287">
        <f t="shared" si="777"/>
        <v>868.31999999999994</v>
      </c>
      <c r="AZ390" s="78">
        <f t="shared" si="816"/>
        <v>162.74040000000002</v>
      </c>
      <c r="BA390" s="279"/>
      <c r="BC390" s="325">
        <f t="shared" si="817"/>
        <v>345</v>
      </c>
      <c r="BD390" s="330"/>
      <c r="BE390" s="331" t="b">
        <f t="shared" si="818"/>
        <v>0</v>
      </c>
      <c r="BF390" s="330"/>
      <c r="BG390" s="331" t="b">
        <f t="shared" si="819"/>
        <v>0</v>
      </c>
    </row>
    <row r="391" spans="2:1042" ht="15" customHeight="1" x14ac:dyDescent="0.2">
      <c r="B391" s="91">
        <v>346</v>
      </c>
      <c r="C391" s="91"/>
      <c r="D391" s="283">
        <f t="shared" si="724"/>
        <v>44117</v>
      </c>
      <c r="E391" s="90">
        <f t="shared" si="745"/>
        <v>0</v>
      </c>
      <c r="F391" s="90">
        <f t="shared" si="746"/>
        <v>0</v>
      </c>
      <c r="G391" s="90">
        <f t="shared" si="747"/>
        <v>0</v>
      </c>
      <c r="H391" s="90">
        <f t="shared" si="715"/>
        <v>0</v>
      </c>
      <c r="I391" s="121">
        <f t="shared" si="748"/>
        <v>0</v>
      </c>
      <c r="J391" s="90">
        <f t="shared" si="749"/>
        <v>0</v>
      </c>
      <c r="K391" s="90">
        <f t="shared" si="750"/>
        <v>0</v>
      </c>
      <c r="L391" s="90">
        <f t="shared" si="716"/>
        <v>0</v>
      </c>
      <c r="M391" s="121">
        <f t="shared" si="751"/>
        <v>0</v>
      </c>
      <c r="N391" s="90">
        <f t="shared" si="752"/>
        <v>0</v>
      </c>
      <c r="O391" s="90">
        <f t="shared" si="753"/>
        <v>0</v>
      </c>
      <c r="P391" s="90">
        <f t="shared" si="717"/>
        <v>0</v>
      </c>
      <c r="Q391" s="121">
        <f t="shared" si="754"/>
        <v>0</v>
      </c>
      <c r="R391" s="90">
        <f t="shared" si="755"/>
        <v>0</v>
      </c>
      <c r="S391" s="90">
        <f t="shared" si="756"/>
        <v>0</v>
      </c>
      <c r="T391" s="90">
        <f t="shared" si="718"/>
        <v>0</v>
      </c>
      <c r="U391" s="121">
        <f t="shared" si="757"/>
        <v>0</v>
      </c>
      <c r="V391" s="90">
        <f t="shared" si="758"/>
        <v>0</v>
      </c>
      <c r="W391" s="90">
        <f t="shared" si="759"/>
        <v>0</v>
      </c>
      <c r="X391" s="90">
        <f t="shared" si="719"/>
        <v>0</v>
      </c>
      <c r="Y391" s="121">
        <f t="shared" si="760"/>
        <v>0</v>
      </c>
      <c r="Z391" s="90">
        <f t="shared" si="761"/>
        <v>0</v>
      </c>
      <c r="AA391" s="90">
        <f t="shared" si="762"/>
        <v>0</v>
      </c>
      <c r="AB391" s="90">
        <f t="shared" si="720"/>
        <v>0</v>
      </c>
      <c r="AC391" s="121">
        <f t="shared" si="763"/>
        <v>0</v>
      </c>
      <c r="AD391" s="90">
        <f t="shared" si="764"/>
        <v>0</v>
      </c>
      <c r="AE391" s="90">
        <f t="shared" si="765"/>
        <v>0</v>
      </c>
      <c r="AF391" s="90">
        <f t="shared" si="721"/>
        <v>0</v>
      </c>
      <c r="AG391" s="121">
        <f t="shared" si="766"/>
        <v>0</v>
      </c>
      <c r="AH391" s="90">
        <f t="shared" si="767"/>
        <v>0</v>
      </c>
      <c r="AI391" s="90">
        <f t="shared" si="768"/>
        <v>0</v>
      </c>
      <c r="AJ391" s="90">
        <f t="shared" si="722"/>
        <v>0</v>
      </c>
      <c r="AK391" s="121">
        <f t="shared" si="769"/>
        <v>0</v>
      </c>
      <c r="AL391" s="90">
        <f t="shared" si="770"/>
        <v>0</v>
      </c>
      <c r="AM391" s="90">
        <f t="shared" si="771"/>
        <v>0</v>
      </c>
      <c r="AN391" s="90">
        <f t="shared" si="723"/>
        <v>0</v>
      </c>
      <c r="AO391" s="121">
        <f t="shared" si="772"/>
        <v>0</v>
      </c>
      <c r="AP391" s="118">
        <f t="shared" si="725"/>
        <v>0</v>
      </c>
      <c r="AQ391" s="89">
        <f t="shared" si="773"/>
        <v>78</v>
      </c>
      <c r="AR391" s="279">
        <f t="shared" si="726"/>
        <v>19.5</v>
      </c>
      <c r="AS391" s="121">
        <f t="shared" si="774"/>
        <v>0</v>
      </c>
      <c r="AT391" s="118">
        <f t="shared" si="727"/>
        <v>0</v>
      </c>
      <c r="AU391" s="279">
        <f t="shared" si="775"/>
        <v>0</v>
      </c>
      <c r="AV391" s="279">
        <f t="shared" si="728"/>
        <v>0</v>
      </c>
      <c r="AW391" s="123">
        <f t="shared" si="776"/>
        <v>0</v>
      </c>
      <c r="AX391" s="118">
        <f t="shared" si="729"/>
        <v>0</v>
      </c>
      <c r="AY391" s="287">
        <f t="shared" si="777"/>
        <v>78</v>
      </c>
      <c r="AZ391" s="78">
        <f t="shared" si="816"/>
        <v>19.5</v>
      </c>
      <c r="BA391" s="279"/>
      <c r="BC391" s="325">
        <f t="shared" si="817"/>
        <v>346</v>
      </c>
      <c r="BD391" s="330"/>
      <c r="BE391" s="331" t="b">
        <f t="shared" si="818"/>
        <v>0</v>
      </c>
      <c r="BF391" s="330"/>
      <c r="BG391" s="331" t="b">
        <f t="shared" si="819"/>
        <v>0</v>
      </c>
    </row>
    <row r="392" spans="2:1042" ht="15" customHeight="1" x14ac:dyDescent="0.2">
      <c r="B392" s="91">
        <v>347</v>
      </c>
      <c r="C392" s="91" t="s">
        <v>92</v>
      </c>
      <c r="D392" s="283">
        <f t="shared" si="724"/>
        <v>44117</v>
      </c>
      <c r="E392" s="90">
        <f t="shared" si="745"/>
        <v>0</v>
      </c>
      <c r="F392" s="90">
        <f t="shared" si="746"/>
        <v>0</v>
      </c>
      <c r="G392" s="90">
        <f t="shared" si="747"/>
        <v>0</v>
      </c>
      <c r="H392" s="90">
        <f t="shared" si="715"/>
        <v>0</v>
      </c>
      <c r="I392" s="121">
        <f t="shared" si="748"/>
        <v>0</v>
      </c>
      <c r="J392" s="90">
        <f t="shared" si="749"/>
        <v>0</v>
      </c>
      <c r="K392" s="90">
        <f t="shared" si="750"/>
        <v>0</v>
      </c>
      <c r="L392" s="90">
        <f t="shared" si="716"/>
        <v>0</v>
      </c>
      <c r="M392" s="121" t="str">
        <f t="shared" si="751"/>
        <v>AC20MNM01</v>
      </c>
      <c r="N392" s="90">
        <f t="shared" si="752"/>
        <v>135.18</v>
      </c>
      <c r="O392" s="90">
        <f t="shared" si="753"/>
        <v>20</v>
      </c>
      <c r="P392" s="90">
        <f t="shared" si="717"/>
        <v>27.036000000000005</v>
      </c>
      <c r="Q392" s="121">
        <f t="shared" si="754"/>
        <v>0</v>
      </c>
      <c r="R392" s="90">
        <f t="shared" si="755"/>
        <v>0</v>
      </c>
      <c r="S392" s="90">
        <f t="shared" si="756"/>
        <v>0</v>
      </c>
      <c r="T392" s="90">
        <f t="shared" si="718"/>
        <v>0</v>
      </c>
      <c r="U392" s="121" t="str">
        <f t="shared" si="757"/>
        <v>EU19TAM02</v>
      </c>
      <c r="V392" s="90">
        <f t="shared" si="758"/>
        <v>119.16</v>
      </c>
      <c r="W392" s="90">
        <f t="shared" si="759"/>
        <v>11</v>
      </c>
      <c r="X392" s="90">
        <f t="shared" si="719"/>
        <v>13.1076</v>
      </c>
      <c r="Y392" s="121">
        <f t="shared" si="760"/>
        <v>0</v>
      </c>
      <c r="Z392" s="90">
        <f t="shared" si="761"/>
        <v>0</v>
      </c>
      <c r="AA392" s="90">
        <f t="shared" si="762"/>
        <v>0</v>
      </c>
      <c r="AB392" s="90">
        <f t="shared" si="720"/>
        <v>0</v>
      </c>
      <c r="AC392" s="121" t="str">
        <f t="shared" si="763"/>
        <v>MF19DAG01</v>
      </c>
      <c r="AD392" s="90">
        <f t="shared" si="764"/>
        <v>91.26</v>
      </c>
      <c r="AE392" s="90">
        <f t="shared" si="765"/>
        <v>33</v>
      </c>
      <c r="AF392" s="90">
        <f t="shared" si="721"/>
        <v>30.115800000000004</v>
      </c>
      <c r="AG392" s="121" t="str">
        <f t="shared" si="766"/>
        <v>CT19ACG01</v>
      </c>
      <c r="AH392" s="90">
        <f t="shared" si="767"/>
        <v>61.44</v>
      </c>
      <c r="AI392" s="90">
        <f t="shared" si="768"/>
        <v>25</v>
      </c>
      <c r="AJ392" s="90">
        <f t="shared" si="722"/>
        <v>15.36</v>
      </c>
      <c r="AK392" s="121" t="str">
        <f t="shared" si="769"/>
        <v>AC20MN20G01</v>
      </c>
      <c r="AL392" s="90">
        <f t="shared" si="770"/>
        <v>174</v>
      </c>
      <c r="AM392" s="90">
        <f t="shared" si="771"/>
        <v>25</v>
      </c>
      <c r="AN392" s="90">
        <f t="shared" si="723"/>
        <v>43.5</v>
      </c>
      <c r="AO392" s="121">
        <f t="shared" si="772"/>
        <v>0</v>
      </c>
      <c r="AP392" s="118">
        <f t="shared" si="725"/>
        <v>0</v>
      </c>
      <c r="AQ392" s="89">
        <f t="shared" si="773"/>
        <v>0</v>
      </c>
      <c r="AR392" s="279">
        <f t="shared" si="726"/>
        <v>0</v>
      </c>
      <c r="AS392" s="121">
        <f t="shared" si="774"/>
        <v>0</v>
      </c>
      <c r="AT392" s="118">
        <f t="shared" si="727"/>
        <v>0</v>
      </c>
      <c r="AU392" s="279">
        <f t="shared" si="775"/>
        <v>0</v>
      </c>
      <c r="AV392" s="279">
        <f t="shared" si="728"/>
        <v>0</v>
      </c>
      <c r="AW392" s="123">
        <f t="shared" si="776"/>
        <v>0</v>
      </c>
      <c r="AX392" s="118">
        <f t="shared" si="729"/>
        <v>0</v>
      </c>
      <c r="AY392" s="287">
        <f t="shared" si="777"/>
        <v>581.04</v>
      </c>
      <c r="AZ392" s="78">
        <f t="shared" si="816"/>
        <v>129.11940000000001</v>
      </c>
      <c r="BA392" s="279"/>
      <c r="BC392" s="325">
        <f t="shared" si="817"/>
        <v>347</v>
      </c>
      <c r="BD392" s="330"/>
      <c r="BE392" s="331" t="b">
        <f t="shared" si="818"/>
        <v>0</v>
      </c>
      <c r="BF392" s="330"/>
      <c r="BG392" s="331" t="b">
        <f t="shared" si="819"/>
        <v>0</v>
      </c>
    </row>
    <row r="393" spans="2:1042" ht="15" customHeight="1" x14ac:dyDescent="0.2">
      <c r="B393" s="91">
        <v>348</v>
      </c>
      <c r="C393" s="91" t="s">
        <v>92</v>
      </c>
      <c r="D393" s="283">
        <f t="shared" si="724"/>
        <v>44120</v>
      </c>
      <c r="E393" s="90" t="str">
        <f t="shared" si="745"/>
        <v>MF19ACM01</v>
      </c>
      <c r="F393" s="90">
        <f t="shared" si="746"/>
        <v>31.8</v>
      </c>
      <c r="G393" s="90">
        <f t="shared" si="747"/>
        <v>23</v>
      </c>
      <c r="H393" s="90">
        <f t="shared" si="715"/>
        <v>7.3140000000000001</v>
      </c>
      <c r="I393" s="121" t="str">
        <f t="shared" si="748"/>
        <v>CT19ACM02</v>
      </c>
      <c r="J393" s="90">
        <f t="shared" si="749"/>
        <v>33.6</v>
      </c>
      <c r="K393" s="90">
        <f t="shared" si="750"/>
        <v>20</v>
      </c>
      <c r="L393" s="90">
        <f t="shared" si="716"/>
        <v>6.72</v>
      </c>
      <c r="M393" s="121">
        <f t="shared" si="751"/>
        <v>0</v>
      </c>
      <c r="N393" s="90">
        <f t="shared" si="752"/>
        <v>0</v>
      </c>
      <c r="O393" s="90">
        <f t="shared" si="753"/>
        <v>0</v>
      </c>
      <c r="P393" s="90">
        <f t="shared" si="717"/>
        <v>0</v>
      </c>
      <c r="Q393" s="121">
        <f t="shared" si="754"/>
        <v>0</v>
      </c>
      <c r="R393" s="90">
        <f t="shared" si="755"/>
        <v>0</v>
      </c>
      <c r="S393" s="90">
        <f t="shared" si="756"/>
        <v>0</v>
      </c>
      <c r="T393" s="90">
        <f t="shared" si="718"/>
        <v>0</v>
      </c>
      <c r="U393" s="121" t="str">
        <f t="shared" si="757"/>
        <v>EU19TAM02</v>
      </c>
      <c r="V393" s="90">
        <f t="shared" si="758"/>
        <v>39.6</v>
      </c>
      <c r="W393" s="90">
        <f t="shared" si="759"/>
        <v>11</v>
      </c>
      <c r="X393" s="90">
        <f t="shared" si="719"/>
        <v>4.3559999999999999</v>
      </c>
      <c r="Y393" s="121">
        <f t="shared" si="760"/>
        <v>0</v>
      </c>
      <c r="Z393" s="90">
        <f t="shared" si="761"/>
        <v>0</v>
      </c>
      <c r="AA393" s="90">
        <f t="shared" si="762"/>
        <v>0</v>
      </c>
      <c r="AB393" s="90">
        <f t="shared" si="720"/>
        <v>0</v>
      </c>
      <c r="AC393" s="121">
        <f t="shared" si="763"/>
        <v>0</v>
      </c>
      <c r="AD393" s="90">
        <f t="shared" si="764"/>
        <v>0</v>
      </c>
      <c r="AE393" s="90">
        <f t="shared" si="765"/>
        <v>0</v>
      </c>
      <c r="AF393" s="90">
        <f t="shared" si="721"/>
        <v>0</v>
      </c>
      <c r="AG393" s="121">
        <f t="shared" si="766"/>
        <v>0</v>
      </c>
      <c r="AH393" s="90">
        <f t="shared" si="767"/>
        <v>0</v>
      </c>
      <c r="AI393" s="90">
        <f t="shared" si="768"/>
        <v>0</v>
      </c>
      <c r="AJ393" s="90">
        <f t="shared" si="722"/>
        <v>0</v>
      </c>
      <c r="AK393" s="121">
        <f t="shared" si="769"/>
        <v>0</v>
      </c>
      <c r="AL393" s="90">
        <f t="shared" si="770"/>
        <v>0</v>
      </c>
      <c r="AM393" s="90">
        <f t="shared" si="771"/>
        <v>0</v>
      </c>
      <c r="AN393" s="90">
        <f t="shared" si="723"/>
        <v>0</v>
      </c>
      <c r="AO393" s="121">
        <f t="shared" si="772"/>
        <v>0</v>
      </c>
      <c r="AP393" s="118">
        <f t="shared" si="725"/>
        <v>0</v>
      </c>
      <c r="AQ393" s="89">
        <f t="shared" si="773"/>
        <v>0</v>
      </c>
      <c r="AR393" s="279">
        <f t="shared" si="726"/>
        <v>0</v>
      </c>
      <c r="AS393" s="121">
        <f t="shared" si="774"/>
        <v>0</v>
      </c>
      <c r="AT393" s="118">
        <f t="shared" si="727"/>
        <v>0</v>
      </c>
      <c r="AU393" s="279">
        <f t="shared" si="775"/>
        <v>0</v>
      </c>
      <c r="AV393" s="279">
        <f t="shared" si="728"/>
        <v>0</v>
      </c>
      <c r="AW393" s="123">
        <f t="shared" si="776"/>
        <v>0</v>
      </c>
      <c r="AX393" s="118">
        <f t="shared" si="729"/>
        <v>0</v>
      </c>
      <c r="AY393" s="287">
        <f t="shared" si="777"/>
        <v>105</v>
      </c>
      <c r="AZ393" s="78">
        <f t="shared" si="816"/>
        <v>18.39</v>
      </c>
      <c r="BA393" s="279"/>
      <c r="BC393" s="325">
        <f t="shared" si="817"/>
        <v>348</v>
      </c>
      <c r="BD393" s="330"/>
      <c r="BE393" s="331" t="b">
        <f t="shared" si="818"/>
        <v>0</v>
      </c>
      <c r="BF393" s="330"/>
      <c r="BG393" s="331" t="b">
        <f t="shared" si="819"/>
        <v>0</v>
      </c>
    </row>
    <row r="394" spans="2:1042" ht="15" customHeight="1" x14ac:dyDescent="0.2">
      <c r="B394" s="91">
        <v>349</v>
      </c>
      <c r="C394" s="91" t="s">
        <v>92</v>
      </c>
      <c r="D394" s="283">
        <f t="shared" si="724"/>
        <v>44120</v>
      </c>
      <c r="E394" s="90" t="str">
        <f t="shared" si="745"/>
        <v>MF19ACM01</v>
      </c>
      <c r="F394" s="90">
        <f t="shared" si="746"/>
        <v>60.84</v>
      </c>
      <c r="G394" s="90">
        <f t="shared" si="747"/>
        <v>23</v>
      </c>
      <c r="H394" s="90">
        <f t="shared" si="715"/>
        <v>13.993200000000002</v>
      </c>
      <c r="I394" s="121" t="str">
        <f t="shared" si="748"/>
        <v>CT19ACM02</v>
      </c>
      <c r="J394" s="90">
        <f t="shared" si="749"/>
        <v>31.200000000000003</v>
      </c>
      <c r="K394" s="90">
        <f t="shared" si="750"/>
        <v>20</v>
      </c>
      <c r="L394" s="90">
        <f t="shared" si="716"/>
        <v>6.24</v>
      </c>
      <c r="M394" s="121" t="str">
        <f t="shared" si="751"/>
        <v>AC20MNM01</v>
      </c>
      <c r="N394" s="90">
        <f t="shared" si="752"/>
        <v>90.12</v>
      </c>
      <c r="O394" s="90">
        <f t="shared" si="753"/>
        <v>20</v>
      </c>
      <c r="P394" s="90">
        <f t="shared" si="717"/>
        <v>18.024000000000001</v>
      </c>
      <c r="Q394" s="121">
        <f t="shared" si="754"/>
        <v>0</v>
      </c>
      <c r="R394" s="90">
        <f t="shared" si="755"/>
        <v>0</v>
      </c>
      <c r="S394" s="90">
        <f t="shared" si="756"/>
        <v>0</v>
      </c>
      <c r="T394" s="90">
        <f t="shared" si="718"/>
        <v>0</v>
      </c>
      <c r="U394" s="121" t="str">
        <f t="shared" si="757"/>
        <v>EU19TAM02</v>
      </c>
      <c r="V394" s="90">
        <f t="shared" si="758"/>
        <v>39.72</v>
      </c>
      <c r="W394" s="90">
        <f t="shared" si="759"/>
        <v>11</v>
      </c>
      <c r="X394" s="90">
        <f t="shared" si="719"/>
        <v>4.3691999999999993</v>
      </c>
      <c r="Y394" s="121">
        <f t="shared" si="760"/>
        <v>0</v>
      </c>
      <c r="Z394" s="90">
        <f t="shared" si="761"/>
        <v>0</v>
      </c>
      <c r="AA394" s="90">
        <f t="shared" si="762"/>
        <v>0</v>
      </c>
      <c r="AB394" s="90">
        <f t="shared" si="720"/>
        <v>0</v>
      </c>
      <c r="AC394" s="121" t="str">
        <f t="shared" si="763"/>
        <v>MF19DAG01</v>
      </c>
      <c r="AD394" s="90">
        <f t="shared" si="764"/>
        <v>30.42</v>
      </c>
      <c r="AE394" s="90">
        <f t="shared" si="765"/>
        <v>33</v>
      </c>
      <c r="AF394" s="90">
        <f t="shared" si="721"/>
        <v>10.038600000000001</v>
      </c>
      <c r="AG394" s="121" t="str">
        <f t="shared" si="766"/>
        <v>CT19ACG01</v>
      </c>
      <c r="AH394" s="90">
        <f t="shared" si="767"/>
        <v>30.72</v>
      </c>
      <c r="AI394" s="90">
        <f t="shared" si="768"/>
        <v>25</v>
      </c>
      <c r="AJ394" s="90">
        <f t="shared" si="722"/>
        <v>7.68</v>
      </c>
      <c r="AK394" s="121" t="str">
        <f t="shared" si="769"/>
        <v>AC20MN20G01</v>
      </c>
      <c r="AL394" s="90">
        <f t="shared" si="770"/>
        <v>87</v>
      </c>
      <c r="AM394" s="90">
        <f t="shared" si="771"/>
        <v>25</v>
      </c>
      <c r="AN394" s="90">
        <f t="shared" si="723"/>
        <v>21.75</v>
      </c>
      <c r="AO394" s="121">
        <f t="shared" si="772"/>
        <v>0</v>
      </c>
      <c r="AP394" s="118">
        <f t="shared" si="725"/>
        <v>0</v>
      </c>
      <c r="AQ394" s="89">
        <f t="shared" si="773"/>
        <v>0</v>
      </c>
      <c r="AR394" s="279">
        <f t="shared" si="726"/>
        <v>0</v>
      </c>
      <c r="AS394" s="121">
        <f t="shared" si="774"/>
        <v>0</v>
      </c>
      <c r="AT394" s="118">
        <f t="shared" si="727"/>
        <v>0</v>
      </c>
      <c r="AU394" s="279">
        <f t="shared" si="775"/>
        <v>0</v>
      </c>
      <c r="AV394" s="279">
        <f t="shared" si="728"/>
        <v>0</v>
      </c>
      <c r="AW394" s="123">
        <f t="shared" si="776"/>
        <v>0</v>
      </c>
      <c r="AX394" s="118">
        <f t="shared" si="729"/>
        <v>0</v>
      </c>
      <c r="AY394" s="287">
        <f t="shared" si="777"/>
        <v>370.02</v>
      </c>
      <c r="AZ394" s="78">
        <f t="shared" si="816"/>
        <v>82.094999999999999</v>
      </c>
      <c r="BA394" s="279"/>
      <c r="BC394" s="325">
        <f t="shared" si="817"/>
        <v>349</v>
      </c>
      <c r="BD394" s="330"/>
      <c r="BE394" s="331" t="b">
        <f t="shared" si="818"/>
        <v>0</v>
      </c>
      <c r="BF394" s="330"/>
      <c r="BG394" s="331" t="b">
        <f t="shared" si="819"/>
        <v>0</v>
      </c>
    </row>
    <row r="395" spans="2:1042" ht="15" customHeight="1" x14ac:dyDescent="0.2">
      <c r="B395" s="91">
        <v>350</v>
      </c>
      <c r="C395" s="91" t="s">
        <v>92</v>
      </c>
      <c r="D395" s="283">
        <f t="shared" si="724"/>
        <v>44120</v>
      </c>
      <c r="E395" s="90" t="str">
        <f t="shared" si="745"/>
        <v>MF19ACM01</v>
      </c>
      <c r="F395" s="90">
        <f t="shared" si="746"/>
        <v>121.68</v>
      </c>
      <c r="G395" s="90">
        <f t="shared" si="747"/>
        <v>23</v>
      </c>
      <c r="H395" s="90">
        <f t="shared" si="715"/>
        <v>27.986400000000003</v>
      </c>
      <c r="I395" s="121" t="str">
        <f t="shared" si="748"/>
        <v>CT19ACM02</v>
      </c>
      <c r="J395" s="90">
        <f t="shared" si="749"/>
        <v>187.20000000000002</v>
      </c>
      <c r="K395" s="90">
        <f t="shared" si="750"/>
        <v>20</v>
      </c>
      <c r="L395" s="90">
        <f t="shared" si="716"/>
        <v>37.440000000000005</v>
      </c>
      <c r="M395" s="121" t="str">
        <f t="shared" si="751"/>
        <v>AC20MNM01</v>
      </c>
      <c r="N395" s="90">
        <f t="shared" si="752"/>
        <v>270.36</v>
      </c>
      <c r="O395" s="90">
        <f t="shared" si="753"/>
        <v>20</v>
      </c>
      <c r="P395" s="90">
        <f t="shared" si="717"/>
        <v>54.07200000000001</v>
      </c>
      <c r="Q395" s="121">
        <f t="shared" si="754"/>
        <v>0</v>
      </c>
      <c r="R395" s="90">
        <f t="shared" si="755"/>
        <v>0</v>
      </c>
      <c r="S395" s="90">
        <f t="shared" si="756"/>
        <v>0</v>
      </c>
      <c r="T395" s="90">
        <f t="shared" si="718"/>
        <v>0</v>
      </c>
      <c r="U395" s="121" t="str">
        <f t="shared" si="757"/>
        <v>EU19TAM02</v>
      </c>
      <c r="V395" s="90">
        <f t="shared" si="758"/>
        <v>158.88</v>
      </c>
      <c r="W395" s="90">
        <f t="shared" si="759"/>
        <v>11</v>
      </c>
      <c r="X395" s="90">
        <f t="shared" si="719"/>
        <v>17.476799999999997</v>
      </c>
      <c r="Y395" s="121">
        <f t="shared" si="760"/>
        <v>0</v>
      </c>
      <c r="Z395" s="90">
        <f t="shared" si="761"/>
        <v>0</v>
      </c>
      <c r="AA395" s="90">
        <f t="shared" si="762"/>
        <v>0</v>
      </c>
      <c r="AB395" s="90">
        <f t="shared" si="720"/>
        <v>0</v>
      </c>
      <c r="AC395" s="121">
        <f t="shared" si="763"/>
        <v>0</v>
      </c>
      <c r="AD395" s="90">
        <f t="shared" si="764"/>
        <v>0</v>
      </c>
      <c r="AE395" s="90">
        <f t="shared" si="765"/>
        <v>0</v>
      </c>
      <c r="AF395" s="90">
        <f t="shared" si="721"/>
        <v>0</v>
      </c>
      <c r="AG395" s="121" t="str">
        <f t="shared" si="766"/>
        <v>CT19ACG01</v>
      </c>
      <c r="AH395" s="90">
        <f t="shared" si="767"/>
        <v>122.88</v>
      </c>
      <c r="AI395" s="90">
        <f t="shared" si="768"/>
        <v>25</v>
      </c>
      <c r="AJ395" s="90">
        <f t="shared" si="722"/>
        <v>30.72</v>
      </c>
      <c r="AK395" s="121" t="str">
        <f t="shared" si="769"/>
        <v>AC20MN20G01</v>
      </c>
      <c r="AL395" s="90">
        <f t="shared" si="770"/>
        <v>261</v>
      </c>
      <c r="AM395" s="90">
        <f t="shared" si="771"/>
        <v>25</v>
      </c>
      <c r="AN395" s="90">
        <f t="shared" si="723"/>
        <v>65.25</v>
      </c>
      <c r="AO395" s="121">
        <f t="shared" si="772"/>
        <v>0</v>
      </c>
      <c r="AP395" s="118">
        <f t="shared" si="725"/>
        <v>0</v>
      </c>
      <c r="AQ395" s="89">
        <f t="shared" si="773"/>
        <v>0</v>
      </c>
      <c r="AR395" s="279">
        <f t="shared" si="726"/>
        <v>0</v>
      </c>
      <c r="AS395" s="121">
        <f t="shared" si="774"/>
        <v>0</v>
      </c>
      <c r="AT395" s="118">
        <f t="shared" si="727"/>
        <v>0</v>
      </c>
      <c r="AU395" s="279">
        <f t="shared" si="775"/>
        <v>0</v>
      </c>
      <c r="AV395" s="279">
        <f t="shared" si="728"/>
        <v>0</v>
      </c>
      <c r="AW395" s="123">
        <f t="shared" si="776"/>
        <v>0</v>
      </c>
      <c r="AX395" s="118">
        <f t="shared" si="729"/>
        <v>0</v>
      </c>
      <c r="AY395" s="287">
        <f t="shared" si="777"/>
        <v>1122</v>
      </c>
      <c r="AZ395" s="78">
        <f t="shared" si="816"/>
        <v>232.9452</v>
      </c>
      <c r="BA395" s="279"/>
      <c r="BC395" s="325">
        <f t="shared" si="817"/>
        <v>350</v>
      </c>
      <c r="BD395" s="330"/>
      <c r="BE395" s="331" t="b">
        <f t="shared" si="818"/>
        <v>0</v>
      </c>
      <c r="BF395" s="330"/>
      <c r="BG395" s="331" t="b">
        <f t="shared" si="819"/>
        <v>0</v>
      </c>
    </row>
    <row r="396" spans="2:1042" s="112" customFormat="1" ht="15" customHeight="1" x14ac:dyDescent="0.3">
      <c r="B396" s="91">
        <v>351</v>
      </c>
      <c r="C396" s="91" t="s">
        <v>92</v>
      </c>
      <c r="D396" s="283">
        <f t="shared" si="724"/>
        <v>44120</v>
      </c>
      <c r="E396" s="90">
        <f t="shared" si="745"/>
        <v>0</v>
      </c>
      <c r="F396" s="90">
        <f t="shared" si="746"/>
        <v>0</v>
      </c>
      <c r="G396" s="90">
        <f t="shared" si="747"/>
        <v>0</v>
      </c>
      <c r="H396" s="90">
        <f t="shared" si="715"/>
        <v>0</v>
      </c>
      <c r="I396" s="121">
        <f t="shared" si="748"/>
        <v>0</v>
      </c>
      <c r="J396" s="90">
        <f t="shared" si="749"/>
        <v>0</v>
      </c>
      <c r="K396" s="90">
        <f t="shared" si="750"/>
        <v>0</v>
      </c>
      <c r="L396" s="90">
        <f t="shared" si="716"/>
        <v>0</v>
      </c>
      <c r="M396" s="121" t="str">
        <f t="shared" si="751"/>
        <v>AC20MNM01</v>
      </c>
      <c r="N396" s="90">
        <f t="shared" si="752"/>
        <v>90.12</v>
      </c>
      <c r="O396" s="90">
        <f t="shared" si="753"/>
        <v>20</v>
      </c>
      <c r="P396" s="90">
        <f t="shared" si="717"/>
        <v>18.024000000000001</v>
      </c>
      <c r="Q396" s="121">
        <f t="shared" si="754"/>
        <v>0</v>
      </c>
      <c r="R396" s="90">
        <f t="shared" si="755"/>
        <v>0</v>
      </c>
      <c r="S396" s="90">
        <f t="shared" si="756"/>
        <v>0</v>
      </c>
      <c r="T396" s="90">
        <f t="shared" si="718"/>
        <v>0</v>
      </c>
      <c r="U396" s="121">
        <f t="shared" si="757"/>
        <v>0</v>
      </c>
      <c r="V396" s="90">
        <f t="shared" si="758"/>
        <v>0</v>
      </c>
      <c r="W396" s="90">
        <f t="shared" si="759"/>
        <v>0</v>
      </c>
      <c r="X396" s="90">
        <f t="shared" si="719"/>
        <v>0</v>
      </c>
      <c r="Y396" s="121">
        <f t="shared" si="760"/>
        <v>0</v>
      </c>
      <c r="Z396" s="90">
        <f t="shared" si="761"/>
        <v>0</v>
      </c>
      <c r="AA396" s="90">
        <f t="shared" si="762"/>
        <v>0</v>
      </c>
      <c r="AB396" s="90">
        <f t="shared" si="720"/>
        <v>0</v>
      </c>
      <c r="AC396" s="121" t="str">
        <f t="shared" si="763"/>
        <v>MF19DAG01</v>
      </c>
      <c r="AD396" s="90">
        <f t="shared" si="764"/>
        <v>60.84</v>
      </c>
      <c r="AE396" s="90">
        <f t="shared" si="765"/>
        <v>33</v>
      </c>
      <c r="AF396" s="90">
        <f t="shared" si="721"/>
        <v>20.077200000000001</v>
      </c>
      <c r="AG396" s="121" t="str">
        <f t="shared" si="766"/>
        <v>CT19ACG01</v>
      </c>
      <c r="AH396" s="90">
        <f t="shared" si="767"/>
        <v>61.44</v>
      </c>
      <c r="AI396" s="90">
        <f t="shared" si="768"/>
        <v>25</v>
      </c>
      <c r="AJ396" s="90">
        <f t="shared" si="722"/>
        <v>15.36</v>
      </c>
      <c r="AK396" s="121">
        <f t="shared" si="769"/>
        <v>0</v>
      </c>
      <c r="AL396" s="90">
        <f t="shared" si="770"/>
        <v>0</v>
      </c>
      <c r="AM396" s="90">
        <f t="shared" si="771"/>
        <v>0</v>
      </c>
      <c r="AN396" s="90">
        <f t="shared" si="723"/>
        <v>0</v>
      </c>
      <c r="AO396" s="121">
        <f t="shared" si="772"/>
        <v>0</v>
      </c>
      <c r="AP396" s="118">
        <f t="shared" si="725"/>
        <v>0</v>
      </c>
      <c r="AQ396" s="89">
        <f t="shared" si="773"/>
        <v>0</v>
      </c>
      <c r="AR396" s="279">
        <f t="shared" si="726"/>
        <v>0</v>
      </c>
      <c r="AS396" s="121">
        <f t="shared" si="774"/>
        <v>0</v>
      </c>
      <c r="AT396" s="118">
        <f t="shared" si="727"/>
        <v>0</v>
      </c>
      <c r="AU396" s="279">
        <f t="shared" si="775"/>
        <v>0</v>
      </c>
      <c r="AV396" s="279">
        <f t="shared" si="728"/>
        <v>0</v>
      </c>
      <c r="AW396" s="123">
        <f t="shared" si="776"/>
        <v>0</v>
      </c>
      <c r="AX396" s="118">
        <f t="shared" si="729"/>
        <v>0</v>
      </c>
      <c r="AY396" s="287">
        <f t="shared" si="777"/>
        <v>212.4</v>
      </c>
      <c r="AZ396" s="78">
        <f t="shared" si="816"/>
        <v>53.461200000000005</v>
      </c>
      <c r="BA396" s="279"/>
      <c r="BB396" s="127"/>
      <c r="BC396" s="325">
        <f t="shared" si="817"/>
        <v>351</v>
      </c>
      <c r="BD396" s="330"/>
      <c r="BE396" s="331" t="b">
        <f t="shared" si="818"/>
        <v>0</v>
      </c>
      <c r="BF396" s="330"/>
      <c r="BG396" s="331" t="b">
        <f t="shared" si="819"/>
        <v>0</v>
      </c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  <c r="CI396" s="113"/>
      <c r="CJ396" s="113"/>
      <c r="CK396" s="113"/>
      <c r="CL396" s="113"/>
      <c r="CM396" s="113"/>
      <c r="CN396" s="113"/>
      <c r="CO396" s="113"/>
      <c r="CP396" s="113"/>
      <c r="CQ396" s="113"/>
      <c r="CR396" s="113"/>
      <c r="CS396" s="113"/>
      <c r="CT396" s="113"/>
      <c r="CU396" s="113"/>
      <c r="CV396" s="113"/>
      <c r="CW396" s="113"/>
      <c r="CX396" s="113"/>
      <c r="CY396" s="113"/>
      <c r="CZ396" s="113"/>
      <c r="DA396" s="113"/>
      <c r="DB396" s="113"/>
      <c r="DC396" s="113"/>
      <c r="DD396" s="113"/>
      <c r="DE396" s="113"/>
      <c r="DF396" s="113"/>
      <c r="DG396" s="113"/>
      <c r="DH396" s="113"/>
      <c r="DI396" s="113"/>
      <c r="DJ396" s="113"/>
      <c r="DK396" s="113"/>
      <c r="DL396" s="113"/>
      <c r="DM396" s="113"/>
      <c r="DN396" s="113"/>
      <c r="DO396" s="113"/>
      <c r="DP396" s="113"/>
      <c r="DQ396" s="113"/>
      <c r="DR396" s="113"/>
      <c r="DS396" s="113"/>
      <c r="DT396" s="113"/>
      <c r="DU396" s="113"/>
      <c r="DV396" s="113"/>
      <c r="DW396" s="113"/>
      <c r="DX396" s="113"/>
      <c r="DY396" s="113"/>
      <c r="DZ396" s="113"/>
      <c r="EA396" s="113"/>
      <c r="EB396" s="113"/>
      <c r="EC396" s="113"/>
      <c r="ED396" s="113"/>
      <c r="EE396" s="113"/>
      <c r="EF396" s="113"/>
      <c r="EG396" s="113"/>
      <c r="EH396" s="113"/>
      <c r="EI396" s="113"/>
      <c r="EJ396" s="113"/>
      <c r="EK396" s="113"/>
      <c r="EL396" s="113"/>
      <c r="EM396" s="113"/>
      <c r="EN396" s="113"/>
      <c r="EO396" s="113"/>
      <c r="EP396" s="113"/>
      <c r="EQ396" s="113"/>
      <c r="ER396" s="113"/>
      <c r="ES396" s="113"/>
      <c r="ET396" s="113"/>
      <c r="EU396" s="113"/>
      <c r="EV396" s="113"/>
      <c r="EW396" s="113"/>
      <c r="EX396" s="113"/>
      <c r="EY396" s="113"/>
      <c r="EZ396" s="113"/>
      <c r="FA396" s="113"/>
      <c r="FB396" s="113"/>
      <c r="FC396" s="113"/>
      <c r="FD396" s="113"/>
      <c r="FE396" s="113"/>
      <c r="FF396" s="113"/>
      <c r="FG396" s="113"/>
      <c r="FH396" s="113"/>
      <c r="FI396" s="113"/>
      <c r="FJ396" s="113"/>
      <c r="FK396" s="113"/>
      <c r="FL396" s="113"/>
      <c r="FM396" s="113"/>
      <c r="FN396" s="113"/>
      <c r="FO396" s="113"/>
      <c r="FP396" s="113"/>
      <c r="FQ396" s="113"/>
      <c r="FR396" s="113"/>
      <c r="FS396" s="113"/>
      <c r="FT396" s="113"/>
      <c r="FU396" s="113"/>
      <c r="FV396" s="113"/>
      <c r="FW396" s="113"/>
      <c r="FX396" s="113"/>
      <c r="FY396" s="113"/>
      <c r="FZ396" s="113"/>
      <c r="GA396" s="113"/>
      <c r="GB396" s="113"/>
      <c r="GC396" s="113"/>
      <c r="GD396" s="113"/>
      <c r="GE396" s="113"/>
      <c r="GF396" s="113"/>
      <c r="GG396" s="113"/>
      <c r="GH396" s="113"/>
      <c r="GI396" s="113"/>
      <c r="GJ396" s="113"/>
      <c r="GK396" s="113"/>
      <c r="GL396" s="113"/>
      <c r="GM396" s="113"/>
      <c r="GN396" s="113"/>
      <c r="GO396" s="113"/>
      <c r="GP396" s="113"/>
      <c r="GQ396" s="113"/>
      <c r="GR396" s="113"/>
      <c r="GS396" s="113"/>
      <c r="GT396" s="113"/>
      <c r="GU396" s="113"/>
      <c r="GV396" s="113"/>
      <c r="GW396" s="113"/>
      <c r="GX396" s="113"/>
      <c r="GY396" s="113"/>
      <c r="GZ396" s="113"/>
      <c r="HA396" s="113"/>
      <c r="HB396" s="113"/>
      <c r="HC396" s="113"/>
      <c r="HD396" s="113"/>
      <c r="HE396" s="113"/>
      <c r="HF396" s="113"/>
      <c r="HG396" s="113"/>
      <c r="HH396" s="113"/>
      <c r="HI396" s="113"/>
      <c r="HJ396" s="113"/>
      <c r="HK396" s="113"/>
      <c r="HL396" s="113"/>
      <c r="HM396" s="113"/>
      <c r="HN396" s="113"/>
      <c r="HO396" s="113"/>
      <c r="HP396" s="113"/>
      <c r="HQ396" s="113"/>
      <c r="HR396" s="113"/>
      <c r="HS396" s="113"/>
      <c r="HT396" s="113"/>
      <c r="HU396" s="113"/>
      <c r="HV396" s="113"/>
      <c r="HW396" s="113"/>
      <c r="HX396" s="113"/>
      <c r="HY396" s="113"/>
      <c r="HZ396" s="113"/>
      <c r="IA396" s="113"/>
      <c r="IB396" s="113"/>
      <c r="IC396" s="113"/>
      <c r="ID396" s="113"/>
      <c r="IE396" s="113"/>
      <c r="IF396" s="113"/>
      <c r="IG396" s="113"/>
      <c r="IH396" s="113"/>
      <c r="II396" s="113"/>
      <c r="IJ396" s="113"/>
      <c r="IK396" s="113"/>
      <c r="IL396" s="113"/>
      <c r="IM396" s="113"/>
      <c r="IN396" s="113"/>
      <c r="IO396" s="113"/>
      <c r="IP396" s="113"/>
      <c r="IQ396" s="113"/>
      <c r="IR396" s="113"/>
      <c r="IS396" s="113"/>
      <c r="IT396" s="113"/>
      <c r="IU396" s="113"/>
      <c r="IV396" s="113"/>
      <c r="IW396" s="113"/>
      <c r="IX396" s="113"/>
      <c r="IY396" s="113"/>
      <c r="IZ396" s="113"/>
      <c r="JA396" s="113"/>
      <c r="JB396" s="113"/>
      <c r="JC396" s="113"/>
      <c r="JD396" s="113"/>
      <c r="JE396" s="113"/>
      <c r="JF396" s="113"/>
      <c r="JG396" s="113"/>
      <c r="JH396" s="113"/>
      <c r="JI396" s="113"/>
      <c r="JJ396" s="113"/>
      <c r="JK396" s="113"/>
      <c r="JL396" s="113"/>
      <c r="JM396" s="113"/>
      <c r="JN396" s="113"/>
      <c r="JO396" s="113"/>
      <c r="JP396" s="113"/>
      <c r="JQ396" s="113"/>
      <c r="JR396" s="113"/>
      <c r="JS396" s="113"/>
      <c r="JT396" s="113"/>
      <c r="JU396" s="113"/>
      <c r="JV396" s="113"/>
      <c r="JW396" s="113"/>
      <c r="JX396" s="113"/>
      <c r="JY396" s="113"/>
      <c r="JZ396" s="113"/>
      <c r="KA396" s="113"/>
      <c r="KB396" s="113"/>
      <c r="KC396" s="113"/>
      <c r="KD396" s="113"/>
      <c r="KE396" s="113"/>
      <c r="KF396" s="113"/>
      <c r="KG396" s="113"/>
      <c r="KH396" s="113"/>
      <c r="KI396" s="113"/>
      <c r="KJ396" s="113"/>
      <c r="KK396" s="113"/>
      <c r="KL396" s="113"/>
      <c r="KM396" s="113"/>
      <c r="KN396" s="113"/>
      <c r="KO396" s="113"/>
      <c r="KP396" s="113"/>
      <c r="KQ396" s="113"/>
      <c r="KR396" s="113"/>
      <c r="KS396" s="113"/>
      <c r="KT396" s="113"/>
      <c r="KU396" s="113"/>
      <c r="KV396" s="113"/>
      <c r="KW396" s="113"/>
      <c r="KX396" s="113"/>
      <c r="KY396" s="113"/>
      <c r="KZ396" s="113"/>
      <c r="LA396" s="113"/>
      <c r="LB396" s="113"/>
      <c r="LC396" s="113"/>
      <c r="LD396" s="113"/>
      <c r="LE396" s="113"/>
      <c r="LF396" s="113"/>
      <c r="LG396" s="113"/>
      <c r="LH396" s="113"/>
      <c r="LI396" s="113"/>
      <c r="LJ396" s="113"/>
      <c r="LK396" s="113"/>
      <c r="LL396" s="113"/>
      <c r="LM396" s="113"/>
      <c r="LN396" s="113"/>
      <c r="LO396" s="113"/>
      <c r="LP396" s="113"/>
      <c r="LQ396" s="113"/>
      <c r="LR396" s="113"/>
      <c r="LS396" s="113"/>
      <c r="LT396" s="113"/>
      <c r="LU396" s="113"/>
      <c r="LV396" s="113"/>
      <c r="LW396" s="113"/>
      <c r="LX396" s="113"/>
      <c r="LY396" s="113"/>
      <c r="LZ396" s="113"/>
      <c r="MA396" s="113"/>
      <c r="MB396" s="113"/>
      <c r="MC396" s="113"/>
      <c r="MD396" s="113"/>
      <c r="ME396" s="113"/>
      <c r="MF396" s="113"/>
      <c r="MG396" s="113"/>
      <c r="MH396" s="113"/>
      <c r="MI396" s="113"/>
      <c r="MJ396" s="113"/>
      <c r="MK396" s="113"/>
      <c r="ML396" s="113"/>
      <c r="MM396" s="113"/>
      <c r="MN396" s="113"/>
      <c r="MO396" s="113"/>
      <c r="MP396" s="113"/>
      <c r="MQ396" s="113"/>
      <c r="MR396" s="113"/>
      <c r="MS396" s="113"/>
      <c r="MT396" s="113"/>
      <c r="MU396" s="113"/>
      <c r="MV396" s="113"/>
      <c r="MW396" s="113"/>
      <c r="MX396" s="113"/>
      <c r="MY396" s="113"/>
      <c r="MZ396" s="113"/>
      <c r="NA396" s="113"/>
      <c r="NB396" s="113"/>
      <c r="NC396" s="113"/>
      <c r="ND396" s="113"/>
      <c r="NE396" s="113"/>
      <c r="NF396" s="113"/>
      <c r="NG396" s="113"/>
      <c r="NH396" s="113"/>
      <c r="NI396" s="113"/>
      <c r="NJ396" s="113"/>
      <c r="NK396" s="113"/>
      <c r="NL396" s="113"/>
      <c r="NM396" s="113"/>
      <c r="NN396" s="113"/>
      <c r="NO396" s="113"/>
      <c r="NP396" s="113"/>
      <c r="NQ396" s="113"/>
      <c r="NR396" s="113"/>
      <c r="NS396" s="113"/>
      <c r="NT396" s="113"/>
      <c r="NU396" s="113"/>
      <c r="NV396" s="113"/>
      <c r="NW396" s="113"/>
      <c r="NX396" s="113"/>
      <c r="NY396" s="113"/>
      <c r="NZ396" s="113"/>
      <c r="OA396" s="113"/>
      <c r="OB396" s="113"/>
      <c r="OC396" s="113"/>
      <c r="OD396" s="113"/>
      <c r="OE396" s="113"/>
      <c r="OF396" s="113"/>
      <c r="OG396" s="113"/>
      <c r="OH396" s="113"/>
      <c r="OI396" s="113"/>
      <c r="OJ396" s="113"/>
      <c r="OK396" s="113"/>
      <c r="OL396" s="113"/>
      <c r="OM396" s="113"/>
      <c r="ON396" s="113"/>
      <c r="OO396" s="113"/>
      <c r="OP396" s="113"/>
      <c r="OQ396" s="113"/>
      <c r="OR396" s="113"/>
      <c r="OS396" s="113"/>
      <c r="OT396" s="113"/>
      <c r="OU396" s="113"/>
      <c r="OV396" s="113"/>
      <c r="OW396" s="113"/>
      <c r="OX396" s="113"/>
      <c r="OY396" s="113"/>
      <c r="OZ396" s="113"/>
      <c r="PA396" s="113"/>
      <c r="PB396" s="113"/>
      <c r="PC396" s="113"/>
      <c r="PD396" s="113"/>
      <c r="PE396" s="113"/>
      <c r="PF396" s="113"/>
      <c r="PG396" s="113"/>
      <c r="PH396" s="113"/>
      <c r="PI396" s="113"/>
      <c r="PJ396" s="113"/>
      <c r="PK396" s="113"/>
      <c r="PL396" s="113"/>
      <c r="PM396" s="113"/>
      <c r="PN396" s="113"/>
      <c r="PO396" s="113"/>
      <c r="PP396" s="113"/>
      <c r="PQ396" s="113"/>
      <c r="PR396" s="113"/>
      <c r="PS396" s="113"/>
      <c r="PT396" s="113"/>
      <c r="PU396" s="113"/>
      <c r="PV396" s="113"/>
      <c r="PW396" s="113"/>
      <c r="PX396" s="113"/>
      <c r="PY396" s="113"/>
      <c r="PZ396" s="113"/>
      <c r="QA396" s="113"/>
      <c r="QB396" s="113"/>
      <c r="QC396" s="113"/>
      <c r="QD396" s="113"/>
      <c r="QE396" s="113"/>
      <c r="QF396" s="113"/>
      <c r="QG396" s="113"/>
      <c r="QH396" s="113"/>
      <c r="QI396" s="113"/>
      <c r="QJ396" s="113"/>
      <c r="QK396" s="113"/>
      <c r="QL396" s="113"/>
      <c r="QM396" s="113"/>
      <c r="QN396" s="113"/>
      <c r="QO396" s="113"/>
      <c r="QP396" s="113"/>
      <c r="QQ396" s="113"/>
      <c r="QR396" s="113"/>
      <c r="QS396" s="113"/>
      <c r="QT396" s="113"/>
      <c r="QU396" s="113"/>
      <c r="QV396" s="113"/>
      <c r="QW396" s="113"/>
      <c r="QX396" s="113"/>
      <c r="QY396" s="113"/>
      <c r="QZ396" s="113"/>
      <c r="RA396" s="113"/>
      <c r="RB396" s="113"/>
      <c r="RC396" s="113"/>
      <c r="RD396" s="113"/>
      <c r="RE396" s="113"/>
      <c r="RF396" s="113"/>
      <c r="RG396" s="113"/>
      <c r="RH396" s="113"/>
      <c r="RI396" s="113"/>
      <c r="RJ396" s="113"/>
      <c r="RK396" s="113"/>
      <c r="RL396" s="113"/>
      <c r="RM396" s="113"/>
      <c r="RN396" s="113"/>
      <c r="RO396" s="113"/>
      <c r="RP396" s="113"/>
      <c r="RQ396" s="113"/>
      <c r="RR396" s="113"/>
      <c r="RS396" s="113"/>
      <c r="RT396" s="113"/>
      <c r="RU396" s="113"/>
      <c r="RV396" s="113"/>
      <c r="RW396" s="113"/>
      <c r="RX396" s="113"/>
      <c r="RY396" s="113"/>
      <c r="RZ396" s="113"/>
      <c r="SA396" s="113"/>
      <c r="SB396" s="113"/>
      <c r="SC396" s="113"/>
      <c r="SD396" s="113"/>
      <c r="SE396" s="113"/>
      <c r="SF396" s="113"/>
      <c r="SG396" s="113"/>
      <c r="SH396" s="113"/>
      <c r="SI396" s="113"/>
      <c r="SJ396" s="113"/>
      <c r="SK396" s="113"/>
      <c r="SL396" s="113"/>
      <c r="SM396" s="113"/>
      <c r="SN396" s="113"/>
      <c r="SO396" s="113"/>
      <c r="SP396" s="113"/>
      <c r="SQ396" s="113"/>
      <c r="SR396" s="113"/>
      <c r="SS396" s="113"/>
      <c r="ST396" s="113"/>
      <c r="SU396" s="113"/>
      <c r="SV396" s="113"/>
      <c r="SW396" s="113"/>
      <c r="SX396" s="113"/>
      <c r="SY396" s="113"/>
      <c r="SZ396" s="113"/>
      <c r="TA396" s="113"/>
      <c r="TB396" s="113"/>
      <c r="TC396" s="113"/>
      <c r="TD396" s="113"/>
      <c r="TE396" s="113"/>
      <c r="TF396" s="113"/>
      <c r="TG396" s="113"/>
      <c r="TH396" s="113"/>
      <c r="TI396" s="113"/>
      <c r="TJ396" s="113"/>
      <c r="TK396" s="113"/>
      <c r="TL396" s="113"/>
      <c r="TM396" s="113"/>
      <c r="TN396" s="113"/>
      <c r="TO396" s="113"/>
      <c r="TP396" s="113"/>
      <c r="TQ396" s="113"/>
      <c r="TR396" s="113"/>
      <c r="TS396" s="113"/>
      <c r="TT396" s="113"/>
      <c r="TU396" s="113"/>
      <c r="TV396" s="113"/>
      <c r="TW396" s="113"/>
      <c r="TX396" s="113"/>
      <c r="TY396" s="113"/>
      <c r="TZ396" s="113"/>
      <c r="UA396" s="113"/>
      <c r="UB396" s="113"/>
      <c r="UC396" s="113"/>
      <c r="UD396" s="113"/>
      <c r="UE396" s="113"/>
      <c r="UF396" s="113"/>
      <c r="UG396" s="113"/>
      <c r="UH396" s="113"/>
      <c r="UI396" s="113"/>
      <c r="UJ396" s="113"/>
      <c r="UK396" s="113"/>
      <c r="UL396" s="113"/>
      <c r="UM396" s="113"/>
      <c r="UN396" s="113"/>
      <c r="UO396" s="113"/>
      <c r="UP396" s="113"/>
      <c r="UQ396" s="113"/>
      <c r="UR396" s="113"/>
      <c r="US396" s="113"/>
      <c r="UT396" s="113"/>
      <c r="UU396" s="113"/>
      <c r="UV396" s="113"/>
      <c r="UW396" s="113"/>
      <c r="UX396" s="113"/>
      <c r="UY396" s="113"/>
      <c r="UZ396" s="113"/>
      <c r="VA396" s="113"/>
      <c r="VB396" s="113"/>
      <c r="VC396" s="113"/>
      <c r="VD396" s="113"/>
      <c r="VE396" s="113"/>
      <c r="VF396" s="113"/>
      <c r="VG396" s="113"/>
      <c r="VH396" s="113"/>
      <c r="VI396" s="113"/>
      <c r="VJ396" s="113"/>
      <c r="VK396" s="113"/>
      <c r="VL396" s="113"/>
      <c r="VM396" s="113"/>
      <c r="VN396" s="113"/>
      <c r="VO396" s="113"/>
      <c r="VP396" s="113"/>
      <c r="VQ396" s="113"/>
      <c r="VR396" s="113"/>
      <c r="VS396" s="113"/>
      <c r="VT396" s="113"/>
      <c r="VU396" s="113"/>
      <c r="VV396" s="113"/>
      <c r="VW396" s="113"/>
      <c r="VX396" s="113"/>
      <c r="VY396" s="113"/>
      <c r="VZ396" s="113"/>
      <c r="WA396" s="113"/>
      <c r="WB396" s="113"/>
      <c r="WC396" s="113"/>
      <c r="WD396" s="113"/>
      <c r="WE396" s="113"/>
      <c r="WF396" s="113"/>
      <c r="WG396" s="113"/>
      <c r="WH396" s="113"/>
      <c r="WI396" s="113"/>
      <c r="WJ396" s="113"/>
      <c r="WK396" s="113"/>
      <c r="WL396" s="113"/>
      <c r="WM396" s="113"/>
      <c r="WN396" s="113"/>
      <c r="WO396" s="113"/>
      <c r="WP396" s="113"/>
      <c r="WQ396" s="113"/>
      <c r="WR396" s="113"/>
      <c r="WS396" s="113"/>
      <c r="WT396" s="113"/>
      <c r="WU396" s="113"/>
      <c r="WV396" s="113"/>
      <c r="WW396" s="113"/>
      <c r="WX396" s="113"/>
      <c r="WY396" s="113"/>
      <c r="WZ396" s="113"/>
      <c r="XA396" s="113"/>
      <c r="XB396" s="113"/>
      <c r="XC396" s="113"/>
      <c r="XD396" s="113"/>
      <c r="XE396" s="113"/>
      <c r="XF396" s="113"/>
      <c r="XG396" s="113"/>
      <c r="XH396" s="113"/>
      <c r="XI396" s="113"/>
      <c r="XJ396" s="113"/>
      <c r="XK396" s="113"/>
      <c r="XL396" s="113"/>
      <c r="XM396" s="113"/>
      <c r="XN396" s="113"/>
      <c r="XO396" s="113"/>
      <c r="XP396" s="113"/>
      <c r="XQ396" s="113"/>
      <c r="XR396" s="113"/>
      <c r="XS396" s="113"/>
      <c r="XT396" s="113"/>
      <c r="XU396" s="113"/>
      <c r="XV396" s="113"/>
      <c r="XW396" s="113"/>
      <c r="XX396" s="113"/>
      <c r="XY396" s="113"/>
      <c r="XZ396" s="113"/>
      <c r="YA396" s="113"/>
      <c r="YB396" s="113"/>
      <c r="YC396" s="113"/>
      <c r="YD396" s="113"/>
      <c r="YE396" s="113"/>
      <c r="YF396" s="113"/>
      <c r="YG396" s="113"/>
      <c r="YH396" s="113"/>
      <c r="YI396" s="113"/>
      <c r="YJ396" s="113"/>
      <c r="YK396" s="113"/>
      <c r="YL396" s="113"/>
      <c r="YM396" s="113"/>
      <c r="YN396" s="113"/>
      <c r="YO396" s="113"/>
      <c r="YP396" s="113"/>
      <c r="YQ396" s="113"/>
      <c r="YR396" s="113"/>
      <c r="YS396" s="113"/>
      <c r="YT396" s="113"/>
      <c r="YU396" s="113"/>
      <c r="YV396" s="113"/>
      <c r="YW396" s="113"/>
      <c r="YX396" s="113"/>
      <c r="YY396" s="113"/>
      <c r="YZ396" s="113"/>
      <c r="ZA396" s="113"/>
      <c r="ZB396" s="113"/>
      <c r="ZC396" s="113"/>
      <c r="ZD396" s="113"/>
      <c r="ZE396" s="113"/>
      <c r="ZF396" s="113"/>
      <c r="ZG396" s="113"/>
      <c r="ZH396" s="113"/>
      <c r="ZI396" s="113"/>
      <c r="ZJ396" s="113"/>
      <c r="ZK396" s="113"/>
      <c r="ZL396" s="113"/>
      <c r="ZM396" s="113"/>
      <c r="ZN396" s="113"/>
      <c r="ZO396" s="113"/>
      <c r="ZP396" s="113"/>
      <c r="ZQ396" s="113"/>
      <c r="ZR396" s="113"/>
      <c r="ZS396" s="113"/>
      <c r="ZT396" s="113"/>
      <c r="ZU396" s="113"/>
      <c r="ZV396" s="113"/>
      <c r="ZW396" s="113"/>
      <c r="ZX396" s="113"/>
      <c r="ZY396" s="113"/>
      <c r="ZZ396" s="113"/>
      <c r="AAA396" s="113"/>
      <c r="AAB396" s="113"/>
      <c r="AAC396" s="113"/>
      <c r="AAD396" s="113"/>
      <c r="AAE396" s="113"/>
      <c r="AAF396" s="113"/>
      <c r="AAG396" s="113"/>
      <c r="AAH396" s="113"/>
      <c r="AAI396" s="113"/>
      <c r="AAJ396" s="113"/>
      <c r="AAK396" s="113"/>
      <c r="AAL396" s="113"/>
      <c r="AAM396" s="113"/>
      <c r="AAN396" s="113"/>
      <c r="AAO396" s="113"/>
      <c r="AAP396" s="113"/>
      <c r="AAQ396" s="113"/>
      <c r="AAR396" s="113"/>
      <c r="AAS396" s="113"/>
      <c r="AAT396" s="113"/>
      <c r="AAU396" s="113"/>
      <c r="AAV396" s="113"/>
      <c r="AAW396" s="113"/>
      <c r="AAX396" s="113"/>
      <c r="AAY396" s="113"/>
      <c r="AAZ396" s="113"/>
      <c r="ABA396" s="113"/>
      <c r="ABB396" s="113"/>
      <c r="ABC396" s="113"/>
      <c r="ABD396" s="113"/>
      <c r="ABE396" s="113"/>
      <c r="ABF396" s="113"/>
      <c r="ABG396" s="113"/>
      <c r="ABH396" s="113"/>
      <c r="ABI396" s="113"/>
      <c r="ABJ396" s="113"/>
      <c r="ABK396" s="113"/>
      <c r="ABL396" s="113"/>
      <c r="ABM396" s="113"/>
      <c r="ABN396" s="113"/>
      <c r="ABO396" s="113"/>
      <c r="ABP396" s="113"/>
      <c r="ABQ396" s="113"/>
      <c r="ABR396" s="113"/>
      <c r="ABS396" s="113"/>
      <c r="ABT396" s="113"/>
      <c r="ABU396" s="113"/>
      <c r="ABV396" s="113"/>
      <c r="ABW396" s="113"/>
      <c r="ABX396" s="113"/>
      <c r="ABY396" s="113"/>
      <c r="ABZ396" s="113"/>
      <c r="ACA396" s="113"/>
      <c r="ACB396" s="113"/>
      <c r="ACC396" s="113"/>
      <c r="ACD396" s="113"/>
      <c r="ACE396" s="113"/>
      <c r="ACF396" s="113"/>
      <c r="ACG396" s="113"/>
      <c r="ACH396" s="113"/>
      <c r="ACI396" s="113"/>
      <c r="ACJ396" s="113"/>
      <c r="ACK396" s="113"/>
      <c r="ACL396" s="113"/>
      <c r="ACM396" s="113"/>
      <c r="ACN396" s="113"/>
      <c r="ACO396" s="113"/>
      <c r="ACP396" s="113"/>
      <c r="ACQ396" s="113"/>
      <c r="ACR396" s="113"/>
      <c r="ACS396" s="113"/>
      <c r="ACT396" s="113"/>
      <c r="ACU396" s="113"/>
      <c r="ACV396" s="113"/>
      <c r="ACW396" s="113"/>
      <c r="ACX396" s="113"/>
      <c r="ACY396" s="113"/>
      <c r="ACZ396" s="113"/>
      <c r="ADA396" s="113"/>
      <c r="ADB396" s="113"/>
      <c r="ADC396" s="113"/>
      <c r="ADD396" s="113"/>
      <c r="ADE396" s="113"/>
      <c r="ADF396" s="113"/>
      <c r="ADG396" s="113"/>
      <c r="ADH396" s="113"/>
      <c r="ADI396" s="113"/>
      <c r="ADJ396" s="113"/>
      <c r="ADK396" s="113"/>
      <c r="ADL396" s="113"/>
      <c r="ADM396" s="113"/>
      <c r="ADN396" s="113"/>
      <c r="ADO396" s="113"/>
      <c r="ADP396" s="113"/>
      <c r="ADQ396" s="113"/>
      <c r="ADR396" s="113"/>
      <c r="ADS396" s="113"/>
      <c r="ADT396" s="113"/>
      <c r="ADU396" s="113"/>
      <c r="ADV396" s="113"/>
      <c r="ADW396" s="113"/>
      <c r="ADX396" s="113"/>
      <c r="ADY396" s="113"/>
      <c r="ADZ396" s="113"/>
      <c r="AEA396" s="113"/>
      <c r="AEB396" s="113"/>
      <c r="AEC396" s="113"/>
      <c r="AED396" s="113"/>
      <c r="AEE396" s="113"/>
      <c r="AEF396" s="113"/>
      <c r="AEG396" s="113"/>
      <c r="AEH396" s="113"/>
      <c r="AEI396" s="113"/>
      <c r="AEJ396" s="113"/>
      <c r="AEK396" s="113"/>
      <c r="AEL396" s="113"/>
      <c r="AEM396" s="113"/>
      <c r="AEN396" s="113"/>
      <c r="AEO396" s="113"/>
      <c r="AEP396" s="113"/>
      <c r="AEQ396" s="113"/>
      <c r="AER396" s="113"/>
      <c r="AES396" s="113"/>
      <c r="AET396" s="113"/>
      <c r="AEU396" s="113"/>
      <c r="AEV396" s="113"/>
      <c r="AEW396" s="113"/>
      <c r="AEX396" s="113"/>
      <c r="AEY396" s="113"/>
      <c r="AEZ396" s="113"/>
      <c r="AFA396" s="113"/>
      <c r="AFB396" s="113"/>
      <c r="AFC396" s="113"/>
      <c r="AFD396" s="113"/>
      <c r="AFE396" s="113"/>
      <c r="AFF396" s="113"/>
      <c r="AFG396" s="113"/>
      <c r="AFH396" s="113"/>
      <c r="AFI396" s="113"/>
      <c r="AFJ396" s="113"/>
      <c r="AFK396" s="113"/>
      <c r="AFL396" s="113"/>
      <c r="AFM396" s="113"/>
      <c r="AFN396" s="113"/>
      <c r="AFO396" s="113"/>
      <c r="AFP396" s="113"/>
      <c r="AFQ396" s="113"/>
      <c r="AFR396" s="113"/>
      <c r="AFS396" s="113"/>
      <c r="AFT396" s="113"/>
      <c r="AFU396" s="113"/>
      <c r="AFV396" s="113"/>
      <c r="AFW396" s="113"/>
      <c r="AFX396" s="113"/>
      <c r="AFY396" s="113"/>
      <c r="AFZ396" s="113"/>
      <c r="AGA396" s="113"/>
      <c r="AGB396" s="113"/>
      <c r="AGC396" s="113"/>
      <c r="AGD396" s="113"/>
      <c r="AGE396" s="113"/>
      <c r="AGF396" s="113"/>
      <c r="AGG396" s="113"/>
      <c r="AGH396" s="113"/>
      <c r="AGI396" s="113"/>
      <c r="AGJ396" s="113"/>
      <c r="AGK396" s="113"/>
      <c r="AGL396" s="113"/>
      <c r="AGM396" s="113"/>
      <c r="AGN396" s="113"/>
      <c r="AGO396" s="113"/>
      <c r="AGP396" s="113"/>
      <c r="AGQ396" s="113"/>
      <c r="AGR396" s="113"/>
      <c r="AGS396" s="113"/>
      <c r="AGT396" s="113"/>
      <c r="AGU396" s="113"/>
      <c r="AGV396" s="113"/>
      <c r="AGW396" s="113"/>
      <c r="AGX396" s="113"/>
      <c r="AGY396" s="113"/>
      <c r="AGZ396" s="113"/>
      <c r="AHA396" s="113"/>
      <c r="AHB396" s="113"/>
      <c r="AHC396" s="113"/>
      <c r="AHD396" s="113"/>
      <c r="AHE396" s="113"/>
      <c r="AHF396" s="113"/>
      <c r="AHG396" s="113"/>
      <c r="AHH396" s="113"/>
      <c r="AHI396" s="113"/>
      <c r="AHJ396" s="113"/>
      <c r="AHK396" s="113"/>
      <c r="AHL396" s="113"/>
      <c r="AHM396" s="113"/>
      <c r="AHN396" s="113"/>
      <c r="AHO396" s="113"/>
      <c r="AHP396" s="113"/>
      <c r="AHQ396" s="113"/>
      <c r="AHR396" s="113"/>
      <c r="AHS396" s="113"/>
      <c r="AHT396" s="113"/>
      <c r="AHU396" s="113"/>
      <c r="AHV396" s="113"/>
      <c r="AHW396" s="113"/>
      <c r="AHX396" s="113"/>
      <c r="AHY396" s="113"/>
      <c r="AHZ396" s="113"/>
      <c r="AIA396" s="113"/>
      <c r="AIB396" s="113"/>
      <c r="AIC396" s="113"/>
      <c r="AID396" s="113"/>
      <c r="AIE396" s="113"/>
      <c r="AIF396" s="113"/>
      <c r="AIG396" s="113"/>
      <c r="AIH396" s="113"/>
      <c r="AII396" s="113"/>
      <c r="AIJ396" s="113"/>
      <c r="AIK396" s="113"/>
      <c r="AIL396" s="113"/>
      <c r="AIM396" s="113"/>
      <c r="AIN396" s="113"/>
      <c r="AIO396" s="113"/>
      <c r="AIP396" s="113"/>
      <c r="AIQ396" s="113"/>
      <c r="AIR396" s="113"/>
      <c r="AIS396" s="113"/>
      <c r="AIT396" s="113"/>
      <c r="AIU396" s="113"/>
      <c r="AIV396" s="113"/>
      <c r="AIW396" s="113"/>
      <c r="AIX396" s="113"/>
      <c r="AIY396" s="113"/>
      <c r="AIZ396" s="113"/>
      <c r="AJA396" s="113"/>
      <c r="AJB396" s="113"/>
      <c r="AJC396" s="113"/>
      <c r="AJD396" s="113"/>
      <c r="AJE396" s="113"/>
      <c r="AJF396" s="113"/>
      <c r="AJG396" s="113"/>
      <c r="AJH396" s="113"/>
      <c r="AJI396" s="113"/>
      <c r="AJJ396" s="113"/>
      <c r="AJK396" s="113"/>
      <c r="AJL396" s="113"/>
      <c r="AJM396" s="113"/>
      <c r="AJN396" s="113"/>
      <c r="AJO396" s="113"/>
      <c r="AJP396" s="113"/>
      <c r="AJQ396" s="113"/>
      <c r="AJR396" s="113"/>
      <c r="AJS396" s="113"/>
      <c r="AJT396" s="113"/>
      <c r="AJU396" s="113"/>
      <c r="AJV396" s="113"/>
      <c r="AJW396" s="113"/>
      <c r="AJX396" s="113"/>
      <c r="AJY396" s="113"/>
      <c r="AJZ396" s="113"/>
      <c r="AKA396" s="113"/>
      <c r="AKB396" s="113"/>
      <c r="AKC396" s="113"/>
      <c r="AKD396" s="113"/>
      <c r="AKE396" s="113"/>
      <c r="AKF396" s="113"/>
      <c r="AKG396" s="113"/>
      <c r="AKH396" s="113"/>
      <c r="AKI396" s="113"/>
      <c r="AKJ396" s="113"/>
      <c r="AKK396" s="113"/>
      <c r="AKL396" s="113"/>
      <c r="AKM396" s="113"/>
      <c r="AKN396" s="113"/>
      <c r="AKO396" s="113"/>
      <c r="AKP396" s="113"/>
      <c r="AKQ396" s="113"/>
      <c r="AKR396" s="113"/>
      <c r="AKS396" s="113"/>
      <c r="AKT396" s="113"/>
      <c r="AKU396" s="113"/>
      <c r="AKV396" s="113"/>
      <c r="AKW396" s="113"/>
      <c r="AKX396" s="113"/>
      <c r="AKY396" s="113"/>
      <c r="AKZ396" s="113"/>
      <c r="ALA396" s="113"/>
      <c r="ALB396" s="113"/>
      <c r="ALC396" s="113"/>
      <c r="ALD396" s="113"/>
      <c r="ALE396" s="113"/>
      <c r="ALF396" s="113"/>
      <c r="ALG396" s="113"/>
      <c r="ALH396" s="113"/>
      <c r="ALI396" s="113"/>
      <c r="ALJ396" s="113"/>
      <c r="ALK396" s="113"/>
      <c r="ALL396" s="113"/>
      <c r="ALM396" s="113"/>
      <c r="ALN396" s="113"/>
      <c r="ALO396" s="113"/>
      <c r="ALP396" s="113"/>
      <c r="ALQ396" s="113"/>
      <c r="ALR396" s="113"/>
      <c r="ALS396" s="113"/>
      <c r="ALT396" s="113"/>
      <c r="ALU396" s="113"/>
      <c r="ALV396" s="113"/>
      <c r="ALW396" s="113"/>
      <c r="ALX396" s="113"/>
      <c r="ALY396" s="113"/>
      <c r="ALZ396" s="113"/>
      <c r="AMA396" s="113"/>
      <c r="AMB396" s="113"/>
      <c r="AMC396" s="113"/>
      <c r="AMD396" s="113"/>
      <c r="AME396" s="113"/>
      <c r="AMF396" s="113"/>
      <c r="AMG396" s="113"/>
      <c r="AMH396" s="113"/>
      <c r="AMI396" s="113"/>
      <c r="AMJ396" s="113"/>
      <c r="AMK396" s="113"/>
      <c r="AML396" s="113"/>
      <c r="AMM396" s="113"/>
      <c r="AMN396" s="113"/>
      <c r="AMO396" s="113"/>
      <c r="AMP396" s="113"/>
      <c r="AMQ396" s="113"/>
      <c r="AMR396" s="113"/>
      <c r="AMS396" s="113"/>
      <c r="AMT396" s="113"/>
      <c r="AMU396" s="113"/>
      <c r="AMV396" s="113"/>
      <c r="AMW396" s="113"/>
      <c r="AMX396" s="113"/>
      <c r="AMY396" s="113"/>
      <c r="AMZ396" s="113"/>
      <c r="ANA396" s="113"/>
      <c r="ANB396" s="113"/>
    </row>
    <row r="397" spans="2:1042" ht="15" customHeight="1" x14ac:dyDescent="0.2">
      <c r="B397" s="91">
        <v>352</v>
      </c>
      <c r="C397" s="91" t="s">
        <v>92</v>
      </c>
      <c r="D397" s="283">
        <f t="shared" si="724"/>
        <v>44120</v>
      </c>
      <c r="E397" s="90">
        <f t="shared" si="745"/>
        <v>0</v>
      </c>
      <c r="F397" s="90">
        <f t="shared" si="746"/>
        <v>0</v>
      </c>
      <c r="G397" s="90">
        <f t="shared" si="747"/>
        <v>0</v>
      </c>
      <c r="H397" s="90">
        <f t="shared" si="715"/>
        <v>0</v>
      </c>
      <c r="I397" s="121" t="str">
        <f t="shared" si="748"/>
        <v>CT19ACM02</v>
      </c>
      <c r="J397" s="90">
        <f t="shared" si="749"/>
        <v>62.400000000000006</v>
      </c>
      <c r="K397" s="90">
        <f t="shared" si="750"/>
        <v>20</v>
      </c>
      <c r="L397" s="90">
        <f t="shared" si="716"/>
        <v>12.48</v>
      </c>
      <c r="M397" s="121">
        <f t="shared" si="751"/>
        <v>0</v>
      </c>
      <c r="N397" s="90">
        <f t="shared" si="752"/>
        <v>0</v>
      </c>
      <c r="O397" s="90">
        <f t="shared" si="753"/>
        <v>0</v>
      </c>
      <c r="P397" s="90">
        <f t="shared" si="717"/>
        <v>0</v>
      </c>
      <c r="Q397" s="121">
        <f t="shared" si="754"/>
        <v>0</v>
      </c>
      <c r="R397" s="90">
        <f t="shared" si="755"/>
        <v>0</v>
      </c>
      <c r="S397" s="90">
        <f t="shared" si="756"/>
        <v>0</v>
      </c>
      <c r="T397" s="90">
        <f t="shared" si="718"/>
        <v>0</v>
      </c>
      <c r="U397" s="121" t="str">
        <f t="shared" si="757"/>
        <v>EU19TAM02</v>
      </c>
      <c r="V397" s="90">
        <f t="shared" si="758"/>
        <v>79.44</v>
      </c>
      <c r="W397" s="90">
        <f t="shared" si="759"/>
        <v>11</v>
      </c>
      <c r="X397" s="90">
        <f t="shared" si="719"/>
        <v>8.7383999999999986</v>
      </c>
      <c r="Y397" s="121">
        <f t="shared" si="760"/>
        <v>0</v>
      </c>
      <c r="Z397" s="90">
        <f t="shared" si="761"/>
        <v>0</v>
      </c>
      <c r="AA397" s="90">
        <f t="shared" si="762"/>
        <v>0</v>
      </c>
      <c r="AB397" s="90">
        <f t="shared" si="720"/>
        <v>0</v>
      </c>
      <c r="AC397" s="121">
        <f t="shared" si="763"/>
        <v>0</v>
      </c>
      <c r="AD397" s="90">
        <f t="shared" si="764"/>
        <v>0</v>
      </c>
      <c r="AE397" s="90">
        <f t="shared" si="765"/>
        <v>0</v>
      </c>
      <c r="AF397" s="90">
        <f t="shared" si="721"/>
        <v>0</v>
      </c>
      <c r="AG397" s="121" t="str">
        <f t="shared" si="766"/>
        <v>CT19ACG01</v>
      </c>
      <c r="AH397" s="90">
        <f t="shared" si="767"/>
        <v>30.72</v>
      </c>
      <c r="AI397" s="90">
        <f t="shared" si="768"/>
        <v>25</v>
      </c>
      <c r="AJ397" s="90">
        <f t="shared" si="722"/>
        <v>7.68</v>
      </c>
      <c r="AK397" s="121" t="str">
        <f t="shared" si="769"/>
        <v>AC20MN20G01</v>
      </c>
      <c r="AL397" s="90">
        <f t="shared" si="770"/>
        <v>87</v>
      </c>
      <c r="AM397" s="90">
        <f t="shared" si="771"/>
        <v>25</v>
      </c>
      <c r="AN397" s="90">
        <f t="shared" si="723"/>
        <v>21.75</v>
      </c>
      <c r="AO397" s="121">
        <f t="shared" si="772"/>
        <v>0</v>
      </c>
      <c r="AP397" s="118">
        <f t="shared" si="725"/>
        <v>0</v>
      </c>
      <c r="AQ397" s="89">
        <f t="shared" si="773"/>
        <v>0</v>
      </c>
      <c r="AR397" s="279">
        <f t="shared" si="726"/>
        <v>0</v>
      </c>
      <c r="AS397" s="121">
        <f t="shared" si="774"/>
        <v>0</v>
      </c>
      <c r="AT397" s="118">
        <f t="shared" si="727"/>
        <v>0</v>
      </c>
      <c r="AU397" s="279">
        <f t="shared" si="775"/>
        <v>0</v>
      </c>
      <c r="AV397" s="279">
        <f t="shared" si="728"/>
        <v>0</v>
      </c>
      <c r="AW397" s="123">
        <f t="shared" si="776"/>
        <v>0</v>
      </c>
      <c r="AX397" s="118">
        <f t="shared" si="729"/>
        <v>0</v>
      </c>
      <c r="AY397" s="287">
        <f t="shared" si="777"/>
        <v>259.56</v>
      </c>
      <c r="AZ397" s="78">
        <f t="shared" si="816"/>
        <v>50.648399999999995</v>
      </c>
      <c r="BA397" s="279"/>
      <c r="BC397" s="325">
        <f t="shared" si="817"/>
        <v>352</v>
      </c>
      <c r="BD397" s="330"/>
      <c r="BE397" s="331" t="b">
        <f t="shared" si="818"/>
        <v>0</v>
      </c>
      <c r="BF397" s="330"/>
      <c r="BG397" s="331" t="b">
        <f t="shared" si="819"/>
        <v>0</v>
      </c>
    </row>
    <row r="398" spans="2:1042" ht="15" customHeight="1" x14ac:dyDescent="0.2">
      <c r="B398" s="91">
        <v>353</v>
      </c>
      <c r="C398" s="91" t="s">
        <v>92</v>
      </c>
      <c r="D398" s="283">
        <f t="shared" si="724"/>
        <v>44120</v>
      </c>
      <c r="E398" s="90" t="str">
        <f t="shared" si="745"/>
        <v>MF19ACM01</v>
      </c>
      <c r="F398" s="90">
        <f t="shared" si="746"/>
        <v>30.42</v>
      </c>
      <c r="G398" s="90">
        <f t="shared" si="747"/>
        <v>23</v>
      </c>
      <c r="H398" s="90">
        <f t="shared" si="715"/>
        <v>6.9966000000000008</v>
      </c>
      <c r="I398" s="121" t="str">
        <f t="shared" si="748"/>
        <v>CT19ACM02</v>
      </c>
      <c r="J398" s="90">
        <f t="shared" si="749"/>
        <v>31.200000000000003</v>
      </c>
      <c r="K398" s="90">
        <f t="shared" si="750"/>
        <v>20</v>
      </c>
      <c r="L398" s="90">
        <f t="shared" si="716"/>
        <v>6.24</v>
      </c>
      <c r="M398" s="121" t="str">
        <f t="shared" si="751"/>
        <v>AC20MNM01</v>
      </c>
      <c r="N398" s="90">
        <f t="shared" si="752"/>
        <v>90.12</v>
      </c>
      <c r="O398" s="90">
        <f t="shared" si="753"/>
        <v>20</v>
      </c>
      <c r="P398" s="90">
        <f t="shared" si="717"/>
        <v>18.024000000000001</v>
      </c>
      <c r="Q398" s="121">
        <f t="shared" si="754"/>
        <v>0</v>
      </c>
      <c r="R398" s="90">
        <f t="shared" si="755"/>
        <v>0</v>
      </c>
      <c r="S398" s="90">
        <f t="shared" si="756"/>
        <v>0</v>
      </c>
      <c r="T398" s="90">
        <f t="shared" si="718"/>
        <v>0</v>
      </c>
      <c r="U398" s="121" t="str">
        <f t="shared" si="757"/>
        <v>EU19TAM02</v>
      </c>
      <c r="V398" s="90">
        <f t="shared" si="758"/>
        <v>79.44</v>
      </c>
      <c r="W398" s="90">
        <f t="shared" si="759"/>
        <v>11</v>
      </c>
      <c r="X398" s="90">
        <f t="shared" si="719"/>
        <v>8.7383999999999986</v>
      </c>
      <c r="Y398" s="121">
        <f t="shared" si="760"/>
        <v>0</v>
      </c>
      <c r="Z398" s="90">
        <f t="shared" si="761"/>
        <v>0</v>
      </c>
      <c r="AA398" s="90">
        <f t="shared" si="762"/>
        <v>0</v>
      </c>
      <c r="AB398" s="90">
        <f t="shared" si="720"/>
        <v>0</v>
      </c>
      <c r="AC398" s="121" t="str">
        <f t="shared" si="763"/>
        <v>MF19DAG01</v>
      </c>
      <c r="AD398" s="90">
        <f t="shared" si="764"/>
        <v>30.42</v>
      </c>
      <c r="AE398" s="90">
        <f t="shared" si="765"/>
        <v>33</v>
      </c>
      <c r="AF398" s="90">
        <f t="shared" si="721"/>
        <v>10.038600000000001</v>
      </c>
      <c r="AG398" s="121" t="str">
        <f t="shared" si="766"/>
        <v>CT19ACG01</v>
      </c>
      <c r="AH398" s="90">
        <f t="shared" si="767"/>
        <v>30.72</v>
      </c>
      <c r="AI398" s="90">
        <f t="shared" si="768"/>
        <v>25</v>
      </c>
      <c r="AJ398" s="90">
        <f t="shared" si="722"/>
        <v>7.68</v>
      </c>
      <c r="AK398" s="121" t="str">
        <f t="shared" si="769"/>
        <v>AC20MN20G01</v>
      </c>
      <c r="AL398" s="90">
        <f t="shared" si="770"/>
        <v>43.5</v>
      </c>
      <c r="AM398" s="90">
        <f t="shared" si="771"/>
        <v>25</v>
      </c>
      <c r="AN398" s="90">
        <f t="shared" si="723"/>
        <v>10.875</v>
      </c>
      <c r="AO398" s="121">
        <f t="shared" si="772"/>
        <v>0</v>
      </c>
      <c r="AP398" s="118">
        <f t="shared" si="725"/>
        <v>0</v>
      </c>
      <c r="AQ398" s="89">
        <f t="shared" si="773"/>
        <v>0</v>
      </c>
      <c r="AR398" s="279">
        <f t="shared" si="726"/>
        <v>0</v>
      </c>
      <c r="AS398" s="121">
        <f t="shared" si="774"/>
        <v>0</v>
      </c>
      <c r="AT398" s="118">
        <f t="shared" si="727"/>
        <v>0</v>
      </c>
      <c r="AU398" s="279">
        <f t="shared" si="775"/>
        <v>0</v>
      </c>
      <c r="AV398" s="279">
        <f t="shared" si="728"/>
        <v>0</v>
      </c>
      <c r="AW398" s="123">
        <f t="shared" si="776"/>
        <v>0</v>
      </c>
      <c r="AX398" s="118">
        <f t="shared" si="729"/>
        <v>0</v>
      </c>
      <c r="AY398" s="287">
        <f t="shared" si="777"/>
        <v>335.82000000000005</v>
      </c>
      <c r="AZ398" s="78">
        <f t="shared" si="816"/>
        <v>68.592600000000004</v>
      </c>
      <c r="BA398" s="279"/>
      <c r="BC398" s="325">
        <f t="shared" si="817"/>
        <v>353</v>
      </c>
      <c r="BD398" s="330"/>
      <c r="BE398" s="331" t="b">
        <f t="shared" si="818"/>
        <v>0</v>
      </c>
      <c r="BF398" s="330"/>
      <c r="BG398" s="331" t="b">
        <f t="shared" si="819"/>
        <v>0</v>
      </c>
    </row>
    <row r="399" spans="2:1042" ht="15" customHeight="1" x14ac:dyDescent="0.2">
      <c r="B399" s="91">
        <v>354</v>
      </c>
      <c r="C399" s="91" t="s">
        <v>92</v>
      </c>
      <c r="D399" s="283">
        <f t="shared" si="724"/>
        <v>44120</v>
      </c>
      <c r="E399" s="90" t="str">
        <f t="shared" si="745"/>
        <v>MF19ACM01</v>
      </c>
      <c r="F399" s="90">
        <f t="shared" si="746"/>
        <v>60.84</v>
      </c>
      <c r="G399" s="90">
        <f t="shared" si="747"/>
        <v>23</v>
      </c>
      <c r="H399" s="90">
        <f t="shared" si="715"/>
        <v>13.993200000000002</v>
      </c>
      <c r="I399" s="121" t="str">
        <f t="shared" si="748"/>
        <v>CT19ACM02</v>
      </c>
      <c r="J399" s="90">
        <f t="shared" si="749"/>
        <v>62.400000000000006</v>
      </c>
      <c r="K399" s="90">
        <f t="shared" si="750"/>
        <v>20</v>
      </c>
      <c r="L399" s="90">
        <f t="shared" si="716"/>
        <v>12.48</v>
      </c>
      <c r="M399" s="121" t="str">
        <f t="shared" si="751"/>
        <v>AC20MNM01</v>
      </c>
      <c r="N399" s="90">
        <f t="shared" si="752"/>
        <v>225.29999999999998</v>
      </c>
      <c r="O399" s="90">
        <f t="shared" si="753"/>
        <v>20</v>
      </c>
      <c r="P399" s="90">
        <f t="shared" si="717"/>
        <v>45.06</v>
      </c>
      <c r="Q399" s="121">
        <f t="shared" si="754"/>
        <v>0</v>
      </c>
      <c r="R399" s="90">
        <f t="shared" si="755"/>
        <v>0</v>
      </c>
      <c r="S399" s="90">
        <f t="shared" si="756"/>
        <v>0</v>
      </c>
      <c r="T399" s="90">
        <f t="shared" si="718"/>
        <v>0</v>
      </c>
      <c r="U399" s="121" t="str">
        <f t="shared" si="757"/>
        <v>EU19TAM02</v>
      </c>
      <c r="V399" s="90">
        <f t="shared" si="758"/>
        <v>79.44</v>
      </c>
      <c r="W399" s="90">
        <f t="shared" si="759"/>
        <v>11</v>
      </c>
      <c r="X399" s="90">
        <f t="shared" si="719"/>
        <v>8.7383999999999986</v>
      </c>
      <c r="Y399" s="121">
        <f t="shared" si="760"/>
        <v>0</v>
      </c>
      <c r="Z399" s="90">
        <f t="shared" si="761"/>
        <v>0</v>
      </c>
      <c r="AA399" s="90">
        <f t="shared" si="762"/>
        <v>0</v>
      </c>
      <c r="AB399" s="90">
        <f t="shared" si="720"/>
        <v>0</v>
      </c>
      <c r="AC399" s="121" t="str">
        <f t="shared" si="763"/>
        <v>MF19DAG01</v>
      </c>
      <c r="AD399" s="90">
        <f t="shared" si="764"/>
        <v>152.10000000000002</v>
      </c>
      <c r="AE399" s="90">
        <f t="shared" si="765"/>
        <v>33</v>
      </c>
      <c r="AF399" s="90">
        <f t="shared" si="721"/>
        <v>50.193000000000012</v>
      </c>
      <c r="AG399" s="121">
        <f t="shared" si="766"/>
        <v>0</v>
      </c>
      <c r="AH399" s="90">
        <f t="shared" si="767"/>
        <v>0</v>
      </c>
      <c r="AI399" s="90">
        <f t="shared" si="768"/>
        <v>0</v>
      </c>
      <c r="AJ399" s="90">
        <f t="shared" si="722"/>
        <v>0</v>
      </c>
      <c r="AK399" s="121" t="str">
        <f t="shared" si="769"/>
        <v>AC20MN20G01</v>
      </c>
      <c r="AL399" s="90">
        <f t="shared" si="770"/>
        <v>174</v>
      </c>
      <c r="AM399" s="90">
        <f t="shared" si="771"/>
        <v>25</v>
      </c>
      <c r="AN399" s="90">
        <f t="shared" si="723"/>
        <v>43.5</v>
      </c>
      <c r="AO399" s="121">
        <f t="shared" si="772"/>
        <v>0</v>
      </c>
      <c r="AP399" s="118">
        <f t="shared" si="725"/>
        <v>0</v>
      </c>
      <c r="AQ399" s="89">
        <f t="shared" si="773"/>
        <v>0</v>
      </c>
      <c r="AR399" s="279">
        <f t="shared" si="726"/>
        <v>0</v>
      </c>
      <c r="AS399" s="121">
        <f t="shared" si="774"/>
        <v>0</v>
      </c>
      <c r="AT399" s="118">
        <f t="shared" si="727"/>
        <v>0</v>
      </c>
      <c r="AU399" s="279">
        <f t="shared" si="775"/>
        <v>0</v>
      </c>
      <c r="AV399" s="279">
        <f t="shared" si="728"/>
        <v>0</v>
      </c>
      <c r="AW399" s="123">
        <f t="shared" si="776"/>
        <v>0</v>
      </c>
      <c r="AX399" s="118">
        <f t="shared" si="729"/>
        <v>0</v>
      </c>
      <c r="AY399" s="287">
        <f t="shared" si="777"/>
        <v>754.07999999999993</v>
      </c>
      <c r="AZ399" s="78">
        <f t="shared" si="816"/>
        <v>173.96460000000002</v>
      </c>
      <c r="BA399" s="279"/>
      <c r="BC399" s="325">
        <f t="shared" si="817"/>
        <v>354</v>
      </c>
      <c r="BD399" s="330"/>
      <c r="BE399" s="331" t="b">
        <f t="shared" si="818"/>
        <v>0</v>
      </c>
      <c r="BF399" s="330"/>
      <c r="BG399" s="331" t="b">
        <f t="shared" si="819"/>
        <v>0</v>
      </c>
    </row>
    <row r="400" spans="2:1042" ht="15" customHeight="1" x14ac:dyDescent="0.2">
      <c r="B400" s="91">
        <v>355</v>
      </c>
      <c r="C400" s="91" t="s">
        <v>92</v>
      </c>
      <c r="D400" s="283">
        <f t="shared" si="724"/>
        <v>44120</v>
      </c>
      <c r="E400" s="90" t="str">
        <f t="shared" si="745"/>
        <v>MF19ACM01</v>
      </c>
      <c r="F400" s="90">
        <f t="shared" si="746"/>
        <v>60.84</v>
      </c>
      <c r="G400" s="90">
        <f t="shared" si="747"/>
        <v>23</v>
      </c>
      <c r="H400" s="90">
        <f t="shared" si="715"/>
        <v>13.993200000000002</v>
      </c>
      <c r="I400" s="121" t="str">
        <f t="shared" si="748"/>
        <v>CT19ACM02</v>
      </c>
      <c r="J400" s="90">
        <f t="shared" si="749"/>
        <v>93.600000000000009</v>
      </c>
      <c r="K400" s="90">
        <f t="shared" si="750"/>
        <v>20</v>
      </c>
      <c r="L400" s="90">
        <f t="shared" si="716"/>
        <v>18.720000000000002</v>
      </c>
      <c r="M400" s="121" t="str">
        <f t="shared" si="751"/>
        <v>AC20MNM01</v>
      </c>
      <c r="N400" s="90">
        <f t="shared" si="752"/>
        <v>180.24</v>
      </c>
      <c r="O400" s="90">
        <f t="shared" si="753"/>
        <v>20</v>
      </c>
      <c r="P400" s="90">
        <f t="shared" si="717"/>
        <v>36.048000000000002</v>
      </c>
      <c r="Q400" s="121">
        <f t="shared" si="754"/>
        <v>0</v>
      </c>
      <c r="R400" s="90">
        <f t="shared" si="755"/>
        <v>0</v>
      </c>
      <c r="S400" s="90">
        <f t="shared" si="756"/>
        <v>0</v>
      </c>
      <c r="T400" s="90">
        <f t="shared" si="718"/>
        <v>0</v>
      </c>
      <c r="U400" s="121" t="str">
        <f t="shared" si="757"/>
        <v>EU19TAM02</v>
      </c>
      <c r="V400" s="90">
        <f t="shared" si="758"/>
        <v>158.88</v>
      </c>
      <c r="W400" s="90">
        <f t="shared" si="759"/>
        <v>11</v>
      </c>
      <c r="X400" s="90">
        <f t="shared" si="719"/>
        <v>17.476799999999997</v>
      </c>
      <c r="Y400" s="121">
        <f t="shared" si="760"/>
        <v>0</v>
      </c>
      <c r="Z400" s="90">
        <f t="shared" si="761"/>
        <v>0</v>
      </c>
      <c r="AA400" s="90">
        <f t="shared" si="762"/>
        <v>0</v>
      </c>
      <c r="AB400" s="90">
        <f t="shared" si="720"/>
        <v>0</v>
      </c>
      <c r="AC400" s="121" t="str">
        <f t="shared" si="763"/>
        <v>MF19DAG01</v>
      </c>
      <c r="AD400" s="90">
        <f t="shared" si="764"/>
        <v>60.84</v>
      </c>
      <c r="AE400" s="90">
        <f t="shared" si="765"/>
        <v>33</v>
      </c>
      <c r="AF400" s="90">
        <f t="shared" si="721"/>
        <v>20.077200000000001</v>
      </c>
      <c r="AG400" s="121" t="str">
        <f t="shared" si="766"/>
        <v>CT19ACG01</v>
      </c>
      <c r="AH400" s="90">
        <f t="shared" si="767"/>
        <v>92.16</v>
      </c>
      <c r="AI400" s="90">
        <f t="shared" si="768"/>
        <v>25</v>
      </c>
      <c r="AJ400" s="90">
        <f t="shared" si="722"/>
        <v>23.04</v>
      </c>
      <c r="AK400" s="121" t="str">
        <f t="shared" si="769"/>
        <v>AC20MN20G01</v>
      </c>
      <c r="AL400" s="90">
        <f t="shared" si="770"/>
        <v>87</v>
      </c>
      <c r="AM400" s="90">
        <f t="shared" si="771"/>
        <v>25</v>
      </c>
      <c r="AN400" s="90">
        <f t="shared" si="723"/>
        <v>21.75</v>
      </c>
      <c r="AO400" s="121">
        <f t="shared" si="772"/>
        <v>156</v>
      </c>
      <c r="AP400" s="118">
        <f t="shared" si="725"/>
        <v>39</v>
      </c>
      <c r="AQ400" s="89">
        <f t="shared" si="773"/>
        <v>0</v>
      </c>
      <c r="AR400" s="279">
        <f t="shared" si="726"/>
        <v>0</v>
      </c>
      <c r="AS400" s="121">
        <f t="shared" si="774"/>
        <v>0</v>
      </c>
      <c r="AT400" s="118">
        <f t="shared" si="727"/>
        <v>0</v>
      </c>
      <c r="AU400" s="279">
        <f t="shared" si="775"/>
        <v>0</v>
      </c>
      <c r="AV400" s="279">
        <f t="shared" si="728"/>
        <v>0</v>
      </c>
      <c r="AW400" s="123">
        <f t="shared" si="776"/>
        <v>0</v>
      </c>
      <c r="AX400" s="118">
        <f t="shared" si="729"/>
        <v>0</v>
      </c>
      <c r="AY400" s="287">
        <f t="shared" si="777"/>
        <v>889.56</v>
      </c>
      <c r="AZ400" s="78">
        <f t="shared" si="816"/>
        <v>190.1052</v>
      </c>
      <c r="BA400" s="279"/>
      <c r="BC400" s="325">
        <f t="shared" si="817"/>
        <v>355</v>
      </c>
      <c r="BD400" s="330"/>
      <c r="BE400" s="331" t="b">
        <f t="shared" si="818"/>
        <v>0</v>
      </c>
      <c r="BF400" s="330"/>
      <c r="BG400" s="331" t="b">
        <f t="shared" si="819"/>
        <v>0</v>
      </c>
    </row>
    <row r="401" spans="1:1042" ht="15" customHeight="1" x14ac:dyDescent="0.2">
      <c r="B401" s="91">
        <v>356</v>
      </c>
      <c r="C401" s="91" t="s">
        <v>92</v>
      </c>
      <c r="D401" s="283">
        <f t="shared" si="724"/>
        <v>44124</v>
      </c>
      <c r="E401" s="90" t="str">
        <f t="shared" si="745"/>
        <v>MF19ACM01</v>
      </c>
      <c r="F401" s="90">
        <f t="shared" si="746"/>
        <v>60.84</v>
      </c>
      <c r="G401" s="90">
        <f t="shared" si="747"/>
        <v>23</v>
      </c>
      <c r="H401" s="90">
        <f t="shared" si="715"/>
        <v>13.993200000000002</v>
      </c>
      <c r="I401" s="121" t="str">
        <f t="shared" si="748"/>
        <v>CT19ACM02</v>
      </c>
      <c r="J401" s="90">
        <f t="shared" si="749"/>
        <v>31.200000000000003</v>
      </c>
      <c r="K401" s="90">
        <f t="shared" si="750"/>
        <v>20</v>
      </c>
      <c r="L401" s="90">
        <f t="shared" si="716"/>
        <v>6.24</v>
      </c>
      <c r="M401" s="121" t="str">
        <f t="shared" si="751"/>
        <v>AC20MNM01</v>
      </c>
      <c r="N401" s="90">
        <f t="shared" si="752"/>
        <v>90.12</v>
      </c>
      <c r="O401" s="90">
        <f t="shared" si="753"/>
        <v>20</v>
      </c>
      <c r="P401" s="90">
        <f t="shared" si="717"/>
        <v>18.024000000000001</v>
      </c>
      <c r="Q401" s="121">
        <f t="shared" si="754"/>
        <v>0</v>
      </c>
      <c r="R401" s="90">
        <f t="shared" si="755"/>
        <v>0</v>
      </c>
      <c r="S401" s="90">
        <f t="shared" si="756"/>
        <v>0</v>
      </c>
      <c r="T401" s="90">
        <f t="shared" si="718"/>
        <v>0</v>
      </c>
      <c r="U401" s="121" t="str">
        <f t="shared" si="757"/>
        <v>EU19TAM02</v>
      </c>
      <c r="V401" s="90">
        <f t="shared" si="758"/>
        <v>79.44</v>
      </c>
      <c r="W401" s="90">
        <f t="shared" si="759"/>
        <v>11</v>
      </c>
      <c r="X401" s="90">
        <f t="shared" si="719"/>
        <v>8.7383999999999986</v>
      </c>
      <c r="Y401" s="121">
        <f t="shared" si="760"/>
        <v>0</v>
      </c>
      <c r="Z401" s="90">
        <f t="shared" si="761"/>
        <v>0</v>
      </c>
      <c r="AA401" s="90">
        <f t="shared" si="762"/>
        <v>0</v>
      </c>
      <c r="AB401" s="90">
        <f t="shared" si="720"/>
        <v>0</v>
      </c>
      <c r="AC401" s="121">
        <f t="shared" si="763"/>
        <v>0</v>
      </c>
      <c r="AD401" s="90">
        <f t="shared" si="764"/>
        <v>0</v>
      </c>
      <c r="AE401" s="90">
        <f t="shared" si="765"/>
        <v>0</v>
      </c>
      <c r="AF401" s="90">
        <f t="shared" si="721"/>
        <v>0</v>
      </c>
      <c r="AG401" s="121">
        <f t="shared" si="766"/>
        <v>0</v>
      </c>
      <c r="AH401" s="90">
        <f t="shared" si="767"/>
        <v>0</v>
      </c>
      <c r="AI401" s="90">
        <f t="shared" si="768"/>
        <v>0</v>
      </c>
      <c r="AJ401" s="90">
        <f t="shared" si="722"/>
        <v>0</v>
      </c>
      <c r="AK401" s="121">
        <f t="shared" si="769"/>
        <v>0</v>
      </c>
      <c r="AL401" s="90">
        <f t="shared" si="770"/>
        <v>0</v>
      </c>
      <c r="AM401" s="90">
        <f t="shared" si="771"/>
        <v>0</v>
      </c>
      <c r="AN401" s="90">
        <f t="shared" si="723"/>
        <v>0</v>
      </c>
      <c r="AO401" s="121">
        <f t="shared" si="772"/>
        <v>0</v>
      </c>
      <c r="AP401" s="118">
        <f t="shared" si="725"/>
        <v>0</v>
      </c>
      <c r="AQ401" s="89">
        <f t="shared" si="773"/>
        <v>0</v>
      </c>
      <c r="AR401" s="279">
        <f t="shared" si="726"/>
        <v>0</v>
      </c>
      <c r="AS401" s="121">
        <f t="shared" si="774"/>
        <v>0</v>
      </c>
      <c r="AT401" s="118">
        <f t="shared" si="727"/>
        <v>0</v>
      </c>
      <c r="AU401" s="279">
        <f t="shared" si="775"/>
        <v>0</v>
      </c>
      <c r="AV401" s="279">
        <f t="shared" si="728"/>
        <v>0</v>
      </c>
      <c r="AW401" s="123">
        <f t="shared" si="776"/>
        <v>0</v>
      </c>
      <c r="AX401" s="118">
        <f t="shared" si="729"/>
        <v>0</v>
      </c>
      <c r="AY401" s="287">
        <f t="shared" si="777"/>
        <v>261.60000000000002</v>
      </c>
      <c r="AZ401" s="78">
        <f t="shared" si="816"/>
        <v>46.995600000000003</v>
      </c>
      <c r="BA401" s="279"/>
      <c r="BC401" s="325">
        <f t="shared" si="817"/>
        <v>356</v>
      </c>
      <c r="BD401" s="330"/>
      <c r="BE401" s="331" t="b">
        <f t="shared" si="818"/>
        <v>0</v>
      </c>
      <c r="BF401" s="330"/>
      <c r="BG401" s="331" t="b">
        <f t="shared" si="819"/>
        <v>0</v>
      </c>
    </row>
    <row r="402" spans="1:1042" ht="15" customHeight="1" x14ac:dyDescent="0.2">
      <c r="B402" s="91">
        <v>357</v>
      </c>
      <c r="C402" s="91"/>
      <c r="D402" s="283">
        <f t="shared" si="724"/>
        <v>44126</v>
      </c>
      <c r="E402" s="90">
        <f t="shared" si="745"/>
        <v>0</v>
      </c>
      <c r="F402" s="90">
        <f t="shared" si="746"/>
        <v>0</v>
      </c>
      <c r="G402" s="90">
        <f t="shared" si="747"/>
        <v>0</v>
      </c>
      <c r="H402" s="90">
        <f t="shared" si="715"/>
        <v>0</v>
      </c>
      <c r="I402" s="121">
        <f t="shared" si="748"/>
        <v>0</v>
      </c>
      <c r="J402" s="90">
        <f t="shared" si="749"/>
        <v>0</v>
      </c>
      <c r="K402" s="90">
        <f t="shared" si="750"/>
        <v>0</v>
      </c>
      <c r="L402" s="90">
        <f t="shared" si="716"/>
        <v>0</v>
      </c>
      <c r="M402" s="121">
        <f t="shared" si="751"/>
        <v>0</v>
      </c>
      <c r="N402" s="90">
        <f t="shared" si="752"/>
        <v>0</v>
      </c>
      <c r="O402" s="90">
        <f t="shared" si="753"/>
        <v>0</v>
      </c>
      <c r="P402" s="90">
        <f t="shared" si="717"/>
        <v>0</v>
      </c>
      <c r="Q402" s="121">
        <f t="shared" si="754"/>
        <v>0</v>
      </c>
      <c r="R402" s="90">
        <f t="shared" si="755"/>
        <v>0</v>
      </c>
      <c r="S402" s="90">
        <f t="shared" si="756"/>
        <v>0</v>
      </c>
      <c r="T402" s="90">
        <f t="shared" si="718"/>
        <v>0</v>
      </c>
      <c r="U402" s="121">
        <f t="shared" si="757"/>
        <v>0</v>
      </c>
      <c r="V402" s="90">
        <f t="shared" si="758"/>
        <v>0</v>
      </c>
      <c r="W402" s="90">
        <f t="shared" si="759"/>
        <v>0</v>
      </c>
      <c r="X402" s="90">
        <f t="shared" si="719"/>
        <v>0</v>
      </c>
      <c r="Y402" s="121">
        <f t="shared" si="760"/>
        <v>0</v>
      </c>
      <c r="Z402" s="90">
        <f t="shared" si="761"/>
        <v>0</v>
      </c>
      <c r="AA402" s="90">
        <f t="shared" si="762"/>
        <v>0</v>
      </c>
      <c r="AB402" s="90">
        <f t="shared" si="720"/>
        <v>0</v>
      </c>
      <c r="AC402" s="121">
        <f t="shared" si="763"/>
        <v>0</v>
      </c>
      <c r="AD402" s="90">
        <f t="shared" si="764"/>
        <v>0</v>
      </c>
      <c r="AE402" s="90">
        <f t="shared" si="765"/>
        <v>0</v>
      </c>
      <c r="AF402" s="90">
        <f t="shared" si="721"/>
        <v>0</v>
      </c>
      <c r="AG402" s="121">
        <f t="shared" si="766"/>
        <v>0</v>
      </c>
      <c r="AH402" s="90">
        <f t="shared" si="767"/>
        <v>0</v>
      </c>
      <c r="AI402" s="90">
        <f t="shared" si="768"/>
        <v>0</v>
      </c>
      <c r="AJ402" s="90">
        <f t="shared" si="722"/>
        <v>0</v>
      </c>
      <c r="AK402" s="121">
        <f t="shared" si="769"/>
        <v>0</v>
      </c>
      <c r="AL402" s="90">
        <f t="shared" si="770"/>
        <v>0</v>
      </c>
      <c r="AM402" s="90">
        <f t="shared" si="771"/>
        <v>0</v>
      </c>
      <c r="AN402" s="90">
        <f t="shared" si="723"/>
        <v>0</v>
      </c>
      <c r="AO402" s="121">
        <f t="shared" si="772"/>
        <v>0</v>
      </c>
      <c r="AP402" s="118">
        <f t="shared" si="725"/>
        <v>0</v>
      </c>
      <c r="AQ402" s="89">
        <f t="shared" si="773"/>
        <v>133.80000000000001</v>
      </c>
      <c r="AR402" s="279">
        <f t="shared" si="726"/>
        <v>33.450000000000003</v>
      </c>
      <c r="AS402" s="121">
        <f t="shared" si="774"/>
        <v>0</v>
      </c>
      <c r="AT402" s="118">
        <f t="shared" si="727"/>
        <v>0</v>
      </c>
      <c r="AU402" s="279">
        <f t="shared" si="775"/>
        <v>0</v>
      </c>
      <c r="AV402" s="279">
        <f t="shared" si="728"/>
        <v>0</v>
      </c>
      <c r="AW402" s="123">
        <f t="shared" si="776"/>
        <v>0</v>
      </c>
      <c r="AX402" s="118">
        <f t="shared" si="729"/>
        <v>0</v>
      </c>
      <c r="AY402" s="287">
        <f t="shared" si="777"/>
        <v>133.80000000000001</v>
      </c>
      <c r="AZ402" s="78">
        <f t="shared" si="816"/>
        <v>33.450000000000003</v>
      </c>
      <c r="BA402" s="279"/>
      <c r="BC402" s="325">
        <f t="shared" si="817"/>
        <v>357</v>
      </c>
      <c r="BD402" s="330"/>
      <c r="BE402" s="331" t="b">
        <f t="shared" si="818"/>
        <v>0</v>
      </c>
      <c r="BF402" s="330"/>
      <c r="BG402" s="331" t="b">
        <f t="shared" si="819"/>
        <v>0</v>
      </c>
    </row>
    <row r="403" spans="1:1042" ht="15" customHeight="1" x14ac:dyDescent="0.2">
      <c r="B403" s="91">
        <v>358</v>
      </c>
      <c r="C403" s="91"/>
      <c r="D403" s="283">
        <f t="shared" si="724"/>
        <v>44126</v>
      </c>
      <c r="E403" s="90">
        <f t="shared" si="745"/>
        <v>0</v>
      </c>
      <c r="F403" s="90">
        <f t="shared" si="746"/>
        <v>0</v>
      </c>
      <c r="G403" s="90">
        <f t="shared" si="747"/>
        <v>0</v>
      </c>
      <c r="H403" s="90">
        <f t="shared" si="715"/>
        <v>0</v>
      </c>
      <c r="I403" s="121">
        <f t="shared" si="748"/>
        <v>0</v>
      </c>
      <c r="J403" s="90">
        <f t="shared" si="749"/>
        <v>0</v>
      </c>
      <c r="K403" s="90">
        <f t="shared" si="750"/>
        <v>0</v>
      </c>
      <c r="L403" s="90">
        <f t="shared" si="716"/>
        <v>0</v>
      </c>
      <c r="M403" s="121">
        <f t="shared" si="751"/>
        <v>0</v>
      </c>
      <c r="N403" s="90">
        <f t="shared" si="752"/>
        <v>0</v>
      </c>
      <c r="O403" s="90">
        <f t="shared" si="753"/>
        <v>0</v>
      </c>
      <c r="P403" s="90">
        <f t="shared" si="717"/>
        <v>0</v>
      </c>
      <c r="Q403" s="121">
        <f t="shared" si="754"/>
        <v>0</v>
      </c>
      <c r="R403" s="90">
        <f t="shared" si="755"/>
        <v>0</v>
      </c>
      <c r="S403" s="90">
        <f t="shared" si="756"/>
        <v>0</v>
      </c>
      <c r="T403" s="90">
        <f t="shared" si="718"/>
        <v>0</v>
      </c>
      <c r="U403" s="121">
        <f t="shared" si="757"/>
        <v>0</v>
      </c>
      <c r="V403" s="90">
        <f t="shared" si="758"/>
        <v>0</v>
      </c>
      <c r="W403" s="90">
        <f t="shared" si="759"/>
        <v>0</v>
      </c>
      <c r="X403" s="90">
        <f t="shared" si="719"/>
        <v>0</v>
      </c>
      <c r="Y403" s="121">
        <f t="shared" si="760"/>
        <v>0</v>
      </c>
      <c r="Z403" s="90">
        <f t="shared" si="761"/>
        <v>0</v>
      </c>
      <c r="AA403" s="90">
        <f t="shared" si="762"/>
        <v>0</v>
      </c>
      <c r="AB403" s="90">
        <f t="shared" si="720"/>
        <v>0</v>
      </c>
      <c r="AC403" s="121">
        <f t="shared" si="763"/>
        <v>0</v>
      </c>
      <c r="AD403" s="90">
        <f t="shared" si="764"/>
        <v>0</v>
      </c>
      <c r="AE403" s="90">
        <f t="shared" si="765"/>
        <v>0</v>
      </c>
      <c r="AF403" s="90">
        <f t="shared" si="721"/>
        <v>0</v>
      </c>
      <c r="AG403" s="121">
        <f t="shared" si="766"/>
        <v>0</v>
      </c>
      <c r="AH403" s="90">
        <f t="shared" si="767"/>
        <v>0</v>
      </c>
      <c r="AI403" s="90">
        <f t="shared" si="768"/>
        <v>0</v>
      </c>
      <c r="AJ403" s="90">
        <f t="shared" si="722"/>
        <v>0</v>
      </c>
      <c r="AK403" s="121">
        <f t="shared" si="769"/>
        <v>0</v>
      </c>
      <c r="AL403" s="90">
        <f t="shared" si="770"/>
        <v>0</v>
      </c>
      <c r="AM403" s="90">
        <f t="shared" si="771"/>
        <v>0</v>
      </c>
      <c r="AN403" s="90">
        <f t="shared" si="723"/>
        <v>0</v>
      </c>
      <c r="AO403" s="121">
        <f t="shared" si="772"/>
        <v>0</v>
      </c>
      <c r="AP403" s="118">
        <f t="shared" si="725"/>
        <v>0</v>
      </c>
      <c r="AQ403" s="89">
        <f t="shared" si="773"/>
        <v>56.17</v>
      </c>
      <c r="AR403" s="279">
        <f t="shared" si="726"/>
        <v>14.0425</v>
      </c>
      <c r="AS403" s="121">
        <f t="shared" si="774"/>
        <v>26.19</v>
      </c>
      <c r="AT403" s="118">
        <f t="shared" si="727"/>
        <v>5.2380000000000004</v>
      </c>
      <c r="AU403" s="279">
        <f t="shared" si="775"/>
        <v>0</v>
      </c>
      <c r="AV403" s="279">
        <f t="shared" si="728"/>
        <v>0</v>
      </c>
      <c r="AW403" s="123">
        <f t="shared" si="776"/>
        <v>0</v>
      </c>
      <c r="AX403" s="118">
        <f t="shared" si="729"/>
        <v>0</v>
      </c>
      <c r="AY403" s="287">
        <f t="shared" si="777"/>
        <v>82.36</v>
      </c>
      <c r="AZ403" s="78">
        <f t="shared" si="816"/>
        <v>19.2805</v>
      </c>
      <c r="BA403" s="279"/>
      <c r="BC403" s="325">
        <f t="shared" si="817"/>
        <v>358</v>
      </c>
      <c r="BD403" s="330"/>
      <c r="BE403" s="331" t="b">
        <f t="shared" si="818"/>
        <v>0</v>
      </c>
      <c r="BF403" s="330"/>
      <c r="BG403" s="331" t="b">
        <f t="shared" si="819"/>
        <v>0</v>
      </c>
    </row>
    <row r="404" spans="1:1042" ht="15" customHeight="1" x14ac:dyDescent="0.2">
      <c r="B404" s="91">
        <v>359</v>
      </c>
      <c r="C404" s="91"/>
      <c r="D404" s="283">
        <f t="shared" si="724"/>
        <v>44126</v>
      </c>
      <c r="E404" s="90">
        <f t="shared" si="745"/>
        <v>0</v>
      </c>
      <c r="F404" s="90">
        <f t="shared" si="746"/>
        <v>0</v>
      </c>
      <c r="G404" s="90">
        <f t="shared" si="747"/>
        <v>0</v>
      </c>
      <c r="H404" s="90">
        <f t="shared" si="715"/>
        <v>0</v>
      </c>
      <c r="I404" s="121">
        <f t="shared" si="748"/>
        <v>0</v>
      </c>
      <c r="J404" s="90">
        <f t="shared" si="749"/>
        <v>0</v>
      </c>
      <c r="K404" s="90">
        <f t="shared" si="750"/>
        <v>0</v>
      </c>
      <c r="L404" s="90">
        <f t="shared" si="716"/>
        <v>0</v>
      </c>
      <c r="M404" s="121">
        <f t="shared" si="751"/>
        <v>0</v>
      </c>
      <c r="N404" s="90">
        <f t="shared" si="752"/>
        <v>0</v>
      </c>
      <c r="O404" s="90">
        <f t="shared" si="753"/>
        <v>0</v>
      </c>
      <c r="P404" s="90">
        <f t="shared" si="717"/>
        <v>0</v>
      </c>
      <c r="Q404" s="121">
        <f t="shared" si="754"/>
        <v>0</v>
      </c>
      <c r="R404" s="90">
        <f t="shared" si="755"/>
        <v>0</v>
      </c>
      <c r="S404" s="90">
        <f t="shared" si="756"/>
        <v>0</v>
      </c>
      <c r="T404" s="90">
        <f t="shared" si="718"/>
        <v>0</v>
      </c>
      <c r="U404" s="121">
        <f t="shared" si="757"/>
        <v>0</v>
      </c>
      <c r="V404" s="90">
        <f t="shared" si="758"/>
        <v>0</v>
      </c>
      <c r="W404" s="90">
        <f t="shared" si="759"/>
        <v>0</v>
      </c>
      <c r="X404" s="90">
        <f t="shared" si="719"/>
        <v>0</v>
      </c>
      <c r="Y404" s="121">
        <f t="shared" si="760"/>
        <v>0</v>
      </c>
      <c r="Z404" s="90">
        <f t="shared" si="761"/>
        <v>0</v>
      </c>
      <c r="AA404" s="90">
        <f t="shared" si="762"/>
        <v>0</v>
      </c>
      <c r="AB404" s="90">
        <f t="shared" si="720"/>
        <v>0</v>
      </c>
      <c r="AC404" s="121">
        <f t="shared" si="763"/>
        <v>0</v>
      </c>
      <c r="AD404" s="90">
        <f t="shared" si="764"/>
        <v>0</v>
      </c>
      <c r="AE404" s="90">
        <f t="shared" si="765"/>
        <v>0</v>
      </c>
      <c r="AF404" s="90">
        <f t="shared" si="721"/>
        <v>0</v>
      </c>
      <c r="AG404" s="121">
        <f t="shared" si="766"/>
        <v>0</v>
      </c>
      <c r="AH404" s="90">
        <f t="shared" si="767"/>
        <v>0</v>
      </c>
      <c r="AI404" s="90">
        <f t="shared" si="768"/>
        <v>0</v>
      </c>
      <c r="AJ404" s="90">
        <f t="shared" si="722"/>
        <v>0</v>
      </c>
      <c r="AK404" s="121">
        <f t="shared" si="769"/>
        <v>0</v>
      </c>
      <c r="AL404" s="90">
        <f t="shared" si="770"/>
        <v>0</v>
      </c>
      <c r="AM404" s="90">
        <f t="shared" si="771"/>
        <v>0</v>
      </c>
      <c r="AN404" s="90">
        <f t="shared" si="723"/>
        <v>0</v>
      </c>
      <c r="AO404" s="121">
        <f t="shared" si="772"/>
        <v>0</v>
      </c>
      <c r="AP404" s="118">
        <f t="shared" si="725"/>
        <v>0</v>
      </c>
      <c r="AQ404" s="89">
        <f t="shared" si="773"/>
        <v>67.2</v>
      </c>
      <c r="AR404" s="279">
        <f t="shared" si="726"/>
        <v>16.8</v>
      </c>
      <c r="AS404" s="121">
        <f t="shared" si="774"/>
        <v>54</v>
      </c>
      <c r="AT404" s="118">
        <f t="shared" si="727"/>
        <v>10.8</v>
      </c>
      <c r="AU404" s="279">
        <f t="shared" si="775"/>
        <v>0</v>
      </c>
      <c r="AV404" s="279">
        <f t="shared" si="728"/>
        <v>0</v>
      </c>
      <c r="AW404" s="123">
        <f t="shared" si="776"/>
        <v>0</v>
      </c>
      <c r="AX404" s="118">
        <f t="shared" si="729"/>
        <v>0</v>
      </c>
      <c r="AY404" s="287">
        <f t="shared" si="777"/>
        <v>121.2</v>
      </c>
      <c r="AZ404" s="78">
        <f t="shared" si="816"/>
        <v>27.6</v>
      </c>
      <c r="BA404" s="279"/>
      <c r="BC404" s="325">
        <f t="shared" si="817"/>
        <v>359</v>
      </c>
      <c r="BD404" s="330"/>
      <c r="BE404" s="331" t="b">
        <f t="shared" si="818"/>
        <v>0</v>
      </c>
      <c r="BF404" s="330"/>
      <c r="BG404" s="331" t="b">
        <f t="shared" si="819"/>
        <v>0</v>
      </c>
    </row>
    <row r="405" spans="1:1042" ht="15" customHeight="1" x14ac:dyDescent="0.2">
      <c r="B405" s="91">
        <v>360</v>
      </c>
      <c r="C405" s="91"/>
      <c r="D405" s="283">
        <f t="shared" si="724"/>
        <v>44126</v>
      </c>
      <c r="E405" s="90">
        <f t="shared" si="745"/>
        <v>0</v>
      </c>
      <c r="F405" s="90">
        <f t="shared" si="746"/>
        <v>0</v>
      </c>
      <c r="G405" s="90">
        <f t="shared" si="747"/>
        <v>0</v>
      </c>
      <c r="H405" s="90">
        <f t="shared" si="715"/>
        <v>0</v>
      </c>
      <c r="I405" s="121">
        <f t="shared" si="748"/>
        <v>0</v>
      </c>
      <c r="J405" s="90">
        <f t="shared" si="749"/>
        <v>0</v>
      </c>
      <c r="K405" s="90">
        <f t="shared" si="750"/>
        <v>0</v>
      </c>
      <c r="L405" s="90">
        <f t="shared" si="716"/>
        <v>0</v>
      </c>
      <c r="M405" s="121">
        <f t="shared" si="751"/>
        <v>0</v>
      </c>
      <c r="N405" s="90">
        <f t="shared" si="752"/>
        <v>0</v>
      </c>
      <c r="O405" s="90">
        <f t="shared" si="753"/>
        <v>0</v>
      </c>
      <c r="P405" s="90">
        <f t="shared" si="717"/>
        <v>0</v>
      </c>
      <c r="Q405" s="121">
        <f t="shared" si="754"/>
        <v>0</v>
      </c>
      <c r="R405" s="90">
        <f t="shared" si="755"/>
        <v>0</v>
      </c>
      <c r="S405" s="90">
        <f t="shared" si="756"/>
        <v>0</v>
      </c>
      <c r="T405" s="90">
        <f t="shared" si="718"/>
        <v>0</v>
      </c>
      <c r="U405" s="121">
        <f t="shared" si="757"/>
        <v>0</v>
      </c>
      <c r="V405" s="90">
        <f t="shared" si="758"/>
        <v>0</v>
      </c>
      <c r="W405" s="90">
        <f t="shared" si="759"/>
        <v>0</v>
      </c>
      <c r="X405" s="90">
        <f t="shared" si="719"/>
        <v>0</v>
      </c>
      <c r="Y405" s="121">
        <f t="shared" si="760"/>
        <v>0</v>
      </c>
      <c r="Z405" s="90">
        <f t="shared" si="761"/>
        <v>0</v>
      </c>
      <c r="AA405" s="90">
        <f t="shared" si="762"/>
        <v>0</v>
      </c>
      <c r="AB405" s="90">
        <f t="shared" si="720"/>
        <v>0</v>
      </c>
      <c r="AC405" s="121">
        <f t="shared" si="763"/>
        <v>0</v>
      </c>
      <c r="AD405" s="90">
        <f t="shared" si="764"/>
        <v>0</v>
      </c>
      <c r="AE405" s="90">
        <f t="shared" si="765"/>
        <v>0</v>
      </c>
      <c r="AF405" s="90">
        <f t="shared" si="721"/>
        <v>0</v>
      </c>
      <c r="AG405" s="121">
        <f t="shared" si="766"/>
        <v>0</v>
      </c>
      <c r="AH405" s="90">
        <f t="shared" si="767"/>
        <v>0</v>
      </c>
      <c r="AI405" s="90">
        <f t="shared" si="768"/>
        <v>0</v>
      </c>
      <c r="AJ405" s="90">
        <f t="shared" si="722"/>
        <v>0</v>
      </c>
      <c r="AK405" s="121">
        <f t="shared" si="769"/>
        <v>0</v>
      </c>
      <c r="AL405" s="90">
        <f t="shared" si="770"/>
        <v>0</v>
      </c>
      <c r="AM405" s="90">
        <f t="shared" si="771"/>
        <v>0</v>
      </c>
      <c r="AN405" s="90">
        <f t="shared" si="723"/>
        <v>0</v>
      </c>
      <c r="AO405" s="121">
        <f t="shared" si="772"/>
        <v>0</v>
      </c>
      <c r="AP405" s="118">
        <f t="shared" si="725"/>
        <v>0</v>
      </c>
      <c r="AQ405" s="89">
        <f t="shared" si="773"/>
        <v>34.200000000000003</v>
      </c>
      <c r="AR405" s="279">
        <f t="shared" si="726"/>
        <v>8.5500000000000007</v>
      </c>
      <c r="AS405" s="121">
        <f t="shared" si="774"/>
        <v>54</v>
      </c>
      <c r="AT405" s="118">
        <f t="shared" si="727"/>
        <v>10.8</v>
      </c>
      <c r="AU405" s="279">
        <f t="shared" si="775"/>
        <v>0</v>
      </c>
      <c r="AV405" s="279">
        <f t="shared" si="728"/>
        <v>0</v>
      </c>
      <c r="AW405" s="123">
        <f t="shared" si="776"/>
        <v>0</v>
      </c>
      <c r="AX405" s="118">
        <f t="shared" si="729"/>
        <v>0</v>
      </c>
      <c r="AY405" s="287">
        <f t="shared" si="777"/>
        <v>88.2</v>
      </c>
      <c r="AZ405" s="78">
        <f t="shared" si="816"/>
        <v>19.350000000000001</v>
      </c>
      <c r="BA405" s="279"/>
      <c r="BC405" s="325">
        <f t="shared" si="817"/>
        <v>360</v>
      </c>
      <c r="BD405" s="330"/>
      <c r="BE405" s="331" t="b">
        <f t="shared" si="818"/>
        <v>0</v>
      </c>
      <c r="BF405" s="330"/>
      <c r="BG405" s="331" t="b">
        <f t="shared" si="819"/>
        <v>0</v>
      </c>
    </row>
    <row r="406" spans="1:1042" ht="15" customHeight="1" x14ac:dyDescent="0.2">
      <c r="B406" s="91">
        <v>361</v>
      </c>
      <c r="C406" s="91" t="s">
        <v>92</v>
      </c>
      <c r="D406" s="283">
        <f t="shared" si="724"/>
        <v>44128</v>
      </c>
      <c r="E406" s="90" t="str">
        <f t="shared" si="745"/>
        <v>MF19ACM01</v>
      </c>
      <c r="F406" s="90">
        <f t="shared" si="746"/>
        <v>30.42</v>
      </c>
      <c r="G406" s="90">
        <f t="shared" si="747"/>
        <v>23</v>
      </c>
      <c r="H406" s="90">
        <f t="shared" si="715"/>
        <v>6.9966000000000008</v>
      </c>
      <c r="I406" s="121" t="str">
        <f t="shared" si="748"/>
        <v>CT20ACM01</v>
      </c>
      <c r="J406" s="90">
        <f t="shared" si="749"/>
        <v>31.200000000000003</v>
      </c>
      <c r="K406" s="90">
        <f t="shared" si="750"/>
        <v>18</v>
      </c>
      <c r="L406" s="90">
        <f t="shared" si="716"/>
        <v>5.6160000000000005</v>
      </c>
      <c r="M406" s="121" t="str">
        <f t="shared" si="751"/>
        <v>AC20MNM01</v>
      </c>
      <c r="N406" s="90">
        <f t="shared" si="752"/>
        <v>45.06</v>
      </c>
      <c r="O406" s="90">
        <f t="shared" si="753"/>
        <v>20</v>
      </c>
      <c r="P406" s="90">
        <f t="shared" si="717"/>
        <v>9.0120000000000005</v>
      </c>
      <c r="Q406" s="121">
        <f t="shared" si="754"/>
        <v>0</v>
      </c>
      <c r="R406" s="90">
        <f t="shared" si="755"/>
        <v>0</v>
      </c>
      <c r="S406" s="90">
        <f t="shared" si="756"/>
        <v>0</v>
      </c>
      <c r="T406" s="90">
        <f t="shared" si="718"/>
        <v>0</v>
      </c>
      <c r="U406" s="121" t="str">
        <f t="shared" si="757"/>
        <v>EU19TAM02</v>
      </c>
      <c r="V406" s="90">
        <f t="shared" si="758"/>
        <v>158.88</v>
      </c>
      <c r="W406" s="90">
        <f t="shared" si="759"/>
        <v>11</v>
      </c>
      <c r="X406" s="90">
        <f t="shared" si="719"/>
        <v>17.476799999999997</v>
      </c>
      <c r="Y406" s="121">
        <f t="shared" si="760"/>
        <v>0</v>
      </c>
      <c r="Z406" s="90">
        <f t="shared" si="761"/>
        <v>0</v>
      </c>
      <c r="AA406" s="90">
        <f t="shared" si="762"/>
        <v>0</v>
      </c>
      <c r="AB406" s="90">
        <f t="shared" si="720"/>
        <v>0</v>
      </c>
      <c r="AC406" s="121">
        <f t="shared" si="763"/>
        <v>0</v>
      </c>
      <c r="AD406" s="90">
        <f t="shared" si="764"/>
        <v>0</v>
      </c>
      <c r="AE406" s="90">
        <f t="shared" si="765"/>
        <v>0</v>
      </c>
      <c r="AF406" s="90">
        <f t="shared" si="721"/>
        <v>0</v>
      </c>
      <c r="AG406" s="121" t="str">
        <f t="shared" si="766"/>
        <v>CT19ACG01</v>
      </c>
      <c r="AH406" s="90">
        <f t="shared" si="767"/>
        <v>30.72</v>
      </c>
      <c r="AI406" s="90">
        <f t="shared" si="768"/>
        <v>25</v>
      </c>
      <c r="AJ406" s="90">
        <f t="shared" si="722"/>
        <v>7.68</v>
      </c>
      <c r="AK406" s="121" t="str">
        <f t="shared" si="769"/>
        <v>AC20MN20G01</v>
      </c>
      <c r="AL406" s="90">
        <f t="shared" si="770"/>
        <v>130.5</v>
      </c>
      <c r="AM406" s="90">
        <f t="shared" si="771"/>
        <v>25</v>
      </c>
      <c r="AN406" s="90">
        <f t="shared" si="723"/>
        <v>32.625</v>
      </c>
      <c r="AO406" s="121">
        <f t="shared" si="772"/>
        <v>0</v>
      </c>
      <c r="AP406" s="118">
        <f t="shared" si="725"/>
        <v>0</v>
      </c>
      <c r="AQ406" s="89">
        <f t="shared" si="773"/>
        <v>0</v>
      </c>
      <c r="AR406" s="279">
        <f t="shared" si="726"/>
        <v>0</v>
      </c>
      <c r="AS406" s="121">
        <f t="shared" si="774"/>
        <v>0</v>
      </c>
      <c r="AT406" s="118">
        <f t="shared" si="727"/>
        <v>0</v>
      </c>
      <c r="AU406" s="279">
        <f t="shared" si="775"/>
        <v>0</v>
      </c>
      <c r="AV406" s="279">
        <f t="shared" si="728"/>
        <v>0</v>
      </c>
      <c r="AW406" s="123">
        <f t="shared" si="776"/>
        <v>0</v>
      </c>
      <c r="AX406" s="118">
        <f t="shared" si="729"/>
        <v>0</v>
      </c>
      <c r="AY406" s="287">
        <f t="shared" si="777"/>
        <v>426.78</v>
      </c>
      <c r="AZ406" s="78">
        <f t="shared" si="816"/>
        <v>79.406399999999991</v>
      </c>
      <c r="BA406" s="279"/>
      <c r="BC406" s="325">
        <f t="shared" si="817"/>
        <v>361</v>
      </c>
      <c r="BD406" s="330"/>
      <c r="BE406" s="331" t="b">
        <f t="shared" si="818"/>
        <v>0</v>
      </c>
      <c r="BF406" s="330"/>
      <c r="BG406" s="331" t="b">
        <f t="shared" si="819"/>
        <v>0</v>
      </c>
    </row>
    <row r="407" spans="1:1042" ht="15" customHeight="1" x14ac:dyDescent="0.2">
      <c r="B407" s="91" t="s">
        <v>919</v>
      </c>
      <c r="C407" s="91" t="s">
        <v>92</v>
      </c>
      <c r="D407" s="283">
        <f t="shared" si="724"/>
        <v>44128</v>
      </c>
      <c r="E407" s="90" t="str">
        <f t="shared" si="745"/>
        <v>MF19ACM01</v>
      </c>
      <c r="F407" s="90">
        <f t="shared" si="746"/>
        <v>30.42</v>
      </c>
      <c r="G407" s="90">
        <f t="shared" si="747"/>
        <v>23</v>
      </c>
      <c r="H407" s="90">
        <f t="shared" si="715"/>
        <v>6.9966000000000008</v>
      </c>
      <c r="I407" s="121" t="str">
        <f t="shared" si="748"/>
        <v>CT19ACM02</v>
      </c>
      <c r="J407" s="90">
        <f t="shared" si="749"/>
        <v>57.2</v>
      </c>
      <c r="K407" s="90">
        <f t="shared" si="750"/>
        <v>20</v>
      </c>
      <c r="L407" s="90">
        <f t="shared" si="716"/>
        <v>11.44</v>
      </c>
      <c r="M407" s="121" t="str">
        <f t="shared" si="751"/>
        <v>AC20MNM01</v>
      </c>
      <c r="N407" s="90">
        <f t="shared" si="752"/>
        <v>90.12</v>
      </c>
      <c r="O407" s="90">
        <f t="shared" si="753"/>
        <v>20</v>
      </c>
      <c r="P407" s="90">
        <f t="shared" si="717"/>
        <v>18.024000000000001</v>
      </c>
      <c r="Q407" s="121">
        <f t="shared" si="754"/>
        <v>0</v>
      </c>
      <c r="R407" s="90">
        <f t="shared" si="755"/>
        <v>0</v>
      </c>
      <c r="S407" s="90">
        <f t="shared" si="756"/>
        <v>0</v>
      </c>
      <c r="T407" s="90">
        <f t="shared" si="718"/>
        <v>0</v>
      </c>
      <c r="U407" s="121" t="str">
        <f t="shared" si="757"/>
        <v>EU19TAM02</v>
      </c>
      <c r="V407" s="90">
        <f t="shared" si="758"/>
        <v>79.44</v>
      </c>
      <c r="W407" s="90">
        <f t="shared" si="759"/>
        <v>11</v>
      </c>
      <c r="X407" s="90">
        <f t="shared" si="719"/>
        <v>8.7383999999999986</v>
      </c>
      <c r="Y407" s="121">
        <f t="shared" si="760"/>
        <v>0</v>
      </c>
      <c r="Z407" s="90">
        <f t="shared" si="761"/>
        <v>0</v>
      </c>
      <c r="AA407" s="90">
        <f t="shared" si="762"/>
        <v>0</v>
      </c>
      <c r="AB407" s="90">
        <f t="shared" si="720"/>
        <v>0</v>
      </c>
      <c r="AC407" s="121" t="str">
        <f t="shared" si="763"/>
        <v>MF19DAG01</v>
      </c>
      <c r="AD407" s="90">
        <f t="shared" si="764"/>
        <v>30.42</v>
      </c>
      <c r="AE407" s="90">
        <f t="shared" si="765"/>
        <v>33</v>
      </c>
      <c r="AF407" s="90">
        <f t="shared" si="721"/>
        <v>10.038600000000001</v>
      </c>
      <c r="AG407" s="121" t="str">
        <f t="shared" si="766"/>
        <v>CT19ACG01</v>
      </c>
      <c r="AH407" s="90">
        <f t="shared" si="767"/>
        <v>30.72</v>
      </c>
      <c r="AI407" s="90">
        <f t="shared" si="768"/>
        <v>25</v>
      </c>
      <c r="AJ407" s="90">
        <f t="shared" si="722"/>
        <v>7.68</v>
      </c>
      <c r="AK407" s="121">
        <f t="shared" si="769"/>
        <v>0</v>
      </c>
      <c r="AL407" s="90">
        <f t="shared" si="770"/>
        <v>0</v>
      </c>
      <c r="AM407" s="90">
        <f t="shared" si="771"/>
        <v>0</v>
      </c>
      <c r="AN407" s="90">
        <f t="shared" si="723"/>
        <v>0</v>
      </c>
      <c r="AO407" s="121">
        <f t="shared" si="772"/>
        <v>0</v>
      </c>
      <c r="AP407" s="118">
        <f t="shared" si="725"/>
        <v>0</v>
      </c>
      <c r="AQ407" s="89">
        <f t="shared" si="773"/>
        <v>0</v>
      </c>
      <c r="AR407" s="279">
        <f t="shared" si="726"/>
        <v>0</v>
      </c>
      <c r="AS407" s="121">
        <f t="shared" si="774"/>
        <v>0</v>
      </c>
      <c r="AT407" s="118">
        <f t="shared" si="727"/>
        <v>0</v>
      </c>
      <c r="AU407" s="279">
        <f t="shared" si="775"/>
        <v>0</v>
      </c>
      <c r="AV407" s="279">
        <f t="shared" si="728"/>
        <v>0</v>
      </c>
      <c r="AW407" s="123">
        <f t="shared" si="776"/>
        <v>0</v>
      </c>
      <c r="AX407" s="118">
        <f t="shared" si="729"/>
        <v>0</v>
      </c>
      <c r="AY407" s="287">
        <f t="shared" si="777"/>
        <v>318.32000000000005</v>
      </c>
      <c r="AZ407" s="78">
        <f t="shared" si="816"/>
        <v>62.9176</v>
      </c>
      <c r="BA407" s="279"/>
      <c r="BC407" s="325" t="str">
        <f t="shared" si="817"/>
        <v>362A</v>
      </c>
      <c r="BD407" s="330"/>
      <c r="BE407" s="331" t="b">
        <f t="shared" si="818"/>
        <v>0</v>
      </c>
      <c r="BF407" s="330"/>
      <c r="BG407" s="331" t="b">
        <f t="shared" si="819"/>
        <v>0</v>
      </c>
    </row>
    <row r="408" spans="1:1042" ht="15" customHeight="1" x14ac:dyDescent="0.2">
      <c r="B408" s="91" t="s">
        <v>918</v>
      </c>
      <c r="C408" s="91" t="s">
        <v>92</v>
      </c>
      <c r="D408" s="283">
        <f t="shared" si="724"/>
        <v>44128</v>
      </c>
      <c r="E408" s="90">
        <f t="shared" si="745"/>
        <v>0</v>
      </c>
      <c r="F408" s="90">
        <f t="shared" si="746"/>
        <v>0</v>
      </c>
      <c r="G408" s="90">
        <f t="shared" si="747"/>
        <v>0</v>
      </c>
      <c r="H408" s="90">
        <f t="shared" si="715"/>
        <v>0</v>
      </c>
      <c r="I408" s="121" t="str">
        <f t="shared" si="748"/>
        <v>CT20ACM01</v>
      </c>
      <c r="J408" s="90">
        <f t="shared" si="749"/>
        <v>5.2</v>
      </c>
      <c r="K408" s="90">
        <f t="shared" si="750"/>
        <v>18</v>
      </c>
      <c r="L408" s="90">
        <f t="shared" si="716"/>
        <v>0.93600000000000005</v>
      </c>
      <c r="M408" s="121">
        <f t="shared" si="751"/>
        <v>0</v>
      </c>
      <c r="N408" s="90">
        <f t="shared" si="752"/>
        <v>0</v>
      </c>
      <c r="O408" s="90">
        <f t="shared" si="753"/>
        <v>0</v>
      </c>
      <c r="P408" s="90">
        <f t="shared" si="717"/>
        <v>0</v>
      </c>
      <c r="Q408" s="121">
        <f t="shared" si="754"/>
        <v>0</v>
      </c>
      <c r="R408" s="90">
        <f t="shared" si="755"/>
        <v>0</v>
      </c>
      <c r="S408" s="90">
        <f t="shared" si="756"/>
        <v>0</v>
      </c>
      <c r="T408" s="90">
        <f t="shared" si="718"/>
        <v>0</v>
      </c>
      <c r="U408" s="121">
        <f t="shared" si="757"/>
        <v>0</v>
      </c>
      <c r="V408" s="90">
        <f t="shared" si="758"/>
        <v>0</v>
      </c>
      <c r="W408" s="90">
        <f t="shared" si="759"/>
        <v>0</v>
      </c>
      <c r="X408" s="90">
        <f t="shared" si="719"/>
        <v>0</v>
      </c>
      <c r="Y408" s="121">
        <f t="shared" si="760"/>
        <v>0</v>
      </c>
      <c r="Z408" s="90">
        <f t="shared" si="761"/>
        <v>0</v>
      </c>
      <c r="AA408" s="90">
        <f t="shared" si="762"/>
        <v>0</v>
      </c>
      <c r="AB408" s="90">
        <f t="shared" si="720"/>
        <v>0</v>
      </c>
      <c r="AC408" s="121">
        <f t="shared" si="763"/>
        <v>0</v>
      </c>
      <c r="AD408" s="90">
        <f t="shared" si="764"/>
        <v>0</v>
      </c>
      <c r="AE408" s="90">
        <f t="shared" si="765"/>
        <v>0</v>
      </c>
      <c r="AF408" s="90">
        <f t="shared" si="721"/>
        <v>0</v>
      </c>
      <c r="AG408" s="121">
        <f t="shared" si="766"/>
        <v>0</v>
      </c>
      <c r="AH408" s="90">
        <f t="shared" si="767"/>
        <v>0</v>
      </c>
      <c r="AI408" s="90">
        <f t="shared" si="768"/>
        <v>0</v>
      </c>
      <c r="AJ408" s="90">
        <f t="shared" si="722"/>
        <v>0</v>
      </c>
      <c r="AK408" s="121">
        <f t="shared" si="769"/>
        <v>0</v>
      </c>
      <c r="AL408" s="90">
        <f t="shared" si="770"/>
        <v>0</v>
      </c>
      <c r="AM408" s="90">
        <f t="shared" si="771"/>
        <v>0</v>
      </c>
      <c r="AN408" s="90">
        <f t="shared" si="723"/>
        <v>0</v>
      </c>
      <c r="AO408" s="121">
        <f t="shared" si="772"/>
        <v>0</v>
      </c>
      <c r="AP408" s="118">
        <f t="shared" si="725"/>
        <v>0</v>
      </c>
      <c r="AQ408" s="89">
        <f t="shared" si="773"/>
        <v>0</v>
      </c>
      <c r="AR408" s="279">
        <f t="shared" si="726"/>
        <v>0</v>
      </c>
      <c r="AS408" s="121">
        <f t="shared" si="774"/>
        <v>0</v>
      </c>
      <c r="AT408" s="118">
        <f t="shared" si="727"/>
        <v>0</v>
      </c>
      <c r="AU408" s="279">
        <f t="shared" si="775"/>
        <v>0</v>
      </c>
      <c r="AV408" s="279">
        <f t="shared" si="728"/>
        <v>0</v>
      </c>
      <c r="AW408" s="123">
        <f t="shared" si="776"/>
        <v>0</v>
      </c>
      <c r="AX408" s="118">
        <f t="shared" si="729"/>
        <v>0</v>
      </c>
      <c r="AY408" s="287">
        <f t="shared" si="777"/>
        <v>5.2</v>
      </c>
      <c r="AZ408" s="78">
        <f t="shared" si="816"/>
        <v>0.93600000000000005</v>
      </c>
      <c r="BA408" s="279"/>
      <c r="BC408" s="325" t="str">
        <f t="shared" si="817"/>
        <v>362B</v>
      </c>
      <c r="BD408" s="330"/>
      <c r="BE408" s="331" t="b">
        <f t="shared" si="818"/>
        <v>0</v>
      </c>
      <c r="BF408" s="330"/>
      <c r="BG408" s="331" t="b">
        <f t="shared" si="819"/>
        <v>0</v>
      </c>
    </row>
    <row r="409" spans="1:1042" ht="15" customHeight="1" x14ac:dyDescent="0.2">
      <c r="B409" s="91">
        <v>363</v>
      </c>
      <c r="C409" s="91" t="s">
        <v>92</v>
      </c>
      <c r="D409" s="283">
        <f t="shared" si="724"/>
        <v>44128</v>
      </c>
      <c r="E409" s="90" t="str">
        <f t="shared" si="745"/>
        <v>MF19ACM01</v>
      </c>
      <c r="F409" s="90">
        <f t="shared" si="746"/>
        <v>60.84</v>
      </c>
      <c r="G409" s="90">
        <f t="shared" si="747"/>
        <v>23</v>
      </c>
      <c r="H409" s="90">
        <f t="shared" si="715"/>
        <v>13.993200000000002</v>
      </c>
      <c r="I409" s="121">
        <f t="shared" si="748"/>
        <v>0</v>
      </c>
      <c r="J409" s="90">
        <f t="shared" si="749"/>
        <v>0</v>
      </c>
      <c r="K409" s="90">
        <f t="shared" si="750"/>
        <v>0</v>
      </c>
      <c r="L409" s="90">
        <f t="shared" si="716"/>
        <v>0</v>
      </c>
      <c r="M409" s="121" t="str">
        <f t="shared" si="751"/>
        <v>AC20MNM01</v>
      </c>
      <c r="N409" s="90">
        <f t="shared" si="752"/>
        <v>45.06</v>
      </c>
      <c r="O409" s="90">
        <f t="shared" si="753"/>
        <v>20</v>
      </c>
      <c r="P409" s="90">
        <f t="shared" si="717"/>
        <v>9.0120000000000005</v>
      </c>
      <c r="Q409" s="121">
        <f t="shared" si="754"/>
        <v>0</v>
      </c>
      <c r="R409" s="90">
        <f t="shared" si="755"/>
        <v>0</v>
      </c>
      <c r="S409" s="90">
        <f t="shared" si="756"/>
        <v>0</v>
      </c>
      <c r="T409" s="90">
        <f t="shared" si="718"/>
        <v>0</v>
      </c>
      <c r="U409" s="121" t="str">
        <f t="shared" si="757"/>
        <v>EU19TAM02</v>
      </c>
      <c r="V409" s="90">
        <f t="shared" si="758"/>
        <v>79.44</v>
      </c>
      <c r="W409" s="90">
        <f t="shared" si="759"/>
        <v>11</v>
      </c>
      <c r="X409" s="90">
        <f t="shared" si="719"/>
        <v>8.7383999999999986</v>
      </c>
      <c r="Y409" s="121">
        <f t="shared" si="760"/>
        <v>0</v>
      </c>
      <c r="Z409" s="90">
        <f t="shared" si="761"/>
        <v>0</v>
      </c>
      <c r="AA409" s="90">
        <f t="shared" si="762"/>
        <v>0</v>
      </c>
      <c r="AB409" s="90">
        <f t="shared" si="720"/>
        <v>0</v>
      </c>
      <c r="AC409" s="121">
        <f t="shared" si="763"/>
        <v>0</v>
      </c>
      <c r="AD409" s="90">
        <f t="shared" si="764"/>
        <v>0</v>
      </c>
      <c r="AE409" s="90">
        <f t="shared" si="765"/>
        <v>0</v>
      </c>
      <c r="AF409" s="90">
        <f t="shared" si="721"/>
        <v>0</v>
      </c>
      <c r="AG409" s="121">
        <f t="shared" si="766"/>
        <v>0</v>
      </c>
      <c r="AH409" s="90">
        <f t="shared" si="767"/>
        <v>0</v>
      </c>
      <c r="AI409" s="90">
        <f t="shared" si="768"/>
        <v>0</v>
      </c>
      <c r="AJ409" s="90">
        <f t="shared" si="722"/>
        <v>0</v>
      </c>
      <c r="AK409" s="121" t="str">
        <f t="shared" si="769"/>
        <v>AC20MN20G01</v>
      </c>
      <c r="AL409" s="90">
        <f t="shared" si="770"/>
        <v>43.5</v>
      </c>
      <c r="AM409" s="90">
        <f t="shared" si="771"/>
        <v>25</v>
      </c>
      <c r="AN409" s="90">
        <f t="shared" si="723"/>
        <v>10.875</v>
      </c>
      <c r="AO409" s="121">
        <f t="shared" si="772"/>
        <v>0</v>
      </c>
      <c r="AP409" s="118">
        <f t="shared" si="725"/>
        <v>0</v>
      </c>
      <c r="AQ409" s="89">
        <f t="shared" si="773"/>
        <v>0</v>
      </c>
      <c r="AR409" s="279">
        <f t="shared" si="726"/>
        <v>0</v>
      </c>
      <c r="AS409" s="121">
        <f t="shared" si="774"/>
        <v>0</v>
      </c>
      <c r="AT409" s="118">
        <f t="shared" si="727"/>
        <v>0</v>
      </c>
      <c r="AU409" s="279">
        <f t="shared" si="775"/>
        <v>0</v>
      </c>
      <c r="AV409" s="279">
        <f t="shared" si="728"/>
        <v>0</v>
      </c>
      <c r="AW409" s="123">
        <f t="shared" si="776"/>
        <v>0</v>
      </c>
      <c r="AX409" s="118">
        <f t="shared" si="729"/>
        <v>0</v>
      </c>
      <c r="AY409" s="287">
        <f t="shared" si="777"/>
        <v>228.84</v>
      </c>
      <c r="AZ409" s="78">
        <f t="shared" si="816"/>
        <v>42.618600000000001</v>
      </c>
      <c r="BA409" s="279"/>
      <c r="BC409" s="325">
        <f t="shared" si="817"/>
        <v>363</v>
      </c>
      <c r="BD409" s="330"/>
      <c r="BE409" s="331" t="b">
        <f t="shared" si="818"/>
        <v>0</v>
      </c>
      <c r="BF409" s="330"/>
      <c r="BG409" s="331" t="b">
        <f t="shared" si="819"/>
        <v>0</v>
      </c>
    </row>
    <row r="410" spans="1:1042" ht="15" customHeight="1" x14ac:dyDescent="0.2">
      <c r="B410" s="91">
        <v>364</v>
      </c>
      <c r="C410" s="91" t="s">
        <v>92</v>
      </c>
      <c r="D410" s="283">
        <f t="shared" si="724"/>
        <v>44128</v>
      </c>
      <c r="E410" s="90" t="str">
        <f t="shared" si="745"/>
        <v>MF19ACM01</v>
      </c>
      <c r="F410" s="90">
        <f t="shared" si="746"/>
        <v>91.26</v>
      </c>
      <c r="G410" s="90">
        <f t="shared" si="747"/>
        <v>23</v>
      </c>
      <c r="H410" s="90">
        <f t="shared" si="715"/>
        <v>20.989799999999999</v>
      </c>
      <c r="I410" s="121" t="str">
        <f t="shared" si="748"/>
        <v>CT20ACM01</v>
      </c>
      <c r="J410" s="90">
        <f t="shared" si="749"/>
        <v>62.400000000000006</v>
      </c>
      <c r="K410" s="90">
        <f t="shared" si="750"/>
        <v>18</v>
      </c>
      <c r="L410" s="90">
        <f t="shared" si="716"/>
        <v>11.232000000000001</v>
      </c>
      <c r="M410" s="121" t="str">
        <f t="shared" si="751"/>
        <v>AC20MNM01</v>
      </c>
      <c r="N410" s="90">
        <f t="shared" si="752"/>
        <v>225.29999999999998</v>
      </c>
      <c r="O410" s="90">
        <f t="shared" si="753"/>
        <v>20</v>
      </c>
      <c r="P410" s="90">
        <f t="shared" si="717"/>
        <v>45.06</v>
      </c>
      <c r="Q410" s="121">
        <f t="shared" si="754"/>
        <v>0</v>
      </c>
      <c r="R410" s="90">
        <f t="shared" si="755"/>
        <v>0</v>
      </c>
      <c r="S410" s="90">
        <f t="shared" si="756"/>
        <v>0</v>
      </c>
      <c r="T410" s="90">
        <f t="shared" si="718"/>
        <v>0</v>
      </c>
      <c r="U410" s="121">
        <f t="shared" si="757"/>
        <v>0</v>
      </c>
      <c r="V410" s="90">
        <f t="shared" si="758"/>
        <v>0</v>
      </c>
      <c r="W410" s="90">
        <f t="shared" si="759"/>
        <v>0</v>
      </c>
      <c r="X410" s="90">
        <f t="shared" si="719"/>
        <v>0</v>
      </c>
      <c r="Y410" s="121">
        <f t="shared" si="760"/>
        <v>0</v>
      </c>
      <c r="Z410" s="90">
        <f t="shared" si="761"/>
        <v>0</v>
      </c>
      <c r="AA410" s="90">
        <f t="shared" si="762"/>
        <v>0</v>
      </c>
      <c r="AB410" s="90">
        <f t="shared" si="720"/>
        <v>0</v>
      </c>
      <c r="AC410" s="121">
        <f t="shared" si="763"/>
        <v>0</v>
      </c>
      <c r="AD410" s="90">
        <f t="shared" si="764"/>
        <v>0</v>
      </c>
      <c r="AE410" s="90">
        <f t="shared" si="765"/>
        <v>0</v>
      </c>
      <c r="AF410" s="90">
        <f t="shared" si="721"/>
        <v>0</v>
      </c>
      <c r="AG410" s="121" t="str">
        <f t="shared" si="766"/>
        <v>CT19ACG01</v>
      </c>
      <c r="AH410" s="90">
        <f t="shared" si="767"/>
        <v>30.72</v>
      </c>
      <c r="AI410" s="90">
        <f t="shared" si="768"/>
        <v>25</v>
      </c>
      <c r="AJ410" s="90">
        <f t="shared" si="722"/>
        <v>7.68</v>
      </c>
      <c r="AK410" s="121" t="str">
        <f t="shared" si="769"/>
        <v>AC20MN20G01</v>
      </c>
      <c r="AL410" s="90">
        <f t="shared" si="770"/>
        <v>87</v>
      </c>
      <c r="AM410" s="90">
        <f t="shared" si="771"/>
        <v>25</v>
      </c>
      <c r="AN410" s="90">
        <f t="shared" si="723"/>
        <v>21.75</v>
      </c>
      <c r="AO410" s="121">
        <f t="shared" si="772"/>
        <v>0</v>
      </c>
      <c r="AP410" s="118">
        <f t="shared" si="725"/>
        <v>0</v>
      </c>
      <c r="AQ410" s="89">
        <f t="shared" si="773"/>
        <v>0</v>
      </c>
      <c r="AR410" s="279">
        <f t="shared" si="726"/>
        <v>0</v>
      </c>
      <c r="AS410" s="121">
        <f t="shared" si="774"/>
        <v>0</v>
      </c>
      <c r="AT410" s="118">
        <f t="shared" si="727"/>
        <v>0</v>
      </c>
      <c r="AU410" s="279">
        <f t="shared" si="775"/>
        <v>0</v>
      </c>
      <c r="AV410" s="279">
        <f t="shared" si="728"/>
        <v>0</v>
      </c>
      <c r="AW410" s="123">
        <f t="shared" si="776"/>
        <v>0</v>
      </c>
      <c r="AX410" s="118">
        <f t="shared" si="729"/>
        <v>0</v>
      </c>
      <c r="AY410" s="287">
        <f t="shared" si="777"/>
        <v>496.68000000000006</v>
      </c>
      <c r="AZ410" s="78">
        <f t="shared" si="816"/>
        <v>106.71180000000001</v>
      </c>
      <c r="BA410" s="279"/>
      <c r="BC410" s="325">
        <f t="shared" si="817"/>
        <v>364</v>
      </c>
      <c r="BD410" s="330"/>
      <c r="BE410" s="331" t="b">
        <f t="shared" si="818"/>
        <v>0</v>
      </c>
      <c r="BF410" s="330"/>
      <c r="BG410" s="331" t="b">
        <f t="shared" si="819"/>
        <v>0</v>
      </c>
    </row>
    <row r="411" spans="1:1042" ht="15" customHeight="1" x14ac:dyDescent="0.2">
      <c r="B411" s="91">
        <v>365</v>
      </c>
      <c r="C411" s="91" t="s">
        <v>92</v>
      </c>
      <c r="D411" s="283">
        <f t="shared" si="724"/>
        <v>44128</v>
      </c>
      <c r="E411" s="90" t="str">
        <f t="shared" si="745"/>
        <v>MF19ACM01</v>
      </c>
      <c r="F411" s="90">
        <f t="shared" si="746"/>
        <v>60.84</v>
      </c>
      <c r="G411" s="90">
        <f t="shared" si="747"/>
        <v>23</v>
      </c>
      <c r="H411" s="90">
        <f t="shared" ref="H411:H416" si="820">F411*G411/100</f>
        <v>13.993200000000002</v>
      </c>
      <c r="I411" s="121" t="str">
        <f t="shared" si="748"/>
        <v>CT20ACM01</v>
      </c>
      <c r="J411" s="90">
        <f t="shared" si="749"/>
        <v>31.200000000000003</v>
      </c>
      <c r="K411" s="90">
        <f t="shared" si="750"/>
        <v>18</v>
      </c>
      <c r="L411" s="90">
        <f t="shared" ref="L411:L416" si="821">J411*K411/100</f>
        <v>5.6160000000000005</v>
      </c>
      <c r="M411" s="121" t="str">
        <f t="shared" si="751"/>
        <v>AC20MNM01</v>
      </c>
      <c r="N411" s="90">
        <f t="shared" si="752"/>
        <v>90.12</v>
      </c>
      <c r="O411" s="90">
        <f t="shared" si="753"/>
        <v>20</v>
      </c>
      <c r="P411" s="90">
        <f t="shared" ref="P411:P416" si="822">N411*O411/100</f>
        <v>18.024000000000001</v>
      </c>
      <c r="Q411" s="121">
        <f t="shared" si="754"/>
        <v>0</v>
      </c>
      <c r="R411" s="90">
        <f t="shared" si="755"/>
        <v>0</v>
      </c>
      <c r="S411" s="90">
        <f t="shared" si="756"/>
        <v>0</v>
      </c>
      <c r="T411" s="90">
        <f t="shared" ref="T411:T416" si="823">R411*S411/100</f>
        <v>0</v>
      </c>
      <c r="U411" s="121" t="str">
        <f t="shared" si="757"/>
        <v>EU19TAM02</v>
      </c>
      <c r="V411" s="90">
        <f t="shared" si="758"/>
        <v>79.44</v>
      </c>
      <c r="W411" s="90">
        <f t="shared" si="759"/>
        <v>11</v>
      </c>
      <c r="X411" s="90">
        <f t="shared" ref="X411:X416" si="824">V411*W411/100</f>
        <v>8.7383999999999986</v>
      </c>
      <c r="Y411" s="121">
        <f t="shared" si="760"/>
        <v>0</v>
      </c>
      <c r="Z411" s="90">
        <f t="shared" si="761"/>
        <v>0</v>
      </c>
      <c r="AA411" s="90">
        <f t="shared" si="762"/>
        <v>0</v>
      </c>
      <c r="AB411" s="90">
        <f t="shared" ref="AB411:AB416" si="825">Z411*AA411/100</f>
        <v>0</v>
      </c>
      <c r="AC411" s="121">
        <f t="shared" si="763"/>
        <v>0</v>
      </c>
      <c r="AD411" s="90">
        <f t="shared" si="764"/>
        <v>0</v>
      </c>
      <c r="AE411" s="90">
        <f t="shared" si="765"/>
        <v>0</v>
      </c>
      <c r="AF411" s="90">
        <f t="shared" ref="AF411:AF416" si="826">AD411*AE411/100</f>
        <v>0</v>
      </c>
      <c r="AG411" s="121">
        <f t="shared" si="766"/>
        <v>0</v>
      </c>
      <c r="AH411" s="90">
        <f t="shared" si="767"/>
        <v>0</v>
      </c>
      <c r="AI411" s="90">
        <f t="shared" si="768"/>
        <v>0</v>
      </c>
      <c r="AJ411" s="90">
        <f t="shared" ref="AJ411:AJ416" si="827">AH411*AI411/100</f>
        <v>0</v>
      </c>
      <c r="AK411" s="121" t="str">
        <f t="shared" si="769"/>
        <v>AC20MN20G01</v>
      </c>
      <c r="AL411" s="90">
        <f t="shared" si="770"/>
        <v>87</v>
      </c>
      <c r="AM411" s="90">
        <f t="shared" si="771"/>
        <v>25</v>
      </c>
      <c r="AN411" s="90">
        <f t="shared" ref="AN411:AN416" si="828">AL411*AM411/100</f>
        <v>21.75</v>
      </c>
      <c r="AO411" s="121">
        <f t="shared" si="772"/>
        <v>0</v>
      </c>
      <c r="AP411" s="118">
        <f t="shared" ref="AP411:AP416" si="829">IFERROR(IF(AO411&gt;0,AO411*AP$6/100,0),0)</f>
        <v>0</v>
      </c>
      <c r="AQ411" s="89">
        <f t="shared" si="773"/>
        <v>0</v>
      </c>
      <c r="AR411" s="279">
        <f t="shared" ref="AR411:AR416" si="830">IFERROR(IF(AQ411&gt;0,AQ411*AR$6/100,0),0)</f>
        <v>0</v>
      </c>
      <c r="AS411" s="121">
        <f t="shared" si="774"/>
        <v>0</v>
      </c>
      <c r="AT411" s="118">
        <f t="shared" ref="AT411:AT416" si="831">IFERROR(IF(AS411&gt;0,AS411*AT$6/100,0),0)</f>
        <v>0</v>
      </c>
      <c r="AU411" s="279">
        <f t="shared" si="775"/>
        <v>0</v>
      </c>
      <c r="AV411" s="279">
        <f t="shared" ref="AV411:AV416" si="832">IFERROR(IF(AU411&gt;0,AU411*AV$6/100,0),0)</f>
        <v>0</v>
      </c>
      <c r="AW411" s="123">
        <f t="shared" si="776"/>
        <v>0</v>
      </c>
      <c r="AX411" s="118">
        <f t="shared" ref="AX411:AX416" si="833">IFERROR(IF(AW411&gt;0,AW411*AX$6/100,0),0)</f>
        <v>0</v>
      </c>
      <c r="AY411" s="287">
        <f t="shared" ref="AY411:AY416" si="834">IF($C411="GD",F411+J411+N411+R411+V411+Z411+AD411+AH411+AL411+AO411,AQ411+AS411+AU411+AW411)</f>
        <v>348.6</v>
      </c>
      <c r="AZ411" s="78">
        <f t="shared" ref="AZ411:AZ416" si="835">IF($C411="GD",H411+L411+P411+T411+X411+AB411+AF411+AJ411+AN411+AP411-BE411-BG411,AR411+AT411+AX411+AV411-BE411-BG411)</f>
        <v>68.121600000000001</v>
      </c>
      <c r="BA411" s="279"/>
      <c r="BC411" s="325">
        <f t="shared" ref="BC411:BC416" si="836">B411</f>
        <v>365</v>
      </c>
      <c r="BD411" s="330"/>
      <c r="BE411" s="331" t="b">
        <f t="shared" ref="BE411:BE416" si="837">IF(BD411="OK",$AY411*$BE$6/100)</f>
        <v>0</v>
      </c>
      <c r="BF411" s="330"/>
      <c r="BG411" s="331" t="b">
        <f t="shared" ref="BG411:BG416" si="838">IF(BF411="OK",$AY411*$BG$6/100)</f>
        <v>0</v>
      </c>
    </row>
    <row r="412" spans="1:1042" ht="15" customHeight="1" x14ac:dyDescent="0.2">
      <c r="B412" s="91">
        <v>366</v>
      </c>
      <c r="C412" s="91" t="s">
        <v>92</v>
      </c>
      <c r="D412" s="283">
        <f t="shared" si="724"/>
        <v>44128</v>
      </c>
      <c r="E412" s="90" t="str">
        <f t="shared" si="745"/>
        <v>MF19ACM01</v>
      </c>
      <c r="F412" s="90">
        <f t="shared" si="746"/>
        <v>30.42</v>
      </c>
      <c r="G412" s="90">
        <f t="shared" si="747"/>
        <v>23</v>
      </c>
      <c r="H412" s="90">
        <f t="shared" si="820"/>
        <v>6.9966000000000008</v>
      </c>
      <c r="I412" s="121">
        <f t="shared" si="748"/>
        <v>0</v>
      </c>
      <c r="J412" s="90">
        <f t="shared" si="749"/>
        <v>0</v>
      </c>
      <c r="K412" s="90">
        <f t="shared" si="750"/>
        <v>0</v>
      </c>
      <c r="L412" s="90">
        <f t="shared" si="821"/>
        <v>0</v>
      </c>
      <c r="M412" s="121">
        <f t="shared" si="751"/>
        <v>0</v>
      </c>
      <c r="N412" s="90">
        <f t="shared" si="752"/>
        <v>0</v>
      </c>
      <c r="O412" s="90">
        <f t="shared" si="753"/>
        <v>0</v>
      </c>
      <c r="P412" s="90">
        <f t="shared" si="822"/>
        <v>0</v>
      </c>
      <c r="Q412" s="121">
        <f t="shared" si="754"/>
        <v>0</v>
      </c>
      <c r="R412" s="90">
        <f t="shared" si="755"/>
        <v>0</v>
      </c>
      <c r="S412" s="90">
        <f t="shared" si="756"/>
        <v>0</v>
      </c>
      <c r="T412" s="90">
        <f t="shared" si="823"/>
        <v>0</v>
      </c>
      <c r="U412" s="121" t="str">
        <f t="shared" si="757"/>
        <v>EU19TAM02</v>
      </c>
      <c r="V412" s="90">
        <f t="shared" si="758"/>
        <v>39.72</v>
      </c>
      <c r="W412" s="90">
        <f t="shared" si="759"/>
        <v>11</v>
      </c>
      <c r="X412" s="90">
        <f t="shared" si="824"/>
        <v>4.3691999999999993</v>
      </c>
      <c r="Y412" s="121">
        <f t="shared" si="760"/>
        <v>0</v>
      </c>
      <c r="Z412" s="90">
        <f t="shared" si="761"/>
        <v>0</v>
      </c>
      <c r="AA412" s="90">
        <f t="shared" si="762"/>
        <v>0</v>
      </c>
      <c r="AB412" s="90">
        <f t="shared" si="825"/>
        <v>0</v>
      </c>
      <c r="AC412" s="121">
        <f t="shared" si="763"/>
        <v>0</v>
      </c>
      <c r="AD412" s="90">
        <f t="shared" si="764"/>
        <v>0</v>
      </c>
      <c r="AE412" s="90">
        <f t="shared" si="765"/>
        <v>0</v>
      </c>
      <c r="AF412" s="90">
        <f t="shared" si="826"/>
        <v>0</v>
      </c>
      <c r="AG412" s="121" t="str">
        <f t="shared" si="766"/>
        <v>CT19ACG01</v>
      </c>
      <c r="AH412" s="90">
        <f t="shared" si="767"/>
        <v>61.44</v>
      </c>
      <c r="AI412" s="90">
        <f t="shared" si="768"/>
        <v>25</v>
      </c>
      <c r="AJ412" s="90">
        <f t="shared" si="827"/>
        <v>15.36</v>
      </c>
      <c r="AK412" s="121" t="str">
        <f t="shared" si="769"/>
        <v>AC20MN20G01</v>
      </c>
      <c r="AL412" s="90">
        <f t="shared" si="770"/>
        <v>87</v>
      </c>
      <c r="AM412" s="90">
        <f t="shared" si="771"/>
        <v>25</v>
      </c>
      <c r="AN412" s="90">
        <f t="shared" si="828"/>
        <v>21.75</v>
      </c>
      <c r="AO412" s="121">
        <f t="shared" si="772"/>
        <v>0</v>
      </c>
      <c r="AP412" s="118">
        <f t="shared" si="829"/>
        <v>0</v>
      </c>
      <c r="AQ412" s="89">
        <f t="shared" si="773"/>
        <v>0</v>
      </c>
      <c r="AR412" s="279">
        <f t="shared" si="830"/>
        <v>0</v>
      </c>
      <c r="AS412" s="121">
        <f t="shared" si="774"/>
        <v>0</v>
      </c>
      <c r="AT412" s="118">
        <f t="shared" si="831"/>
        <v>0</v>
      </c>
      <c r="AU412" s="279">
        <f t="shared" si="775"/>
        <v>0</v>
      </c>
      <c r="AV412" s="279">
        <f t="shared" si="832"/>
        <v>0</v>
      </c>
      <c r="AW412" s="123">
        <f t="shared" si="776"/>
        <v>0</v>
      </c>
      <c r="AX412" s="118">
        <f t="shared" si="833"/>
        <v>0</v>
      </c>
      <c r="AY412" s="287">
        <f t="shared" si="834"/>
        <v>218.57999999999998</v>
      </c>
      <c r="AZ412" s="78">
        <f t="shared" si="835"/>
        <v>48.4758</v>
      </c>
      <c r="BA412" s="279"/>
      <c r="BC412" s="325">
        <f t="shared" si="836"/>
        <v>366</v>
      </c>
      <c r="BD412" s="330"/>
      <c r="BE412" s="331" t="b">
        <f t="shared" si="837"/>
        <v>0</v>
      </c>
      <c r="BF412" s="330"/>
      <c r="BG412" s="331" t="b">
        <f t="shared" si="838"/>
        <v>0</v>
      </c>
    </row>
    <row r="413" spans="1:1042" ht="15" customHeight="1" x14ac:dyDescent="0.2">
      <c r="B413" s="91">
        <v>367</v>
      </c>
      <c r="C413" s="91" t="s">
        <v>92</v>
      </c>
      <c r="D413" s="283">
        <f t="shared" si="724"/>
        <v>44128</v>
      </c>
      <c r="E413" s="90" t="str">
        <f t="shared" si="745"/>
        <v>MF19ACM01</v>
      </c>
      <c r="F413" s="90">
        <f t="shared" si="746"/>
        <v>121.68</v>
      </c>
      <c r="G413" s="90">
        <f t="shared" si="747"/>
        <v>23</v>
      </c>
      <c r="H413" s="90">
        <f t="shared" si="820"/>
        <v>27.986400000000003</v>
      </c>
      <c r="I413" s="121" t="str">
        <f t="shared" si="748"/>
        <v>CT20ACM01</v>
      </c>
      <c r="J413" s="90">
        <f t="shared" si="749"/>
        <v>62.400000000000006</v>
      </c>
      <c r="K413" s="90">
        <f t="shared" si="750"/>
        <v>18</v>
      </c>
      <c r="L413" s="90">
        <f t="shared" si="821"/>
        <v>11.232000000000001</v>
      </c>
      <c r="M413" s="121" t="str">
        <f t="shared" si="751"/>
        <v>AC20MNM01</v>
      </c>
      <c r="N413" s="90">
        <f t="shared" si="752"/>
        <v>135.18</v>
      </c>
      <c r="O413" s="90">
        <f t="shared" si="753"/>
        <v>20</v>
      </c>
      <c r="P413" s="90">
        <f t="shared" si="822"/>
        <v>27.036000000000005</v>
      </c>
      <c r="Q413" s="121">
        <f t="shared" si="754"/>
        <v>0</v>
      </c>
      <c r="R413" s="90">
        <f t="shared" si="755"/>
        <v>0</v>
      </c>
      <c r="S413" s="90">
        <f t="shared" si="756"/>
        <v>0</v>
      </c>
      <c r="T413" s="90">
        <f t="shared" si="823"/>
        <v>0</v>
      </c>
      <c r="U413" s="121" t="str">
        <f t="shared" si="757"/>
        <v>EU19TAM02</v>
      </c>
      <c r="V413" s="90">
        <f t="shared" si="758"/>
        <v>158.88</v>
      </c>
      <c r="W413" s="90">
        <f t="shared" si="759"/>
        <v>11</v>
      </c>
      <c r="X413" s="90">
        <f t="shared" si="824"/>
        <v>17.476799999999997</v>
      </c>
      <c r="Y413" s="121">
        <f t="shared" si="760"/>
        <v>0</v>
      </c>
      <c r="Z413" s="90">
        <f t="shared" si="761"/>
        <v>0</v>
      </c>
      <c r="AA413" s="90">
        <f t="shared" si="762"/>
        <v>0</v>
      </c>
      <c r="AB413" s="90">
        <f t="shared" si="825"/>
        <v>0</v>
      </c>
      <c r="AC413" s="121" t="str">
        <f t="shared" si="763"/>
        <v>MF19DAG01</v>
      </c>
      <c r="AD413" s="90">
        <f t="shared" si="764"/>
        <v>30.42</v>
      </c>
      <c r="AE413" s="90">
        <f t="shared" si="765"/>
        <v>33</v>
      </c>
      <c r="AF413" s="90">
        <f t="shared" si="826"/>
        <v>10.038600000000001</v>
      </c>
      <c r="AG413" s="121" t="str">
        <f t="shared" si="766"/>
        <v>CT19ACG01</v>
      </c>
      <c r="AH413" s="90">
        <f t="shared" si="767"/>
        <v>122.88</v>
      </c>
      <c r="AI413" s="90">
        <f t="shared" si="768"/>
        <v>25</v>
      </c>
      <c r="AJ413" s="90">
        <f t="shared" si="827"/>
        <v>30.72</v>
      </c>
      <c r="AK413" s="121" t="str">
        <f t="shared" si="769"/>
        <v>AC20MN20G01</v>
      </c>
      <c r="AL413" s="90">
        <f t="shared" si="770"/>
        <v>174</v>
      </c>
      <c r="AM413" s="90">
        <f t="shared" si="771"/>
        <v>25</v>
      </c>
      <c r="AN413" s="90">
        <f t="shared" si="828"/>
        <v>43.5</v>
      </c>
      <c r="AO413" s="121">
        <f t="shared" si="772"/>
        <v>0</v>
      </c>
      <c r="AP413" s="118">
        <f t="shared" si="829"/>
        <v>0</v>
      </c>
      <c r="AQ413" s="89">
        <f t="shared" si="773"/>
        <v>0</v>
      </c>
      <c r="AR413" s="279">
        <f t="shared" si="830"/>
        <v>0</v>
      </c>
      <c r="AS413" s="121">
        <f t="shared" si="774"/>
        <v>0</v>
      </c>
      <c r="AT413" s="118">
        <f t="shared" si="831"/>
        <v>0</v>
      </c>
      <c r="AU413" s="279">
        <f t="shared" si="775"/>
        <v>0</v>
      </c>
      <c r="AV413" s="279">
        <f t="shared" si="832"/>
        <v>0</v>
      </c>
      <c r="AW413" s="123">
        <f t="shared" si="776"/>
        <v>0</v>
      </c>
      <c r="AX413" s="118">
        <f t="shared" si="833"/>
        <v>0</v>
      </c>
      <c r="AY413" s="287">
        <f t="shared" si="834"/>
        <v>805.44</v>
      </c>
      <c r="AZ413" s="78">
        <f t="shared" si="835"/>
        <v>167.9898</v>
      </c>
      <c r="BA413" s="279"/>
      <c r="BC413" s="325">
        <f t="shared" si="836"/>
        <v>367</v>
      </c>
      <c r="BD413" s="330"/>
      <c r="BE413" s="331" t="b">
        <f t="shared" si="837"/>
        <v>0</v>
      </c>
      <c r="BF413" s="330"/>
      <c r="BG413" s="331" t="b">
        <f t="shared" si="838"/>
        <v>0</v>
      </c>
    </row>
    <row r="414" spans="1:1042" ht="15" customHeight="1" x14ac:dyDescent="0.2">
      <c r="B414" s="91">
        <v>368</v>
      </c>
      <c r="C414" s="91" t="s">
        <v>92</v>
      </c>
      <c r="D414" s="283">
        <f t="shared" si="724"/>
        <v>44128</v>
      </c>
      <c r="E414" s="90" t="str">
        <f t="shared" si="745"/>
        <v>MF19ACM01</v>
      </c>
      <c r="F414" s="90">
        <f t="shared" si="746"/>
        <v>30.42</v>
      </c>
      <c r="G414" s="90">
        <f t="shared" si="747"/>
        <v>23</v>
      </c>
      <c r="H414" s="90">
        <f t="shared" si="820"/>
        <v>6.9966000000000008</v>
      </c>
      <c r="I414" s="121" t="str">
        <f t="shared" si="748"/>
        <v>CT20ACM01</v>
      </c>
      <c r="J414" s="90">
        <f t="shared" si="749"/>
        <v>62.400000000000006</v>
      </c>
      <c r="K414" s="90">
        <f t="shared" si="750"/>
        <v>18</v>
      </c>
      <c r="L414" s="90">
        <f t="shared" si="821"/>
        <v>11.232000000000001</v>
      </c>
      <c r="M414" s="121" t="str">
        <f t="shared" si="751"/>
        <v>AC20MNM01</v>
      </c>
      <c r="N414" s="90">
        <f t="shared" si="752"/>
        <v>90.12</v>
      </c>
      <c r="O414" s="90">
        <f t="shared" si="753"/>
        <v>20</v>
      </c>
      <c r="P414" s="90">
        <f t="shared" si="822"/>
        <v>18.024000000000001</v>
      </c>
      <c r="Q414" s="121">
        <f t="shared" si="754"/>
        <v>0</v>
      </c>
      <c r="R414" s="90">
        <f t="shared" si="755"/>
        <v>0</v>
      </c>
      <c r="S414" s="90">
        <f t="shared" si="756"/>
        <v>0</v>
      </c>
      <c r="T414" s="90">
        <f t="shared" si="823"/>
        <v>0</v>
      </c>
      <c r="U414" s="121" t="str">
        <f t="shared" si="757"/>
        <v>EU19TAM02</v>
      </c>
      <c r="V414" s="90">
        <f t="shared" si="758"/>
        <v>39.72</v>
      </c>
      <c r="W414" s="90">
        <f t="shared" si="759"/>
        <v>11</v>
      </c>
      <c r="X414" s="90">
        <f t="shared" si="824"/>
        <v>4.3691999999999993</v>
      </c>
      <c r="Y414" s="121">
        <f t="shared" si="760"/>
        <v>0</v>
      </c>
      <c r="Z414" s="90">
        <f t="shared" si="761"/>
        <v>0</v>
      </c>
      <c r="AA414" s="90">
        <f t="shared" si="762"/>
        <v>0</v>
      </c>
      <c r="AB414" s="90">
        <f t="shared" si="825"/>
        <v>0</v>
      </c>
      <c r="AC414" s="121">
        <f t="shared" si="763"/>
        <v>0</v>
      </c>
      <c r="AD414" s="90">
        <f t="shared" si="764"/>
        <v>0</v>
      </c>
      <c r="AE414" s="90">
        <f t="shared" si="765"/>
        <v>0</v>
      </c>
      <c r="AF414" s="90">
        <f t="shared" si="826"/>
        <v>0</v>
      </c>
      <c r="AG414" s="121" t="str">
        <f t="shared" si="766"/>
        <v>CT19ACG01</v>
      </c>
      <c r="AH414" s="90">
        <f t="shared" si="767"/>
        <v>30.72</v>
      </c>
      <c r="AI414" s="90">
        <f t="shared" si="768"/>
        <v>25</v>
      </c>
      <c r="AJ414" s="90">
        <f t="shared" si="827"/>
        <v>7.68</v>
      </c>
      <c r="AK414" s="121" t="str">
        <f t="shared" si="769"/>
        <v>AC20MN20G01</v>
      </c>
      <c r="AL414" s="90">
        <f t="shared" si="770"/>
        <v>87</v>
      </c>
      <c r="AM414" s="90">
        <f t="shared" si="771"/>
        <v>25</v>
      </c>
      <c r="AN414" s="90">
        <f t="shared" si="828"/>
        <v>21.75</v>
      </c>
      <c r="AO414" s="121">
        <f t="shared" si="772"/>
        <v>0</v>
      </c>
      <c r="AP414" s="118">
        <f t="shared" si="829"/>
        <v>0</v>
      </c>
      <c r="AQ414" s="89">
        <f t="shared" si="773"/>
        <v>0</v>
      </c>
      <c r="AR414" s="279">
        <f t="shared" si="830"/>
        <v>0</v>
      </c>
      <c r="AS414" s="121">
        <f t="shared" si="774"/>
        <v>0</v>
      </c>
      <c r="AT414" s="118">
        <f t="shared" si="831"/>
        <v>0</v>
      </c>
      <c r="AU414" s="279">
        <f t="shared" si="775"/>
        <v>0</v>
      </c>
      <c r="AV414" s="279">
        <f t="shared" si="832"/>
        <v>0</v>
      </c>
      <c r="AW414" s="123">
        <f t="shared" si="776"/>
        <v>0</v>
      </c>
      <c r="AX414" s="118">
        <f t="shared" si="833"/>
        <v>0</v>
      </c>
      <c r="AY414" s="287">
        <f t="shared" si="834"/>
        <v>340.38</v>
      </c>
      <c r="AZ414" s="78">
        <f t="shared" si="835"/>
        <v>70.0518</v>
      </c>
      <c r="BA414" s="279"/>
      <c r="BC414" s="325">
        <f t="shared" si="836"/>
        <v>368</v>
      </c>
      <c r="BD414" s="330"/>
      <c r="BE414" s="331" t="b">
        <f t="shared" si="837"/>
        <v>0</v>
      </c>
      <c r="BF414" s="330"/>
      <c r="BG414" s="331" t="b">
        <f t="shared" si="838"/>
        <v>0</v>
      </c>
    </row>
    <row r="415" spans="1:1042" ht="15" customHeight="1" x14ac:dyDescent="0.2">
      <c r="B415" s="91">
        <v>369</v>
      </c>
      <c r="C415" s="91" t="s">
        <v>92</v>
      </c>
      <c r="D415" s="283">
        <f t="shared" si="724"/>
        <v>44128</v>
      </c>
      <c r="E415" s="90" t="str">
        <f t="shared" si="745"/>
        <v>MF19ACM01</v>
      </c>
      <c r="F415" s="90">
        <f t="shared" si="746"/>
        <v>60.84</v>
      </c>
      <c r="G415" s="90">
        <f t="shared" si="747"/>
        <v>23</v>
      </c>
      <c r="H415" s="90">
        <f t="shared" si="820"/>
        <v>13.993200000000002</v>
      </c>
      <c r="I415" s="121" t="str">
        <f t="shared" si="748"/>
        <v>CT20ACM01</v>
      </c>
      <c r="J415" s="90">
        <f t="shared" si="749"/>
        <v>93.600000000000009</v>
      </c>
      <c r="K415" s="90">
        <f t="shared" si="750"/>
        <v>18</v>
      </c>
      <c r="L415" s="90">
        <f t="shared" si="821"/>
        <v>16.848000000000003</v>
      </c>
      <c r="M415" s="121" t="str">
        <f t="shared" si="751"/>
        <v>AC20MNM01</v>
      </c>
      <c r="N415" s="90">
        <f t="shared" si="752"/>
        <v>45.06</v>
      </c>
      <c r="O415" s="90">
        <f t="shared" si="753"/>
        <v>20</v>
      </c>
      <c r="P415" s="90">
        <f t="shared" si="822"/>
        <v>9.0120000000000005</v>
      </c>
      <c r="Q415" s="121">
        <f t="shared" si="754"/>
        <v>0</v>
      </c>
      <c r="R415" s="90">
        <f t="shared" si="755"/>
        <v>0</v>
      </c>
      <c r="S415" s="90">
        <f t="shared" si="756"/>
        <v>0</v>
      </c>
      <c r="T415" s="90">
        <f t="shared" si="823"/>
        <v>0</v>
      </c>
      <c r="U415" s="121" t="str">
        <f t="shared" si="757"/>
        <v>EU19TAM02</v>
      </c>
      <c r="V415" s="90">
        <f t="shared" si="758"/>
        <v>79.44</v>
      </c>
      <c r="W415" s="90">
        <f t="shared" si="759"/>
        <v>11</v>
      </c>
      <c r="X415" s="90">
        <f t="shared" si="824"/>
        <v>8.7383999999999986</v>
      </c>
      <c r="Y415" s="121">
        <f t="shared" si="760"/>
        <v>0</v>
      </c>
      <c r="Z415" s="90">
        <f t="shared" si="761"/>
        <v>0</v>
      </c>
      <c r="AA415" s="90">
        <f t="shared" si="762"/>
        <v>0</v>
      </c>
      <c r="AB415" s="90">
        <f t="shared" si="825"/>
        <v>0</v>
      </c>
      <c r="AC415" s="121">
        <f t="shared" si="763"/>
        <v>0</v>
      </c>
      <c r="AD415" s="90">
        <f t="shared" si="764"/>
        <v>0</v>
      </c>
      <c r="AE415" s="90">
        <f t="shared" si="765"/>
        <v>0</v>
      </c>
      <c r="AF415" s="90">
        <f t="shared" si="826"/>
        <v>0</v>
      </c>
      <c r="AG415" s="121" t="str">
        <f t="shared" si="766"/>
        <v>CT19ACG01</v>
      </c>
      <c r="AH415" s="90">
        <f t="shared" si="767"/>
        <v>61.44</v>
      </c>
      <c r="AI415" s="90">
        <f t="shared" si="768"/>
        <v>25</v>
      </c>
      <c r="AJ415" s="90">
        <f t="shared" si="827"/>
        <v>15.36</v>
      </c>
      <c r="AK415" s="121" t="str">
        <f t="shared" si="769"/>
        <v>AC20MN20G01</v>
      </c>
      <c r="AL415" s="90">
        <f t="shared" si="770"/>
        <v>87</v>
      </c>
      <c r="AM415" s="90">
        <f t="shared" si="771"/>
        <v>25</v>
      </c>
      <c r="AN415" s="90">
        <f t="shared" si="828"/>
        <v>21.75</v>
      </c>
      <c r="AO415" s="121">
        <f t="shared" si="772"/>
        <v>0</v>
      </c>
      <c r="AP415" s="118">
        <f t="shared" si="829"/>
        <v>0</v>
      </c>
      <c r="AQ415" s="89">
        <f t="shared" si="773"/>
        <v>0</v>
      </c>
      <c r="AR415" s="279">
        <f t="shared" si="830"/>
        <v>0</v>
      </c>
      <c r="AS415" s="121">
        <f t="shared" si="774"/>
        <v>0</v>
      </c>
      <c r="AT415" s="118">
        <f t="shared" si="831"/>
        <v>0</v>
      </c>
      <c r="AU415" s="279">
        <f t="shared" si="775"/>
        <v>0</v>
      </c>
      <c r="AV415" s="279">
        <f t="shared" si="832"/>
        <v>0</v>
      </c>
      <c r="AW415" s="123">
        <f t="shared" si="776"/>
        <v>0</v>
      </c>
      <c r="AX415" s="118">
        <f t="shared" si="833"/>
        <v>0</v>
      </c>
      <c r="AY415" s="287">
        <f t="shared" si="834"/>
        <v>427.38</v>
      </c>
      <c r="AZ415" s="78">
        <f t="shared" si="835"/>
        <v>85.701599999999999</v>
      </c>
      <c r="BA415" s="279"/>
      <c r="BC415" s="325">
        <f t="shared" si="836"/>
        <v>369</v>
      </c>
      <c r="BD415" s="330"/>
      <c r="BE415" s="331" t="b">
        <f t="shared" si="837"/>
        <v>0</v>
      </c>
      <c r="BF415" s="330"/>
      <c r="BG415" s="331" t="b">
        <f t="shared" si="838"/>
        <v>0</v>
      </c>
    </row>
    <row r="416" spans="1:1042" s="289" customFormat="1" ht="15" customHeight="1" x14ac:dyDescent="0.2">
      <c r="A416" s="290"/>
      <c r="B416" s="111">
        <v>370</v>
      </c>
      <c r="C416" s="111" t="s">
        <v>92</v>
      </c>
      <c r="D416" s="284">
        <f t="shared" si="724"/>
        <v>44128</v>
      </c>
      <c r="E416" s="99" t="str">
        <f t="shared" si="745"/>
        <v>MF19ACM01</v>
      </c>
      <c r="F416" s="99">
        <f t="shared" si="746"/>
        <v>31.8</v>
      </c>
      <c r="G416" s="99">
        <f t="shared" si="747"/>
        <v>23</v>
      </c>
      <c r="H416" s="99">
        <f t="shared" si="820"/>
        <v>7.3140000000000001</v>
      </c>
      <c r="I416" s="122" t="str">
        <f t="shared" si="748"/>
        <v>CT20ACM01</v>
      </c>
      <c r="J416" s="99">
        <f t="shared" si="749"/>
        <v>33.6</v>
      </c>
      <c r="K416" s="99">
        <f t="shared" si="750"/>
        <v>18</v>
      </c>
      <c r="L416" s="99">
        <f t="shared" si="821"/>
        <v>6.0480000000000009</v>
      </c>
      <c r="M416" s="122" t="str">
        <f t="shared" si="751"/>
        <v>AC20MNM01</v>
      </c>
      <c r="N416" s="99">
        <f t="shared" si="752"/>
        <v>45.06</v>
      </c>
      <c r="O416" s="99">
        <f t="shared" si="753"/>
        <v>20</v>
      </c>
      <c r="P416" s="99">
        <f t="shared" si="822"/>
        <v>9.0120000000000005</v>
      </c>
      <c r="Q416" s="122">
        <f t="shared" si="754"/>
        <v>0</v>
      </c>
      <c r="R416" s="99">
        <f t="shared" si="755"/>
        <v>0</v>
      </c>
      <c r="S416" s="99">
        <f t="shared" si="756"/>
        <v>0</v>
      </c>
      <c r="T416" s="99">
        <f t="shared" si="823"/>
        <v>0</v>
      </c>
      <c r="U416" s="122">
        <f t="shared" si="757"/>
        <v>0</v>
      </c>
      <c r="V416" s="99">
        <f t="shared" si="758"/>
        <v>0</v>
      </c>
      <c r="W416" s="99">
        <f t="shared" si="759"/>
        <v>0</v>
      </c>
      <c r="X416" s="99">
        <f t="shared" si="824"/>
        <v>0</v>
      </c>
      <c r="Y416" s="122">
        <f t="shared" si="760"/>
        <v>0</v>
      </c>
      <c r="Z416" s="99">
        <f t="shared" si="761"/>
        <v>0</v>
      </c>
      <c r="AA416" s="99">
        <f t="shared" si="762"/>
        <v>0</v>
      </c>
      <c r="AB416" s="99">
        <f t="shared" si="825"/>
        <v>0</v>
      </c>
      <c r="AC416" s="122">
        <f t="shared" si="763"/>
        <v>0</v>
      </c>
      <c r="AD416" s="99">
        <f t="shared" si="764"/>
        <v>0</v>
      </c>
      <c r="AE416" s="99">
        <f t="shared" si="765"/>
        <v>0</v>
      </c>
      <c r="AF416" s="99">
        <f t="shared" si="826"/>
        <v>0</v>
      </c>
      <c r="AG416" s="122">
        <f t="shared" si="766"/>
        <v>0</v>
      </c>
      <c r="AH416" s="99">
        <f t="shared" si="767"/>
        <v>0</v>
      </c>
      <c r="AI416" s="99">
        <f t="shared" si="768"/>
        <v>0</v>
      </c>
      <c r="AJ416" s="99">
        <f t="shared" si="827"/>
        <v>0</v>
      </c>
      <c r="AK416" s="122">
        <f t="shared" si="769"/>
        <v>0</v>
      </c>
      <c r="AL416" s="99">
        <f t="shared" si="770"/>
        <v>0</v>
      </c>
      <c r="AM416" s="99">
        <f t="shared" si="771"/>
        <v>0</v>
      </c>
      <c r="AN416" s="99">
        <f t="shared" si="828"/>
        <v>0</v>
      </c>
      <c r="AO416" s="122">
        <f t="shared" si="772"/>
        <v>0</v>
      </c>
      <c r="AP416" s="119">
        <f t="shared" si="829"/>
        <v>0</v>
      </c>
      <c r="AQ416" s="285">
        <f t="shared" si="773"/>
        <v>0</v>
      </c>
      <c r="AR416" s="99">
        <f t="shared" si="830"/>
        <v>0</v>
      </c>
      <c r="AS416" s="122">
        <f t="shared" si="774"/>
        <v>0</v>
      </c>
      <c r="AT416" s="119">
        <f t="shared" si="831"/>
        <v>0</v>
      </c>
      <c r="AU416" s="99">
        <f t="shared" si="775"/>
        <v>0</v>
      </c>
      <c r="AV416" s="99">
        <f t="shared" si="832"/>
        <v>0</v>
      </c>
      <c r="AW416" s="124">
        <f t="shared" si="776"/>
        <v>0</v>
      </c>
      <c r="AX416" s="119">
        <f t="shared" si="833"/>
        <v>0</v>
      </c>
      <c r="AY416" s="288">
        <f t="shared" si="834"/>
        <v>110.46000000000001</v>
      </c>
      <c r="AZ416" s="286">
        <f t="shared" si="835"/>
        <v>22.374000000000002</v>
      </c>
      <c r="BA416" s="99"/>
      <c r="BB416" s="291"/>
      <c r="BC416" s="324">
        <f t="shared" si="836"/>
        <v>370</v>
      </c>
      <c r="BD416" s="332"/>
      <c r="BE416" s="333" t="b">
        <f t="shared" si="837"/>
        <v>0</v>
      </c>
      <c r="BF416" s="332"/>
      <c r="BG416" s="333" t="b">
        <f t="shared" si="838"/>
        <v>0</v>
      </c>
      <c r="BH416" s="290"/>
      <c r="BI416" s="290"/>
      <c r="BJ416" s="290"/>
      <c r="BK416" s="290"/>
      <c r="BL416" s="290"/>
      <c r="BM416" s="290"/>
      <c r="BN416" s="290"/>
      <c r="BO416" s="290"/>
      <c r="BP416" s="290"/>
      <c r="BQ416" s="290"/>
      <c r="BR416" s="290"/>
      <c r="BS416" s="290"/>
      <c r="BT416" s="290"/>
      <c r="BU416" s="290"/>
      <c r="BV416" s="290"/>
      <c r="BW416" s="290"/>
      <c r="BX416" s="290"/>
      <c r="BY416" s="290"/>
      <c r="BZ416" s="290"/>
      <c r="CA416" s="290"/>
      <c r="CB416" s="290"/>
      <c r="CC416" s="290"/>
      <c r="CD416" s="290"/>
      <c r="CE416" s="290"/>
      <c r="CF416" s="290"/>
      <c r="CG416" s="290"/>
      <c r="CH416" s="290"/>
      <c r="CI416" s="290"/>
      <c r="CJ416" s="290"/>
      <c r="CK416" s="290"/>
      <c r="CL416" s="290"/>
      <c r="CM416" s="290"/>
      <c r="CN416" s="290"/>
      <c r="CO416" s="290"/>
      <c r="CP416" s="290"/>
      <c r="CQ416" s="290"/>
      <c r="CR416" s="290"/>
      <c r="CS416" s="290"/>
      <c r="CT416" s="290"/>
      <c r="CU416" s="290"/>
      <c r="CV416" s="290"/>
      <c r="CW416" s="290"/>
      <c r="CX416" s="290"/>
      <c r="CY416" s="290"/>
      <c r="CZ416" s="290"/>
      <c r="DA416" s="290"/>
      <c r="DB416" s="290"/>
      <c r="DC416" s="290"/>
      <c r="DD416" s="290"/>
      <c r="DE416" s="290"/>
      <c r="DF416" s="290"/>
      <c r="DG416" s="290"/>
      <c r="DH416" s="290"/>
      <c r="DI416" s="290"/>
      <c r="DJ416" s="290"/>
      <c r="DK416" s="290"/>
      <c r="DL416" s="290"/>
      <c r="DM416" s="290"/>
      <c r="DN416" s="290"/>
      <c r="DO416" s="290"/>
      <c r="DP416" s="290"/>
      <c r="DQ416" s="290"/>
      <c r="DR416" s="290"/>
      <c r="DS416" s="290"/>
      <c r="DT416" s="290"/>
      <c r="DU416" s="290"/>
      <c r="DV416" s="290"/>
      <c r="DW416" s="290"/>
      <c r="DX416" s="290"/>
      <c r="DY416" s="290"/>
      <c r="DZ416" s="290"/>
      <c r="EA416" s="290"/>
      <c r="EB416" s="290"/>
      <c r="EC416" s="290"/>
      <c r="ED416" s="290"/>
      <c r="EE416" s="290"/>
      <c r="EF416" s="290"/>
      <c r="EG416" s="290"/>
      <c r="EH416" s="290"/>
      <c r="EI416" s="290"/>
      <c r="EJ416" s="290"/>
      <c r="EK416" s="290"/>
      <c r="EL416" s="290"/>
      <c r="EM416" s="290"/>
      <c r="EN416" s="290"/>
      <c r="EO416" s="290"/>
      <c r="EP416" s="290"/>
      <c r="EQ416" s="290"/>
      <c r="ER416" s="290"/>
      <c r="ES416" s="290"/>
      <c r="ET416" s="290"/>
      <c r="EU416" s="290"/>
      <c r="EV416" s="290"/>
      <c r="EW416" s="290"/>
      <c r="EX416" s="290"/>
      <c r="EY416" s="290"/>
      <c r="EZ416" s="290"/>
      <c r="FA416" s="290"/>
      <c r="FB416" s="290"/>
      <c r="FC416" s="290"/>
      <c r="FD416" s="290"/>
      <c r="FE416" s="290"/>
      <c r="FF416" s="290"/>
      <c r="FG416" s="290"/>
      <c r="FH416" s="290"/>
      <c r="FI416" s="290"/>
      <c r="FJ416" s="290"/>
      <c r="FK416" s="290"/>
      <c r="FL416" s="290"/>
      <c r="FM416" s="290"/>
      <c r="FN416" s="290"/>
      <c r="FO416" s="290"/>
      <c r="FP416" s="290"/>
      <c r="FQ416" s="290"/>
      <c r="FR416" s="290"/>
      <c r="FS416" s="290"/>
      <c r="FT416" s="290"/>
      <c r="FU416" s="290"/>
      <c r="FV416" s="290"/>
      <c r="FW416" s="290"/>
      <c r="FX416" s="290"/>
      <c r="FY416" s="290"/>
      <c r="FZ416" s="290"/>
      <c r="GA416" s="290"/>
      <c r="GB416" s="290"/>
      <c r="GC416" s="290"/>
      <c r="GD416" s="290"/>
      <c r="GE416" s="290"/>
      <c r="GF416" s="290"/>
      <c r="GG416" s="290"/>
      <c r="GH416" s="290"/>
      <c r="GI416" s="290"/>
      <c r="GJ416" s="290"/>
      <c r="GK416" s="290"/>
      <c r="GL416" s="290"/>
      <c r="GM416" s="290"/>
      <c r="GN416" s="290"/>
      <c r="GO416" s="290"/>
      <c r="GP416" s="290"/>
      <c r="GQ416" s="290"/>
      <c r="GR416" s="290"/>
      <c r="GS416" s="290"/>
      <c r="GT416" s="290"/>
      <c r="GU416" s="290"/>
      <c r="GV416" s="290"/>
      <c r="GW416" s="290"/>
      <c r="GX416" s="290"/>
      <c r="GY416" s="290"/>
      <c r="GZ416" s="290"/>
      <c r="HA416" s="290"/>
      <c r="HB416" s="290"/>
      <c r="HC416" s="290"/>
      <c r="HD416" s="290"/>
      <c r="HE416" s="290"/>
      <c r="HF416" s="290"/>
      <c r="HG416" s="290"/>
      <c r="HH416" s="290"/>
      <c r="HI416" s="290"/>
      <c r="HJ416" s="290"/>
      <c r="HK416" s="290"/>
      <c r="HL416" s="290"/>
      <c r="HM416" s="290"/>
      <c r="HN416" s="290"/>
      <c r="HO416" s="290"/>
      <c r="HP416" s="290"/>
      <c r="HQ416" s="290"/>
      <c r="HR416" s="290"/>
      <c r="HS416" s="290"/>
      <c r="HT416" s="290"/>
      <c r="HU416" s="290"/>
      <c r="HV416" s="290"/>
      <c r="HW416" s="290"/>
      <c r="HX416" s="290"/>
      <c r="HY416" s="290"/>
      <c r="HZ416" s="290"/>
      <c r="IA416" s="290"/>
      <c r="IB416" s="290"/>
      <c r="IC416" s="290"/>
      <c r="ID416" s="290"/>
      <c r="IE416" s="290"/>
      <c r="IF416" s="290"/>
      <c r="IG416" s="290"/>
      <c r="IH416" s="290"/>
      <c r="II416" s="290"/>
      <c r="IJ416" s="290"/>
      <c r="IK416" s="290"/>
      <c r="IL416" s="290"/>
      <c r="IM416" s="290"/>
      <c r="IN416" s="290"/>
      <c r="IO416" s="290"/>
      <c r="IP416" s="290"/>
      <c r="IQ416" s="290"/>
      <c r="IR416" s="290"/>
      <c r="IS416" s="290"/>
      <c r="IT416" s="290"/>
      <c r="IU416" s="290"/>
      <c r="IV416" s="290"/>
      <c r="IW416" s="290"/>
      <c r="IX416" s="290"/>
      <c r="IY416" s="290"/>
      <c r="IZ416" s="290"/>
      <c r="JA416" s="290"/>
      <c r="JB416" s="290"/>
      <c r="JC416" s="290"/>
      <c r="JD416" s="290"/>
      <c r="JE416" s="290"/>
      <c r="JF416" s="290"/>
      <c r="JG416" s="290"/>
      <c r="JH416" s="290"/>
      <c r="JI416" s="290"/>
      <c r="JJ416" s="290"/>
      <c r="JK416" s="290"/>
      <c r="JL416" s="290"/>
      <c r="JM416" s="290"/>
      <c r="JN416" s="290"/>
      <c r="JO416" s="290"/>
      <c r="JP416" s="290"/>
      <c r="JQ416" s="290"/>
      <c r="JR416" s="290"/>
      <c r="JS416" s="290"/>
      <c r="JT416" s="290"/>
      <c r="JU416" s="290"/>
      <c r="JV416" s="290"/>
      <c r="JW416" s="290"/>
      <c r="JX416" s="290"/>
      <c r="JY416" s="290"/>
      <c r="JZ416" s="290"/>
      <c r="KA416" s="290"/>
      <c r="KB416" s="290"/>
      <c r="KC416" s="290"/>
      <c r="KD416" s="290"/>
      <c r="KE416" s="290"/>
      <c r="KF416" s="290"/>
      <c r="KG416" s="290"/>
      <c r="KH416" s="290"/>
      <c r="KI416" s="290"/>
      <c r="KJ416" s="290"/>
      <c r="KK416" s="290"/>
      <c r="KL416" s="290"/>
      <c r="KM416" s="290"/>
      <c r="KN416" s="290"/>
      <c r="KO416" s="290"/>
      <c r="KP416" s="290"/>
      <c r="KQ416" s="290"/>
      <c r="KR416" s="290"/>
      <c r="KS416" s="290"/>
      <c r="KT416" s="290"/>
      <c r="KU416" s="290"/>
      <c r="KV416" s="290"/>
      <c r="KW416" s="290"/>
      <c r="KX416" s="290"/>
      <c r="KY416" s="290"/>
      <c r="KZ416" s="290"/>
      <c r="LA416" s="290"/>
      <c r="LB416" s="290"/>
      <c r="LC416" s="290"/>
      <c r="LD416" s="290"/>
      <c r="LE416" s="290"/>
      <c r="LF416" s="290"/>
      <c r="LG416" s="290"/>
      <c r="LH416" s="290"/>
      <c r="LI416" s="290"/>
      <c r="LJ416" s="290"/>
      <c r="LK416" s="290"/>
      <c r="LL416" s="290"/>
      <c r="LM416" s="290"/>
      <c r="LN416" s="290"/>
      <c r="LO416" s="290"/>
      <c r="LP416" s="290"/>
      <c r="LQ416" s="290"/>
      <c r="LR416" s="290"/>
      <c r="LS416" s="290"/>
      <c r="LT416" s="290"/>
      <c r="LU416" s="290"/>
      <c r="LV416" s="290"/>
      <c r="LW416" s="290"/>
      <c r="LX416" s="290"/>
      <c r="LY416" s="290"/>
      <c r="LZ416" s="290"/>
      <c r="MA416" s="290"/>
      <c r="MB416" s="290"/>
      <c r="MC416" s="290"/>
      <c r="MD416" s="290"/>
      <c r="ME416" s="290"/>
      <c r="MF416" s="290"/>
      <c r="MG416" s="290"/>
      <c r="MH416" s="290"/>
      <c r="MI416" s="290"/>
      <c r="MJ416" s="290"/>
      <c r="MK416" s="290"/>
      <c r="ML416" s="290"/>
      <c r="MM416" s="290"/>
      <c r="MN416" s="290"/>
      <c r="MO416" s="290"/>
      <c r="MP416" s="290"/>
      <c r="MQ416" s="290"/>
      <c r="MR416" s="290"/>
      <c r="MS416" s="290"/>
      <c r="MT416" s="290"/>
      <c r="MU416" s="290"/>
      <c r="MV416" s="290"/>
      <c r="MW416" s="290"/>
      <c r="MX416" s="290"/>
      <c r="MY416" s="290"/>
      <c r="MZ416" s="290"/>
      <c r="NA416" s="290"/>
      <c r="NB416" s="290"/>
      <c r="NC416" s="290"/>
      <c r="ND416" s="290"/>
      <c r="NE416" s="290"/>
      <c r="NF416" s="290"/>
      <c r="NG416" s="290"/>
      <c r="NH416" s="290"/>
      <c r="NI416" s="290"/>
      <c r="NJ416" s="290"/>
      <c r="NK416" s="290"/>
      <c r="NL416" s="290"/>
      <c r="NM416" s="290"/>
      <c r="NN416" s="290"/>
      <c r="NO416" s="290"/>
      <c r="NP416" s="290"/>
      <c r="NQ416" s="290"/>
      <c r="NR416" s="290"/>
      <c r="NS416" s="290"/>
      <c r="NT416" s="290"/>
      <c r="NU416" s="290"/>
      <c r="NV416" s="290"/>
      <c r="NW416" s="290"/>
      <c r="NX416" s="290"/>
      <c r="NY416" s="290"/>
      <c r="NZ416" s="290"/>
      <c r="OA416" s="290"/>
      <c r="OB416" s="290"/>
      <c r="OC416" s="290"/>
      <c r="OD416" s="290"/>
      <c r="OE416" s="290"/>
      <c r="OF416" s="290"/>
      <c r="OG416" s="290"/>
      <c r="OH416" s="290"/>
      <c r="OI416" s="290"/>
      <c r="OJ416" s="290"/>
      <c r="OK416" s="290"/>
      <c r="OL416" s="290"/>
      <c r="OM416" s="290"/>
      <c r="ON416" s="290"/>
      <c r="OO416" s="290"/>
      <c r="OP416" s="290"/>
      <c r="OQ416" s="290"/>
      <c r="OR416" s="290"/>
      <c r="OS416" s="290"/>
      <c r="OT416" s="290"/>
      <c r="OU416" s="290"/>
      <c r="OV416" s="290"/>
      <c r="OW416" s="290"/>
      <c r="OX416" s="290"/>
      <c r="OY416" s="290"/>
      <c r="OZ416" s="290"/>
      <c r="PA416" s="290"/>
      <c r="PB416" s="290"/>
      <c r="PC416" s="290"/>
      <c r="PD416" s="290"/>
      <c r="PE416" s="290"/>
      <c r="PF416" s="290"/>
      <c r="PG416" s="290"/>
      <c r="PH416" s="290"/>
      <c r="PI416" s="290"/>
      <c r="PJ416" s="290"/>
      <c r="PK416" s="290"/>
      <c r="PL416" s="290"/>
      <c r="PM416" s="290"/>
      <c r="PN416" s="290"/>
      <c r="PO416" s="290"/>
      <c r="PP416" s="290"/>
      <c r="PQ416" s="290"/>
      <c r="PR416" s="290"/>
      <c r="PS416" s="290"/>
      <c r="PT416" s="290"/>
      <c r="PU416" s="290"/>
      <c r="PV416" s="290"/>
      <c r="PW416" s="290"/>
      <c r="PX416" s="290"/>
      <c r="PY416" s="290"/>
      <c r="PZ416" s="290"/>
      <c r="QA416" s="290"/>
      <c r="QB416" s="290"/>
      <c r="QC416" s="290"/>
      <c r="QD416" s="290"/>
      <c r="QE416" s="290"/>
      <c r="QF416" s="290"/>
      <c r="QG416" s="290"/>
      <c r="QH416" s="290"/>
      <c r="QI416" s="290"/>
      <c r="QJ416" s="290"/>
      <c r="QK416" s="290"/>
      <c r="QL416" s="290"/>
      <c r="QM416" s="290"/>
      <c r="QN416" s="290"/>
      <c r="QO416" s="290"/>
      <c r="QP416" s="290"/>
      <c r="QQ416" s="290"/>
      <c r="QR416" s="290"/>
      <c r="QS416" s="290"/>
      <c r="QT416" s="290"/>
      <c r="QU416" s="290"/>
      <c r="QV416" s="290"/>
      <c r="QW416" s="290"/>
      <c r="QX416" s="290"/>
      <c r="QY416" s="290"/>
      <c r="QZ416" s="290"/>
      <c r="RA416" s="290"/>
      <c r="RB416" s="290"/>
      <c r="RC416" s="290"/>
      <c r="RD416" s="290"/>
      <c r="RE416" s="290"/>
      <c r="RF416" s="290"/>
      <c r="RG416" s="290"/>
      <c r="RH416" s="290"/>
      <c r="RI416" s="290"/>
      <c r="RJ416" s="290"/>
      <c r="RK416" s="290"/>
      <c r="RL416" s="290"/>
      <c r="RM416" s="290"/>
      <c r="RN416" s="290"/>
      <c r="RO416" s="290"/>
      <c r="RP416" s="290"/>
      <c r="RQ416" s="290"/>
      <c r="RR416" s="290"/>
      <c r="RS416" s="290"/>
      <c r="RT416" s="290"/>
      <c r="RU416" s="290"/>
      <c r="RV416" s="290"/>
      <c r="RW416" s="290"/>
      <c r="RX416" s="290"/>
      <c r="RY416" s="290"/>
      <c r="RZ416" s="290"/>
      <c r="SA416" s="290"/>
      <c r="SB416" s="290"/>
      <c r="SC416" s="290"/>
      <c r="SD416" s="290"/>
      <c r="SE416" s="290"/>
      <c r="SF416" s="290"/>
      <c r="SG416" s="290"/>
      <c r="SH416" s="290"/>
      <c r="SI416" s="290"/>
      <c r="SJ416" s="290"/>
      <c r="SK416" s="290"/>
      <c r="SL416" s="290"/>
      <c r="SM416" s="290"/>
      <c r="SN416" s="290"/>
      <c r="SO416" s="290"/>
      <c r="SP416" s="290"/>
      <c r="SQ416" s="290"/>
      <c r="SR416" s="290"/>
      <c r="SS416" s="290"/>
      <c r="ST416" s="290"/>
      <c r="SU416" s="290"/>
      <c r="SV416" s="290"/>
      <c r="SW416" s="290"/>
      <c r="SX416" s="290"/>
      <c r="SY416" s="290"/>
      <c r="SZ416" s="290"/>
      <c r="TA416" s="290"/>
      <c r="TB416" s="290"/>
      <c r="TC416" s="290"/>
      <c r="TD416" s="290"/>
      <c r="TE416" s="290"/>
      <c r="TF416" s="290"/>
      <c r="TG416" s="290"/>
      <c r="TH416" s="290"/>
      <c r="TI416" s="290"/>
      <c r="TJ416" s="290"/>
      <c r="TK416" s="290"/>
      <c r="TL416" s="290"/>
      <c r="TM416" s="290"/>
      <c r="TN416" s="290"/>
      <c r="TO416" s="290"/>
      <c r="TP416" s="290"/>
      <c r="TQ416" s="290"/>
      <c r="TR416" s="290"/>
      <c r="TS416" s="290"/>
      <c r="TT416" s="290"/>
      <c r="TU416" s="290"/>
      <c r="TV416" s="290"/>
      <c r="TW416" s="290"/>
      <c r="TX416" s="290"/>
      <c r="TY416" s="290"/>
      <c r="TZ416" s="290"/>
      <c r="UA416" s="290"/>
      <c r="UB416" s="290"/>
      <c r="UC416" s="290"/>
      <c r="UD416" s="290"/>
      <c r="UE416" s="290"/>
      <c r="UF416" s="290"/>
      <c r="UG416" s="290"/>
      <c r="UH416" s="290"/>
      <c r="UI416" s="290"/>
      <c r="UJ416" s="290"/>
      <c r="UK416" s="290"/>
      <c r="UL416" s="290"/>
      <c r="UM416" s="290"/>
      <c r="UN416" s="290"/>
      <c r="UO416" s="290"/>
      <c r="UP416" s="290"/>
      <c r="UQ416" s="290"/>
      <c r="UR416" s="290"/>
      <c r="US416" s="290"/>
      <c r="UT416" s="290"/>
      <c r="UU416" s="290"/>
      <c r="UV416" s="290"/>
      <c r="UW416" s="290"/>
      <c r="UX416" s="290"/>
      <c r="UY416" s="290"/>
      <c r="UZ416" s="290"/>
      <c r="VA416" s="290"/>
      <c r="VB416" s="290"/>
      <c r="VC416" s="290"/>
      <c r="VD416" s="290"/>
      <c r="VE416" s="290"/>
      <c r="VF416" s="290"/>
      <c r="VG416" s="290"/>
      <c r="VH416" s="290"/>
      <c r="VI416" s="290"/>
      <c r="VJ416" s="290"/>
      <c r="VK416" s="290"/>
      <c r="VL416" s="290"/>
      <c r="VM416" s="290"/>
      <c r="VN416" s="290"/>
      <c r="VO416" s="290"/>
      <c r="VP416" s="290"/>
      <c r="VQ416" s="290"/>
      <c r="VR416" s="290"/>
      <c r="VS416" s="290"/>
      <c r="VT416" s="290"/>
      <c r="VU416" s="290"/>
      <c r="VV416" s="290"/>
      <c r="VW416" s="290"/>
      <c r="VX416" s="290"/>
      <c r="VY416" s="290"/>
      <c r="VZ416" s="290"/>
      <c r="WA416" s="290"/>
      <c r="WB416" s="290"/>
      <c r="WC416" s="290"/>
      <c r="WD416" s="290"/>
      <c r="WE416" s="290"/>
      <c r="WF416" s="290"/>
      <c r="WG416" s="290"/>
      <c r="WH416" s="290"/>
      <c r="WI416" s="290"/>
      <c r="WJ416" s="290"/>
      <c r="WK416" s="290"/>
      <c r="WL416" s="290"/>
      <c r="WM416" s="290"/>
      <c r="WN416" s="290"/>
      <c r="WO416" s="290"/>
      <c r="WP416" s="290"/>
      <c r="WQ416" s="290"/>
      <c r="WR416" s="290"/>
      <c r="WS416" s="290"/>
      <c r="WT416" s="290"/>
      <c r="WU416" s="290"/>
      <c r="WV416" s="290"/>
      <c r="WW416" s="290"/>
      <c r="WX416" s="290"/>
      <c r="WY416" s="290"/>
      <c r="WZ416" s="290"/>
      <c r="XA416" s="290"/>
      <c r="XB416" s="290"/>
      <c r="XC416" s="290"/>
      <c r="XD416" s="290"/>
      <c r="XE416" s="290"/>
      <c r="XF416" s="290"/>
      <c r="XG416" s="290"/>
      <c r="XH416" s="290"/>
      <c r="XI416" s="290"/>
      <c r="XJ416" s="290"/>
      <c r="XK416" s="290"/>
      <c r="XL416" s="290"/>
      <c r="XM416" s="290"/>
      <c r="XN416" s="290"/>
      <c r="XO416" s="290"/>
      <c r="XP416" s="290"/>
      <c r="XQ416" s="290"/>
      <c r="XR416" s="290"/>
      <c r="XS416" s="290"/>
      <c r="XT416" s="290"/>
      <c r="XU416" s="290"/>
      <c r="XV416" s="290"/>
      <c r="XW416" s="290"/>
      <c r="XX416" s="290"/>
      <c r="XY416" s="290"/>
      <c r="XZ416" s="290"/>
      <c r="YA416" s="290"/>
      <c r="YB416" s="290"/>
      <c r="YC416" s="290"/>
      <c r="YD416" s="290"/>
      <c r="YE416" s="290"/>
      <c r="YF416" s="290"/>
      <c r="YG416" s="290"/>
      <c r="YH416" s="290"/>
      <c r="YI416" s="290"/>
      <c r="YJ416" s="290"/>
      <c r="YK416" s="290"/>
      <c r="YL416" s="290"/>
      <c r="YM416" s="290"/>
      <c r="YN416" s="290"/>
      <c r="YO416" s="290"/>
      <c r="YP416" s="290"/>
      <c r="YQ416" s="290"/>
      <c r="YR416" s="290"/>
      <c r="YS416" s="290"/>
      <c r="YT416" s="290"/>
      <c r="YU416" s="290"/>
      <c r="YV416" s="290"/>
      <c r="YW416" s="290"/>
      <c r="YX416" s="290"/>
      <c r="YY416" s="290"/>
      <c r="YZ416" s="290"/>
      <c r="ZA416" s="290"/>
      <c r="ZB416" s="290"/>
      <c r="ZC416" s="290"/>
      <c r="ZD416" s="290"/>
      <c r="ZE416" s="290"/>
      <c r="ZF416" s="290"/>
      <c r="ZG416" s="290"/>
      <c r="ZH416" s="290"/>
      <c r="ZI416" s="290"/>
      <c r="ZJ416" s="290"/>
      <c r="ZK416" s="290"/>
      <c r="ZL416" s="290"/>
      <c r="ZM416" s="290"/>
      <c r="ZN416" s="290"/>
      <c r="ZO416" s="290"/>
      <c r="ZP416" s="290"/>
      <c r="ZQ416" s="290"/>
      <c r="ZR416" s="290"/>
      <c r="ZS416" s="290"/>
      <c r="ZT416" s="290"/>
      <c r="ZU416" s="290"/>
      <c r="ZV416" s="290"/>
      <c r="ZW416" s="290"/>
      <c r="ZX416" s="290"/>
      <c r="ZY416" s="290"/>
      <c r="ZZ416" s="290"/>
      <c r="AAA416" s="290"/>
      <c r="AAB416" s="290"/>
      <c r="AAC416" s="290"/>
      <c r="AAD416" s="290"/>
      <c r="AAE416" s="290"/>
      <c r="AAF416" s="290"/>
      <c r="AAG416" s="290"/>
      <c r="AAH416" s="290"/>
      <c r="AAI416" s="290"/>
      <c r="AAJ416" s="290"/>
      <c r="AAK416" s="290"/>
      <c r="AAL416" s="290"/>
      <c r="AAM416" s="290"/>
      <c r="AAN416" s="290"/>
      <c r="AAO416" s="290"/>
      <c r="AAP416" s="290"/>
      <c r="AAQ416" s="290"/>
      <c r="AAR416" s="290"/>
      <c r="AAS416" s="290"/>
      <c r="AAT416" s="290"/>
      <c r="AAU416" s="290"/>
      <c r="AAV416" s="290"/>
      <c r="AAW416" s="290"/>
      <c r="AAX416" s="290"/>
      <c r="AAY416" s="290"/>
      <c r="AAZ416" s="290"/>
      <c r="ABA416" s="290"/>
      <c r="ABB416" s="290"/>
      <c r="ABC416" s="290"/>
      <c r="ABD416" s="290"/>
      <c r="ABE416" s="290"/>
      <c r="ABF416" s="290"/>
      <c r="ABG416" s="290"/>
      <c r="ABH416" s="290"/>
      <c r="ABI416" s="290"/>
      <c r="ABJ416" s="290"/>
      <c r="ABK416" s="290"/>
      <c r="ABL416" s="290"/>
      <c r="ABM416" s="290"/>
      <c r="ABN416" s="290"/>
      <c r="ABO416" s="290"/>
      <c r="ABP416" s="290"/>
      <c r="ABQ416" s="290"/>
      <c r="ABR416" s="290"/>
      <c r="ABS416" s="290"/>
      <c r="ABT416" s="290"/>
      <c r="ABU416" s="290"/>
      <c r="ABV416" s="290"/>
      <c r="ABW416" s="290"/>
      <c r="ABX416" s="290"/>
      <c r="ABY416" s="290"/>
      <c r="ABZ416" s="290"/>
      <c r="ACA416" s="290"/>
      <c r="ACB416" s="290"/>
      <c r="ACC416" s="290"/>
      <c r="ACD416" s="290"/>
      <c r="ACE416" s="290"/>
      <c r="ACF416" s="290"/>
      <c r="ACG416" s="290"/>
      <c r="ACH416" s="290"/>
      <c r="ACI416" s="290"/>
      <c r="ACJ416" s="290"/>
      <c r="ACK416" s="290"/>
      <c r="ACL416" s="290"/>
      <c r="ACM416" s="290"/>
      <c r="ACN416" s="290"/>
      <c r="ACO416" s="290"/>
      <c r="ACP416" s="290"/>
      <c r="ACQ416" s="290"/>
      <c r="ACR416" s="290"/>
      <c r="ACS416" s="290"/>
      <c r="ACT416" s="290"/>
      <c r="ACU416" s="290"/>
      <c r="ACV416" s="290"/>
      <c r="ACW416" s="290"/>
      <c r="ACX416" s="290"/>
      <c r="ACY416" s="290"/>
      <c r="ACZ416" s="290"/>
      <c r="ADA416" s="290"/>
      <c r="ADB416" s="290"/>
      <c r="ADC416" s="290"/>
      <c r="ADD416" s="290"/>
      <c r="ADE416" s="290"/>
      <c r="ADF416" s="290"/>
      <c r="ADG416" s="290"/>
      <c r="ADH416" s="290"/>
      <c r="ADI416" s="290"/>
      <c r="ADJ416" s="290"/>
      <c r="ADK416" s="290"/>
      <c r="ADL416" s="290"/>
      <c r="ADM416" s="290"/>
      <c r="ADN416" s="290"/>
      <c r="ADO416" s="290"/>
      <c r="ADP416" s="290"/>
      <c r="ADQ416" s="290"/>
      <c r="ADR416" s="290"/>
      <c r="ADS416" s="290"/>
      <c r="ADT416" s="290"/>
      <c r="ADU416" s="290"/>
      <c r="ADV416" s="290"/>
      <c r="ADW416" s="290"/>
      <c r="ADX416" s="290"/>
      <c r="ADY416" s="290"/>
      <c r="ADZ416" s="290"/>
      <c r="AEA416" s="290"/>
      <c r="AEB416" s="290"/>
      <c r="AEC416" s="290"/>
      <c r="AED416" s="290"/>
      <c r="AEE416" s="290"/>
      <c r="AEF416" s="290"/>
      <c r="AEG416" s="290"/>
      <c r="AEH416" s="290"/>
      <c r="AEI416" s="290"/>
      <c r="AEJ416" s="290"/>
      <c r="AEK416" s="290"/>
      <c r="AEL416" s="290"/>
      <c r="AEM416" s="290"/>
      <c r="AEN416" s="290"/>
      <c r="AEO416" s="290"/>
      <c r="AEP416" s="290"/>
      <c r="AEQ416" s="290"/>
      <c r="AER416" s="290"/>
      <c r="AES416" s="290"/>
      <c r="AET416" s="290"/>
      <c r="AEU416" s="290"/>
      <c r="AEV416" s="290"/>
      <c r="AEW416" s="290"/>
      <c r="AEX416" s="290"/>
      <c r="AEY416" s="290"/>
      <c r="AEZ416" s="290"/>
      <c r="AFA416" s="290"/>
      <c r="AFB416" s="290"/>
      <c r="AFC416" s="290"/>
      <c r="AFD416" s="290"/>
      <c r="AFE416" s="290"/>
      <c r="AFF416" s="290"/>
      <c r="AFG416" s="290"/>
      <c r="AFH416" s="290"/>
      <c r="AFI416" s="290"/>
      <c r="AFJ416" s="290"/>
      <c r="AFK416" s="290"/>
      <c r="AFL416" s="290"/>
      <c r="AFM416" s="290"/>
      <c r="AFN416" s="290"/>
      <c r="AFO416" s="290"/>
      <c r="AFP416" s="290"/>
      <c r="AFQ416" s="290"/>
      <c r="AFR416" s="290"/>
      <c r="AFS416" s="290"/>
      <c r="AFT416" s="290"/>
      <c r="AFU416" s="290"/>
      <c r="AFV416" s="290"/>
      <c r="AFW416" s="290"/>
      <c r="AFX416" s="290"/>
      <c r="AFY416" s="290"/>
      <c r="AFZ416" s="290"/>
      <c r="AGA416" s="290"/>
      <c r="AGB416" s="290"/>
      <c r="AGC416" s="290"/>
      <c r="AGD416" s="290"/>
      <c r="AGE416" s="290"/>
      <c r="AGF416" s="290"/>
      <c r="AGG416" s="290"/>
      <c r="AGH416" s="290"/>
      <c r="AGI416" s="290"/>
      <c r="AGJ416" s="290"/>
      <c r="AGK416" s="290"/>
      <c r="AGL416" s="290"/>
      <c r="AGM416" s="290"/>
      <c r="AGN416" s="290"/>
      <c r="AGO416" s="290"/>
      <c r="AGP416" s="290"/>
      <c r="AGQ416" s="290"/>
      <c r="AGR416" s="290"/>
      <c r="AGS416" s="290"/>
      <c r="AGT416" s="290"/>
      <c r="AGU416" s="290"/>
      <c r="AGV416" s="290"/>
      <c r="AGW416" s="290"/>
      <c r="AGX416" s="290"/>
      <c r="AGY416" s="290"/>
      <c r="AGZ416" s="290"/>
      <c r="AHA416" s="290"/>
      <c r="AHB416" s="290"/>
      <c r="AHC416" s="290"/>
      <c r="AHD416" s="290"/>
      <c r="AHE416" s="290"/>
      <c r="AHF416" s="290"/>
      <c r="AHG416" s="290"/>
      <c r="AHH416" s="290"/>
      <c r="AHI416" s="290"/>
      <c r="AHJ416" s="290"/>
      <c r="AHK416" s="290"/>
      <c r="AHL416" s="290"/>
      <c r="AHM416" s="290"/>
      <c r="AHN416" s="290"/>
      <c r="AHO416" s="290"/>
      <c r="AHP416" s="290"/>
      <c r="AHQ416" s="290"/>
      <c r="AHR416" s="290"/>
      <c r="AHS416" s="290"/>
      <c r="AHT416" s="290"/>
      <c r="AHU416" s="290"/>
      <c r="AHV416" s="290"/>
      <c r="AHW416" s="290"/>
      <c r="AHX416" s="290"/>
      <c r="AHY416" s="290"/>
      <c r="AHZ416" s="290"/>
      <c r="AIA416" s="290"/>
      <c r="AIB416" s="290"/>
      <c r="AIC416" s="290"/>
      <c r="AID416" s="290"/>
      <c r="AIE416" s="290"/>
      <c r="AIF416" s="290"/>
      <c r="AIG416" s="290"/>
      <c r="AIH416" s="290"/>
      <c r="AII416" s="290"/>
      <c r="AIJ416" s="290"/>
      <c r="AIK416" s="290"/>
      <c r="AIL416" s="290"/>
      <c r="AIM416" s="290"/>
      <c r="AIN416" s="290"/>
      <c r="AIO416" s="290"/>
      <c r="AIP416" s="290"/>
      <c r="AIQ416" s="290"/>
      <c r="AIR416" s="290"/>
      <c r="AIS416" s="290"/>
      <c r="AIT416" s="290"/>
      <c r="AIU416" s="290"/>
      <c r="AIV416" s="290"/>
      <c r="AIW416" s="290"/>
      <c r="AIX416" s="290"/>
      <c r="AIY416" s="290"/>
      <c r="AIZ416" s="290"/>
      <c r="AJA416" s="290"/>
      <c r="AJB416" s="290"/>
      <c r="AJC416" s="290"/>
      <c r="AJD416" s="290"/>
      <c r="AJE416" s="290"/>
      <c r="AJF416" s="290"/>
      <c r="AJG416" s="290"/>
      <c r="AJH416" s="290"/>
      <c r="AJI416" s="290"/>
      <c r="AJJ416" s="290"/>
      <c r="AJK416" s="290"/>
      <c r="AJL416" s="290"/>
      <c r="AJM416" s="290"/>
      <c r="AJN416" s="290"/>
      <c r="AJO416" s="290"/>
      <c r="AJP416" s="290"/>
      <c r="AJQ416" s="290"/>
      <c r="AJR416" s="290"/>
      <c r="AJS416" s="290"/>
      <c r="AJT416" s="290"/>
      <c r="AJU416" s="290"/>
      <c r="AJV416" s="290"/>
      <c r="AJW416" s="290"/>
      <c r="AJX416" s="290"/>
      <c r="AJY416" s="290"/>
      <c r="AJZ416" s="290"/>
      <c r="AKA416" s="290"/>
      <c r="AKB416" s="290"/>
      <c r="AKC416" s="290"/>
      <c r="AKD416" s="290"/>
      <c r="AKE416" s="290"/>
      <c r="AKF416" s="290"/>
      <c r="AKG416" s="290"/>
      <c r="AKH416" s="290"/>
      <c r="AKI416" s="290"/>
      <c r="AKJ416" s="290"/>
      <c r="AKK416" s="290"/>
      <c r="AKL416" s="290"/>
      <c r="AKM416" s="290"/>
      <c r="AKN416" s="290"/>
      <c r="AKO416" s="290"/>
      <c r="AKP416" s="290"/>
      <c r="AKQ416" s="290"/>
      <c r="AKR416" s="290"/>
      <c r="AKS416" s="290"/>
      <c r="AKT416" s="290"/>
      <c r="AKU416" s="290"/>
      <c r="AKV416" s="290"/>
      <c r="AKW416" s="290"/>
      <c r="AKX416" s="290"/>
      <c r="AKY416" s="290"/>
      <c r="AKZ416" s="290"/>
      <c r="ALA416" s="290"/>
      <c r="ALB416" s="290"/>
      <c r="ALC416" s="290"/>
      <c r="ALD416" s="290"/>
      <c r="ALE416" s="290"/>
      <c r="ALF416" s="290"/>
      <c r="ALG416" s="290"/>
      <c r="ALH416" s="290"/>
      <c r="ALI416" s="290"/>
      <c r="ALJ416" s="290"/>
      <c r="ALK416" s="290"/>
      <c r="ALL416" s="290"/>
      <c r="ALM416" s="290"/>
      <c r="ALN416" s="290"/>
      <c r="ALO416" s="290"/>
      <c r="ALP416" s="290"/>
      <c r="ALQ416" s="290"/>
      <c r="ALR416" s="290"/>
      <c r="ALS416" s="290"/>
      <c r="ALT416" s="290"/>
      <c r="ALU416" s="290"/>
      <c r="ALV416" s="290"/>
      <c r="ALW416" s="290"/>
      <c r="ALX416" s="290"/>
      <c r="ALY416" s="290"/>
      <c r="ALZ416" s="290"/>
      <c r="AMA416" s="290"/>
      <c r="AMB416" s="290"/>
      <c r="AMC416" s="290"/>
      <c r="AMD416" s="290"/>
      <c r="AME416" s="290"/>
      <c r="AMF416" s="290"/>
      <c r="AMG416" s="290"/>
      <c r="AMH416" s="290"/>
      <c r="AMI416" s="290"/>
      <c r="AMJ416" s="290"/>
      <c r="AMK416" s="290"/>
      <c r="AML416" s="290"/>
      <c r="AMM416" s="290"/>
      <c r="AMN416" s="290"/>
      <c r="AMO416" s="290"/>
      <c r="AMP416" s="290"/>
      <c r="AMQ416" s="290"/>
      <c r="AMR416" s="290"/>
      <c r="AMS416" s="290"/>
      <c r="AMT416" s="290"/>
      <c r="AMU416" s="290"/>
      <c r="AMV416" s="290"/>
      <c r="AMW416" s="290"/>
      <c r="AMX416" s="290"/>
      <c r="AMY416" s="290"/>
      <c r="AMZ416" s="290"/>
      <c r="ANA416" s="290"/>
      <c r="ANB416" s="290"/>
    </row>
    <row r="417" spans="1:1042" ht="15" customHeight="1" x14ac:dyDescent="0.2">
      <c r="A417"/>
      <c r="B417" s="91"/>
      <c r="C417" s="91"/>
      <c r="D417" s="283"/>
      <c r="E417" s="90"/>
      <c r="F417" s="90"/>
      <c r="G417" s="90"/>
      <c r="H417" s="90"/>
      <c r="I417" s="121"/>
      <c r="J417" s="90"/>
      <c r="K417" s="90"/>
      <c r="L417" s="90"/>
      <c r="M417" s="121"/>
      <c r="N417" s="90"/>
      <c r="O417" s="90"/>
      <c r="P417" s="90"/>
      <c r="Q417" s="121"/>
      <c r="R417" s="90"/>
      <c r="S417" s="90"/>
      <c r="T417" s="90"/>
      <c r="U417" s="121"/>
      <c r="V417" s="90"/>
      <c r="W417" s="90"/>
      <c r="X417" s="90"/>
      <c r="Y417" s="121"/>
      <c r="Z417" s="90"/>
      <c r="AA417" s="90"/>
      <c r="AB417" s="90"/>
      <c r="AC417" s="121"/>
      <c r="AD417" s="90"/>
      <c r="AE417" s="90"/>
      <c r="AF417" s="90"/>
      <c r="AG417" s="121"/>
      <c r="AH417" s="90"/>
      <c r="AI417" s="90"/>
      <c r="AJ417" s="90"/>
      <c r="AK417" s="121"/>
      <c r="AL417" s="90"/>
      <c r="AM417" s="90"/>
      <c r="AN417" s="90"/>
      <c r="AO417" s="121"/>
      <c r="AP417" s="118"/>
      <c r="AQ417" s="89"/>
      <c r="AR417" s="279"/>
      <c r="AS417" s="121"/>
      <c r="AT417" s="118"/>
      <c r="AU417" s="279"/>
      <c r="AV417" s="279"/>
      <c r="AW417" s="123"/>
      <c r="AX417" s="320" t="s">
        <v>613</v>
      </c>
      <c r="AY417" s="319">
        <f>SUM(AY375:AY416)</f>
        <v>13959.52</v>
      </c>
      <c r="AZ417" s="319">
        <f>SUM(AZ375:AZ416)</f>
        <v>2930.5180999999998</v>
      </c>
      <c r="BA417" s="829"/>
      <c r="BC417" s="438" t="str">
        <f>AX417</f>
        <v>OTTOBRE</v>
      </c>
      <c r="BD417" s="439"/>
      <c r="BE417" s="439">
        <f>SUM(BE375:BE416)</f>
        <v>0</v>
      </c>
      <c r="BF417" s="331"/>
      <c r="BG417" s="439">
        <f>SUM(BG375:BG416)</f>
        <v>0</v>
      </c>
    </row>
    <row r="418" spans="1:1042" s="289" customFormat="1" ht="15" customHeight="1" x14ac:dyDescent="0.2">
      <c r="B418" s="844" t="s">
        <v>636</v>
      </c>
      <c r="C418" s="111"/>
      <c r="D418" s="284"/>
      <c r="E418" s="99"/>
      <c r="F418" s="99"/>
      <c r="G418" s="99"/>
      <c r="H418" s="99"/>
      <c r="I418" s="122"/>
      <c r="J418" s="99"/>
      <c r="K418" s="99"/>
      <c r="L418" s="99"/>
      <c r="M418" s="122"/>
      <c r="N418" s="99"/>
      <c r="O418" s="99"/>
      <c r="P418" s="99"/>
      <c r="Q418" s="122"/>
      <c r="R418" s="99"/>
      <c r="S418" s="99"/>
      <c r="T418" s="99"/>
      <c r="U418" s="122"/>
      <c r="V418" s="99"/>
      <c r="W418" s="99"/>
      <c r="X418" s="99"/>
      <c r="Y418" s="122"/>
      <c r="Z418" s="99"/>
      <c r="AA418" s="99"/>
      <c r="AB418" s="99"/>
      <c r="AC418" s="122"/>
      <c r="AD418" s="99"/>
      <c r="AE418" s="99"/>
      <c r="AF418" s="99"/>
      <c r="AG418" s="122"/>
      <c r="AH418" s="99"/>
      <c r="AI418" s="99"/>
      <c r="AJ418" s="99"/>
      <c r="AK418" s="122"/>
      <c r="AL418" s="99"/>
      <c r="AM418" s="99"/>
      <c r="AN418" s="99"/>
      <c r="AO418" s="122"/>
      <c r="AP418" s="119"/>
      <c r="AQ418" s="285"/>
      <c r="AR418" s="99"/>
      <c r="AS418" s="122"/>
      <c r="AT418" s="119"/>
      <c r="AU418" s="99"/>
      <c r="AV418" s="99"/>
      <c r="AW418" s="124"/>
      <c r="AX418" s="119"/>
      <c r="AY418" s="288"/>
      <c r="AZ418" s="286"/>
      <c r="BA418" s="99"/>
      <c r="BB418" s="291"/>
      <c r="BC418" s="324"/>
      <c r="BD418" s="428"/>
      <c r="BE418" s="428"/>
      <c r="BF418" s="428"/>
      <c r="BG418" s="333"/>
      <c r="BH418" s="290"/>
      <c r="BI418" s="290"/>
      <c r="BJ418" s="290"/>
      <c r="BK418" s="290"/>
      <c r="BL418" s="290"/>
      <c r="BM418" s="290"/>
      <c r="BN418" s="290"/>
      <c r="BO418" s="290"/>
      <c r="BP418" s="290"/>
      <c r="BQ418" s="290"/>
      <c r="BR418" s="290"/>
      <c r="BS418" s="290"/>
      <c r="BT418" s="290"/>
      <c r="BU418" s="290"/>
      <c r="BV418" s="290"/>
      <c r="BW418" s="290"/>
      <c r="BX418" s="290"/>
      <c r="BY418" s="290"/>
      <c r="BZ418" s="290"/>
      <c r="CA418" s="290"/>
      <c r="CB418" s="290"/>
      <c r="CC418" s="290"/>
      <c r="CD418" s="290"/>
      <c r="CE418" s="290"/>
      <c r="CF418" s="290"/>
      <c r="CG418" s="290"/>
      <c r="CH418" s="290"/>
      <c r="CI418" s="290"/>
      <c r="CJ418" s="290"/>
      <c r="CK418" s="290"/>
      <c r="CL418" s="290"/>
      <c r="CM418" s="290"/>
      <c r="CN418" s="290"/>
      <c r="CO418" s="290"/>
      <c r="CP418" s="290"/>
      <c r="CQ418" s="290"/>
      <c r="CR418" s="290"/>
      <c r="CS418" s="290"/>
      <c r="CT418" s="290"/>
      <c r="CU418" s="290"/>
      <c r="CV418" s="290"/>
      <c r="CW418" s="290"/>
      <c r="CX418" s="290"/>
      <c r="CY418" s="290"/>
      <c r="CZ418" s="290"/>
      <c r="DA418" s="290"/>
      <c r="DB418" s="290"/>
      <c r="DC418" s="290"/>
      <c r="DD418" s="290"/>
      <c r="DE418" s="290"/>
      <c r="DF418" s="290"/>
      <c r="DG418" s="290"/>
      <c r="DH418" s="290"/>
      <c r="DI418" s="290"/>
      <c r="DJ418" s="290"/>
      <c r="DK418" s="290"/>
      <c r="DL418" s="290"/>
      <c r="DM418" s="290"/>
      <c r="DN418" s="290"/>
      <c r="DO418" s="290"/>
      <c r="DP418" s="290"/>
      <c r="DQ418" s="290"/>
      <c r="DR418" s="290"/>
      <c r="DS418" s="290"/>
      <c r="DT418" s="290"/>
      <c r="DU418" s="290"/>
      <c r="DV418" s="290"/>
      <c r="DW418" s="290"/>
      <c r="DX418" s="290"/>
      <c r="DY418" s="290"/>
      <c r="DZ418" s="290"/>
      <c r="EA418" s="290"/>
      <c r="EB418" s="290"/>
      <c r="EC418" s="290"/>
      <c r="ED418" s="290"/>
      <c r="EE418" s="290"/>
      <c r="EF418" s="290"/>
      <c r="EG418" s="290"/>
      <c r="EH418" s="290"/>
      <c r="EI418" s="290"/>
      <c r="EJ418" s="290"/>
      <c r="EK418" s="290"/>
      <c r="EL418" s="290"/>
      <c r="EM418" s="290"/>
      <c r="EN418" s="290"/>
      <c r="EO418" s="290"/>
      <c r="EP418" s="290"/>
      <c r="EQ418" s="290"/>
      <c r="ER418" s="290"/>
      <c r="ES418" s="290"/>
      <c r="ET418" s="290"/>
      <c r="EU418" s="290"/>
      <c r="EV418" s="290"/>
      <c r="EW418" s="290"/>
      <c r="EX418" s="290"/>
      <c r="EY418" s="290"/>
      <c r="EZ418" s="290"/>
      <c r="FA418" s="290"/>
      <c r="FB418" s="290"/>
      <c r="FC418" s="290"/>
      <c r="FD418" s="290"/>
      <c r="FE418" s="290"/>
      <c r="FF418" s="290"/>
      <c r="FG418" s="290"/>
      <c r="FH418" s="290"/>
      <c r="FI418" s="290"/>
      <c r="FJ418" s="290"/>
      <c r="FK418" s="290"/>
      <c r="FL418" s="290"/>
      <c r="FM418" s="290"/>
      <c r="FN418" s="290"/>
      <c r="FO418" s="290"/>
      <c r="FP418" s="290"/>
      <c r="FQ418" s="290"/>
      <c r="FR418" s="290"/>
      <c r="FS418" s="290"/>
      <c r="FT418" s="290"/>
      <c r="FU418" s="290"/>
      <c r="FV418" s="290"/>
      <c r="FW418" s="290"/>
      <c r="FX418" s="290"/>
      <c r="FY418" s="290"/>
      <c r="FZ418" s="290"/>
      <c r="GA418" s="290"/>
      <c r="GB418" s="290"/>
      <c r="GC418" s="290"/>
      <c r="GD418" s="290"/>
      <c r="GE418" s="290"/>
      <c r="GF418" s="290"/>
      <c r="GG418" s="290"/>
      <c r="GH418" s="290"/>
      <c r="GI418" s="290"/>
      <c r="GJ418" s="290"/>
      <c r="GK418" s="290"/>
      <c r="GL418" s="290"/>
      <c r="GM418" s="290"/>
      <c r="GN418" s="290"/>
      <c r="GO418" s="290"/>
      <c r="GP418" s="290"/>
      <c r="GQ418" s="290"/>
      <c r="GR418" s="290"/>
      <c r="GS418" s="290"/>
      <c r="GT418" s="290"/>
      <c r="GU418" s="290"/>
      <c r="GV418" s="290"/>
      <c r="GW418" s="290"/>
      <c r="GX418" s="290"/>
      <c r="GY418" s="290"/>
      <c r="GZ418" s="290"/>
      <c r="HA418" s="290"/>
      <c r="HB418" s="290"/>
      <c r="HC418" s="290"/>
      <c r="HD418" s="290"/>
      <c r="HE418" s="290"/>
      <c r="HF418" s="290"/>
      <c r="HG418" s="290"/>
      <c r="HH418" s="290"/>
      <c r="HI418" s="290"/>
      <c r="HJ418" s="290"/>
      <c r="HK418" s="290"/>
      <c r="HL418" s="290"/>
      <c r="HM418" s="290"/>
      <c r="HN418" s="290"/>
      <c r="HO418" s="290"/>
      <c r="HP418" s="290"/>
      <c r="HQ418" s="290"/>
      <c r="HR418" s="290"/>
      <c r="HS418" s="290"/>
      <c r="HT418" s="290"/>
      <c r="HU418" s="290"/>
      <c r="HV418" s="290"/>
      <c r="HW418" s="290"/>
      <c r="HX418" s="290"/>
      <c r="HY418" s="290"/>
      <c r="HZ418" s="290"/>
      <c r="IA418" s="290"/>
      <c r="IB418" s="290"/>
      <c r="IC418" s="290"/>
      <c r="ID418" s="290"/>
      <c r="IE418" s="290"/>
      <c r="IF418" s="290"/>
      <c r="IG418" s="290"/>
      <c r="IH418" s="290"/>
      <c r="II418" s="290"/>
      <c r="IJ418" s="290"/>
      <c r="IK418" s="290"/>
      <c r="IL418" s="290"/>
      <c r="IM418" s="290"/>
      <c r="IN418" s="290"/>
      <c r="IO418" s="290"/>
      <c r="IP418" s="290"/>
      <c r="IQ418" s="290"/>
      <c r="IR418" s="290"/>
      <c r="IS418" s="290"/>
      <c r="IT418" s="290"/>
      <c r="IU418" s="290"/>
      <c r="IV418" s="290"/>
      <c r="IW418" s="290"/>
      <c r="IX418" s="290"/>
      <c r="IY418" s="290"/>
      <c r="IZ418" s="290"/>
      <c r="JA418" s="290"/>
      <c r="JB418" s="290"/>
      <c r="JC418" s="290"/>
      <c r="JD418" s="290"/>
      <c r="JE418" s="290"/>
      <c r="JF418" s="290"/>
      <c r="JG418" s="290"/>
      <c r="JH418" s="290"/>
      <c r="JI418" s="290"/>
      <c r="JJ418" s="290"/>
      <c r="JK418" s="290"/>
      <c r="JL418" s="290"/>
      <c r="JM418" s="290"/>
      <c r="JN418" s="290"/>
      <c r="JO418" s="290"/>
      <c r="JP418" s="290"/>
      <c r="JQ418" s="290"/>
      <c r="JR418" s="290"/>
      <c r="JS418" s="290"/>
      <c r="JT418" s="290"/>
      <c r="JU418" s="290"/>
      <c r="JV418" s="290"/>
      <c r="JW418" s="290"/>
      <c r="JX418" s="290"/>
      <c r="JY418" s="290"/>
      <c r="JZ418" s="290"/>
      <c r="KA418" s="290"/>
      <c r="KB418" s="290"/>
      <c r="KC418" s="290"/>
      <c r="KD418" s="290"/>
      <c r="KE418" s="290"/>
      <c r="KF418" s="290"/>
      <c r="KG418" s="290"/>
      <c r="KH418" s="290"/>
      <c r="KI418" s="290"/>
      <c r="KJ418" s="290"/>
      <c r="KK418" s="290"/>
      <c r="KL418" s="290"/>
      <c r="KM418" s="290"/>
      <c r="KN418" s="290"/>
      <c r="KO418" s="290"/>
      <c r="KP418" s="290"/>
      <c r="KQ418" s="290"/>
      <c r="KR418" s="290"/>
      <c r="KS418" s="290"/>
      <c r="KT418" s="290"/>
      <c r="KU418" s="290"/>
      <c r="KV418" s="290"/>
      <c r="KW418" s="290"/>
      <c r="KX418" s="290"/>
      <c r="KY418" s="290"/>
      <c r="KZ418" s="290"/>
      <c r="LA418" s="290"/>
      <c r="LB418" s="290"/>
      <c r="LC418" s="290"/>
      <c r="LD418" s="290"/>
      <c r="LE418" s="290"/>
      <c r="LF418" s="290"/>
      <c r="LG418" s="290"/>
      <c r="LH418" s="290"/>
      <c r="LI418" s="290"/>
      <c r="LJ418" s="290"/>
      <c r="LK418" s="290"/>
      <c r="LL418" s="290"/>
      <c r="LM418" s="290"/>
      <c r="LN418" s="290"/>
      <c r="LO418" s="290"/>
      <c r="LP418" s="290"/>
      <c r="LQ418" s="290"/>
      <c r="LR418" s="290"/>
      <c r="LS418" s="290"/>
      <c r="LT418" s="290"/>
      <c r="LU418" s="290"/>
      <c r="LV418" s="290"/>
      <c r="LW418" s="290"/>
      <c r="LX418" s="290"/>
      <c r="LY418" s="290"/>
      <c r="LZ418" s="290"/>
      <c r="MA418" s="290"/>
      <c r="MB418" s="290"/>
      <c r="MC418" s="290"/>
      <c r="MD418" s="290"/>
      <c r="ME418" s="290"/>
      <c r="MF418" s="290"/>
      <c r="MG418" s="290"/>
      <c r="MH418" s="290"/>
      <c r="MI418" s="290"/>
      <c r="MJ418" s="290"/>
      <c r="MK418" s="290"/>
      <c r="ML418" s="290"/>
      <c r="MM418" s="290"/>
      <c r="MN418" s="290"/>
      <c r="MO418" s="290"/>
      <c r="MP418" s="290"/>
      <c r="MQ418" s="290"/>
      <c r="MR418" s="290"/>
      <c r="MS418" s="290"/>
      <c r="MT418" s="290"/>
      <c r="MU418" s="290"/>
      <c r="MV418" s="290"/>
      <c r="MW418" s="290"/>
      <c r="MX418" s="290"/>
      <c r="MY418" s="290"/>
      <c r="MZ418" s="290"/>
      <c r="NA418" s="290"/>
      <c r="NB418" s="290"/>
      <c r="NC418" s="290"/>
      <c r="ND418" s="290"/>
      <c r="NE418" s="290"/>
      <c r="NF418" s="290"/>
      <c r="NG418" s="290"/>
      <c r="NH418" s="290"/>
      <c r="NI418" s="290"/>
      <c r="NJ418" s="290"/>
      <c r="NK418" s="290"/>
      <c r="NL418" s="290"/>
      <c r="NM418" s="290"/>
      <c r="NN418" s="290"/>
      <c r="NO418" s="290"/>
      <c r="NP418" s="290"/>
      <c r="NQ418" s="290"/>
      <c r="NR418" s="290"/>
      <c r="NS418" s="290"/>
      <c r="NT418" s="290"/>
      <c r="NU418" s="290"/>
      <c r="NV418" s="290"/>
      <c r="NW418" s="290"/>
      <c r="NX418" s="290"/>
      <c r="NY418" s="290"/>
      <c r="NZ418" s="290"/>
      <c r="OA418" s="290"/>
      <c r="OB418" s="290"/>
      <c r="OC418" s="290"/>
      <c r="OD418" s="290"/>
      <c r="OE418" s="290"/>
      <c r="OF418" s="290"/>
      <c r="OG418" s="290"/>
      <c r="OH418" s="290"/>
      <c r="OI418" s="290"/>
      <c r="OJ418" s="290"/>
      <c r="OK418" s="290"/>
      <c r="OL418" s="290"/>
      <c r="OM418" s="290"/>
      <c r="ON418" s="290"/>
      <c r="OO418" s="290"/>
      <c r="OP418" s="290"/>
      <c r="OQ418" s="290"/>
      <c r="OR418" s="290"/>
      <c r="OS418" s="290"/>
      <c r="OT418" s="290"/>
      <c r="OU418" s="290"/>
      <c r="OV418" s="290"/>
      <c r="OW418" s="290"/>
      <c r="OX418" s="290"/>
      <c r="OY418" s="290"/>
      <c r="OZ418" s="290"/>
      <c r="PA418" s="290"/>
      <c r="PB418" s="290"/>
      <c r="PC418" s="290"/>
      <c r="PD418" s="290"/>
      <c r="PE418" s="290"/>
      <c r="PF418" s="290"/>
      <c r="PG418" s="290"/>
      <c r="PH418" s="290"/>
      <c r="PI418" s="290"/>
      <c r="PJ418" s="290"/>
      <c r="PK418" s="290"/>
      <c r="PL418" s="290"/>
      <c r="PM418" s="290"/>
      <c r="PN418" s="290"/>
      <c r="PO418" s="290"/>
      <c r="PP418" s="290"/>
      <c r="PQ418" s="290"/>
      <c r="PR418" s="290"/>
      <c r="PS418" s="290"/>
      <c r="PT418" s="290"/>
      <c r="PU418" s="290"/>
      <c r="PV418" s="290"/>
      <c r="PW418" s="290"/>
      <c r="PX418" s="290"/>
      <c r="PY418" s="290"/>
      <c r="PZ418" s="290"/>
      <c r="QA418" s="290"/>
      <c r="QB418" s="290"/>
      <c r="QC418" s="290"/>
      <c r="QD418" s="290"/>
      <c r="QE418" s="290"/>
      <c r="QF418" s="290"/>
      <c r="QG418" s="290"/>
      <c r="QH418" s="290"/>
      <c r="QI418" s="290"/>
      <c r="QJ418" s="290"/>
      <c r="QK418" s="290"/>
      <c r="QL418" s="290"/>
      <c r="QM418" s="290"/>
      <c r="QN418" s="290"/>
      <c r="QO418" s="290"/>
      <c r="QP418" s="290"/>
      <c r="QQ418" s="290"/>
      <c r="QR418" s="290"/>
      <c r="QS418" s="290"/>
      <c r="QT418" s="290"/>
      <c r="QU418" s="290"/>
      <c r="QV418" s="290"/>
      <c r="QW418" s="290"/>
      <c r="QX418" s="290"/>
      <c r="QY418" s="290"/>
      <c r="QZ418" s="290"/>
      <c r="RA418" s="290"/>
      <c r="RB418" s="290"/>
      <c r="RC418" s="290"/>
      <c r="RD418" s="290"/>
      <c r="RE418" s="290"/>
      <c r="RF418" s="290"/>
      <c r="RG418" s="290"/>
      <c r="RH418" s="290"/>
      <c r="RI418" s="290"/>
      <c r="RJ418" s="290"/>
      <c r="RK418" s="290"/>
      <c r="RL418" s="290"/>
      <c r="RM418" s="290"/>
      <c r="RN418" s="290"/>
      <c r="RO418" s="290"/>
      <c r="RP418" s="290"/>
      <c r="RQ418" s="290"/>
      <c r="RR418" s="290"/>
      <c r="RS418" s="290"/>
      <c r="RT418" s="290"/>
      <c r="RU418" s="290"/>
      <c r="RV418" s="290"/>
      <c r="RW418" s="290"/>
      <c r="RX418" s="290"/>
      <c r="RY418" s="290"/>
      <c r="RZ418" s="290"/>
      <c r="SA418" s="290"/>
      <c r="SB418" s="290"/>
      <c r="SC418" s="290"/>
      <c r="SD418" s="290"/>
      <c r="SE418" s="290"/>
      <c r="SF418" s="290"/>
      <c r="SG418" s="290"/>
      <c r="SH418" s="290"/>
      <c r="SI418" s="290"/>
      <c r="SJ418" s="290"/>
      <c r="SK418" s="290"/>
      <c r="SL418" s="290"/>
      <c r="SM418" s="290"/>
      <c r="SN418" s="290"/>
      <c r="SO418" s="290"/>
      <c r="SP418" s="290"/>
      <c r="SQ418" s="290"/>
      <c r="SR418" s="290"/>
      <c r="SS418" s="290"/>
      <c r="ST418" s="290"/>
      <c r="SU418" s="290"/>
      <c r="SV418" s="290"/>
      <c r="SW418" s="290"/>
      <c r="SX418" s="290"/>
      <c r="SY418" s="290"/>
      <c r="SZ418" s="290"/>
      <c r="TA418" s="290"/>
      <c r="TB418" s="290"/>
      <c r="TC418" s="290"/>
      <c r="TD418" s="290"/>
      <c r="TE418" s="290"/>
      <c r="TF418" s="290"/>
      <c r="TG418" s="290"/>
      <c r="TH418" s="290"/>
      <c r="TI418" s="290"/>
      <c r="TJ418" s="290"/>
      <c r="TK418" s="290"/>
      <c r="TL418" s="290"/>
      <c r="TM418" s="290"/>
      <c r="TN418" s="290"/>
      <c r="TO418" s="290"/>
      <c r="TP418" s="290"/>
      <c r="TQ418" s="290"/>
      <c r="TR418" s="290"/>
      <c r="TS418" s="290"/>
      <c r="TT418" s="290"/>
      <c r="TU418" s="290"/>
      <c r="TV418" s="290"/>
      <c r="TW418" s="290"/>
      <c r="TX418" s="290"/>
      <c r="TY418" s="290"/>
      <c r="TZ418" s="290"/>
      <c r="UA418" s="290"/>
      <c r="UB418" s="290"/>
      <c r="UC418" s="290"/>
      <c r="UD418" s="290"/>
      <c r="UE418" s="290"/>
      <c r="UF418" s="290"/>
      <c r="UG418" s="290"/>
      <c r="UH418" s="290"/>
      <c r="UI418" s="290"/>
      <c r="UJ418" s="290"/>
      <c r="UK418" s="290"/>
      <c r="UL418" s="290"/>
      <c r="UM418" s="290"/>
      <c r="UN418" s="290"/>
      <c r="UO418" s="290"/>
      <c r="UP418" s="290"/>
      <c r="UQ418" s="290"/>
      <c r="UR418" s="290"/>
      <c r="US418" s="290"/>
      <c r="UT418" s="290"/>
      <c r="UU418" s="290"/>
      <c r="UV418" s="290"/>
      <c r="UW418" s="290"/>
      <c r="UX418" s="290"/>
      <c r="UY418" s="290"/>
      <c r="UZ418" s="290"/>
      <c r="VA418" s="290"/>
      <c r="VB418" s="290"/>
      <c r="VC418" s="290"/>
      <c r="VD418" s="290"/>
      <c r="VE418" s="290"/>
      <c r="VF418" s="290"/>
      <c r="VG418" s="290"/>
      <c r="VH418" s="290"/>
      <c r="VI418" s="290"/>
      <c r="VJ418" s="290"/>
      <c r="VK418" s="290"/>
      <c r="VL418" s="290"/>
      <c r="VM418" s="290"/>
      <c r="VN418" s="290"/>
      <c r="VO418" s="290"/>
      <c r="VP418" s="290"/>
      <c r="VQ418" s="290"/>
      <c r="VR418" s="290"/>
      <c r="VS418" s="290"/>
      <c r="VT418" s="290"/>
      <c r="VU418" s="290"/>
      <c r="VV418" s="290"/>
      <c r="VW418" s="290"/>
      <c r="VX418" s="290"/>
      <c r="VY418" s="290"/>
      <c r="VZ418" s="290"/>
      <c r="WA418" s="290"/>
      <c r="WB418" s="290"/>
      <c r="WC418" s="290"/>
      <c r="WD418" s="290"/>
      <c r="WE418" s="290"/>
      <c r="WF418" s="290"/>
      <c r="WG418" s="290"/>
      <c r="WH418" s="290"/>
      <c r="WI418" s="290"/>
      <c r="WJ418" s="290"/>
      <c r="WK418" s="290"/>
      <c r="WL418" s="290"/>
      <c r="WM418" s="290"/>
      <c r="WN418" s="290"/>
      <c r="WO418" s="290"/>
      <c r="WP418" s="290"/>
      <c r="WQ418" s="290"/>
      <c r="WR418" s="290"/>
      <c r="WS418" s="290"/>
      <c r="WT418" s="290"/>
      <c r="WU418" s="290"/>
      <c r="WV418" s="290"/>
      <c r="WW418" s="290"/>
      <c r="WX418" s="290"/>
      <c r="WY418" s="290"/>
      <c r="WZ418" s="290"/>
      <c r="XA418" s="290"/>
      <c r="XB418" s="290"/>
      <c r="XC418" s="290"/>
      <c r="XD418" s="290"/>
      <c r="XE418" s="290"/>
      <c r="XF418" s="290"/>
      <c r="XG418" s="290"/>
      <c r="XH418" s="290"/>
      <c r="XI418" s="290"/>
      <c r="XJ418" s="290"/>
      <c r="XK418" s="290"/>
      <c r="XL418" s="290"/>
      <c r="XM418" s="290"/>
      <c r="XN418" s="290"/>
      <c r="XO418" s="290"/>
      <c r="XP418" s="290"/>
      <c r="XQ418" s="290"/>
      <c r="XR418" s="290"/>
      <c r="XS418" s="290"/>
      <c r="XT418" s="290"/>
      <c r="XU418" s="290"/>
      <c r="XV418" s="290"/>
      <c r="XW418" s="290"/>
      <c r="XX418" s="290"/>
      <c r="XY418" s="290"/>
      <c r="XZ418" s="290"/>
      <c r="YA418" s="290"/>
      <c r="YB418" s="290"/>
      <c r="YC418" s="290"/>
      <c r="YD418" s="290"/>
      <c r="YE418" s="290"/>
      <c r="YF418" s="290"/>
      <c r="YG418" s="290"/>
      <c r="YH418" s="290"/>
      <c r="YI418" s="290"/>
      <c r="YJ418" s="290"/>
      <c r="YK418" s="290"/>
      <c r="YL418" s="290"/>
      <c r="YM418" s="290"/>
      <c r="YN418" s="290"/>
      <c r="YO418" s="290"/>
      <c r="YP418" s="290"/>
      <c r="YQ418" s="290"/>
      <c r="YR418" s="290"/>
      <c r="YS418" s="290"/>
      <c r="YT418" s="290"/>
      <c r="YU418" s="290"/>
      <c r="YV418" s="290"/>
      <c r="YW418" s="290"/>
      <c r="YX418" s="290"/>
      <c r="YY418" s="290"/>
      <c r="YZ418" s="290"/>
      <c r="ZA418" s="290"/>
      <c r="ZB418" s="290"/>
      <c r="ZC418" s="290"/>
      <c r="ZD418" s="290"/>
      <c r="ZE418" s="290"/>
      <c r="ZF418" s="290"/>
      <c r="ZG418" s="290"/>
      <c r="ZH418" s="290"/>
      <c r="ZI418" s="290"/>
      <c r="ZJ418" s="290"/>
      <c r="ZK418" s="290"/>
      <c r="ZL418" s="290"/>
      <c r="ZM418" s="290"/>
      <c r="ZN418" s="290"/>
      <c r="ZO418" s="290"/>
      <c r="ZP418" s="290"/>
      <c r="ZQ418" s="290"/>
      <c r="ZR418" s="290"/>
      <c r="ZS418" s="290"/>
      <c r="ZT418" s="290"/>
      <c r="ZU418" s="290"/>
      <c r="ZV418" s="290"/>
      <c r="ZW418" s="290"/>
      <c r="ZX418" s="290"/>
      <c r="ZY418" s="290"/>
      <c r="ZZ418" s="290"/>
      <c r="AAA418" s="290"/>
      <c r="AAB418" s="290"/>
      <c r="AAC418" s="290"/>
      <c r="AAD418" s="290"/>
      <c r="AAE418" s="290"/>
      <c r="AAF418" s="290"/>
      <c r="AAG418" s="290"/>
      <c r="AAH418" s="290"/>
      <c r="AAI418" s="290"/>
      <c r="AAJ418" s="290"/>
      <c r="AAK418" s="290"/>
      <c r="AAL418" s="290"/>
      <c r="AAM418" s="290"/>
      <c r="AAN418" s="290"/>
      <c r="AAO418" s="290"/>
      <c r="AAP418" s="290"/>
      <c r="AAQ418" s="290"/>
      <c r="AAR418" s="290"/>
      <c r="AAS418" s="290"/>
      <c r="AAT418" s="290"/>
      <c r="AAU418" s="290"/>
      <c r="AAV418" s="290"/>
      <c r="AAW418" s="290"/>
      <c r="AAX418" s="290"/>
      <c r="AAY418" s="290"/>
      <c r="AAZ418" s="290"/>
      <c r="ABA418" s="290"/>
      <c r="ABB418" s="290"/>
      <c r="ABC418" s="290"/>
      <c r="ABD418" s="290"/>
      <c r="ABE418" s="290"/>
      <c r="ABF418" s="290"/>
      <c r="ABG418" s="290"/>
      <c r="ABH418" s="290"/>
      <c r="ABI418" s="290"/>
      <c r="ABJ418" s="290"/>
      <c r="ABK418" s="290"/>
      <c r="ABL418" s="290"/>
      <c r="ABM418" s="290"/>
      <c r="ABN418" s="290"/>
      <c r="ABO418" s="290"/>
      <c r="ABP418" s="290"/>
      <c r="ABQ418" s="290"/>
      <c r="ABR418" s="290"/>
      <c r="ABS418" s="290"/>
      <c r="ABT418" s="290"/>
      <c r="ABU418" s="290"/>
      <c r="ABV418" s="290"/>
      <c r="ABW418" s="290"/>
      <c r="ABX418" s="290"/>
      <c r="ABY418" s="290"/>
      <c r="ABZ418" s="290"/>
      <c r="ACA418" s="290"/>
      <c r="ACB418" s="290"/>
      <c r="ACC418" s="290"/>
      <c r="ACD418" s="290"/>
      <c r="ACE418" s="290"/>
      <c r="ACF418" s="290"/>
      <c r="ACG418" s="290"/>
      <c r="ACH418" s="290"/>
      <c r="ACI418" s="290"/>
      <c r="ACJ418" s="290"/>
      <c r="ACK418" s="290"/>
      <c r="ACL418" s="290"/>
      <c r="ACM418" s="290"/>
      <c r="ACN418" s="290"/>
      <c r="ACO418" s="290"/>
      <c r="ACP418" s="290"/>
      <c r="ACQ418" s="290"/>
      <c r="ACR418" s="290"/>
      <c r="ACS418" s="290"/>
      <c r="ACT418" s="290"/>
      <c r="ACU418" s="290"/>
      <c r="ACV418" s="290"/>
      <c r="ACW418" s="290"/>
      <c r="ACX418" s="290"/>
      <c r="ACY418" s="290"/>
      <c r="ACZ418" s="290"/>
      <c r="ADA418" s="290"/>
      <c r="ADB418" s="290"/>
      <c r="ADC418" s="290"/>
      <c r="ADD418" s="290"/>
      <c r="ADE418" s="290"/>
      <c r="ADF418" s="290"/>
      <c r="ADG418" s="290"/>
      <c r="ADH418" s="290"/>
      <c r="ADI418" s="290"/>
      <c r="ADJ418" s="290"/>
      <c r="ADK418" s="290"/>
      <c r="ADL418" s="290"/>
      <c r="ADM418" s="290"/>
      <c r="ADN418" s="290"/>
      <c r="ADO418" s="290"/>
      <c r="ADP418" s="290"/>
      <c r="ADQ418" s="290"/>
      <c r="ADR418" s="290"/>
      <c r="ADS418" s="290"/>
      <c r="ADT418" s="290"/>
      <c r="ADU418" s="290"/>
      <c r="ADV418" s="290"/>
      <c r="ADW418" s="290"/>
      <c r="ADX418" s="290"/>
      <c r="ADY418" s="290"/>
      <c r="ADZ418" s="290"/>
      <c r="AEA418" s="290"/>
      <c r="AEB418" s="290"/>
      <c r="AEC418" s="290"/>
      <c r="AED418" s="290"/>
      <c r="AEE418" s="290"/>
      <c r="AEF418" s="290"/>
      <c r="AEG418" s="290"/>
      <c r="AEH418" s="290"/>
      <c r="AEI418" s="290"/>
      <c r="AEJ418" s="290"/>
      <c r="AEK418" s="290"/>
      <c r="AEL418" s="290"/>
      <c r="AEM418" s="290"/>
      <c r="AEN418" s="290"/>
      <c r="AEO418" s="290"/>
      <c r="AEP418" s="290"/>
      <c r="AEQ418" s="290"/>
      <c r="AER418" s="290"/>
      <c r="AES418" s="290"/>
      <c r="AET418" s="290"/>
      <c r="AEU418" s="290"/>
      <c r="AEV418" s="290"/>
      <c r="AEW418" s="290"/>
      <c r="AEX418" s="290"/>
      <c r="AEY418" s="290"/>
      <c r="AEZ418" s="290"/>
      <c r="AFA418" s="290"/>
      <c r="AFB418" s="290"/>
      <c r="AFC418" s="290"/>
      <c r="AFD418" s="290"/>
      <c r="AFE418" s="290"/>
      <c r="AFF418" s="290"/>
      <c r="AFG418" s="290"/>
      <c r="AFH418" s="290"/>
      <c r="AFI418" s="290"/>
      <c r="AFJ418" s="290"/>
      <c r="AFK418" s="290"/>
      <c r="AFL418" s="290"/>
      <c r="AFM418" s="290"/>
      <c r="AFN418" s="290"/>
      <c r="AFO418" s="290"/>
      <c r="AFP418" s="290"/>
      <c r="AFQ418" s="290"/>
      <c r="AFR418" s="290"/>
      <c r="AFS418" s="290"/>
      <c r="AFT418" s="290"/>
      <c r="AFU418" s="290"/>
      <c r="AFV418" s="290"/>
      <c r="AFW418" s="290"/>
      <c r="AFX418" s="290"/>
      <c r="AFY418" s="290"/>
      <c r="AFZ418" s="290"/>
      <c r="AGA418" s="290"/>
      <c r="AGB418" s="290"/>
      <c r="AGC418" s="290"/>
      <c r="AGD418" s="290"/>
      <c r="AGE418" s="290"/>
      <c r="AGF418" s="290"/>
      <c r="AGG418" s="290"/>
      <c r="AGH418" s="290"/>
      <c r="AGI418" s="290"/>
      <c r="AGJ418" s="290"/>
      <c r="AGK418" s="290"/>
      <c r="AGL418" s="290"/>
      <c r="AGM418" s="290"/>
      <c r="AGN418" s="290"/>
      <c r="AGO418" s="290"/>
      <c r="AGP418" s="290"/>
      <c r="AGQ418" s="290"/>
      <c r="AGR418" s="290"/>
      <c r="AGS418" s="290"/>
      <c r="AGT418" s="290"/>
      <c r="AGU418" s="290"/>
      <c r="AGV418" s="290"/>
      <c r="AGW418" s="290"/>
      <c r="AGX418" s="290"/>
      <c r="AGY418" s="290"/>
      <c r="AGZ418" s="290"/>
      <c r="AHA418" s="290"/>
      <c r="AHB418" s="290"/>
      <c r="AHC418" s="290"/>
      <c r="AHD418" s="290"/>
      <c r="AHE418" s="290"/>
      <c r="AHF418" s="290"/>
      <c r="AHG418" s="290"/>
      <c r="AHH418" s="290"/>
      <c r="AHI418" s="290"/>
      <c r="AHJ418" s="290"/>
      <c r="AHK418" s="290"/>
      <c r="AHL418" s="290"/>
      <c r="AHM418" s="290"/>
      <c r="AHN418" s="290"/>
      <c r="AHO418" s="290"/>
      <c r="AHP418" s="290"/>
      <c r="AHQ418" s="290"/>
      <c r="AHR418" s="290"/>
      <c r="AHS418" s="290"/>
      <c r="AHT418" s="290"/>
      <c r="AHU418" s="290"/>
      <c r="AHV418" s="290"/>
      <c r="AHW418" s="290"/>
      <c r="AHX418" s="290"/>
      <c r="AHY418" s="290"/>
      <c r="AHZ418" s="290"/>
      <c r="AIA418" s="290"/>
      <c r="AIB418" s="290"/>
      <c r="AIC418" s="290"/>
      <c r="AID418" s="290"/>
      <c r="AIE418" s="290"/>
      <c r="AIF418" s="290"/>
      <c r="AIG418" s="290"/>
      <c r="AIH418" s="290"/>
      <c r="AII418" s="290"/>
      <c r="AIJ418" s="290"/>
      <c r="AIK418" s="290"/>
      <c r="AIL418" s="290"/>
      <c r="AIM418" s="290"/>
      <c r="AIN418" s="290"/>
      <c r="AIO418" s="290"/>
      <c r="AIP418" s="290"/>
      <c r="AIQ418" s="290"/>
      <c r="AIR418" s="290"/>
      <c r="AIS418" s="290"/>
      <c r="AIT418" s="290"/>
      <c r="AIU418" s="290"/>
      <c r="AIV418" s="290"/>
      <c r="AIW418" s="290"/>
      <c r="AIX418" s="290"/>
      <c r="AIY418" s="290"/>
      <c r="AIZ418" s="290"/>
      <c r="AJA418" s="290"/>
      <c r="AJB418" s="290"/>
      <c r="AJC418" s="290"/>
      <c r="AJD418" s="290"/>
      <c r="AJE418" s="290"/>
      <c r="AJF418" s="290"/>
      <c r="AJG418" s="290"/>
      <c r="AJH418" s="290"/>
      <c r="AJI418" s="290"/>
      <c r="AJJ418" s="290"/>
      <c r="AJK418" s="290"/>
      <c r="AJL418" s="290"/>
      <c r="AJM418" s="290"/>
      <c r="AJN418" s="290"/>
      <c r="AJO418" s="290"/>
      <c r="AJP418" s="290"/>
      <c r="AJQ418" s="290"/>
      <c r="AJR418" s="290"/>
      <c r="AJS418" s="290"/>
      <c r="AJT418" s="290"/>
      <c r="AJU418" s="290"/>
      <c r="AJV418" s="290"/>
      <c r="AJW418" s="290"/>
      <c r="AJX418" s="290"/>
      <c r="AJY418" s="290"/>
      <c r="AJZ418" s="290"/>
      <c r="AKA418" s="290"/>
      <c r="AKB418" s="290"/>
      <c r="AKC418" s="290"/>
      <c r="AKD418" s="290"/>
      <c r="AKE418" s="290"/>
      <c r="AKF418" s="290"/>
      <c r="AKG418" s="290"/>
      <c r="AKH418" s="290"/>
      <c r="AKI418" s="290"/>
      <c r="AKJ418" s="290"/>
      <c r="AKK418" s="290"/>
      <c r="AKL418" s="290"/>
      <c r="AKM418" s="290"/>
      <c r="AKN418" s="290"/>
      <c r="AKO418" s="290"/>
      <c r="AKP418" s="290"/>
      <c r="AKQ418" s="290"/>
      <c r="AKR418" s="290"/>
      <c r="AKS418" s="290"/>
      <c r="AKT418" s="290"/>
      <c r="AKU418" s="290"/>
      <c r="AKV418" s="290"/>
      <c r="AKW418" s="290"/>
      <c r="AKX418" s="290"/>
      <c r="AKY418" s="290"/>
      <c r="AKZ418" s="290"/>
      <c r="ALA418" s="290"/>
      <c r="ALB418" s="290"/>
      <c r="ALC418" s="290"/>
      <c r="ALD418" s="290"/>
      <c r="ALE418" s="290"/>
      <c r="ALF418" s="290"/>
      <c r="ALG418" s="290"/>
      <c r="ALH418" s="290"/>
      <c r="ALI418" s="290"/>
      <c r="ALJ418" s="290"/>
      <c r="ALK418" s="290"/>
      <c r="ALL418" s="290"/>
      <c r="ALM418" s="290"/>
      <c r="ALN418" s="290"/>
      <c r="ALO418" s="290"/>
      <c r="ALP418" s="290"/>
      <c r="ALQ418" s="290"/>
      <c r="ALR418" s="290"/>
      <c r="ALS418" s="290"/>
      <c r="ALT418" s="290"/>
      <c r="ALU418" s="290"/>
      <c r="ALV418" s="290"/>
      <c r="ALW418" s="290"/>
      <c r="ALX418" s="290"/>
      <c r="ALY418" s="290"/>
      <c r="ALZ418" s="290"/>
      <c r="AMA418" s="290"/>
      <c r="AMB418" s="290"/>
      <c r="AMC418" s="290"/>
      <c r="AMD418" s="290"/>
      <c r="AME418" s="290"/>
      <c r="AMF418" s="290"/>
      <c r="AMG418" s="290"/>
      <c r="AMH418" s="290"/>
      <c r="AMI418" s="290"/>
      <c r="AMJ418" s="290"/>
      <c r="AMK418" s="290"/>
      <c r="AML418" s="290"/>
      <c r="AMM418" s="290"/>
      <c r="AMN418" s="290"/>
      <c r="AMO418" s="290"/>
      <c r="AMP418" s="290"/>
      <c r="AMQ418" s="290"/>
      <c r="AMR418" s="290"/>
      <c r="AMS418" s="290"/>
      <c r="AMT418" s="290"/>
      <c r="AMU418" s="290"/>
      <c r="AMV418" s="290"/>
      <c r="AMW418" s="290"/>
      <c r="AMX418" s="290"/>
      <c r="AMY418" s="290"/>
      <c r="AMZ418" s="290"/>
      <c r="ANA418" s="290"/>
      <c r="ANB418" s="290"/>
    </row>
    <row r="419" spans="1:1042" ht="15" customHeight="1" x14ac:dyDescent="0.2">
      <c r="B419" s="91">
        <v>371</v>
      </c>
      <c r="C419" s="91" t="s">
        <v>92</v>
      </c>
      <c r="D419" s="283">
        <f t="shared" si="724"/>
        <v>44137</v>
      </c>
      <c r="E419" s="90" t="str">
        <f t="shared" si="745"/>
        <v>MF19ACM01</v>
      </c>
      <c r="F419" s="90">
        <f t="shared" si="746"/>
        <v>30.42</v>
      </c>
      <c r="G419" s="90">
        <f t="shared" si="747"/>
        <v>23</v>
      </c>
      <c r="H419" s="90">
        <f t="shared" si="715"/>
        <v>6.9966000000000008</v>
      </c>
      <c r="I419" s="121" t="str">
        <f t="shared" si="748"/>
        <v>CT20ACM01</v>
      </c>
      <c r="J419" s="90">
        <f t="shared" si="749"/>
        <v>62.400000000000006</v>
      </c>
      <c r="K419" s="90">
        <f t="shared" si="750"/>
        <v>18</v>
      </c>
      <c r="L419" s="90">
        <f t="shared" si="716"/>
        <v>11.232000000000001</v>
      </c>
      <c r="M419" s="121" t="str">
        <f t="shared" si="751"/>
        <v>AC20MNM01</v>
      </c>
      <c r="N419" s="90">
        <f t="shared" si="752"/>
        <v>180.24</v>
      </c>
      <c r="O419" s="90">
        <f t="shared" si="753"/>
        <v>20</v>
      </c>
      <c r="P419" s="90">
        <f t="shared" si="717"/>
        <v>36.048000000000002</v>
      </c>
      <c r="Q419" s="121">
        <f t="shared" si="754"/>
        <v>0</v>
      </c>
      <c r="R419" s="90">
        <f t="shared" si="755"/>
        <v>0</v>
      </c>
      <c r="S419" s="90">
        <f t="shared" si="756"/>
        <v>0</v>
      </c>
      <c r="T419" s="90">
        <f t="shared" si="718"/>
        <v>0</v>
      </c>
      <c r="U419" s="121" t="str">
        <f t="shared" si="757"/>
        <v>EU20TAM01</v>
      </c>
      <c r="V419" s="90">
        <f t="shared" si="758"/>
        <v>79.44</v>
      </c>
      <c r="W419" s="90">
        <f t="shared" si="759"/>
        <v>11</v>
      </c>
      <c r="X419" s="90">
        <f t="shared" si="719"/>
        <v>8.7383999999999986</v>
      </c>
      <c r="Y419" s="121">
        <f t="shared" si="760"/>
        <v>0</v>
      </c>
      <c r="Z419" s="90">
        <f t="shared" si="761"/>
        <v>0</v>
      </c>
      <c r="AA419" s="90">
        <f t="shared" si="762"/>
        <v>0</v>
      </c>
      <c r="AB419" s="90">
        <f t="shared" si="720"/>
        <v>0</v>
      </c>
      <c r="AC419" s="121">
        <f t="shared" si="763"/>
        <v>0</v>
      </c>
      <c r="AD419" s="90">
        <f t="shared" si="764"/>
        <v>0</v>
      </c>
      <c r="AE419" s="90">
        <f t="shared" si="765"/>
        <v>0</v>
      </c>
      <c r="AF419" s="90">
        <f t="shared" si="721"/>
        <v>0</v>
      </c>
      <c r="AG419" s="121" t="str">
        <f t="shared" si="766"/>
        <v>CT19ACG01</v>
      </c>
      <c r="AH419" s="90">
        <f t="shared" si="767"/>
        <v>30.72</v>
      </c>
      <c r="AI419" s="90">
        <f t="shared" si="768"/>
        <v>25</v>
      </c>
      <c r="AJ419" s="90">
        <f t="shared" si="722"/>
        <v>7.68</v>
      </c>
      <c r="AK419" s="121" t="str">
        <f t="shared" si="769"/>
        <v>AC20MN20G01</v>
      </c>
      <c r="AL419" s="90">
        <f t="shared" si="770"/>
        <v>87</v>
      </c>
      <c r="AM419" s="90">
        <f t="shared" si="771"/>
        <v>25</v>
      </c>
      <c r="AN419" s="90">
        <f t="shared" si="723"/>
        <v>21.75</v>
      </c>
      <c r="AO419" s="121">
        <f t="shared" si="772"/>
        <v>0</v>
      </c>
      <c r="AP419" s="118">
        <f t="shared" si="725"/>
        <v>0</v>
      </c>
      <c r="AQ419" s="89">
        <f t="shared" si="773"/>
        <v>0</v>
      </c>
      <c r="AR419" s="279">
        <f t="shared" si="726"/>
        <v>0</v>
      </c>
      <c r="AS419" s="121">
        <f t="shared" si="774"/>
        <v>0</v>
      </c>
      <c r="AT419" s="118">
        <f t="shared" si="727"/>
        <v>0</v>
      </c>
      <c r="AU419" s="279">
        <f t="shared" si="775"/>
        <v>0</v>
      </c>
      <c r="AV419" s="279">
        <f t="shared" si="728"/>
        <v>0</v>
      </c>
      <c r="AW419" s="123">
        <f t="shared" si="776"/>
        <v>0</v>
      </c>
      <c r="AX419" s="118">
        <f t="shared" si="729"/>
        <v>0</v>
      </c>
      <c r="AY419" s="287">
        <f t="shared" si="777"/>
        <v>470.22</v>
      </c>
      <c r="AZ419" s="78">
        <f t="shared" ref="AZ419:AZ473" si="839">IF($C419="GD",H419+L419+P419+T419+X419+AB419+AF419+AJ419+AN419+AP419-BE419-BG419,AR419+AT419+AX419+AV419-BE419-BG419)</f>
        <v>92.444999999999993</v>
      </c>
      <c r="BA419" s="279"/>
      <c r="BC419" s="325">
        <f t="shared" ref="BC419:BC473" si="840">B419</f>
        <v>371</v>
      </c>
      <c r="BD419" s="330"/>
      <c r="BE419" s="331" t="b">
        <f t="shared" ref="BE419:BE473" si="841">IF(BD419="OK",$AY419*$BE$6/100)</f>
        <v>0</v>
      </c>
      <c r="BF419" s="330"/>
      <c r="BG419" s="331" t="b">
        <f t="shared" ref="BG419:BG473" si="842">IF(BF419="OK",$AY419*$BG$6/100)</f>
        <v>0</v>
      </c>
    </row>
    <row r="420" spans="1:1042" ht="15" customHeight="1" x14ac:dyDescent="0.2">
      <c r="B420" s="91">
        <v>372</v>
      </c>
      <c r="C420" s="91" t="s">
        <v>92</v>
      </c>
      <c r="D420" s="283">
        <f t="shared" si="724"/>
        <v>44137</v>
      </c>
      <c r="E420" s="90" t="str">
        <f t="shared" si="745"/>
        <v>MF19ACM01</v>
      </c>
      <c r="F420" s="90">
        <f t="shared" si="746"/>
        <v>30.42</v>
      </c>
      <c r="G420" s="90">
        <f t="shared" si="747"/>
        <v>23</v>
      </c>
      <c r="H420" s="90">
        <f t="shared" si="715"/>
        <v>6.9966000000000008</v>
      </c>
      <c r="I420" s="121">
        <f t="shared" si="748"/>
        <v>0</v>
      </c>
      <c r="J420" s="90">
        <f t="shared" si="749"/>
        <v>0</v>
      </c>
      <c r="K420" s="90">
        <f t="shared" si="750"/>
        <v>0</v>
      </c>
      <c r="L420" s="90">
        <f t="shared" si="716"/>
        <v>0</v>
      </c>
      <c r="M420" s="121" t="str">
        <f t="shared" si="751"/>
        <v>AC20MNM01</v>
      </c>
      <c r="N420" s="90">
        <f t="shared" si="752"/>
        <v>45.06</v>
      </c>
      <c r="O420" s="90">
        <f t="shared" si="753"/>
        <v>20</v>
      </c>
      <c r="P420" s="90">
        <f t="shared" si="717"/>
        <v>9.0120000000000005</v>
      </c>
      <c r="Q420" s="121">
        <f t="shared" si="754"/>
        <v>0</v>
      </c>
      <c r="R420" s="90">
        <f t="shared" si="755"/>
        <v>0</v>
      </c>
      <c r="S420" s="90">
        <f t="shared" si="756"/>
        <v>0</v>
      </c>
      <c r="T420" s="90">
        <f t="shared" si="718"/>
        <v>0</v>
      </c>
      <c r="U420" s="121" t="str">
        <f t="shared" si="757"/>
        <v>EU20TAM01</v>
      </c>
      <c r="V420" s="90">
        <f t="shared" si="758"/>
        <v>119.16</v>
      </c>
      <c r="W420" s="90">
        <f t="shared" si="759"/>
        <v>11</v>
      </c>
      <c r="X420" s="90">
        <f t="shared" si="719"/>
        <v>13.1076</v>
      </c>
      <c r="Y420" s="121">
        <f t="shared" si="760"/>
        <v>0</v>
      </c>
      <c r="Z420" s="90">
        <f t="shared" si="761"/>
        <v>0</v>
      </c>
      <c r="AA420" s="90">
        <f t="shared" si="762"/>
        <v>0</v>
      </c>
      <c r="AB420" s="90">
        <f t="shared" si="720"/>
        <v>0</v>
      </c>
      <c r="AC420" s="121" t="str">
        <f t="shared" si="763"/>
        <v>MF19DAG01</v>
      </c>
      <c r="AD420" s="90">
        <f t="shared" si="764"/>
        <v>30.42</v>
      </c>
      <c r="AE420" s="90">
        <f t="shared" si="765"/>
        <v>33</v>
      </c>
      <c r="AF420" s="90">
        <f t="shared" si="721"/>
        <v>10.038600000000001</v>
      </c>
      <c r="AG420" s="121" t="str">
        <f t="shared" si="766"/>
        <v>CT19ACG01</v>
      </c>
      <c r="AH420" s="90">
        <f t="shared" si="767"/>
        <v>30.72</v>
      </c>
      <c r="AI420" s="90">
        <f t="shared" si="768"/>
        <v>25</v>
      </c>
      <c r="AJ420" s="90">
        <f t="shared" si="722"/>
        <v>7.68</v>
      </c>
      <c r="AK420" s="121">
        <f t="shared" si="769"/>
        <v>0</v>
      </c>
      <c r="AL420" s="90">
        <f t="shared" si="770"/>
        <v>0</v>
      </c>
      <c r="AM420" s="90">
        <f t="shared" si="771"/>
        <v>0</v>
      </c>
      <c r="AN420" s="90">
        <f t="shared" si="723"/>
        <v>0</v>
      </c>
      <c r="AO420" s="121">
        <f t="shared" si="772"/>
        <v>0</v>
      </c>
      <c r="AP420" s="118">
        <f t="shared" si="725"/>
        <v>0</v>
      </c>
      <c r="AQ420" s="89">
        <f t="shared" si="773"/>
        <v>0</v>
      </c>
      <c r="AR420" s="279">
        <f t="shared" si="726"/>
        <v>0</v>
      </c>
      <c r="AS420" s="121">
        <f t="shared" si="774"/>
        <v>0</v>
      </c>
      <c r="AT420" s="118">
        <f t="shared" si="727"/>
        <v>0</v>
      </c>
      <c r="AU420" s="279">
        <f t="shared" si="775"/>
        <v>0</v>
      </c>
      <c r="AV420" s="279">
        <f t="shared" si="728"/>
        <v>0</v>
      </c>
      <c r="AW420" s="123">
        <f t="shared" si="776"/>
        <v>0</v>
      </c>
      <c r="AX420" s="118">
        <f t="shared" si="729"/>
        <v>0</v>
      </c>
      <c r="AY420" s="287">
        <f t="shared" si="777"/>
        <v>255.78</v>
      </c>
      <c r="AZ420" s="78">
        <f t="shared" si="839"/>
        <v>46.834800000000001</v>
      </c>
      <c r="BA420" s="279"/>
      <c r="BC420" s="325">
        <f t="shared" si="840"/>
        <v>372</v>
      </c>
      <c r="BD420" s="330"/>
      <c r="BE420" s="331" t="b">
        <f t="shared" si="841"/>
        <v>0</v>
      </c>
      <c r="BF420" s="330"/>
      <c r="BG420" s="331" t="b">
        <f t="shared" si="842"/>
        <v>0</v>
      </c>
    </row>
    <row r="421" spans="1:1042" ht="15" customHeight="1" x14ac:dyDescent="0.2">
      <c r="B421" s="91">
        <v>373</v>
      </c>
      <c r="C421" s="91" t="s">
        <v>92</v>
      </c>
      <c r="D421" s="283">
        <f t="shared" si="724"/>
        <v>44137</v>
      </c>
      <c r="E421" s="90" t="str">
        <f t="shared" si="745"/>
        <v>MF19ACM01</v>
      </c>
      <c r="F421" s="90">
        <f t="shared" si="746"/>
        <v>60.84</v>
      </c>
      <c r="G421" s="90">
        <f t="shared" si="747"/>
        <v>23</v>
      </c>
      <c r="H421" s="90">
        <f t="shared" si="715"/>
        <v>13.993200000000002</v>
      </c>
      <c r="I421" s="121" t="str">
        <f t="shared" si="748"/>
        <v>CT20ACM01</v>
      </c>
      <c r="J421" s="90">
        <f t="shared" si="749"/>
        <v>62.400000000000006</v>
      </c>
      <c r="K421" s="90">
        <f t="shared" si="750"/>
        <v>18</v>
      </c>
      <c r="L421" s="90">
        <f t="shared" si="716"/>
        <v>11.232000000000001</v>
      </c>
      <c r="M421" s="121" t="str">
        <f t="shared" si="751"/>
        <v>AC20MNM01</v>
      </c>
      <c r="N421" s="90">
        <f t="shared" si="752"/>
        <v>90.12</v>
      </c>
      <c r="O421" s="90">
        <f t="shared" si="753"/>
        <v>20</v>
      </c>
      <c r="P421" s="90">
        <f t="shared" si="717"/>
        <v>18.024000000000001</v>
      </c>
      <c r="Q421" s="121">
        <f t="shared" si="754"/>
        <v>0</v>
      </c>
      <c r="R421" s="90">
        <f t="shared" si="755"/>
        <v>0</v>
      </c>
      <c r="S421" s="90">
        <f t="shared" si="756"/>
        <v>0</v>
      </c>
      <c r="T421" s="90">
        <f t="shared" si="718"/>
        <v>0</v>
      </c>
      <c r="U421" s="121" t="str">
        <f t="shared" si="757"/>
        <v>EU20TAM01</v>
      </c>
      <c r="V421" s="90">
        <f t="shared" si="758"/>
        <v>79.44</v>
      </c>
      <c r="W421" s="90">
        <f t="shared" si="759"/>
        <v>11</v>
      </c>
      <c r="X421" s="90">
        <f t="shared" si="719"/>
        <v>8.7383999999999986</v>
      </c>
      <c r="Y421" s="121">
        <f t="shared" si="760"/>
        <v>0</v>
      </c>
      <c r="Z421" s="90">
        <f t="shared" si="761"/>
        <v>0</v>
      </c>
      <c r="AA421" s="90">
        <f t="shared" si="762"/>
        <v>0</v>
      </c>
      <c r="AB421" s="90">
        <f t="shared" si="720"/>
        <v>0</v>
      </c>
      <c r="AC421" s="121">
        <f t="shared" si="763"/>
        <v>0</v>
      </c>
      <c r="AD421" s="90">
        <f t="shared" si="764"/>
        <v>0</v>
      </c>
      <c r="AE421" s="90">
        <f t="shared" si="765"/>
        <v>0</v>
      </c>
      <c r="AF421" s="90">
        <f t="shared" si="721"/>
        <v>0</v>
      </c>
      <c r="AG421" s="121">
        <f t="shared" si="766"/>
        <v>0</v>
      </c>
      <c r="AH421" s="90">
        <f t="shared" si="767"/>
        <v>0</v>
      </c>
      <c r="AI421" s="90">
        <f t="shared" si="768"/>
        <v>0</v>
      </c>
      <c r="AJ421" s="90">
        <f t="shared" si="722"/>
        <v>0</v>
      </c>
      <c r="AK421" s="121" t="str">
        <f t="shared" si="769"/>
        <v>AC20MN20G01</v>
      </c>
      <c r="AL421" s="90">
        <f t="shared" si="770"/>
        <v>87</v>
      </c>
      <c r="AM421" s="90">
        <f t="shared" si="771"/>
        <v>25</v>
      </c>
      <c r="AN421" s="90">
        <f t="shared" si="723"/>
        <v>21.75</v>
      </c>
      <c r="AO421" s="121">
        <f t="shared" si="772"/>
        <v>0</v>
      </c>
      <c r="AP421" s="118">
        <f t="shared" si="725"/>
        <v>0</v>
      </c>
      <c r="AQ421" s="89">
        <f t="shared" si="773"/>
        <v>0</v>
      </c>
      <c r="AR421" s="279">
        <f t="shared" si="726"/>
        <v>0</v>
      </c>
      <c r="AS421" s="121">
        <f t="shared" si="774"/>
        <v>0</v>
      </c>
      <c r="AT421" s="118">
        <f t="shared" si="727"/>
        <v>0</v>
      </c>
      <c r="AU421" s="279">
        <f t="shared" si="775"/>
        <v>0</v>
      </c>
      <c r="AV421" s="279">
        <f t="shared" si="728"/>
        <v>0</v>
      </c>
      <c r="AW421" s="123">
        <f t="shared" si="776"/>
        <v>0</v>
      </c>
      <c r="AX421" s="118">
        <f t="shared" si="729"/>
        <v>0</v>
      </c>
      <c r="AY421" s="287">
        <f t="shared" si="777"/>
        <v>379.8</v>
      </c>
      <c r="AZ421" s="78">
        <f t="shared" si="839"/>
        <v>73.7376</v>
      </c>
      <c r="BA421" s="279"/>
      <c r="BC421" s="325">
        <f t="shared" si="840"/>
        <v>373</v>
      </c>
      <c r="BD421" s="330"/>
      <c r="BE421" s="331" t="b">
        <f t="shared" si="841"/>
        <v>0</v>
      </c>
      <c r="BF421" s="330"/>
      <c r="BG421" s="331" t="b">
        <f t="shared" si="842"/>
        <v>0</v>
      </c>
    </row>
    <row r="422" spans="1:1042" ht="15" customHeight="1" x14ac:dyDescent="0.2">
      <c r="B422" s="91">
        <v>374</v>
      </c>
      <c r="C422" s="91" t="s">
        <v>92</v>
      </c>
      <c r="D422" s="283">
        <f t="shared" si="724"/>
        <v>44137</v>
      </c>
      <c r="E422" s="90" t="str">
        <f t="shared" si="745"/>
        <v>MF19ACM01</v>
      </c>
      <c r="F422" s="90">
        <f t="shared" si="746"/>
        <v>30.42</v>
      </c>
      <c r="G422" s="90">
        <f t="shared" si="747"/>
        <v>23</v>
      </c>
      <c r="H422" s="90">
        <f t="shared" si="715"/>
        <v>6.9966000000000008</v>
      </c>
      <c r="I422" s="121" t="str">
        <f t="shared" si="748"/>
        <v>CT20ACM01</v>
      </c>
      <c r="J422" s="90">
        <f t="shared" si="749"/>
        <v>62.400000000000006</v>
      </c>
      <c r="K422" s="90">
        <f t="shared" si="750"/>
        <v>18</v>
      </c>
      <c r="L422" s="90">
        <f t="shared" si="716"/>
        <v>11.232000000000001</v>
      </c>
      <c r="M422" s="121" t="str">
        <f t="shared" si="751"/>
        <v>AC20MNM01</v>
      </c>
      <c r="N422" s="90">
        <f t="shared" si="752"/>
        <v>90.12</v>
      </c>
      <c r="O422" s="90">
        <f t="shared" si="753"/>
        <v>20</v>
      </c>
      <c r="P422" s="90">
        <f t="shared" si="717"/>
        <v>18.024000000000001</v>
      </c>
      <c r="Q422" s="121">
        <f t="shared" si="754"/>
        <v>0</v>
      </c>
      <c r="R422" s="90">
        <f t="shared" si="755"/>
        <v>0</v>
      </c>
      <c r="S422" s="90">
        <f t="shared" si="756"/>
        <v>0</v>
      </c>
      <c r="T422" s="90">
        <f t="shared" si="718"/>
        <v>0</v>
      </c>
      <c r="U422" s="121" t="str">
        <f t="shared" si="757"/>
        <v>EU20TAM01</v>
      </c>
      <c r="V422" s="90">
        <f t="shared" si="758"/>
        <v>39.72</v>
      </c>
      <c r="W422" s="90">
        <f t="shared" si="759"/>
        <v>11</v>
      </c>
      <c r="X422" s="90">
        <f t="shared" si="719"/>
        <v>4.3691999999999993</v>
      </c>
      <c r="Y422" s="121">
        <f t="shared" si="760"/>
        <v>0</v>
      </c>
      <c r="Z422" s="90">
        <f t="shared" si="761"/>
        <v>0</v>
      </c>
      <c r="AA422" s="90">
        <f t="shared" si="762"/>
        <v>0</v>
      </c>
      <c r="AB422" s="90">
        <f t="shared" si="720"/>
        <v>0</v>
      </c>
      <c r="AC422" s="121" t="str">
        <f t="shared" si="763"/>
        <v>MF19DAG01</v>
      </c>
      <c r="AD422" s="90">
        <f t="shared" si="764"/>
        <v>30.42</v>
      </c>
      <c r="AE422" s="90">
        <f t="shared" si="765"/>
        <v>33</v>
      </c>
      <c r="AF422" s="90">
        <f t="shared" si="721"/>
        <v>10.038600000000001</v>
      </c>
      <c r="AG422" s="121" t="str">
        <f t="shared" si="766"/>
        <v>CT19ACG01</v>
      </c>
      <c r="AH422" s="90">
        <f t="shared" si="767"/>
        <v>61.44</v>
      </c>
      <c r="AI422" s="90">
        <f t="shared" si="768"/>
        <v>25</v>
      </c>
      <c r="AJ422" s="90">
        <f t="shared" si="722"/>
        <v>15.36</v>
      </c>
      <c r="AK422" s="121" t="str">
        <f t="shared" si="769"/>
        <v>AC20MN20G01</v>
      </c>
      <c r="AL422" s="90">
        <f t="shared" si="770"/>
        <v>43.5</v>
      </c>
      <c r="AM422" s="90">
        <f t="shared" si="771"/>
        <v>25</v>
      </c>
      <c r="AN422" s="90">
        <f t="shared" si="723"/>
        <v>10.875</v>
      </c>
      <c r="AO422" s="121">
        <f t="shared" si="772"/>
        <v>0</v>
      </c>
      <c r="AP422" s="118">
        <f t="shared" si="725"/>
        <v>0</v>
      </c>
      <c r="AQ422" s="89">
        <f t="shared" si="773"/>
        <v>0</v>
      </c>
      <c r="AR422" s="279">
        <f t="shared" si="726"/>
        <v>0</v>
      </c>
      <c r="AS422" s="121">
        <f t="shared" si="774"/>
        <v>0</v>
      </c>
      <c r="AT422" s="118">
        <f t="shared" si="727"/>
        <v>0</v>
      </c>
      <c r="AU422" s="279">
        <f t="shared" si="775"/>
        <v>0</v>
      </c>
      <c r="AV422" s="279">
        <f t="shared" si="728"/>
        <v>0</v>
      </c>
      <c r="AW422" s="123">
        <f t="shared" si="776"/>
        <v>0</v>
      </c>
      <c r="AX422" s="118">
        <f t="shared" si="729"/>
        <v>0</v>
      </c>
      <c r="AY422" s="287">
        <f t="shared" si="777"/>
        <v>358.02</v>
      </c>
      <c r="AZ422" s="78">
        <f t="shared" si="839"/>
        <v>76.895399999999995</v>
      </c>
      <c r="BA422" s="279"/>
      <c r="BC422" s="325">
        <f t="shared" si="840"/>
        <v>374</v>
      </c>
      <c r="BD422" s="330"/>
      <c r="BE422" s="331" t="b">
        <f t="shared" si="841"/>
        <v>0</v>
      </c>
      <c r="BF422" s="330"/>
      <c r="BG422" s="331" t="b">
        <f t="shared" si="842"/>
        <v>0</v>
      </c>
    </row>
    <row r="423" spans="1:1042" ht="15" customHeight="1" x14ac:dyDescent="0.2">
      <c r="B423" s="91">
        <v>375</v>
      </c>
      <c r="C423" s="91" t="s">
        <v>92</v>
      </c>
      <c r="D423" s="283">
        <f t="shared" si="724"/>
        <v>44137</v>
      </c>
      <c r="E423" s="90" t="str">
        <f t="shared" si="745"/>
        <v>MF19ACM01</v>
      </c>
      <c r="F423" s="90">
        <f t="shared" si="746"/>
        <v>60.84</v>
      </c>
      <c r="G423" s="90">
        <f t="shared" si="747"/>
        <v>23</v>
      </c>
      <c r="H423" s="90">
        <f t="shared" si="715"/>
        <v>13.993200000000002</v>
      </c>
      <c r="I423" s="121" t="str">
        <f t="shared" si="748"/>
        <v>CT20ACM01</v>
      </c>
      <c r="J423" s="90">
        <f t="shared" si="749"/>
        <v>31.200000000000003</v>
      </c>
      <c r="K423" s="90">
        <f t="shared" si="750"/>
        <v>18</v>
      </c>
      <c r="L423" s="90">
        <f t="shared" si="716"/>
        <v>5.6160000000000005</v>
      </c>
      <c r="M423" s="121" t="str">
        <f t="shared" si="751"/>
        <v>AC20MNM01</v>
      </c>
      <c r="N423" s="90">
        <f t="shared" si="752"/>
        <v>45.06</v>
      </c>
      <c r="O423" s="90">
        <f t="shared" si="753"/>
        <v>20</v>
      </c>
      <c r="P423" s="90">
        <f t="shared" si="717"/>
        <v>9.0120000000000005</v>
      </c>
      <c r="Q423" s="121">
        <f t="shared" si="754"/>
        <v>0</v>
      </c>
      <c r="R423" s="90">
        <f t="shared" si="755"/>
        <v>0</v>
      </c>
      <c r="S423" s="90">
        <f t="shared" si="756"/>
        <v>0</v>
      </c>
      <c r="T423" s="90">
        <f t="shared" si="718"/>
        <v>0</v>
      </c>
      <c r="U423" s="121" t="str">
        <f t="shared" si="757"/>
        <v>EU20TAM01</v>
      </c>
      <c r="V423" s="90">
        <f t="shared" si="758"/>
        <v>39.72</v>
      </c>
      <c r="W423" s="90">
        <f t="shared" si="759"/>
        <v>11</v>
      </c>
      <c r="X423" s="90">
        <f t="shared" si="719"/>
        <v>4.3691999999999993</v>
      </c>
      <c r="Y423" s="121">
        <f t="shared" si="760"/>
        <v>0</v>
      </c>
      <c r="Z423" s="90">
        <f t="shared" si="761"/>
        <v>0</v>
      </c>
      <c r="AA423" s="90">
        <f t="shared" si="762"/>
        <v>0</v>
      </c>
      <c r="AB423" s="90">
        <f t="shared" si="720"/>
        <v>0</v>
      </c>
      <c r="AC423" s="121">
        <f t="shared" si="763"/>
        <v>0</v>
      </c>
      <c r="AD423" s="90">
        <f t="shared" si="764"/>
        <v>0</v>
      </c>
      <c r="AE423" s="90">
        <f t="shared" si="765"/>
        <v>0</v>
      </c>
      <c r="AF423" s="90">
        <f t="shared" si="721"/>
        <v>0</v>
      </c>
      <c r="AG423" s="121" t="str">
        <f t="shared" si="766"/>
        <v>CT19ACG01</v>
      </c>
      <c r="AH423" s="90">
        <f t="shared" si="767"/>
        <v>30.72</v>
      </c>
      <c r="AI423" s="90">
        <f t="shared" si="768"/>
        <v>25</v>
      </c>
      <c r="AJ423" s="90">
        <f t="shared" si="722"/>
        <v>7.68</v>
      </c>
      <c r="AK423" s="121">
        <f t="shared" si="769"/>
        <v>0</v>
      </c>
      <c r="AL423" s="90">
        <f t="shared" si="770"/>
        <v>0</v>
      </c>
      <c r="AM423" s="90">
        <f t="shared" si="771"/>
        <v>0</v>
      </c>
      <c r="AN423" s="90">
        <f t="shared" si="723"/>
        <v>0</v>
      </c>
      <c r="AO423" s="121">
        <f t="shared" si="772"/>
        <v>0</v>
      </c>
      <c r="AP423" s="118">
        <f t="shared" si="725"/>
        <v>0</v>
      </c>
      <c r="AQ423" s="89">
        <f t="shared" si="773"/>
        <v>0</v>
      </c>
      <c r="AR423" s="279">
        <f t="shared" si="726"/>
        <v>0</v>
      </c>
      <c r="AS423" s="121">
        <f t="shared" si="774"/>
        <v>0</v>
      </c>
      <c r="AT423" s="118">
        <f t="shared" si="727"/>
        <v>0</v>
      </c>
      <c r="AU423" s="279">
        <f t="shared" si="775"/>
        <v>0</v>
      </c>
      <c r="AV423" s="279">
        <f t="shared" si="728"/>
        <v>0</v>
      </c>
      <c r="AW423" s="123">
        <f t="shared" si="776"/>
        <v>0</v>
      </c>
      <c r="AX423" s="118">
        <f t="shared" si="729"/>
        <v>0</v>
      </c>
      <c r="AY423" s="287">
        <f t="shared" si="777"/>
        <v>207.54000000000002</v>
      </c>
      <c r="AZ423" s="78">
        <f t="shared" si="839"/>
        <v>40.670400000000001</v>
      </c>
      <c r="BA423" s="279"/>
      <c r="BC423" s="325">
        <f t="shared" si="840"/>
        <v>375</v>
      </c>
      <c r="BD423" s="330"/>
      <c r="BE423" s="331" t="b">
        <f t="shared" si="841"/>
        <v>0</v>
      </c>
      <c r="BF423" s="330"/>
      <c r="BG423" s="331" t="b">
        <f t="shared" si="842"/>
        <v>0</v>
      </c>
    </row>
    <row r="424" spans="1:1042" ht="15" customHeight="1" x14ac:dyDescent="0.2">
      <c r="B424" s="91" t="s">
        <v>923</v>
      </c>
      <c r="C424" s="91" t="s">
        <v>92</v>
      </c>
      <c r="D424" s="283">
        <f t="shared" si="724"/>
        <v>44137</v>
      </c>
      <c r="E424" s="90" t="str">
        <f t="shared" si="745"/>
        <v>MF19ACM01</v>
      </c>
      <c r="F424" s="90">
        <f t="shared" si="746"/>
        <v>182.52</v>
      </c>
      <c r="G424" s="90">
        <f t="shared" si="747"/>
        <v>23</v>
      </c>
      <c r="H424" s="90">
        <f t="shared" si="715"/>
        <v>41.979599999999998</v>
      </c>
      <c r="I424" s="121">
        <f t="shared" si="748"/>
        <v>0</v>
      </c>
      <c r="J424" s="90">
        <f t="shared" si="749"/>
        <v>0</v>
      </c>
      <c r="K424" s="90">
        <f t="shared" si="750"/>
        <v>0</v>
      </c>
      <c r="L424" s="90">
        <f t="shared" si="716"/>
        <v>0</v>
      </c>
      <c r="M424" s="121" t="str">
        <f t="shared" si="751"/>
        <v>AC20MNM01</v>
      </c>
      <c r="N424" s="90">
        <f t="shared" si="752"/>
        <v>37.549999999999997</v>
      </c>
      <c r="O424" s="90">
        <f t="shared" si="753"/>
        <v>20</v>
      </c>
      <c r="P424" s="90">
        <f t="shared" si="717"/>
        <v>7.51</v>
      </c>
      <c r="Q424" s="121">
        <f t="shared" si="754"/>
        <v>0</v>
      </c>
      <c r="R424" s="90">
        <f t="shared" si="755"/>
        <v>0</v>
      </c>
      <c r="S424" s="90">
        <f t="shared" si="756"/>
        <v>0</v>
      </c>
      <c r="T424" s="90">
        <f t="shared" si="718"/>
        <v>0</v>
      </c>
      <c r="U424" s="121" t="str">
        <f t="shared" si="757"/>
        <v>EU20TAM01</v>
      </c>
      <c r="V424" s="90">
        <f t="shared" si="758"/>
        <v>79.44</v>
      </c>
      <c r="W424" s="90">
        <f t="shared" si="759"/>
        <v>11</v>
      </c>
      <c r="X424" s="90">
        <f t="shared" si="719"/>
        <v>8.7383999999999986</v>
      </c>
      <c r="Y424" s="121">
        <f t="shared" si="760"/>
        <v>0</v>
      </c>
      <c r="Z424" s="90">
        <f t="shared" si="761"/>
        <v>0</v>
      </c>
      <c r="AA424" s="90">
        <f t="shared" si="762"/>
        <v>0</v>
      </c>
      <c r="AB424" s="90">
        <f t="shared" si="720"/>
        <v>0</v>
      </c>
      <c r="AC424" s="121">
        <f t="shared" si="763"/>
        <v>0</v>
      </c>
      <c r="AD424" s="90">
        <f t="shared" si="764"/>
        <v>0</v>
      </c>
      <c r="AE424" s="90">
        <f t="shared" si="765"/>
        <v>0</v>
      </c>
      <c r="AF424" s="90">
        <f t="shared" si="721"/>
        <v>0</v>
      </c>
      <c r="AG424" s="121">
        <f t="shared" si="766"/>
        <v>0</v>
      </c>
      <c r="AH424" s="90">
        <f t="shared" si="767"/>
        <v>0</v>
      </c>
      <c r="AI424" s="90">
        <f t="shared" si="768"/>
        <v>0</v>
      </c>
      <c r="AJ424" s="90">
        <f t="shared" si="722"/>
        <v>0</v>
      </c>
      <c r="AK424" s="121" t="str">
        <f t="shared" si="769"/>
        <v>AC20MN20G01</v>
      </c>
      <c r="AL424" s="90">
        <f t="shared" si="770"/>
        <v>87</v>
      </c>
      <c r="AM424" s="90">
        <f t="shared" si="771"/>
        <v>25</v>
      </c>
      <c r="AN424" s="90">
        <f t="shared" si="723"/>
        <v>21.75</v>
      </c>
      <c r="AO424" s="121">
        <f t="shared" si="772"/>
        <v>0</v>
      </c>
      <c r="AP424" s="118">
        <f t="shared" si="725"/>
        <v>0</v>
      </c>
      <c r="AQ424" s="89">
        <f t="shared" si="773"/>
        <v>0</v>
      </c>
      <c r="AR424" s="279">
        <f t="shared" si="726"/>
        <v>0</v>
      </c>
      <c r="AS424" s="121">
        <f t="shared" si="774"/>
        <v>0</v>
      </c>
      <c r="AT424" s="118">
        <f t="shared" si="727"/>
        <v>0</v>
      </c>
      <c r="AU424" s="279">
        <f t="shared" si="775"/>
        <v>0</v>
      </c>
      <c r="AV424" s="279">
        <f t="shared" si="728"/>
        <v>0</v>
      </c>
      <c r="AW424" s="123">
        <f t="shared" si="776"/>
        <v>0</v>
      </c>
      <c r="AX424" s="118">
        <f t="shared" si="729"/>
        <v>0</v>
      </c>
      <c r="AY424" s="287">
        <f t="shared" si="777"/>
        <v>386.51</v>
      </c>
      <c r="AZ424" s="78">
        <f t="shared" si="839"/>
        <v>79.977999999999994</v>
      </c>
      <c r="BA424" s="279"/>
      <c r="BC424" s="325" t="str">
        <f t="shared" si="840"/>
        <v>376A</v>
      </c>
      <c r="BD424" s="330"/>
      <c r="BE424" s="331" t="b">
        <f t="shared" si="841"/>
        <v>0</v>
      </c>
      <c r="BF424" s="330"/>
      <c r="BG424" s="331" t="b">
        <f t="shared" si="842"/>
        <v>0</v>
      </c>
    </row>
    <row r="425" spans="1:1042" ht="15" customHeight="1" x14ac:dyDescent="0.2">
      <c r="B425" s="91" t="s">
        <v>922</v>
      </c>
      <c r="C425" s="91" t="s">
        <v>92</v>
      </c>
      <c r="D425" s="283">
        <f t="shared" si="724"/>
        <v>44137</v>
      </c>
      <c r="E425" s="90">
        <f t="shared" si="745"/>
        <v>0</v>
      </c>
      <c r="F425" s="90">
        <f t="shared" si="746"/>
        <v>0</v>
      </c>
      <c r="G425" s="90">
        <f t="shared" si="747"/>
        <v>0</v>
      </c>
      <c r="H425" s="90">
        <f t="shared" ref="H425" si="843">F425*G425/100</f>
        <v>0</v>
      </c>
      <c r="I425" s="121">
        <f t="shared" si="748"/>
        <v>0</v>
      </c>
      <c r="J425" s="90">
        <f t="shared" si="749"/>
        <v>0</v>
      </c>
      <c r="K425" s="90">
        <f t="shared" si="750"/>
        <v>0</v>
      </c>
      <c r="L425" s="90">
        <f t="shared" ref="L425" si="844">J425*K425/100</f>
        <v>0</v>
      </c>
      <c r="M425" s="121" t="str">
        <f t="shared" si="751"/>
        <v>AC20MNM02</v>
      </c>
      <c r="N425" s="90">
        <f t="shared" si="752"/>
        <v>142.69</v>
      </c>
      <c r="O425" s="90">
        <f t="shared" si="753"/>
        <v>20</v>
      </c>
      <c r="P425" s="90">
        <f t="shared" ref="P425" si="845">N425*O425/100</f>
        <v>28.538</v>
      </c>
      <c r="Q425" s="121">
        <f t="shared" si="754"/>
        <v>0</v>
      </c>
      <c r="R425" s="90">
        <f t="shared" si="755"/>
        <v>0</v>
      </c>
      <c r="S425" s="90">
        <f t="shared" si="756"/>
        <v>0</v>
      </c>
      <c r="T425" s="90">
        <f t="shared" ref="T425" si="846">R425*S425/100</f>
        <v>0</v>
      </c>
      <c r="U425" s="121">
        <f t="shared" si="757"/>
        <v>0</v>
      </c>
      <c r="V425" s="90">
        <f t="shared" si="758"/>
        <v>0</v>
      </c>
      <c r="W425" s="90">
        <f t="shared" si="759"/>
        <v>0</v>
      </c>
      <c r="X425" s="90">
        <f t="shared" ref="X425" si="847">V425*W425/100</f>
        <v>0</v>
      </c>
      <c r="Y425" s="121">
        <f t="shared" si="760"/>
        <v>0</v>
      </c>
      <c r="Z425" s="90">
        <f t="shared" si="761"/>
        <v>0</v>
      </c>
      <c r="AA425" s="90">
        <f t="shared" si="762"/>
        <v>0</v>
      </c>
      <c r="AB425" s="90">
        <f t="shared" ref="AB425" si="848">Z425*AA425/100</f>
        <v>0</v>
      </c>
      <c r="AC425" s="121">
        <f t="shared" si="763"/>
        <v>0</v>
      </c>
      <c r="AD425" s="90">
        <f t="shared" si="764"/>
        <v>0</v>
      </c>
      <c r="AE425" s="90">
        <f t="shared" si="765"/>
        <v>0</v>
      </c>
      <c r="AF425" s="90">
        <f t="shared" ref="AF425" si="849">AD425*AE425/100</f>
        <v>0</v>
      </c>
      <c r="AG425" s="121">
        <f t="shared" si="766"/>
        <v>0</v>
      </c>
      <c r="AH425" s="90">
        <f t="shared" si="767"/>
        <v>0</v>
      </c>
      <c r="AI425" s="90">
        <f t="shared" si="768"/>
        <v>0</v>
      </c>
      <c r="AJ425" s="90">
        <f t="shared" ref="AJ425" si="850">AH425*AI425/100</f>
        <v>0</v>
      </c>
      <c r="AK425" s="121">
        <f t="shared" si="769"/>
        <v>0</v>
      </c>
      <c r="AL425" s="90">
        <f t="shared" si="770"/>
        <v>0</v>
      </c>
      <c r="AM425" s="90">
        <f t="shared" si="771"/>
        <v>0</v>
      </c>
      <c r="AN425" s="90">
        <f t="shared" ref="AN425" si="851">AL425*AM425/100</f>
        <v>0</v>
      </c>
      <c r="AO425" s="121">
        <f t="shared" si="772"/>
        <v>0</v>
      </c>
      <c r="AP425" s="118">
        <f t="shared" ref="AP425" si="852">IFERROR(IF(AO425&gt;0,AO425*AP$6/100,0),0)</f>
        <v>0</v>
      </c>
      <c r="AQ425" s="89">
        <f t="shared" si="773"/>
        <v>0</v>
      </c>
      <c r="AR425" s="279">
        <f t="shared" ref="AR425" si="853">IFERROR(IF(AQ425&gt;0,AQ425*AR$6/100,0),0)</f>
        <v>0</v>
      </c>
      <c r="AS425" s="121">
        <f t="shared" si="774"/>
        <v>0</v>
      </c>
      <c r="AT425" s="118">
        <f t="shared" ref="AT425" si="854">IFERROR(IF(AS425&gt;0,AS425*AT$6/100,0),0)</f>
        <v>0</v>
      </c>
      <c r="AU425" s="279">
        <f t="shared" si="775"/>
        <v>0</v>
      </c>
      <c r="AV425" s="279">
        <f t="shared" ref="AV425" si="855">IFERROR(IF(AU425&gt;0,AU425*AV$6/100,0),0)</f>
        <v>0</v>
      </c>
      <c r="AW425" s="123">
        <f t="shared" si="776"/>
        <v>0</v>
      </c>
      <c r="AX425" s="118">
        <f t="shared" ref="AX425" si="856">IFERROR(IF(AW425&gt;0,AW425*AX$6/100,0),0)</f>
        <v>0</v>
      </c>
      <c r="AY425" s="287">
        <f t="shared" ref="AY425" si="857">IF($C425="GD",F425+J425+N425+R425+V425+Z425+AD425+AH425+AL425+AO425,AQ425+AS425+AU425+AW425)</f>
        <v>142.69</v>
      </c>
      <c r="AZ425" s="78">
        <f t="shared" ref="AZ425" si="858">IF($C425="GD",H425+L425+P425+T425+X425+AB425+AF425+AJ425+AN425+AP425-BE425-BG425,AR425+AT425+AX425+AV425-BE425-BG425)</f>
        <v>28.538</v>
      </c>
      <c r="BA425" s="279"/>
      <c r="BC425" s="325" t="str">
        <f t="shared" ref="BC425" si="859">B425</f>
        <v>376B</v>
      </c>
      <c r="BD425" s="330"/>
      <c r="BE425" s="331" t="b">
        <f t="shared" ref="BE425" si="860">IF(BD425="OK",$AY425*$BE$6/100)</f>
        <v>0</v>
      </c>
      <c r="BF425" s="330"/>
      <c r="BG425" s="331" t="b">
        <f t="shared" ref="BG425" si="861">IF(BF425="OK",$AY425*$BG$6/100)</f>
        <v>0</v>
      </c>
    </row>
    <row r="426" spans="1:1042" ht="15" customHeight="1" x14ac:dyDescent="0.2">
      <c r="B426" s="91">
        <v>377</v>
      </c>
      <c r="C426" s="91" t="s">
        <v>92</v>
      </c>
      <c r="D426" s="283">
        <f t="shared" si="724"/>
        <v>44137</v>
      </c>
      <c r="E426" s="90" t="str">
        <f t="shared" si="745"/>
        <v>MF19ACM01</v>
      </c>
      <c r="F426" s="90">
        <f t="shared" si="746"/>
        <v>60.84</v>
      </c>
      <c r="G426" s="90">
        <f t="shared" si="747"/>
        <v>23</v>
      </c>
      <c r="H426" s="90">
        <f t="shared" ref="H426:H505" si="862">F426*G426/100</f>
        <v>13.993200000000002</v>
      </c>
      <c r="I426" s="121" t="str">
        <f t="shared" si="748"/>
        <v>CT20ACM01</v>
      </c>
      <c r="J426" s="90">
        <f t="shared" si="749"/>
        <v>124.80000000000001</v>
      </c>
      <c r="K426" s="90">
        <f t="shared" si="750"/>
        <v>18</v>
      </c>
      <c r="L426" s="90">
        <f t="shared" ref="L426:L505" si="863">J426*K426/100</f>
        <v>22.464000000000002</v>
      </c>
      <c r="M426" s="121" t="str">
        <f t="shared" si="751"/>
        <v>AC20MNM02</v>
      </c>
      <c r="N426" s="90">
        <f t="shared" si="752"/>
        <v>90.12</v>
      </c>
      <c r="O426" s="90">
        <f t="shared" si="753"/>
        <v>20</v>
      </c>
      <c r="P426" s="90">
        <f t="shared" ref="P426:P505" si="864">N426*O426/100</f>
        <v>18.024000000000001</v>
      </c>
      <c r="Q426" s="121">
        <f t="shared" si="754"/>
        <v>0</v>
      </c>
      <c r="R426" s="90">
        <f t="shared" si="755"/>
        <v>0</v>
      </c>
      <c r="S426" s="90">
        <f t="shared" si="756"/>
        <v>0</v>
      </c>
      <c r="T426" s="90">
        <f t="shared" ref="T426:T505" si="865">R426*S426/100</f>
        <v>0</v>
      </c>
      <c r="U426" s="121" t="str">
        <f t="shared" si="757"/>
        <v>EU20TAM01</v>
      </c>
      <c r="V426" s="90">
        <f t="shared" si="758"/>
        <v>119.16</v>
      </c>
      <c r="W426" s="90">
        <f t="shared" si="759"/>
        <v>11</v>
      </c>
      <c r="X426" s="90">
        <f t="shared" ref="X426:X505" si="866">V426*W426/100</f>
        <v>13.1076</v>
      </c>
      <c r="Y426" s="121">
        <f t="shared" si="760"/>
        <v>0</v>
      </c>
      <c r="Z426" s="90">
        <f t="shared" si="761"/>
        <v>0</v>
      </c>
      <c r="AA426" s="90">
        <f t="shared" si="762"/>
        <v>0</v>
      </c>
      <c r="AB426" s="90">
        <f t="shared" ref="AB426:AB505" si="867">Z426*AA426/100</f>
        <v>0</v>
      </c>
      <c r="AC426" s="121">
        <f t="shared" si="763"/>
        <v>0</v>
      </c>
      <c r="AD426" s="90">
        <f t="shared" si="764"/>
        <v>0</v>
      </c>
      <c r="AE426" s="90">
        <f t="shared" si="765"/>
        <v>0</v>
      </c>
      <c r="AF426" s="90">
        <f t="shared" ref="AF426:AF505" si="868">AD426*AE426/100</f>
        <v>0</v>
      </c>
      <c r="AG426" s="121" t="str">
        <f t="shared" si="766"/>
        <v>CT19ACG01</v>
      </c>
      <c r="AH426" s="90">
        <f t="shared" si="767"/>
        <v>61.44</v>
      </c>
      <c r="AI426" s="90">
        <f t="shared" si="768"/>
        <v>25</v>
      </c>
      <c r="AJ426" s="90">
        <f t="shared" ref="AJ426:AJ505" si="869">AH426*AI426/100</f>
        <v>15.36</v>
      </c>
      <c r="AK426" s="121" t="str">
        <f t="shared" si="769"/>
        <v>AC20MN20G01</v>
      </c>
      <c r="AL426" s="90">
        <f t="shared" si="770"/>
        <v>87</v>
      </c>
      <c r="AM426" s="90">
        <f t="shared" si="771"/>
        <v>25</v>
      </c>
      <c r="AN426" s="90">
        <f t="shared" ref="AN426:AN505" si="870">AL426*AM426/100</f>
        <v>21.75</v>
      </c>
      <c r="AO426" s="121">
        <f t="shared" si="772"/>
        <v>0</v>
      </c>
      <c r="AP426" s="118">
        <f t="shared" si="725"/>
        <v>0</v>
      </c>
      <c r="AQ426" s="89">
        <f t="shared" si="773"/>
        <v>0</v>
      </c>
      <c r="AR426" s="279">
        <f t="shared" si="726"/>
        <v>0</v>
      </c>
      <c r="AS426" s="121">
        <f t="shared" si="774"/>
        <v>0</v>
      </c>
      <c r="AT426" s="118">
        <f t="shared" si="727"/>
        <v>0</v>
      </c>
      <c r="AU426" s="279">
        <f t="shared" si="775"/>
        <v>0</v>
      </c>
      <c r="AV426" s="279">
        <f t="shared" si="728"/>
        <v>0</v>
      </c>
      <c r="AW426" s="123">
        <f t="shared" si="776"/>
        <v>0</v>
      </c>
      <c r="AX426" s="118">
        <f t="shared" si="729"/>
        <v>0</v>
      </c>
      <c r="AY426" s="287">
        <f t="shared" si="777"/>
        <v>543.3599999999999</v>
      </c>
      <c r="AZ426" s="78">
        <f t="shared" si="839"/>
        <v>104.69880000000001</v>
      </c>
      <c r="BA426" s="279"/>
      <c r="BC426" s="325">
        <f t="shared" si="840"/>
        <v>377</v>
      </c>
      <c r="BD426" s="330"/>
      <c r="BE426" s="331" t="b">
        <f t="shared" si="841"/>
        <v>0</v>
      </c>
      <c r="BF426" s="330"/>
      <c r="BG426" s="331" t="b">
        <f t="shared" si="842"/>
        <v>0</v>
      </c>
    </row>
    <row r="427" spans="1:1042" ht="15" customHeight="1" x14ac:dyDescent="0.2">
      <c r="B427" s="91">
        <v>378</v>
      </c>
      <c r="C427" s="91"/>
      <c r="D427" s="283">
        <f t="shared" ref="D427:D506" si="871">IF($C427="GD",VLOOKUP($B427,FATT_GD,4,0),VLOOKUP($B427,FATT_VE,2,0))</f>
        <v>44137</v>
      </c>
      <c r="E427" s="90">
        <f t="shared" si="745"/>
        <v>0</v>
      </c>
      <c r="F427" s="90">
        <f t="shared" si="746"/>
        <v>0</v>
      </c>
      <c r="G427" s="90">
        <f t="shared" si="747"/>
        <v>0</v>
      </c>
      <c r="H427" s="90">
        <f t="shared" si="862"/>
        <v>0</v>
      </c>
      <c r="I427" s="121">
        <f t="shared" si="748"/>
        <v>0</v>
      </c>
      <c r="J427" s="90">
        <f t="shared" si="749"/>
        <v>0</v>
      </c>
      <c r="K427" s="90">
        <f t="shared" si="750"/>
        <v>0</v>
      </c>
      <c r="L427" s="90">
        <f t="shared" si="863"/>
        <v>0</v>
      </c>
      <c r="M427" s="121">
        <f t="shared" si="751"/>
        <v>0</v>
      </c>
      <c r="N427" s="90">
        <f t="shared" si="752"/>
        <v>0</v>
      </c>
      <c r="O427" s="90">
        <f t="shared" si="753"/>
        <v>0</v>
      </c>
      <c r="P427" s="90">
        <f t="shared" si="864"/>
        <v>0</v>
      </c>
      <c r="Q427" s="121">
        <f t="shared" si="754"/>
        <v>0</v>
      </c>
      <c r="R427" s="90">
        <f t="shared" si="755"/>
        <v>0</v>
      </c>
      <c r="S427" s="90">
        <f t="shared" si="756"/>
        <v>0</v>
      </c>
      <c r="T427" s="90">
        <f t="shared" si="865"/>
        <v>0</v>
      </c>
      <c r="U427" s="121">
        <f t="shared" si="757"/>
        <v>0</v>
      </c>
      <c r="V427" s="90">
        <f t="shared" si="758"/>
        <v>0</v>
      </c>
      <c r="W427" s="90">
        <f t="shared" si="759"/>
        <v>0</v>
      </c>
      <c r="X427" s="90">
        <f t="shared" si="866"/>
        <v>0</v>
      </c>
      <c r="Y427" s="121">
        <f t="shared" si="760"/>
        <v>0</v>
      </c>
      <c r="Z427" s="90">
        <f t="shared" si="761"/>
        <v>0</v>
      </c>
      <c r="AA427" s="90">
        <f t="shared" si="762"/>
        <v>0</v>
      </c>
      <c r="AB427" s="90">
        <f t="shared" si="867"/>
        <v>0</v>
      </c>
      <c r="AC427" s="121">
        <f t="shared" si="763"/>
        <v>0</v>
      </c>
      <c r="AD427" s="90">
        <f t="shared" si="764"/>
        <v>0</v>
      </c>
      <c r="AE427" s="90">
        <f t="shared" si="765"/>
        <v>0</v>
      </c>
      <c r="AF427" s="90">
        <f t="shared" si="868"/>
        <v>0</v>
      </c>
      <c r="AG427" s="121">
        <f t="shared" si="766"/>
        <v>0</v>
      </c>
      <c r="AH427" s="90">
        <f t="shared" si="767"/>
        <v>0</v>
      </c>
      <c r="AI427" s="90">
        <f t="shared" si="768"/>
        <v>0</v>
      </c>
      <c r="AJ427" s="90">
        <f t="shared" si="869"/>
        <v>0</v>
      </c>
      <c r="AK427" s="121">
        <f t="shared" si="769"/>
        <v>0</v>
      </c>
      <c r="AL427" s="90">
        <f t="shared" si="770"/>
        <v>0</v>
      </c>
      <c r="AM427" s="90">
        <f t="shared" si="771"/>
        <v>0</v>
      </c>
      <c r="AN427" s="90">
        <f t="shared" si="870"/>
        <v>0</v>
      </c>
      <c r="AO427" s="121">
        <f t="shared" si="772"/>
        <v>0</v>
      </c>
      <c r="AP427" s="118">
        <f t="shared" ref="AP427:AP506" si="872">IFERROR(IF(AO427&gt;0,AO427*AP$6/100,0),0)</f>
        <v>0</v>
      </c>
      <c r="AQ427" s="89">
        <f t="shared" si="773"/>
        <v>66</v>
      </c>
      <c r="AR427" s="279">
        <f t="shared" ref="AR427:AR506" si="873">IFERROR(IF(AQ427&gt;0,AQ427*AR$6/100,0),0)</f>
        <v>16.5</v>
      </c>
      <c r="AS427" s="121">
        <f t="shared" si="774"/>
        <v>0</v>
      </c>
      <c r="AT427" s="118">
        <f t="shared" ref="AT427:AT506" si="874">IFERROR(IF(AS427&gt;0,AS427*AT$6/100,0),0)</f>
        <v>0</v>
      </c>
      <c r="AU427" s="279">
        <f t="shared" si="775"/>
        <v>0</v>
      </c>
      <c r="AV427" s="279">
        <f t="shared" ref="AV427:AV506" si="875">IFERROR(IF(AU427&gt;0,AU427*AV$6/100,0),0)</f>
        <v>0</v>
      </c>
      <c r="AW427" s="123">
        <f t="shared" si="776"/>
        <v>0</v>
      </c>
      <c r="AX427" s="118">
        <f t="shared" ref="AX427:AX506" si="876">IFERROR(IF(AW427&gt;0,AW427*AX$6/100,0),0)</f>
        <v>0</v>
      </c>
      <c r="AY427" s="287">
        <f t="shared" si="777"/>
        <v>66</v>
      </c>
      <c r="AZ427" s="78">
        <f t="shared" si="839"/>
        <v>16.5</v>
      </c>
      <c r="BA427" s="279"/>
      <c r="BC427" s="325">
        <f t="shared" si="840"/>
        <v>378</v>
      </c>
      <c r="BD427" s="330"/>
      <c r="BE427" s="331" t="b">
        <f t="shared" si="841"/>
        <v>0</v>
      </c>
      <c r="BF427" s="330"/>
      <c r="BG427" s="331" t="b">
        <f t="shared" si="842"/>
        <v>0</v>
      </c>
    </row>
    <row r="428" spans="1:1042" ht="15" customHeight="1" x14ac:dyDescent="0.2">
      <c r="B428" s="91">
        <v>379</v>
      </c>
      <c r="C428" s="91" t="s">
        <v>92</v>
      </c>
      <c r="D428" s="283">
        <f t="shared" si="871"/>
        <v>44137</v>
      </c>
      <c r="E428" s="90" t="str">
        <f t="shared" si="745"/>
        <v>MF19ACM01</v>
      </c>
      <c r="F428" s="90">
        <f t="shared" si="746"/>
        <v>31.8</v>
      </c>
      <c r="G428" s="90">
        <f t="shared" si="747"/>
        <v>23</v>
      </c>
      <c r="H428" s="90">
        <f t="shared" si="862"/>
        <v>7.3140000000000001</v>
      </c>
      <c r="I428" s="121">
        <f t="shared" si="748"/>
        <v>0</v>
      </c>
      <c r="J428" s="90">
        <f t="shared" si="749"/>
        <v>0</v>
      </c>
      <c r="K428" s="90">
        <f t="shared" si="750"/>
        <v>0</v>
      </c>
      <c r="L428" s="90">
        <f t="shared" si="863"/>
        <v>0</v>
      </c>
      <c r="M428" s="121" t="str">
        <f t="shared" si="751"/>
        <v>AC20MNM02</v>
      </c>
      <c r="N428" s="90">
        <f t="shared" si="752"/>
        <v>45.06</v>
      </c>
      <c r="O428" s="90">
        <f t="shared" si="753"/>
        <v>20</v>
      </c>
      <c r="P428" s="90">
        <f t="shared" si="864"/>
        <v>9.0120000000000005</v>
      </c>
      <c r="Q428" s="121">
        <f t="shared" si="754"/>
        <v>0</v>
      </c>
      <c r="R428" s="90">
        <f t="shared" si="755"/>
        <v>0</v>
      </c>
      <c r="S428" s="90">
        <f t="shared" si="756"/>
        <v>0</v>
      </c>
      <c r="T428" s="90">
        <f t="shared" si="865"/>
        <v>0</v>
      </c>
      <c r="U428" s="121" t="str">
        <f t="shared" si="757"/>
        <v>EU20TAM01</v>
      </c>
      <c r="V428" s="90">
        <f t="shared" si="758"/>
        <v>39.6</v>
      </c>
      <c r="W428" s="90">
        <f t="shared" si="759"/>
        <v>11</v>
      </c>
      <c r="X428" s="90">
        <f t="shared" si="866"/>
        <v>4.3559999999999999</v>
      </c>
      <c r="Y428" s="121">
        <f t="shared" si="760"/>
        <v>0</v>
      </c>
      <c r="Z428" s="90">
        <f t="shared" si="761"/>
        <v>0</v>
      </c>
      <c r="AA428" s="90">
        <f t="shared" si="762"/>
        <v>0</v>
      </c>
      <c r="AB428" s="90">
        <f t="shared" si="867"/>
        <v>0</v>
      </c>
      <c r="AC428" s="121">
        <f t="shared" si="763"/>
        <v>0</v>
      </c>
      <c r="AD428" s="90">
        <f t="shared" si="764"/>
        <v>0</v>
      </c>
      <c r="AE428" s="90">
        <f t="shared" si="765"/>
        <v>0</v>
      </c>
      <c r="AF428" s="90">
        <f t="shared" si="868"/>
        <v>0</v>
      </c>
      <c r="AG428" s="121">
        <f t="shared" si="766"/>
        <v>0</v>
      </c>
      <c r="AH428" s="90">
        <f t="shared" si="767"/>
        <v>0</v>
      </c>
      <c r="AI428" s="90">
        <f t="shared" si="768"/>
        <v>0</v>
      </c>
      <c r="AJ428" s="90">
        <f t="shared" si="869"/>
        <v>0</v>
      </c>
      <c r="AK428" s="121">
        <f t="shared" si="769"/>
        <v>0</v>
      </c>
      <c r="AL428" s="90">
        <f t="shared" si="770"/>
        <v>0</v>
      </c>
      <c r="AM428" s="90">
        <f t="shared" si="771"/>
        <v>0</v>
      </c>
      <c r="AN428" s="90">
        <f t="shared" si="870"/>
        <v>0</v>
      </c>
      <c r="AO428" s="121">
        <f t="shared" si="772"/>
        <v>0</v>
      </c>
      <c r="AP428" s="118">
        <f t="shared" si="872"/>
        <v>0</v>
      </c>
      <c r="AQ428" s="89">
        <f t="shared" si="773"/>
        <v>0</v>
      </c>
      <c r="AR428" s="279">
        <f t="shared" si="873"/>
        <v>0</v>
      </c>
      <c r="AS428" s="121">
        <f t="shared" si="774"/>
        <v>0</v>
      </c>
      <c r="AT428" s="118">
        <f t="shared" si="874"/>
        <v>0</v>
      </c>
      <c r="AU428" s="279">
        <f t="shared" si="775"/>
        <v>0</v>
      </c>
      <c r="AV428" s="279">
        <f t="shared" si="875"/>
        <v>0</v>
      </c>
      <c r="AW428" s="123">
        <f t="shared" si="776"/>
        <v>0</v>
      </c>
      <c r="AX428" s="118">
        <f t="shared" si="876"/>
        <v>0</v>
      </c>
      <c r="AY428" s="287">
        <f t="shared" si="777"/>
        <v>116.46000000000001</v>
      </c>
      <c r="AZ428" s="78">
        <f t="shared" si="839"/>
        <v>20.682000000000002</v>
      </c>
      <c r="BA428" s="279"/>
      <c r="BC428" s="325">
        <f t="shared" si="840"/>
        <v>379</v>
      </c>
      <c r="BD428" s="330"/>
      <c r="BE428" s="331" t="b">
        <f t="shared" si="841"/>
        <v>0</v>
      </c>
      <c r="BF428" s="330"/>
      <c r="BG428" s="331" t="b">
        <f t="shared" si="842"/>
        <v>0</v>
      </c>
    </row>
    <row r="429" spans="1:1042" ht="15" customHeight="1" x14ac:dyDescent="0.2">
      <c r="B429" s="91">
        <v>380</v>
      </c>
      <c r="C429" s="91" t="s">
        <v>92</v>
      </c>
      <c r="D429" s="283">
        <f t="shared" si="871"/>
        <v>44137</v>
      </c>
      <c r="E429" s="90">
        <f t="shared" si="745"/>
        <v>0</v>
      </c>
      <c r="F429" s="90">
        <f t="shared" si="746"/>
        <v>0</v>
      </c>
      <c r="G429" s="90">
        <f t="shared" si="747"/>
        <v>0</v>
      </c>
      <c r="H429" s="90">
        <f t="shared" si="862"/>
        <v>0</v>
      </c>
      <c r="I429" s="121" t="str">
        <f t="shared" si="748"/>
        <v>CT20ACM01</v>
      </c>
      <c r="J429" s="90">
        <f t="shared" si="749"/>
        <v>33.6</v>
      </c>
      <c r="K429" s="90">
        <f t="shared" si="750"/>
        <v>18</v>
      </c>
      <c r="L429" s="90">
        <f t="shared" si="863"/>
        <v>6.0480000000000009</v>
      </c>
      <c r="M429" s="121" t="str">
        <f t="shared" si="751"/>
        <v>AC20MNM02</v>
      </c>
      <c r="N429" s="90">
        <f t="shared" si="752"/>
        <v>45.06</v>
      </c>
      <c r="O429" s="90">
        <f t="shared" si="753"/>
        <v>20</v>
      </c>
      <c r="P429" s="90">
        <f t="shared" si="864"/>
        <v>9.0120000000000005</v>
      </c>
      <c r="Q429" s="121">
        <f t="shared" si="754"/>
        <v>0</v>
      </c>
      <c r="R429" s="90">
        <f t="shared" si="755"/>
        <v>0</v>
      </c>
      <c r="S429" s="90">
        <f t="shared" si="756"/>
        <v>0</v>
      </c>
      <c r="T429" s="90">
        <f t="shared" si="865"/>
        <v>0</v>
      </c>
      <c r="U429" s="121" t="str">
        <f t="shared" si="757"/>
        <v>EU20TAM01</v>
      </c>
      <c r="V429" s="90">
        <f t="shared" si="758"/>
        <v>39.6</v>
      </c>
      <c r="W429" s="90">
        <f t="shared" si="759"/>
        <v>11</v>
      </c>
      <c r="X429" s="90">
        <f t="shared" si="866"/>
        <v>4.3559999999999999</v>
      </c>
      <c r="Y429" s="121">
        <f t="shared" si="760"/>
        <v>0</v>
      </c>
      <c r="Z429" s="90">
        <f t="shared" si="761"/>
        <v>0</v>
      </c>
      <c r="AA429" s="90">
        <f t="shared" si="762"/>
        <v>0</v>
      </c>
      <c r="AB429" s="90">
        <f t="shared" si="867"/>
        <v>0</v>
      </c>
      <c r="AC429" s="121">
        <f t="shared" si="763"/>
        <v>0</v>
      </c>
      <c r="AD429" s="90">
        <f t="shared" si="764"/>
        <v>0</v>
      </c>
      <c r="AE429" s="90">
        <f t="shared" si="765"/>
        <v>0</v>
      </c>
      <c r="AF429" s="90">
        <f t="shared" si="868"/>
        <v>0</v>
      </c>
      <c r="AG429" s="121">
        <f t="shared" si="766"/>
        <v>0</v>
      </c>
      <c r="AH429" s="90">
        <f t="shared" si="767"/>
        <v>0</v>
      </c>
      <c r="AI429" s="90">
        <f t="shared" si="768"/>
        <v>0</v>
      </c>
      <c r="AJ429" s="90">
        <f t="shared" si="869"/>
        <v>0</v>
      </c>
      <c r="AK429" s="121">
        <f t="shared" si="769"/>
        <v>0</v>
      </c>
      <c r="AL429" s="90">
        <f t="shared" si="770"/>
        <v>0</v>
      </c>
      <c r="AM429" s="90">
        <f t="shared" si="771"/>
        <v>0</v>
      </c>
      <c r="AN429" s="90">
        <f t="shared" si="870"/>
        <v>0</v>
      </c>
      <c r="AO429" s="121">
        <f t="shared" si="772"/>
        <v>0</v>
      </c>
      <c r="AP429" s="118">
        <f t="shared" si="872"/>
        <v>0</v>
      </c>
      <c r="AQ429" s="89">
        <f t="shared" si="773"/>
        <v>0</v>
      </c>
      <c r="AR429" s="279">
        <f t="shared" si="873"/>
        <v>0</v>
      </c>
      <c r="AS429" s="121">
        <f t="shared" si="774"/>
        <v>0</v>
      </c>
      <c r="AT429" s="118">
        <f t="shared" si="874"/>
        <v>0</v>
      </c>
      <c r="AU429" s="279">
        <f t="shared" si="775"/>
        <v>0</v>
      </c>
      <c r="AV429" s="279">
        <f t="shared" si="875"/>
        <v>0</v>
      </c>
      <c r="AW429" s="123">
        <f t="shared" si="776"/>
        <v>0</v>
      </c>
      <c r="AX429" s="118">
        <f t="shared" si="876"/>
        <v>0</v>
      </c>
      <c r="AY429" s="287">
        <f t="shared" si="777"/>
        <v>118.25999999999999</v>
      </c>
      <c r="AZ429" s="78">
        <f t="shared" si="839"/>
        <v>19.416000000000004</v>
      </c>
      <c r="BA429" s="279"/>
      <c r="BC429" s="325">
        <f t="shared" si="840"/>
        <v>380</v>
      </c>
      <c r="BD429" s="330"/>
      <c r="BE429" s="331" t="b">
        <f t="shared" si="841"/>
        <v>0</v>
      </c>
      <c r="BF429" s="330"/>
      <c r="BG429" s="331" t="b">
        <f t="shared" si="842"/>
        <v>0</v>
      </c>
    </row>
    <row r="430" spans="1:1042" ht="15" customHeight="1" x14ac:dyDescent="0.2">
      <c r="B430" s="91">
        <v>381</v>
      </c>
      <c r="C430" s="91"/>
      <c r="D430" s="283">
        <f t="shared" si="871"/>
        <v>44140</v>
      </c>
      <c r="E430" s="90">
        <f t="shared" si="745"/>
        <v>0</v>
      </c>
      <c r="F430" s="90">
        <f t="shared" si="746"/>
        <v>0</v>
      </c>
      <c r="G430" s="90">
        <f t="shared" si="747"/>
        <v>0</v>
      </c>
      <c r="H430" s="90">
        <f t="shared" si="862"/>
        <v>0</v>
      </c>
      <c r="I430" s="121">
        <f t="shared" si="748"/>
        <v>0</v>
      </c>
      <c r="J430" s="90">
        <f t="shared" si="749"/>
        <v>0</v>
      </c>
      <c r="K430" s="90">
        <f t="shared" si="750"/>
        <v>0</v>
      </c>
      <c r="L430" s="90">
        <f t="shared" si="863"/>
        <v>0</v>
      </c>
      <c r="M430" s="121">
        <f t="shared" si="751"/>
        <v>0</v>
      </c>
      <c r="N430" s="90">
        <f t="shared" si="752"/>
        <v>0</v>
      </c>
      <c r="O430" s="90">
        <f t="shared" si="753"/>
        <v>0</v>
      </c>
      <c r="P430" s="90">
        <f t="shared" si="864"/>
        <v>0</v>
      </c>
      <c r="Q430" s="121">
        <f t="shared" si="754"/>
        <v>0</v>
      </c>
      <c r="R430" s="90">
        <f t="shared" si="755"/>
        <v>0</v>
      </c>
      <c r="S430" s="90">
        <f t="shared" si="756"/>
        <v>0</v>
      </c>
      <c r="T430" s="90">
        <f t="shared" si="865"/>
        <v>0</v>
      </c>
      <c r="U430" s="121">
        <f t="shared" si="757"/>
        <v>0</v>
      </c>
      <c r="V430" s="90">
        <f t="shared" si="758"/>
        <v>0</v>
      </c>
      <c r="W430" s="90">
        <f t="shared" si="759"/>
        <v>0</v>
      </c>
      <c r="X430" s="90">
        <f t="shared" si="866"/>
        <v>0</v>
      </c>
      <c r="Y430" s="121">
        <f t="shared" si="760"/>
        <v>0</v>
      </c>
      <c r="Z430" s="90">
        <f t="shared" si="761"/>
        <v>0</v>
      </c>
      <c r="AA430" s="90">
        <f t="shared" si="762"/>
        <v>0</v>
      </c>
      <c r="AB430" s="90">
        <f t="shared" si="867"/>
        <v>0</v>
      </c>
      <c r="AC430" s="121">
        <f t="shared" si="763"/>
        <v>0</v>
      </c>
      <c r="AD430" s="90">
        <f t="shared" si="764"/>
        <v>0</v>
      </c>
      <c r="AE430" s="90">
        <f t="shared" si="765"/>
        <v>0</v>
      </c>
      <c r="AF430" s="90">
        <f t="shared" si="868"/>
        <v>0</v>
      </c>
      <c r="AG430" s="121">
        <f t="shared" si="766"/>
        <v>0</v>
      </c>
      <c r="AH430" s="90">
        <f t="shared" si="767"/>
        <v>0</v>
      </c>
      <c r="AI430" s="90">
        <f t="shared" si="768"/>
        <v>0</v>
      </c>
      <c r="AJ430" s="90">
        <f t="shared" si="869"/>
        <v>0</v>
      </c>
      <c r="AK430" s="121">
        <f t="shared" si="769"/>
        <v>0</v>
      </c>
      <c r="AL430" s="90">
        <f t="shared" si="770"/>
        <v>0</v>
      </c>
      <c r="AM430" s="90">
        <f t="shared" si="771"/>
        <v>0</v>
      </c>
      <c r="AN430" s="90">
        <f t="shared" si="870"/>
        <v>0</v>
      </c>
      <c r="AO430" s="121">
        <f t="shared" si="772"/>
        <v>0</v>
      </c>
      <c r="AP430" s="118">
        <f t="shared" si="872"/>
        <v>0</v>
      </c>
      <c r="AQ430" s="89">
        <f t="shared" si="773"/>
        <v>36</v>
      </c>
      <c r="AR430" s="279">
        <f t="shared" si="873"/>
        <v>9</v>
      </c>
      <c r="AS430" s="121">
        <f t="shared" si="774"/>
        <v>54</v>
      </c>
      <c r="AT430" s="118">
        <f t="shared" si="874"/>
        <v>10.8</v>
      </c>
      <c r="AU430" s="279">
        <f t="shared" si="775"/>
        <v>0</v>
      </c>
      <c r="AV430" s="279">
        <f t="shared" si="875"/>
        <v>0</v>
      </c>
      <c r="AW430" s="123">
        <f t="shared" si="776"/>
        <v>0</v>
      </c>
      <c r="AX430" s="118">
        <f t="shared" si="876"/>
        <v>0</v>
      </c>
      <c r="AY430" s="287">
        <f t="shared" si="777"/>
        <v>90</v>
      </c>
      <c r="AZ430" s="78">
        <f t="shared" si="839"/>
        <v>19.8</v>
      </c>
      <c r="BA430" s="279"/>
      <c r="BC430" s="325">
        <f t="shared" si="840"/>
        <v>381</v>
      </c>
      <c r="BD430" s="330"/>
      <c r="BE430" s="331" t="b">
        <f t="shared" si="841"/>
        <v>0</v>
      </c>
      <c r="BF430" s="330"/>
      <c r="BG430" s="331" t="b">
        <f t="shared" si="842"/>
        <v>0</v>
      </c>
    </row>
    <row r="431" spans="1:1042" s="112" customFormat="1" ht="15" customHeight="1" x14ac:dyDescent="0.3">
      <c r="B431" s="91">
        <v>382</v>
      </c>
      <c r="C431" s="91"/>
      <c r="D431" s="283">
        <f t="shared" si="871"/>
        <v>44140</v>
      </c>
      <c r="E431" s="90">
        <f t="shared" si="745"/>
        <v>0</v>
      </c>
      <c r="F431" s="90">
        <f t="shared" si="746"/>
        <v>0</v>
      </c>
      <c r="G431" s="90">
        <f t="shared" si="747"/>
        <v>0</v>
      </c>
      <c r="H431" s="90">
        <f t="shared" si="862"/>
        <v>0</v>
      </c>
      <c r="I431" s="121">
        <f t="shared" si="748"/>
        <v>0</v>
      </c>
      <c r="J431" s="90">
        <f t="shared" si="749"/>
        <v>0</v>
      </c>
      <c r="K431" s="90">
        <f t="shared" si="750"/>
        <v>0</v>
      </c>
      <c r="L431" s="90">
        <f t="shared" si="863"/>
        <v>0</v>
      </c>
      <c r="M431" s="121">
        <f t="shared" si="751"/>
        <v>0</v>
      </c>
      <c r="N431" s="90">
        <f t="shared" si="752"/>
        <v>0</v>
      </c>
      <c r="O431" s="90">
        <f t="shared" si="753"/>
        <v>0</v>
      </c>
      <c r="P431" s="90">
        <f t="shared" si="864"/>
        <v>0</v>
      </c>
      <c r="Q431" s="121">
        <f t="shared" si="754"/>
        <v>0</v>
      </c>
      <c r="R431" s="90">
        <f t="shared" si="755"/>
        <v>0</v>
      </c>
      <c r="S431" s="90">
        <f t="shared" si="756"/>
        <v>0</v>
      </c>
      <c r="T431" s="90">
        <f t="shared" si="865"/>
        <v>0</v>
      </c>
      <c r="U431" s="121">
        <f t="shared" si="757"/>
        <v>0</v>
      </c>
      <c r="V431" s="90">
        <f t="shared" si="758"/>
        <v>0</v>
      </c>
      <c r="W431" s="90">
        <f t="shared" si="759"/>
        <v>0</v>
      </c>
      <c r="X431" s="90">
        <f t="shared" si="866"/>
        <v>0</v>
      </c>
      <c r="Y431" s="121">
        <f t="shared" si="760"/>
        <v>0</v>
      </c>
      <c r="Z431" s="90">
        <f t="shared" si="761"/>
        <v>0</v>
      </c>
      <c r="AA431" s="90">
        <f t="shared" si="762"/>
        <v>0</v>
      </c>
      <c r="AB431" s="90">
        <f t="shared" si="867"/>
        <v>0</v>
      </c>
      <c r="AC431" s="121">
        <f t="shared" si="763"/>
        <v>0</v>
      </c>
      <c r="AD431" s="90">
        <f t="shared" si="764"/>
        <v>0</v>
      </c>
      <c r="AE431" s="90">
        <f t="shared" si="765"/>
        <v>0</v>
      </c>
      <c r="AF431" s="90">
        <f t="shared" si="868"/>
        <v>0</v>
      </c>
      <c r="AG431" s="121">
        <f t="shared" si="766"/>
        <v>0</v>
      </c>
      <c r="AH431" s="90">
        <f t="shared" si="767"/>
        <v>0</v>
      </c>
      <c r="AI431" s="90">
        <f t="shared" si="768"/>
        <v>0</v>
      </c>
      <c r="AJ431" s="90">
        <f t="shared" si="869"/>
        <v>0</v>
      </c>
      <c r="AK431" s="121">
        <f t="shared" si="769"/>
        <v>0</v>
      </c>
      <c r="AL431" s="90">
        <f t="shared" si="770"/>
        <v>0</v>
      </c>
      <c r="AM431" s="90">
        <f t="shared" si="771"/>
        <v>0</v>
      </c>
      <c r="AN431" s="90">
        <f t="shared" si="870"/>
        <v>0</v>
      </c>
      <c r="AO431" s="121">
        <f t="shared" si="772"/>
        <v>0</v>
      </c>
      <c r="AP431" s="118">
        <f t="shared" si="872"/>
        <v>0</v>
      </c>
      <c r="AQ431" s="89">
        <f t="shared" si="773"/>
        <v>176.4</v>
      </c>
      <c r="AR431" s="279">
        <f t="shared" si="873"/>
        <v>44.1</v>
      </c>
      <c r="AS431" s="121">
        <f t="shared" si="774"/>
        <v>54</v>
      </c>
      <c r="AT431" s="118">
        <f t="shared" si="874"/>
        <v>10.8</v>
      </c>
      <c r="AU431" s="279">
        <f t="shared" si="775"/>
        <v>0</v>
      </c>
      <c r="AV431" s="279">
        <f t="shared" si="875"/>
        <v>0</v>
      </c>
      <c r="AW431" s="123">
        <f t="shared" si="776"/>
        <v>0</v>
      </c>
      <c r="AX431" s="118">
        <f t="shared" si="876"/>
        <v>0</v>
      </c>
      <c r="AY431" s="287">
        <f t="shared" si="777"/>
        <v>230.4</v>
      </c>
      <c r="AZ431" s="78">
        <f t="shared" si="839"/>
        <v>54.900000000000006</v>
      </c>
      <c r="BA431" s="279"/>
      <c r="BB431" s="127"/>
      <c r="BC431" s="325">
        <f t="shared" si="840"/>
        <v>382</v>
      </c>
      <c r="BD431" s="330"/>
      <c r="BE431" s="331" t="b">
        <f t="shared" si="841"/>
        <v>0</v>
      </c>
      <c r="BF431" s="330"/>
      <c r="BG431" s="331" t="b">
        <f t="shared" si="842"/>
        <v>0</v>
      </c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  <c r="CI431" s="113"/>
      <c r="CJ431" s="113"/>
      <c r="CK431" s="113"/>
      <c r="CL431" s="113"/>
      <c r="CM431" s="113"/>
      <c r="CN431" s="113"/>
      <c r="CO431" s="113"/>
      <c r="CP431" s="113"/>
      <c r="CQ431" s="113"/>
      <c r="CR431" s="113"/>
      <c r="CS431" s="113"/>
      <c r="CT431" s="113"/>
      <c r="CU431" s="113"/>
      <c r="CV431" s="113"/>
      <c r="CW431" s="113"/>
      <c r="CX431" s="113"/>
      <c r="CY431" s="113"/>
      <c r="CZ431" s="113"/>
      <c r="DA431" s="113"/>
      <c r="DB431" s="113"/>
      <c r="DC431" s="113"/>
      <c r="DD431" s="113"/>
      <c r="DE431" s="113"/>
      <c r="DF431" s="113"/>
      <c r="DG431" s="113"/>
      <c r="DH431" s="113"/>
      <c r="DI431" s="113"/>
      <c r="DJ431" s="113"/>
      <c r="DK431" s="113"/>
      <c r="DL431" s="113"/>
      <c r="DM431" s="113"/>
      <c r="DN431" s="113"/>
      <c r="DO431" s="113"/>
      <c r="DP431" s="113"/>
      <c r="DQ431" s="113"/>
      <c r="DR431" s="113"/>
      <c r="DS431" s="113"/>
      <c r="DT431" s="113"/>
      <c r="DU431" s="113"/>
      <c r="DV431" s="113"/>
      <c r="DW431" s="113"/>
      <c r="DX431" s="113"/>
      <c r="DY431" s="113"/>
      <c r="DZ431" s="113"/>
      <c r="EA431" s="113"/>
      <c r="EB431" s="113"/>
      <c r="EC431" s="113"/>
      <c r="ED431" s="113"/>
      <c r="EE431" s="113"/>
      <c r="EF431" s="113"/>
      <c r="EG431" s="113"/>
      <c r="EH431" s="113"/>
      <c r="EI431" s="113"/>
      <c r="EJ431" s="113"/>
      <c r="EK431" s="113"/>
      <c r="EL431" s="113"/>
      <c r="EM431" s="113"/>
      <c r="EN431" s="113"/>
      <c r="EO431" s="113"/>
      <c r="EP431" s="113"/>
      <c r="EQ431" s="113"/>
      <c r="ER431" s="113"/>
      <c r="ES431" s="113"/>
      <c r="ET431" s="113"/>
      <c r="EU431" s="113"/>
      <c r="EV431" s="113"/>
      <c r="EW431" s="113"/>
      <c r="EX431" s="113"/>
      <c r="EY431" s="113"/>
      <c r="EZ431" s="113"/>
      <c r="FA431" s="113"/>
      <c r="FB431" s="113"/>
      <c r="FC431" s="113"/>
      <c r="FD431" s="113"/>
      <c r="FE431" s="113"/>
      <c r="FF431" s="113"/>
      <c r="FG431" s="113"/>
      <c r="FH431" s="113"/>
      <c r="FI431" s="113"/>
      <c r="FJ431" s="113"/>
      <c r="FK431" s="113"/>
      <c r="FL431" s="113"/>
      <c r="FM431" s="113"/>
      <c r="FN431" s="113"/>
      <c r="FO431" s="113"/>
      <c r="FP431" s="113"/>
      <c r="FQ431" s="113"/>
      <c r="FR431" s="113"/>
      <c r="FS431" s="113"/>
      <c r="FT431" s="113"/>
      <c r="FU431" s="113"/>
      <c r="FV431" s="113"/>
      <c r="FW431" s="113"/>
      <c r="FX431" s="113"/>
      <c r="FY431" s="113"/>
      <c r="FZ431" s="113"/>
      <c r="GA431" s="113"/>
      <c r="GB431" s="113"/>
      <c r="GC431" s="113"/>
      <c r="GD431" s="113"/>
      <c r="GE431" s="113"/>
      <c r="GF431" s="113"/>
      <c r="GG431" s="113"/>
      <c r="GH431" s="113"/>
      <c r="GI431" s="113"/>
      <c r="GJ431" s="113"/>
      <c r="GK431" s="113"/>
      <c r="GL431" s="113"/>
      <c r="GM431" s="113"/>
      <c r="GN431" s="113"/>
      <c r="GO431" s="113"/>
      <c r="GP431" s="113"/>
      <c r="GQ431" s="113"/>
      <c r="GR431" s="113"/>
      <c r="GS431" s="113"/>
      <c r="GT431" s="113"/>
      <c r="GU431" s="113"/>
      <c r="GV431" s="113"/>
      <c r="GW431" s="113"/>
      <c r="GX431" s="113"/>
      <c r="GY431" s="113"/>
      <c r="GZ431" s="113"/>
      <c r="HA431" s="113"/>
      <c r="HB431" s="113"/>
      <c r="HC431" s="113"/>
      <c r="HD431" s="113"/>
      <c r="HE431" s="113"/>
      <c r="HF431" s="113"/>
      <c r="HG431" s="113"/>
      <c r="HH431" s="113"/>
      <c r="HI431" s="113"/>
      <c r="HJ431" s="113"/>
      <c r="HK431" s="113"/>
      <c r="HL431" s="113"/>
      <c r="HM431" s="113"/>
      <c r="HN431" s="113"/>
      <c r="HO431" s="113"/>
      <c r="HP431" s="113"/>
      <c r="HQ431" s="113"/>
      <c r="HR431" s="113"/>
      <c r="HS431" s="113"/>
      <c r="HT431" s="113"/>
      <c r="HU431" s="113"/>
      <c r="HV431" s="113"/>
      <c r="HW431" s="113"/>
      <c r="HX431" s="113"/>
      <c r="HY431" s="113"/>
      <c r="HZ431" s="113"/>
      <c r="IA431" s="113"/>
      <c r="IB431" s="113"/>
      <c r="IC431" s="113"/>
      <c r="ID431" s="113"/>
      <c r="IE431" s="113"/>
      <c r="IF431" s="113"/>
      <c r="IG431" s="113"/>
      <c r="IH431" s="113"/>
      <c r="II431" s="113"/>
      <c r="IJ431" s="113"/>
      <c r="IK431" s="113"/>
      <c r="IL431" s="113"/>
      <c r="IM431" s="113"/>
      <c r="IN431" s="113"/>
      <c r="IO431" s="113"/>
      <c r="IP431" s="113"/>
      <c r="IQ431" s="113"/>
      <c r="IR431" s="113"/>
      <c r="IS431" s="113"/>
      <c r="IT431" s="113"/>
      <c r="IU431" s="113"/>
      <c r="IV431" s="113"/>
      <c r="IW431" s="113"/>
      <c r="IX431" s="113"/>
      <c r="IY431" s="113"/>
      <c r="IZ431" s="113"/>
      <c r="JA431" s="113"/>
      <c r="JB431" s="113"/>
      <c r="JC431" s="113"/>
      <c r="JD431" s="113"/>
      <c r="JE431" s="113"/>
      <c r="JF431" s="113"/>
      <c r="JG431" s="113"/>
      <c r="JH431" s="113"/>
      <c r="JI431" s="113"/>
      <c r="JJ431" s="113"/>
      <c r="JK431" s="113"/>
      <c r="JL431" s="113"/>
      <c r="JM431" s="113"/>
      <c r="JN431" s="113"/>
      <c r="JO431" s="113"/>
      <c r="JP431" s="113"/>
      <c r="JQ431" s="113"/>
      <c r="JR431" s="113"/>
      <c r="JS431" s="113"/>
      <c r="JT431" s="113"/>
      <c r="JU431" s="113"/>
      <c r="JV431" s="113"/>
      <c r="JW431" s="113"/>
      <c r="JX431" s="113"/>
      <c r="JY431" s="113"/>
      <c r="JZ431" s="113"/>
      <c r="KA431" s="113"/>
      <c r="KB431" s="113"/>
      <c r="KC431" s="113"/>
      <c r="KD431" s="113"/>
      <c r="KE431" s="113"/>
      <c r="KF431" s="113"/>
      <c r="KG431" s="113"/>
      <c r="KH431" s="113"/>
      <c r="KI431" s="113"/>
      <c r="KJ431" s="113"/>
      <c r="KK431" s="113"/>
      <c r="KL431" s="113"/>
      <c r="KM431" s="113"/>
      <c r="KN431" s="113"/>
      <c r="KO431" s="113"/>
      <c r="KP431" s="113"/>
      <c r="KQ431" s="113"/>
      <c r="KR431" s="113"/>
      <c r="KS431" s="113"/>
      <c r="KT431" s="113"/>
      <c r="KU431" s="113"/>
      <c r="KV431" s="113"/>
      <c r="KW431" s="113"/>
      <c r="KX431" s="113"/>
      <c r="KY431" s="113"/>
      <c r="KZ431" s="113"/>
      <c r="LA431" s="113"/>
      <c r="LB431" s="113"/>
      <c r="LC431" s="113"/>
      <c r="LD431" s="113"/>
      <c r="LE431" s="113"/>
      <c r="LF431" s="113"/>
      <c r="LG431" s="113"/>
      <c r="LH431" s="113"/>
      <c r="LI431" s="113"/>
      <c r="LJ431" s="113"/>
      <c r="LK431" s="113"/>
      <c r="LL431" s="113"/>
      <c r="LM431" s="113"/>
      <c r="LN431" s="113"/>
      <c r="LO431" s="113"/>
      <c r="LP431" s="113"/>
      <c r="LQ431" s="113"/>
      <c r="LR431" s="113"/>
      <c r="LS431" s="113"/>
      <c r="LT431" s="113"/>
      <c r="LU431" s="113"/>
      <c r="LV431" s="113"/>
      <c r="LW431" s="113"/>
      <c r="LX431" s="113"/>
      <c r="LY431" s="113"/>
      <c r="LZ431" s="113"/>
      <c r="MA431" s="113"/>
      <c r="MB431" s="113"/>
      <c r="MC431" s="113"/>
      <c r="MD431" s="113"/>
      <c r="ME431" s="113"/>
      <c r="MF431" s="113"/>
      <c r="MG431" s="113"/>
      <c r="MH431" s="113"/>
      <c r="MI431" s="113"/>
      <c r="MJ431" s="113"/>
      <c r="MK431" s="113"/>
      <c r="ML431" s="113"/>
      <c r="MM431" s="113"/>
      <c r="MN431" s="113"/>
      <c r="MO431" s="113"/>
      <c r="MP431" s="113"/>
      <c r="MQ431" s="113"/>
      <c r="MR431" s="113"/>
      <c r="MS431" s="113"/>
      <c r="MT431" s="113"/>
      <c r="MU431" s="113"/>
      <c r="MV431" s="113"/>
      <c r="MW431" s="113"/>
      <c r="MX431" s="113"/>
      <c r="MY431" s="113"/>
      <c r="MZ431" s="113"/>
      <c r="NA431" s="113"/>
      <c r="NB431" s="113"/>
      <c r="NC431" s="113"/>
      <c r="ND431" s="113"/>
      <c r="NE431" s="113"/>
      <c r="NF431" s="113"/>
      <c r="NG431" s="113"/>
      <c r="NH431" s="113"/>
      <c r="NI431" s="113"/>
      <c r="NJ431" s="113"/>
      <c r="NK431" s="113"/>
      <c r="NL431" s="113"/>
      <c r="NM431" s="113"/>
      <c r="NN431" s="113"/>
      <c r="NO431" s="113"/>
      <c r="NP431" s="113"/>
      <c r="NQ431" s="113"/>
      <c r="NR431" s="113"/>
      <c r="NS431" s="113"/>
      <c r="NT431" s="113"/>
      <c r="NU431" s="113"/>
      <c r="NV431" s="113"/>
      <c r="NW431" s="113"/>
      <c r="NX431" s="113"/>
      <c r="NY431" s="113"/>
      <c r="NZ431" s="113"/>
      <c r="OA431" s="113"/>
      <c r="OB431" s="113"/>
      <c r="OC431" s="113"/>
      <c r="OD431" s="113"/>
      <c r="OE431" s="113"/>
      <c r="OF431" s="113"/>
      <c r="OG431" s="113"/>
      <c r="OH431" s="113"/>
      <c r="OI431" s="113"/>
      <c r="OJ431" s="113"/>
      <c r="OK431" s="113"/>
      <c r="OL431" s="113"/>
      <c r="OM431" s="113"/>
      <c r="ON431" s="113"/>
      <c r="OO431" s="113"/>
      <c r="OP431" s="113"/>
      <c r="OQ431" s="113"/>
      <c r="OR431" s="113"/>
      <c r="OS431" s="113"/>
      <c r="OT431" s="113"/>
      <c r="OU431" s="113"/>
      <c r="OV431" s="113"/>
      <c r="OW431" s="113"/>
      <c r="OX431" s="113"/>
      <c r="OY431" s="113"/>
      <c r="OZ431" s="113"/>
      <c r="PA431" s="113"/>
      <c r="PB431" s="113"/>
      <c r="PC431" s="113"/>
      <c r="PD431" s="113"/>
      <c r="PE431" s="113"/>
      <c r="PF431" s="113"/>
      <c r="PG431" s="113"/>
      <c r="PH431" s="113"/>
      <c r="PI431" s="113"/>
      <c r="PJ431" s="113"/>
      <c r="PK431" s="113"/>
      <c r="PL431" s="113"/>
      <c r="PM431" s="113"/>
      <c r="PN431" s="113"/>
      <c r="PO431" s="113"/>
      <c r="PP431" s="113"/>
      <c r="PQ431" s="113"/>
      <c r="PR431" s="113"/>
      <c r="PS431" s="113"/>
      <c r="PT431" s="113"/>
      <c r="PU431" s="113"/>
      <c r="PV431" s="113"/>
      <c r="PW431" s="113"/>
      <c r="PX431" s="113"/>
      <c r="PY431" s="113"/>
      <c r="PZ431" s="113"/>
      <c r="QA431" s="113"/>
      <c r="QB431" s="113"/>
      <c r="QC431" s="113"/>
      <c r="QD431" s="113"/>
      <c r="QE431" s="113"/>
      <c r="QF431" s="113"/>
      <c r="QG431" s="113"/>
      <c r="QH431" s="113"/>
      <c r="QI431" s="113"/>
      <c r="QJ431" s="113"/>
      <c r="QK431" s="113"/>
      <c r="QL431" s="113"/>
      <c r="QM431" s="113"/>
      <c r="QN431" s="113"/>
      <c r="QO431" s="113"/>
      <c r="QP431" s="113"/>
      <c r="QQ431" s="113"/>
      <c r="QR431" s="113"/>
      <c r="QS431" s="113"/>
      <c r="QT431" s="113"/>
      <c r="QU431" s="113"/>
      <c r="QV431" s="113"/>
      <c r="QW431" s="113"/>
      <c r="QX431" s="113"/>
      <c r="QY431" s="113"/>
      <c r="QZ431" s="113"/>
      <c r="RA431" s="113"/>
      <c r="RB431" s="113"/>
      <c r="RC431" s="113"/>
      <c r="RD431" s="113"/>
      <c r="RE431" s="113"/>
      <c r="RF431" s="113"/>
      <c r="RG431" s="113"/>
      <c r="RH431" s="113"/>
      <c r="RI431" s="113"/>
      <c r="RJ431" s="113"/>
      <c r="RK431" s="113"/>
      <c r="RL431" s="113"/>
      <c r="RM431" s="113"/>
      <c r="RN431" s="113"/>
      <c r="RO431" s="113"/>
      <c r="RP431" s="113"/>
      <c r="RQ431" s="113"/>
      <c r="RR431" s="113"/>
      <c r="RS431" s="113"/>
      <c r="RT431" s="113"/>
      <c r="RU431" s="113"/>
      <c r="RV431" s="113"/>
      <c r="RW431" s="113"/>
      <c r="RX431" s="113"/>
      <c r="RY431" s="113"/>
      <c r="RZ431" s="113"/>
      <c r="SA431" s="113"/>
      <c r="SB431" s="113"/>
      <c r="SC431" s="113"/>
      <c r="SD431" s="113"/>
      <c r="SE431" s="113"/>
      <c r="SF431" s="113"/>
      <c r="SG431" s="113"/>
      <c r="SH431" s="113"/>
      <c r="SI431" s="113"/>
      <c r="SJ431" s="113"/>
      <c r="SK431" s="113"/>
      <c r="SL431" s="113"/>
      <c r="SM431" s="113"/>
      <c r="SN431" s="113"/>
      <c r="SO431" s="113"/>
      <c r="SP431" s="113"/>
      <c r="SQ431" s="113"/>
      <c r="SR431" s="113"/>
      <c r="SS431" s="113"/>
      <c r="ST431" s="113"/>
      <c r="SU431" s="113"/>
      <c r="SV431" s="113"/>
      <c r="SW431" s="113"/>
      <c r="SX431" s="113"/>
      <c r="SY431" s="113"/>
      <c r="SZ431" s="113"/>
      <c r="TA431" s="113"/>
      <c r="TB431" s="113"/>
      <c r="TC431" s="113"/>
      <c r="TD431" s="113"/>
      <c r="TE431" s="113"/>
      <c r="TF431" s="113"/>
      <c r="TG431" s="113"/>
      <c r="TH431" s="113"/>
      <c r="TI431" s="113"/>
      <c r="TJ431" s="113"/>
      <c r="TK431" s="113"/>
      <c r="TL431" s="113"/>
      <c r="TM431" s="113"/>
      <c r="TN431" s="113"/>
      <c r="TO431" s="113"/>
      <c r="TP431" s="113"/>
      <c r="TQ431" s="113"/>
      <c r="TR431" s="113"/>
      <c r="TS431" s="113"/>
      <c r="TT431" s="113"/>
      <c r="TU431" s="113"/>
      <c r="TV431" s="113"/>
      <c r="TW431" s="113"/>
      <c r="TX431" s="113"/>
      <c r="TY431" s="113"/>
      <c r="TZ431" s="113"/>
      <c r="UA431" s="113"/>
      <c r="UB431" s="113"/>
      <c r="UC431" s="113"/>
      <c r="UD431" s="113"/>
      <c r="UE431" s="113"/>
      <c r="UF431" s="113"/>
      <c r="UG431" s="113"/>
      <c r="UH431" s="113"/>
      <c r="UI431" s="113"/>
      <c r="UJ431" s="113"/>
      <c r="UK431" s="113"/>
      <c r="UL431" s="113"/>
      <c r="UM431" s="113"/>
      <c r="UN431" s="113"/>
      <c r="UO431" s="113"/>
      <c r="UP431" s="113"/>
      <c r="UQ431" s="113"/>
      <c r="UR431" s="113"/>
      <c r="US431" s="113"/>
      <c r="UT431" s="113"/>
      <c r="UU431" s="113"/>
      <c r="UV431" s="113"/>
      <c r="UW431" s="113"/>
      <c r="UX431" s="113"/>
      <c r="UY431" s="113"/>
      <c r="UZ431" s="113"/>
      <c r="VA431" s="113"/>
      <c r="VB431" s="113"/>
      <c r="VC431" s="113"/>
      <c r="VD431" s="113"/>
      <c r="VE431" s="113"/>
      <c r="VF431" s="113"/>
      <c r="VG431" s="113"/>
      <c r="VH431" s="113"/>
      <c r="VI431" s="113"/>
      <c r="VJ431" s="113"/>
      <c r="VK431" s="113"/>
      <c r="VL431" s="113"/>
      <c r="VM431" s="113"/>
      <c r="VN431" s="113"/>
      <c r="VO431" s="113"/>
      <c r="VP431" s="113"/>
      <c r="VQ431" s="113"/>
      <c r="VR431" s="113"/>
      <c r="VS431" s="113"/>
      <c r="VT431" s="113"/>
      <c r="VU431" s="113"/>
      <c r="VV431" s="113"/>
      <c r="VW431" s="113"/>
      <c r="VX431" s="113"/>
      <c r="VY431" s="113"/>
      <c r="VZ431" s="113"/>
      <c r="WA431" s="113"/>
      <c r="WB431" s="113"/>
      <c r="WC431" s="113"/>
      <c r="WD431" s="113"/>
      <c r="WE431" s="113"/>
      <c r="WF431" s="113"/>
      <c r="WG431" s="113"/>
      <c r="WH431" s="113"/>
      <c r="WI431" s="113"/>
      <c r="WJ431" s="113"/>
      <c r="WK431" s="113"/>
      <c r="WL431" s="113"/>
      <c r="WM431" s="113"/>
      <c r="WN431" s="113"/>
      <c r="WO431" s="113"/>
      <c r="WP431" s="113"/>
      <c r="WQ431" s="113"/>
      <c r="WR431" s="113"/>
      <c r="WS431" s="113"/>
      <c r="WT431" s="113"/>
      <c r="WU431" s="113"/>
      <c r="WV431" s="113"/>
      <c r="WW431" s="113"/>
      <c r="WX431" s="113"/>
      <c r="WY431" s="113"/>
      <c r="WZ431" s="113"/>
      <c r="XA431" s="113"/>
      <c r="XB431" s="113"/>
      <c r="XC431" s="113"/>
      <c r="XD431" s="113"/>
      <c r="XE431" s="113"/>
      <c r="XF431" s="113"/>
      <c r="XG431" s="113"/>
      <c r="XH431" s="113"/>
      <c r="XI431" s="113"/>
      <c r="XJ431" s="113"/>
      <c r="XK431" s="113"/>
      <c r="XL431" s="113"/>
      <c r="XM431" s="113"/>
      <c r="XN431" s="113"/>
      <c r="XO431" s="113"/>
      <c r="XP431" s="113"/>
      <c r="XQ431" s="113"/>
      <c r="XR431" s="113"/>
      <c r="XS431" s="113"/>
      <c r="XT431" s="113"/>
      <c r="XU431" s="113"/>
      <c r="XV431" s="113"/>
      <c r="XW431" s="113"/>
      <c r="XX431" s="113"/>
      <c r="XY431" s="113"/>
      <c r="XZ431" s="113"/>
      <c r="YA431" s="113"/>
      <c r="YB431" s="113"/>
      <c r="YC431" s="113"/>
      <c r="YD431" s="113"/>
      <c r="YE431" s="113"/>
      <c r="YF431" s="113"/>
      <c r="YG431" s="113"/>
      <c r="YH431" s="113"/>
      <c r="YI431" s="113"/>
      <c r="YJ431" s="113"/>
      <c r="YK431" s="113"/>
      <c r="YL431" s="113"/>
      <c r="YM431" s="113"/>
      <c r="YN431" s="113"/>
      <c r="YO431" s="113"/>
      <c r="YP431" s="113"/>
      <c r="YQ431" s="113"/>
      <c r="YR431" s="113"/>
      <c r="YS431" s="113"/>
      <c r="YT431" s="113"/>
      <c r="YU431" s="113"/>
      <c r="YV431" s="113"/>
      <c r="YW431" s="113"/>
      <c r="YX431" s="113"/>
      <c r="YY431" s="113"/>
      <c r="YZ431" s="113"/>
      <c r="ZA431" s="113"/>
      <c r="ZB431" s="113"/>
      <c r="ZC431" s="113"/>
      <c r="ZD431" s="113"/>
      <c r="ZE431" s="113"/>
      <c r="ZF431" s="113"/>
      <c r="ZG431" s="113"/>
      <c r="ZH431" s="113"/>
      <c r="ZI431" s="113"/>
      <c r="ZJ431" s="113"/>
      <c r="ZK431" s="113"/>
      <c r="ZL431" s="113"/>
      <c r="ZM431" s="113"/>
      <c r="ZN431" s="113"/>
      <c r="ZO431" s="113"/>
      <c r="ZP431" s="113"/>
      <c r="ZQ431" s="113"/>
      <c r="ZR431" s="113"/>
      <c r="ZS431" s="113"/>
      <c r="ZT431" s="113"/>
      <c r="ZU431" s="113"/>
      <c r="ZV431" s="113"/>
      <c r="ZW431" s="113"/>
      <c r="ZX431" s="113"/>
      <c r="ZY431" s="113"/>
      <c r="ZZ431" s="113"/>
      <c r="AAA431" s="113"/>
      <c r="AAB431" s="113"/>
      <c r="AAC431" s="113"/>
      <c r="AAD431" s="113"/>
      <c r="AAE431" s="113"/>
      <c r="AAF431" s="113"/>
      <c r="AAG431" s="113"/>
      <c r="AAH431" s="113"/>
      <c r="AAI431" s="113"/>
      <c r="AAJ431" s="113"/>
      <c r="AAK431" s="113"/>
      <c r="AAL431" s="113"/>
      <c r="AAM431" s="113"/>
      <c r="AAN431" s="113"/>
      <c r="AAO431" s="113"/>
      <c r="AAP431" s="113"/>
      <c r="AAQ431" s="113"/>
      <c r="AAR431" s="113"/>
      <c r="AAS431" s="113"/>
      <c r="AAT431" s="113"/>
      <c r="AAU431" s="113"/>
      <c r="AAV431" s="113"/>
      <c r="AAW431" s="113"/>
      <c r="AAX431" s="113"/>
      <c r="AAY431" s="113"/>
      <c r="AAZ431" s="113"/>
      <c r="ABA431" s="113"/>
      <c r="ABB431" s="113"/>
      <c r="ABC431" s="113"/>
      <c r="ABD431" s="113"/>
      <c r="ABE431" s="113"/>
      <c r="ABF431" s="113"/>
      <c r="ABG431" s="113"/>
      <c r="ABH431" s="113"/>
      <c r="ABI431" s="113"/>
      <c r="ABJ431" s="113"/>
      <c r="ABK431" s="113"/>
      <c r="ABL431" s="113"/>
      <c r="ABM431" s="113"/>
      <c r="ABN431" s="113"/>
      <c r="ABO431" s="113"/>
      <c r="ABP431" s="113"/>
      <c r="ABQ431" s="113"/>
      <c r="ABR431" s="113"/>
      <c r="ABS431" s="113"/>
      <c r="ABT431" s="113"/>
      <c r="ABU431" s="113"/>
      <c r="ABV431" s="113"/>
      <c r="ABW431" s="113"/>
      <c r="ABX431" s="113"/>
      <c r="ABY431" s="113"/>
      <c r="ABZ431" s="113"/>
      <c r="ACA431" s="113"/>
      <c r="ACB431" s="113"/>
      <c r="ACC431" s="113"/>
      <c r="ACD431" s="113"/>
      <c r="ACE431" s="113"/>
      <c r="ACF431" s="113"/>
      <c r="ACG431" s="113"/>
      <c r="ACH431" s="113"/>
      <c r="ACI431" s="113"/>
      <c r="ACJ431" s="113"/>
      <c r="ACK431" s="113"/>
      <c r="ACL431" s="113"/>
      <c r="ACM431" s="113"/>
      <c r="ACN431" s="113"/>
      <c r="ACO431" s="113"/>
      <c r="ACP431" s="113"/>
      <c r="ACQ431" s="113"/>
      <c r="ACR431" s="113"/>
      <c r="ACS431" s="113"/>
      <c r="ACT431" s="113"/>
      <c r="ACU431" s="113"/>
      <c r="ACV431" s="113"/>
      <c r="ACW431" s="113"/>
      <c r="ACX431" s="113"/>
      <c r="ACY431" s="113"/>
      <c r="ACZ431" s="113"/>
      <c r="ADA431" s="113"/>
      <c r="ADB431" s="113"/>
      <c r="ADC431" s="113"/>
      <c r="ADD431" s="113"/>
      <c r="ADE431" s="113"/>
      <c r="ADF431" s="113"/>
      <c r="ADG431" s="113"/>
      <c r="ADH431" s="113"/>
      <c r="ADI431" s="113"/>
      <c r="ADJ431" s="113"/>
      <c r="ADK431" s="113"/>
      <c r="ADL431" s="113"/>
      <c r="ADM431" s="113"/>
      <c r="ADN431" s="113"/>
      <c r="ADO431" s="113"/>
      <c r="ADP431" s="113"/>
      <c r="ADQ431" s="113"/>
      <c r="ADR431" s="113"/>
      <c r="ADS431" s="113"/>
      <c r="ADT431" s="113"/>
      <c r="ADU431" s="113"/>
      <c r="ADV431" s="113"/>
      <c r="ADW431" s="113"/>
      <c r="ADX431" s="113"/>
      <c r="ADY431" s="113"/>
      <c r="ADZ431" s="113"/>
      <c r="AEA431" s="113"/>
      <c r="AEB431" s="113"/>
      <c r="AEC431" s="113"/>
      <c r="AED431" s="113"/>
      <c r="AEE431" s="113"/>
      <c r="AEF431" s="113"/>
      <c r="AEG431" s="113"/>
      <c r="AEH431" s="113"/>
      <c r="AEI431" s="113"/>
      <c r="AEJ431" s="113"/>
      <c r="AEK431" s="113"/>
      <c r="AEL431" s="113"/>
      <c r="AEM431" s="113"/>
      <c r="AEN431" s="113"/>
      <c r="AEO431" s="113"/>
      <c r="AEP431" s="113"/>
      <c r="AEQ431" s="113"/>
      <c r="AER431" s="113"/>
      <c r="AES431" s="113"/>
      <c r="AET431" s="113"/>
      <c r="AEU431" s="113"/>
      <c r="AEV431" s="113"/>
      <c r="AEW431" s="113"/>
      <c r="AEX431" s="113"/>
      <c r="AEY431" s="113"/>
      <c r="AEZ431" s="113"/>
      <c r="AFA431" s="113"/>
      <c r="AFB431" s="113"/>
      <c r="AFC431" s="113"/>
      <c r="AFD431" s="113"/>
      <c r="AFE431" s="113"/>
      <c r="AFF431" s="113"/>
      <c r="AFG431" s="113"/>
      <c r="AFH431" s="113"/>
      <c r="AFI431" s="113"/>
      <c r="AFJ431" s="113"/>
      <c r="AFK431" s="113"/>
      <c r="AFL431" s="113"/>
      <c r="AFM431" s="113"/>
      <c r="AFN431" s="113"/>
      <c r="AFO431" s="113"/>
      <c r="AFP431" s="113"/>
      <c r="AFQ431" s="113"/>
      <c r="AFR431" s="113"/>
      <c r="AFS431" s="113"/>
      <c r="AFT431" s="113"/>
      <c r="AFU431" s="113"/>
      <c r="AFV431" s="113"/>
      <c r="AFW431" s="113"/>
      <c r="AFX431" s="113"/>
      <c r="AFY431" s="113"/>
      <c r="AFZ431" s="113"/>
      <c r="AGA431" s="113"/>
      <c r="AGB431" s="113"/>
      <c r="AGC431" s="113"/>
      <c r="AGD431" s="113"/>
      <c r="AGE431" s="113"/>
      <c r="AGF431" s="113"/>
      <c r="AGG431" s="113"/>
      <c r="AGH431" s="113"/>
      <c r="AGI431" s="113"/>
      <c r="AGJ431" s="113"/>
      <c r="AGK431" s="113"/>
      <c r="AGL431" s="113"/>
      <c r="AGM431" s="113"/>
      <c r="AGN431" s="113"/>
      <c r="AGO431" s="113"/>
      <c r="AGP431" s="113"/>
      <c r="AGQ431" s="113"/>
      <c r="AGR431" s="113"/>
      <c r="AGS431" s="113"/>
      <c r="AGT431" s="113"/>
      <c r="AGU431" s="113"/>
      <c r="AGV431" s="113"/>
      <c r="AGW431" s="113"/>
      <c r="AGX431" s="113"/>
      <c r="AGY431" s="113"/>
      <c r="AGZ431" s="113"/>
      <c r="AHA431" s="113"/>
      <c r="AHB431" s="113"/>
      <c r="AHC431" s="113"/>
      <c r="AHD431" s="113"/>
      <c r="AHE431" s="113"/>
      <c r="AHF431" s="113"/>
      <c r="AHG431" s="113"/>
      <c r="AHH431" s="113"/>
      <c r="AHI431" s="113"/>
      <c r="AHJ431" s="113"/>
      <c r="AHK431" s="113"/>
      <c r="AHL431" s="113"/>
      <c r="AHM431" s="113"/>
      <c r="AHN431" s="113"/>
      <c r="AHO431" s="113"/>
      <c r="AHP431" s="113"/>
      <c r="AHQ431" s="113"/>
      <c r="AHR431" s="113"/>
      <c r="AHS431" s="113"/>
      <c r="AHT431" s="113"/>
      <c r="AHU431" s="113"/>
      <c r="AHV431" s="113"/>
      <c r="AHW431" s="113"/>
      <c r="AHX431" s="113"/>
      <c r="AHY431" s="113"/>
      <c r="AHZ431" s="113"/>
      <c r="AIA431" s="113"/>
      <c r="AIB431" s="113"/>
      <c r="AIC431" s="113"/>
      <c r="AID431" s="113"/>
      <c r="AIE431" s="113"/>
      <c r="AIF431" s="113"/>
      <c r="AIG431" s="113"/>
      <c r="AIH431" s="113"/>
      <c r="AII431" s="113"/>
      <c r="AIJ431" s="113"/>
      <c r="AIK431" s="113"/>
      <c r="AIL431" s="113"/>
      <c r="AIM431" s="113"/>
      <c r="AIN431" s="113"/>
      <c r="AIO431" s="113"/>
      <c r="AIP431" s="113"/>
      <c r="AIQ431" s="113"/>
      <c r="AIR431" s="113"/>
      <c r="AIS431" s="113"/>
      <c r="AIT431" s="113"/>
      <c r="AIU431" s="113"/>
      <c r="AIV431" s="113"/>
      <c r="AIW431" s="113"/>
      <c r="AIX431" s="113"/>
      <c r="AIY431" s="113"/>
      <c r="AIZ431" s="113"/>
      <c r="AJA431" s="113"/>
      <c r="AJB431" s="113"/>
      <c r="AJC431" s="113"/>
      <c r="AJD431" s="113"/>
      <c r="AJE431" s="113"/>
      <c r="AJF431" s="113"/>
      <c r="AJG431" s="113"/>
      <c r="AJH431" s="113"/>
      <c r="AJI431" s="113"/>
      <c r="AJJ431" s="113"/>
      <c r="AJK431" s="113"/>
      <c r="AJL431" s="113"/>
      <c r="AJM431" s="113"/>
      <c r="AJN431" s="113"/>
      <c r="AJO431" s="113"/>
      <c r="AJP431" s="113"/>
      <c r="AJQ431" s="113"/>
      <c r="AJR431" s="113"/>
      <c r="AJS431" s="113"/>
      <c r="AJT431" s="113"/>
      <c r="AJU431" s="113"/>
      <c r="AJV431" s="113"/>
      <c r="AJW431" s="113"/>
      <c r="AJX431" s="113"/>
      <c r="AJY431" s="113"/>
      <c r="AJZ431" s="113"/>
      <c r="AKA431" s="113"/>
      <c r="AKB431" s="113"/>
      <c r="AKC431" s="113"/>
      <c r="AKD431" s="113"/>
      <c r="AKE431" s="113"/>
      <c r="AKF431" s="113"/>
      <c r="AKG431" s="113"/>
      <c r="AKH431" s="113"/>
      <c r="AKI431" s="113"/>
      <c r="AKJ431" s="113"/>
      <c r="AKK431" s="113"/>
      <c r="AKL431" s="113"/>
      <c r="AKM431" s="113"/>
      <c r="AKN431" s="113"/>
      <c r="AKO431" s="113"/>
      <c r="AKP431" s="113"/>
      <c r="AKQ431" s="113"/>
      <c r="AKR431" s="113"/>
      <c r="AKS431" s="113"/>
      <c r="AKT431" s="113"/>
      <c r="AKU431" s="113"/>
      <c r="AKV431" s="113"/>
      <c r="AKW431" s="113"/>
      <c r="AKX431" s="113"/>
      <c r="AKY431" s="113"/>
      <c r="AKZ431" s="113"/>
      <c r="ALA431" s="113"/>
      <c r="ALB431" s="113"/>
      <c r="ALC431" s="113"/>
      <c r="ALD431" s="113"/>
      <c r="ALE431" s="113"/>
      <c r="ALF431" s="113"/>
      <c r="ALG431" s="113"/>
      <c r="ALH431" s="113"/>
      <c r="ALI431" s="113"/>
      <c r="ALJ431" s="113"/>
      <c r="ALK431" s="113"/>
      <c r="ALL431" s="113"/>
      <c r="ALM431" s="113"/>
      <c r="ALN431" s="113"/>
      <c r="ALO431" s="113"/>
      <c r="ALP431" s="113"/>
      <c r="ALQ431" s="113"/>
      <c r="ALR431" s="113"/>
      <c r="ALS431" s="113"/>
      <c r="ALT431" s="113"/>
      <c r="ALU431" s="113"/>
      <c r="ALV431" s="113"/>
      <c r="ALW431" s="113"/>
      <c r="ALX431" s="113"/>
      <c r="ALY431" s="113"/>
      <c r="ALZ431" s="113"/>
      <c r="AMA431" s="113"/>
      <c r="AMB431" s="113"/>
      <c r="AMC431" s="113"/>
      <c r="AMD431" s="113"/>
      <c r="AME431" s="113"/>
      <c r="AMF431" s="113"/>
      <c r="AMG431" s="113"/>
      <c r="AMH431" s="113"/>
      <c r="AMI431" s="113"/>
      <c r="AMJ431" s="113"/>
      <c r="AMK431" s="113"/>
      <c r="AML431" s="113"/>
      <c r="AMM431" s="113"/>
      <c r="AMN431" s="113"/>
      <c r="AMO431" s="113"/>
      <c r="AMP431" s="113"/>
      <c r="AMQ431" s="113"/>
      <c r="AMR431" s="113"/>
      <c r="AMS431" s="113"/>
      <c r="AMT431" s="113"/>
      <c r="AMU431" s="113"/>
      <c r="AMV431" s="113"/>
      <c r="AMW431" s="113"/>
      <c r="AMX431" s="113"/>
      <c r="AMY431" s="113"/>
      <c r="AMZ431" s="113"/>
      <c r="ANA431" s="113"/>
      <c r="ANB431" s="113"/>
    </row>
    <row r="432" spans="1:1042" ht="15" customHeight="1" x14ac:dyDescent="0.2">
      <c r="B432" s="91">
        <v>383</v>
      </c>
      <c r="C432" s="91"/>
      <c r="D432" s="283">
        <f t="shared" si="871"/>
        <v>44140</v>
      </c>
      <c r="E432" s="90">
        <f t="shared" si="745"/>
        <v>0</v>
      </c>
      <c r="F432" s="90">
        <f t="shared" si="746"/>
        <v>0</v>
      </c>
      <c r="G432" s="90">
        <f t="shared" si="747"/>
        <v>0</v>
      </c>
      <c r="H432" s="90">
        <f t="shared" si="862"/>
        <v>0</v>
      </c>
      <c r="I432" s="121">
        <f t="shared" si="748"/>
        <v>0</v>
      </c>
      <c r="J432" s="90">
        <f t="shared" si="749"/>
        <v>0</v>
      </c>
      <c r="K432" s="90">
        <f t="shared" si="750"/>
        <v>0</v>
      </c>
      <c r="L432" s="90">
        <f t="shared" si="863"/>
        <v>0</v>
      </c>
      <c r="M432" s="121">
        <f t="shared" si="751"/>
        <v>0</v>
      </c>
      <c r="N432" s="90">
        <f t="shared" si="752"/>
        <v>0</v>
      </c>
      <c r="O432" s="90">
        <f t="shared" si="753"/>
        <v>0</v>
      </c>
      <c r="P432" s="90">
        <f t="shared" si="864"/>
        <v>0</v>
      </c>
      <c r="Q432" s="121">
        <f t="shared" si="754"/>
        <v>0</v>
      </c>
      <c r="R432" s="90">
        <f t="shared" si="755"/>
        <v>0</v>
      </c>
      <c r="S432" s="90">
        <f t="shared" si="756"/>
        <v>0</v>
      </c>
      <c r="T432" s="90">
        <f t="shared" si="865"/>
        <v>0</v>
      </c>
      <c r="U432" s="121">
        <f t="shared" si="757"/>
        <v>0</v>
      </c>
      <c r="V432" s="90">
        <f t="shared" si="758"/>
        <v>0</v>
      </c>
      <c r="W432" s="90">
        <f t="shared" si="759"/>
        <v>0</v>
      </c>
      <c r="X432" s="90">
        <f t="shared" si="866"/>
        <v>0</v>
      </c>
      <c r="Y432" s="121">
        <f t="shared" si="760"/>
        <v>0</v>
      </c>
      <c r="Z432" s="90">
        <f t="shared" si="761"/>
        <v>0</v>
      </c>
      <c r="AA432" s="90">
        <f t="shared" si="762"/>
        <v>0</v>
      </c>
      <c r="AB432" s="90">
        <f t="shared" si="867"/>
        <v>0</v>
      </c>
      <c r="AC432" s="121">
        <f t="shared" si="763"/>
        <v>0</v>
      </c>
      <c r="AD432" s="90">
        <f t="shared" si="764"/>
        <v>0</v>
      </c>
      <c r="AE432" s="90">
        <f t="shared" si="765"/>
        <v>0</v>
      </c>
      <c r="AF432" s="90">
        <f t="shared" si="868"/>
        <v>0</v>
      </c>
      <c r="AG432" s="121">
        <f t="shared" si="766"/>
        <v>0</v>
      </c>
      <c r="AH432" s="90">
        <f t="shared" si="767"/>
        <v>0</v>
      </c>
      <c r="AI432" s="90">
        <f t="shared" si="768"/>
        <v>0</v>
      </c>
      <c r="AJ432" s="90">
        <f t="shared" si="869"/>
        <v>0</v>
      </c>
      <c r="AK432" s="121">
        <f t="shared" si="769"/>
        <v>0</v>
      </c>
      <c r="AL432" s="90">
        <f t="shared" si="770"/>
        <v>0</v>
      </c>
      <c r="AM432" s="90">
        <f t="shared" si="771"/>
        <v>0</v>
      </c>
      <c r="AN432" s="90">
        <f t="shared" si="870"/>
        <v>0</v>
      </c>
      <c r="AO432" s="121">
        <f t="shared" si="772"/>
        <v>0</v>
      </c>
      <c r="AP432" s="118">
        <f t="shared" si="872"/>
        <v>0</v>
      </c>
      <c r="AQ432" s="89">
        <f t="shared" si="773"/>
        <v>234</v>
      </c>
      <c r="AR432" s="279">
        <f t="shared" si="873"/>
        <v>58.5</v>
      </c>
      <c r="AS432" s="121">
        <f t="shared" si="774"/>
        <v>0</v>
      </c>
      <c r="AT432" s="118">
        <f t="shared" si="874"/>
        <v>0</v>
      </c>
      <c r="AU432" s="279">
        <f t="shared" si="775"/>
        <v>0</v>
      </c>
      <c r="AV432" s="279">
        <f t="shared" si="875"/>
        <v>0</v>
      </c>
      <c r="AW432" s="123">
        <f t="shared" si="776"/>
        <v>0</v>
      </c>
      <c r="AX432" s="118">
        <f t="shared" si="876"/>
        <v>0</v>
      </c>
      <c r="AY432" s="287">
        <f t="shared" si="777"/>
        <v>234</v>
      </c>
      <c r="AZ432" s="78">
        <f t="shared" si="839"/>
        <v>58.5</v>
      </c>
      <c r="BA432" s="279"/>
      <c r="BC432" s="325">
        <f t="shared" si="840"/>
        <v>383</v>
      </c>
      <c r="BD432" s="330"/>
      <c r="BE432" s="331" t="b">
        <f t="shared" si="841"/>
        <v>0</v>
      </c>
      <c r="BF432" s="330"/>
      <c r="BG432" s="331" t="b">
        <f t="shared" si="842"/>
        <v>0</v>
      </c>
    </row>
    <row r="433" spans="2:59" ht="15" customHeight="1" x14ac:dyDescent="0.2">
      <c r="B433" s="91">
        <v>384</v>
      </c>
      <c r="C433" s="91" t="s">
        <v>92</v>
      </c>
      <c r="D433" s="283">
        <f t="shared" si="871"/>
        <v>44141</v>
      </c>
      <c r="E433" s="90" t="str">
        <f t="shared" si="745"/>
        <v>MF19ACM01</v>
      </c>
      <c r="F433" s="90">
        <f t="shared" si="746"/>
        <v>60.84</v>
      </c>
      <c r="G433" s="90">
        <f t="shared" si="747"/>
        <v>23</v>
      </c>
      <c r="H433" s="90">
        <f t="shared" si="862"/>
        <v>13.993200000000002</v>
      </c>
      <c r="I433" s="121" t="str">
        <f t="shared" si="748"/>
        <v>CT20ACM01</v>
      </c>
      <c r="J433" s="90">
        <f t="shared" si="749"/>
        <v>62.400000000000006</v>
      </c>
      <c r="K433" s="90">
        <f t="shared" si="750"/>
        <v>18</v>
      </c>
      <c r="L433" s="90">
        <f t="shared" si="863"/>
        <v>11.232000000000001</v>
      </c>
      <c r="M433" s="121" t="str">
        <f t="shared" si="751"/>
        <v>AC20MNM02</v>
      </c>
      <c r="N433" s="90">
        <f t="shared" si="752"/>
        <v>45.06</v>
      </c>
      <c r="O433" s="90">
        <f t="shared" si="753"/>
        <v>20</v>
      </c>
      <c r="P433" s="90">
        <f t="shared" si="864"/>
        <v>9.0120000000000005</v>
      </c>
      <c r="Q433" s="121">
        <f t="shared" si="754"/>
        <v>0</v>
      </c>
      <c r="R433" s="90">
        <f t="shared" si="755"/>
        <v>0</v>
      </c>
      <c r="S433" s="90">
        <f t="shared" si="756"/>
        <v>0</v>
      </c>
      <c r="T433" s="90">
        <f t="shared" si="865"/>
        <v>0</v>
      </c>
      <c r="U433" s="121" t="str">
        <f t="shared" si="757"/>
        <v>EU20TAM01</v>
      </c>
      <c r="V433" s="90">
        <f t="shared" si="758"/>
        <v>79.44</v>
      </c>
      <c r="W433" s="90">
        <f t="shared" si="759"/>
        <v>11</v>
      </c>
      <c r="X433" s="90">
        <f t="shared" si="866"/>
        <v>8.7383999999999986</v>
      </c>
      <c r="Y433" s="121">
        <f t="shared" si="760"/>
        <v>0</v>
      </c>
      <c r="Z433" s="90">
        <f t="shared" si="761"/>
        <v>0</v>
      </c>
      <c r="AA433" s="90">
        <f t="shared" si="762"/>
        <v>0</v>
      </c>
      <c r="AB433" s="90">
        <f t="shared" si="867"/>
        <v>0</v>
      </c>
      <c r="AC433" s="121" t="str">
        <f t="shared" si="763"/>
        <v>MF19DAG01</v>
      </c>
      <c r="AD433" s="90">
        <f t="shared" si="764"/>
        <v>30.42</v>
      </c>
      <c r="AE433" s="90">
        <f t="shared" si="765"/>
        <v>33</v>
      </c>
      <c r="AF433" s="90">
        <f t="shared" si="868"/>
        <v>10.038600000000001</v>
      </c>
      <c r="AG433" s="121" t="str">
        <f t="shared" si="766"/>
        <v>CT20DAG01</v>
      </c>
      <c r="AH433" s="90">
        <f t="shared" si="767"/>
        <v>30.72</v>
      </c>
      <c r="AI433" s="90">
        <f t="shared" si="768"/>
        <v>0</v>
      </c>
      <c r="AJ433" s="90">
        <f t="shared" si="869"/>
        <v>0</v>
      </c>
      <c r="AK433" s="121" t="str">
        <f t="shared" si="769"/>
        <v>AC20MN20G01</v>
      </c>
      <c r="AL433" s="90">
        <f t="shared" si="770"/>
        <v>43.5</v>
      </c>
      <c r="AM433" s="90">
        <f t="shared" si="771"/>
        <v>25</v>
      </c>
      <c r="AN433" s="90">
        <f t="shared" si="870"/>
        <v>10.875</v>
      </c>
      <c r="AO433" s="121">
        <f t="shared" si="772"/>
        <v>0</v>
      </c>
      <c r="AP433" s="118">
        <f t="shared" si="872"/>
        <v>0</v>
      </c>
      <c r="AQ433" s="89">
        <f t="shared" si="773"/>
        <v>0</v>
      </c>
      <c r="AR433" s="279">
        <f t="shared" si="873"/>
        <v>0</v>
      </c>
      <c r="AS433" s="121">
        <f t="shared" si="774"/>
        <v>0</v>
      </c>
      <c r="AT433" s="118">
        <f t="shared" si="874"/>
        <v>0</v>
      </c>
      <c r="AU433" s="279">
        <f t="shared" si="775"/>
        <v>0</v>
      </c>
      <c r="AV433" s="279">
        <f t="shared" si="875"/>
        <v>0</v>
      </c>
      <c r="AW433" s="123">
        <f t="shared" si="776"/>
        <v>0</v>
      </c>
      <c r="AX433" s="118">
        <f t="shared" si="876"/>
        <v>0</v>
      </c>
      <c r="AY433" s="287">
        <f t="shared" si="777"/>
        <v>352.38</v>
      </c>
      <c r="AZ433" s="78">
        <f t="shared" si="839"/>
        <v>63.889200000000002</v>
      </c>
      <c r="BA433" s="279"/>
      <c r="BC433" s="325">
        <f t="shared" si="840"/>
        <v>384</v>
      </c>
      <c r="BD433" s="330"/>
      <c r="BE433" s="331" t="b">
        <f t="shared" si="841"/>
        <v>0</v>
      </c>
      <c r="BF433" s="330"/>
      <c r="BG433" s="331" t="b">
        <f t="shared" si="842"/>
        <v>0</v>
      </c>
    </row>
    <row r="434" spans="2:59" ht="15" customHeight="1" x14ac:dyDescent="0.2">
      <c r="B434" s="91">
        <v>385</v>
      </c>
      <c r="C434" s="91" t="s">
        <v>92</v>
      </c>
      <c r="D434" s="283">
        <f t="shared" si="871"/>
        <v>44141</v>
      </c>
      <c r="E434" s="90" t="str">
        <f t="shared" ref="E434:E513" si="877">IFERROR(VLOOKUP($B434,FATT_GD,8,0),0)</f>
        <v>MF19ACM01</v>
      </c>
      <c r="F434" s="90">
        <f t="shared" ref="F434:F513" si="878">IFERROR(VLOOKUP($B434,FATT_GD,10,0),0)</f>
        <v>60.84</v>
      </c>
      <c r="G434" s="90">
        <f t="shared" ref="G434:G513" si="879">IFERROR(VLOOKUP($E434,LOTTI_MF_BIO,4,0),0)</f>
        <v>23</v>
      </c>
      <c r="H434" s="90">
        <f t="shared" si="862"/>
        <v>13.993200000000002</v>
      </c>
      <c r="I434" s="121" t="str">
        <f t="shared" ref="I434:I513" si="880">IFERROR(VLOOKUP($B434,FATT_GD,11,0),0)</f>
        <v>CT20ACM01</v>
      </c>
      <c r="J434" s="90">
        <f t="shared" ref="J434:J513" si="881">IFERROR(VLOOKUP($B434,FATT_GD,13,0),0)</f>
        <v>62.400000000000006</v>
      </c>
      <c r="K434" s="90">
        <f t="shared" ref="K434:K513" si="882">IFERROR(VLOOKUP($I434,LOTTI_CT_BIO,4,0),0)</f>
        <v>18</v>
      </c>
      <c r="L434" s="90">
        <f t="shared" si="863"/>
        <v>11.232000000000001</v>
      </c>
      <c r="M434" s="121" t="str">
        <f t="shared" ref="M434:M513" si="883">IFERROR(VLOOKUP($B434,FATT_GD,14,0),0)</f>
        <v>AC20MNM02</v>
      </c>
      <c r="N434" s="90">
        <f t="shared" ref="N434:N513" si="884">IFERROR(VLOOKUP($B434,FATT_GD,16,0),0)</f>
        <v>135.18</v>
      </c>
      <c r="O434" s="90">
        <f t="shared" ref="O434:O513" si="885">IFERROR(VLOOKUP($M434,LOTTI_AC_BIO,4,0),0)</f>
        <v>20</v>
      </c>
      <c r="P434" s="90">
        <f t="shared" si="864"/>
        <v>27.036000000000005</v>
      </c>
      <c r="Q434" s="121">
        <f t="shared" ref="Q434:Q513" si="886">IFERROR(VLOOKUP($B434,FATT_GD,17,0),0)</f>
        <v>0</v>
      </c>
      <c r="R434" s="90">
        <f t="shared" ref="R434:R513" si="887">IFERROR(VLOOKUP($B434,FATT_GD,19,0),0)</f>
        <v>0</v>
      </c>
      <c r="S434" s="90">
        <f t="shared" ref="S434:S513" si="888">IFERROR(VLOOKUP($Q434,LOTTI_ME_BIO,4,0),0)</f>
        <v>0</v>
      </c>
      <c r="T434" s="90">
        <f t="shared" si="865"/>
        <v>0</v>
      </c>
      <c r="U434" s="121" t="str">
        <f t="shared" ref="U434:U513" si="889">IFERROR(VLOOKUP($B434,FATT_GD,20,0),0)</f>
        <v>EU20TAM01</v>
      </c>
      <c r="V434" s="90">
        <f t="shared" ref="V434:V513" si="890">IFERROR(VLOOKUP($B434,FATT_GD,22,0),0)</f>
        <v>79.44</v>
      </c>
      <c r="W434" s="90">
        <f t="shared" ref="W434:W513" si="891">IFERROR(VLOOKUP($U434,LOTTI_EU_BIO,4,0),0)</f>
        <v>11</v>
      </c>
      <c r="X434" s="90">
        <f t="shared" si="866"/>
        <v>8.7383999999999986</v>
      </c>
      <c r="Y434" s="121">
        <f t="shared" ref="Y434:Y513" si="892">IFERROR(VLOOKUP($B434,FATT_GD,23,0),0)</f>
        <v>0</v>
      </c>
      <c r="Z434" s="90">
        <f t="shared" ref="Z434:Z513" si="893">IFERROR(VLOOKUP($B434,FATT_GD,25,0),0)</f>
        <v>0</v>
      </c>
      <c r="AA434" s="90">
        <f t="shared" ref="AA434:AA513" si="894">IFERROR(VLOOKUP($Y434,LOTTI_TG_BIO,4,0),0)</f>
        <v>0</v>
      </c>
      <c r="AB434" s="90">
        <f t="shared" si="867"/>
        <v>0</v>
      </c>
      <c r="AC434" s="121">
        <f t="shared" ref="AC434:AC513" si="895">IFERROR(VLOOKUP($B434,FATT_GD,26,0),0)</f>
        <v>0</v>
      </c>
      <c r="AD434" s="90">
        <f t="shared" ref="AD434:AD513" si="896">IFERROR(VLOOKUP($B434,FATT_GD,28,0),0)</f>
        <v>0</v>
      </c>
      <c r="AE434" s="90">
        <f t="shared" ref="AE434:AE513" si="897">IFERROR(VLOOKUP($AC434,LOTTI_MF,4,0),0)</f>
        <v>0</v>
      </c>
      <c r="AF434" s="90">
        <f t="shared" si="868"/>
        <v>0</v>
      </c>
      <c r="AG434" s="121" t="str">
        <f t="shared" ref="AG434:AG513" si="898">IFERROR(VLOOKUP($B434,FATT_GD,29,0),0)</f>
        <v>CT20DAG01</v>
      </c>
      <c r="AH434" s="90">
        <f t="shared" ref="AH434:AH513" si="899">IFERROR(VLOOKUP($B434,FATT_GD,31,0),0)</f>
        <v>30.72</v>
      </c>
      <c r="AI434" s="90">
        <f t="shared" ref="AI434:AI513" si="900">IFERROR(VLOOKUP($AG434,LOTTI_CT,4,0),0)</f>
        <v>0</v>
      </c>
      <c r="AJ434" s="90">
        <f t="shared" si="869"/>
        <v>0</v>
      </c>
      <c r="AK434" s="121">
        <f t="shared" ref="AK434:AK513" si="901">IFERROR(VLOOKUP($B434,FATT_GD,32,0),0)</f>
        <v>0</v>
      </c>
      <c r="AL434" s="90">
        <f t="shared" ref="AL434:AL513" si="902">IFERROR(VLOOKUP($B434,FATT_GD,34,0),0)</f>
        <v>0</v>
      </c>
      <c r="AM434" s="90">
        <f t="shared" ref="AM434:AM513" si="903">IFERROR(VLOOKUP($AK434,LOTTI_AC,4,0),0)</f>
        <v>0</v>
      </c>
      <c r="AN434" s="90">
        <f t="shared" si="870"/>
        <v>0</v>
      </c>
      <c r="AO434" s="121">
        <f t="shared" ref="AO434:AO513" si="904">IFERROR(VLOOKUP($B434,FATT_GD,37,0),0)</f>
        <v>0</v>
      </c>
      <c r="AP434" s="118">
        <f t="shared" si="872"/>
        <v>0</v>
      </c>
      <c r="AQ434" s="89">
        <f t="shared" ref="AQ434:AQ513" si="905">IFERROR(VLOOKUP($B434,FATT_VE,5,0),0)</f>
        <v>0</v>
      </c>
      <c r="AR434" s="279">
        <f t="shared" si="873"/>
        <v>0</v>
      </c>
      <c r="AS434" s="121">
        <f t="shared" ref="AS434:AS513" si="906">IFERROR(VLOOKUP($B434,FATT_VE,10,0),0)</f>
        <v>0</v>
      </c>
      <c r="AT434" s="118">
        <f t="shared" si="874"/>
        <v>0</v>
      </c>
      <c r="AU434" s="279">
        <f t="shared" ref="AU434:AU513" si="907">IFERROR(VLOOKUP($B434,FATT_VE,13,0),0)</f>
        <v>0</v>
      </c>
      <c r="AV434" s="279">
        <f t="shared" si="875"/>
        <v>0</v>
      </c>
      <c r="AW434" s="123">
        <f t="shared" ref="AW434:AW513" si="908">IFERROR(VLOOKUP($B434,FATT_VE,62,0),0)</f>
        <v>0</v>
      </c>
      <c r="AX434" s="118">
        <f t="shared" si="876"/>
        <v>0</v>
      </c>
      <c r="AY434" s="287">
        <f t="shared" ref="AY434:AY513" si="909">IF($C434="GD",F434+J434+N434+R434+V434+Z434+AD434+AH434+AL434+AO434,AQ434+AS434+AU434+AW434)</f>
        <v>368.58000000000004</v>
      </c>
      <c r="AZ434" s="78">
        <f t="shared" si="839"/>
        <v>60.999600000000001</v>
      </c>
      <c r="BA434" s="279"/>
      <c r="BC434" s="325">
        <f t="shared" si="840"/>
        <v>385</v>
      </c>
      <c r="BD434" s="330"/>
      <c r="BE434" s="331" t="b">
        <f t="shared" si="841"/>
        <v>0</v>
      </c>
      <c r="BF434" s="330"/>
      <c r="BG434" s="331" t="b">
        <f t="shared" si="842"/>
        <v>0</v>
      </c>
    </row>
    <row r="435" spans="2:59" ht="15" customHeight="1" x14ac:dyDescent="0.2">
      <c r="B435" s="91">
        <v>386</v>
      </c>
      <c r="C435" s="91" t="s">
        <v>92</v>
      </c>
      <c r="D435" s="283">
        <f t="shared" si="871"/>
        <v>44141</v>
      </c>
      <c r="E435" s="90" t="str">
        <f t="shared" si="877"/>
        <v>MF19ACM01</v>
      </c>
      <c r="F435" s="90">
        <f t="shared" si="878"/>
        <v>30.42</v>
      </c>
      <c r="G435" s="90">
        <f t="shared" si="879"/>
        <v>23</v>
      </c>
      <c r="H435" s="90">
        <f t="shared" si="862"/>
        <v>6.9966000000000008</v>
      </c>
      <c r="I435" s="121" t="str">
        <f t="shared" si="880"/>
        <v>CT20ACM01</v>
      </c>
      <c r="J435" s="90">
        <f t="shared" si="881"/>
        <v>31.200000000000003</v>
      </c>
      <c r="K435" s="90">
        <f t="shared" si="882"/>
        <v>18</v>
      </c>
      <c r="L435" s="90">
        <f t="shared" si="863"/>
        <v>5.6160000000000005</v>
      </c>
      <c r="M435" s="121" t="str">
        <f t="shared" si="883"/>
        <v>AC20MNM02</v>
      </c>
      <c r="N435" s="90">
        <f t="shared" si="884"/>
        <v>45.06</v>
      </c>
      <c r="O435" s="90">
        <f t="shared" si="885"/>
        <v>20</v>
      </c>
      <c r="P435" s="90">
        <f t="shared" si="864"/>
        <v>9.0120000000000005</v>
      </c>
      <c r="Q435" s="121">
        <f t="shared" si="886"/>
        <v>0</v>
      </c>
      <c r="R435" s="90">
        <f t="shared" si="887"/>
        <v>0</v>
      </c>
      <c r="S435" s="90">
        <f t="shared" si="888"/>
        <v>0</v>
      </c>
      <c r="T435" s="90">
        <f t="shared" si="865"/>
        <v>0</v>
      </c>
      <c r="U435" s="121" t="str">
        <f t="shared" si="889"/>
        <v>EU20TAM01</v>
      </c>
      <c r="V435" s="90">
        <f t="shared" si="890"/>
        <v>79.44</v>
      </c>
      <c r="W435" s="90">
        <f t="shared" si="891"/>
        <v>11</v>
      </c>
      <c r="X435" s="90">
        <f t="shared" si="866"/>
        <v>8.7383999999999986</v>
      </c>
      <c r="Y435" s="121">
        <f t="shared" si="892"/>
        <v>0</v>
      </c>
      <c r="Z435" s="90">
        <f t="shared" si="893"/>
        <v>0</v>
      </c>
      <c r="AA435" s="90">
        <f t="shared" si="894"/>
        <v>0</v>
      </c>
      <c r="AB435" s="90">
        <f t="shared" si="867"/>
        <v>0</v>
      </c>
      <c r="AC435" s="121">
        <f t="shared" si="895"/>
        <v>0</v>
      </c>
      <c r="AD435" s="90">
        <f t="shared" si="896"/>
        <v>0</v>
      </c>
      <c r="AE435" s="90">
        <f t="shared" si="897"/>
        <v>0</v>
      </c>
      <c r="AF435" s="90">
        <f t="shared" si="868"/>
        <v>0</v>
      </c>
      <c r="AG435" s="121" t="str">
        <f t="shared" si="898"/>
        <v>CT20DAG01</v>
      </c>
      <c r="AH435" s="90">
        <f t="shared" si="899"/>
        <v>30.72</v>
      </c>
      <c r="AI435" s="90">
        <f t="shared" si="900"/>
        <v>0</v>
      </c>
      <c r="AJ435" s="90">
        <f t="shared" si="869"/>
        <v>0</v>
      </c>
      <c r="AK435" s="121">
        <f t="shared" si="901"/>
        <v>0</v>
      </c>
      <c r="AL435" s="90">
        <f t="shared" si="902"/>
        <v>0</v>
      </c>
      <c r="AM435" s="90">
        <f t="shared" si="903"/>
        <v>0</v>
      </c>
      <c r="AN435" s="90">
        <f t="shared" si="870"/>
        <v>0</v>
      </c>
      <c r="AO435" s="121">
        <f t="shared" si="904"/>
        <v>0</v>
      </c>
      <c r="AP435" s="118">
        <f t="shared" si="872"/>
        <v>0</v>
      </c>
      <c r="AQ435" s="89">
        <f t="shared" si="905"/>
        <v>0</v>
      </c>
      <c r="AR435" s="279">
        <f t="shared" si="873"/>
        <v>0</v>
      </c>
      <c r="AS435" s="121">
        <f t="shared" si="906"/>
        <v>0</v>
      </c>
      <c r="AT435" s="118">
        <f t="shared" si="874"/>
        <v>0</v>
      </c>
      <c r="AU435" s="279">
        <f t="shared" si="907"/>
        <v>0</v>
      </c>
      <c r="AV435" s="279">
        <f t="shared" si="875"/>
        <v>0</v>
      </c>
      <c r="AW435" s="123">
        <f t="shared" si="908"/>
        <v>0</v>
      </c>
      <c r="AX435" s="118">
        <f t="shared" si="876"/>
        <v>0</v>
      </c>
      <c r="AY435" s="287">
        <f t="shared" si="909"/>
        <v>216.84</v>
      </c>
      <c r="AZ435" s="78">
        <f t="shared" si="839"/>
        <v>30.363</v>
      </c>
      <c r="BA435" s="279"/>
      <c r="BC435" s="325">
        <f t="shared" si="840"/>
        <v>386</v>
      </c>
      <c r="BD435" s="330"/>
      <c r="BE435" s="331" t="b">
        <f t="shared" si="841"/>
        <v>0</v>
      </c>
      <c r="BF435" s="330"/>
      <c r="BG435" s="331" t="b">
        <f t="shared" si="842"/>
        <v>0</v>
      </c>
    </row>
    <row r="436" spans="2:59" ht="15" customHeight="1" x14ac:dyDescent="0.2">
      <c r="B436" s="91">
        <v>387</v>
      </c>
      <c r="C436" s="91" t="s">
        <v>92</v>
      </c>
      <c r="D436" s="283">
        <f t="shared" si="871"/>
        <v>44141</v>
      </c>
      <c r="E436" s="90" t="str">
        <f t="shared" si="877"/>
        <v>MF19ACM01</v>
      </c>
      <c r="F436" s="90">
        <f t="shared" si="878"/>
        <v>30.42</v>
      </c>
      <c r="G436" s="90">
        <f t="shared" si="879"/>
        <v>23</v>
      </c>
      <c r="H436" s="90">
        <f t="shared" ref="H436" si="910">F436*G436/100</f>
        <v>6.9966000000000008</v>
      </c>
      <c r="I436" s="121" t="str">
        <f t="shared" si="880"/>
        <v>CT20ACM01</v>
      </c>
      <c r="J436" s="90">
        <f t="shared" si="881"/>
        <v>62.400000000000006</v>
      </c>
      <c r="K436" s="90">
        <f t="shared" si="882"/>
        <v>18</v>
      </c>
      <c r="L436" s="90">
        <f t="shared" ref="L436" si="911">J436*K436/100</f>
        <v>11.232000000000001</v>
      </c>
      <c r="M436" s="121" t="str">
        <f t="shared" si="883"/>
        <v>AC20MNM02</v>
      </c>
      <c r="N436" s="90">
        <f t="shared" si="884"/>
        <v>90.12</v>
      </c>
      <c r="O436" s="90">
        <f t="shared" si="885"/>
        <v>20</v>
      </c>
      <c r="P436" s="90">
        <f t="shared" ref="P436" si="912">N436*O436/100</f>
        <v>18.024000000000001</v>
      </c>
      <c r="Q436" s="121">
        <f t="shared" si="886"/>
        <v>0</v>
      </c>
      <c r="R436" s="90">
        <f t="shared" si="887"/>
        <v>0</v>
      </c>
      <c r="S436" s="90">
        <f t="shared" si="888"/>
        <v>0</v>
      </c>
      <c r="T436" s="90">
        <f t="shared" ref="T436" si="913">R436*S436/100</f>
        <v>0</v>
      </c>
      <c r="U436" s="121">
        <f t="shared" si="889"/>
        <v>0</v>
      </c>
      <c r="V436" s="90">
        <f t="shared" si="890"/>
        <v>0</v>
      </c>
      <c r="W436" s="90">
        <f t="shared" si="891"/>
        <v>0</v>
      </c>
      <c r="X436" s="90">
        <f t="shared" ref="X436" si="914">V436*W436/100</f>
        <v>0</v>
      </c>
      <c r="Y436" s="121">
        <f t="shared" si="892"/>
        <v>0</v>
      </c>
      <c r="Z436" s="90">
        <f t="shared" si="893"/>
        <v>0</v>
      </c>
      <c r="AA436" s="90">
        <f t="shared" si="894"/>
        <v>0</v>
      </c>
      <c r="AB436" s="90">
        <f t="shared" ref="AB436" si="915">Z436*AA436/100</f>
        <v>0</v>
      </c>
      <c r="AC436" s="121">
        <f t="shared" si="895"/>
        <v>0</v>
      </c>
      <c r="AD436" s="90">
        <f t="shared" si="896"/>
        <v>0</v>
      </c>
      <c r="AE436" s="90">
        <f t="shared" si="897"/>
        <v>0</v>
      </c>
      <c r="AF436" s="90">
        <f t="shared" ref="AF436" si="916">AD436*AE436/100</f>
        <v>0</v>
      </c>
      <c r="AG436" s="121">
        <f t="shared" si="898"/>
        <v>0</v>
      </c>
      <c r="AH436" s="90">
        <f t="shared" si="899"/>
        <v>0</v>
      </c>
      <c r="AI436" s="90">
        <f t="shared" si="900"/>
        <v>0</v>
      </c>
      <c r="AJ436" s="90">
        <f t="shared" ref="AJ436" si="917">AH436*AI436/100</f>
        <v>0</v>
      </c>
      <c r="AK436" s="121" t="str">
        <f t="shared" si="901"/>
        <v>AC20MN20G01</v>
      </c>
      <c r="AL436" s="90">
        <f t="shared" si="902"/>
        <v>43.5</v>
      </c>
      <c r="AM436" s="90">
        <f t="shared" si="903"/>
        <v>25</v>
      </c>
      <c r="AN436" s="90">
        <f t="shared" ref="AN436" si="918">AL436*AM436/100</f>
        <v>10.875</v>
      </c>
      <c r="AO436" s="121">
        <f t="shared" si="904"/>
        <v>0</v>
      </c>
      <c r="AP436" s="118">
        <f t="shared" ref="AP436" si="919">IFERROR(IF(AO436&gt;0,AO436*AP$6/100,0),0)</f>
        <v>0</v>
      </c>
      <c r="AQ436" s="89">
        <f t="shared" si="905"/>
        <v>0</v>
      </c>
      <c r="AR436" s="279">
        <f t="shared" ref="AR436" si="920">IFERROR(IF(AQ436&gt;0,AQ436*AR$6/100,0),0)</f>
        <v>0</v>
      </c>
      <c r="AS436" s="121">
        <f t="shared" si="906"/>
        <v>0</v>
      </c>
      <c r="AT436" s="118">
        <f t="shared" ref="AT436" si="921">IFERROR(IF(AS436&gt;0,AS436*AT$6/100,0),0)</f>
        <v>0</v>
      </c>
      <c r="AU436" s="279">
        <f t="shared" si="907"/>
        <v>0</v>
      </c>
      <c r="AV436" s="279">
        <f t="shared" ref="AV436" si="922">IFERROR(IF(AU436&gt;0,AU436*AV$6/100,0),0)</f>
        <v>0</v>
      </c>
      <c r="AW436" s="123">
        <f t="shared" si="908"/>
        <v>0</v>
      </c>
      <c r="AX436" s="118">
        <f t="shared" ref="AX436" si="923">IFERROR(IF(AW436&gt;0,AW436*AX$6/100,0),0)</f>
        <v>0</v>
      </c>
      <c r="AY436" s="287">
        <f t="shared" ref="AY436" si="924">IF($C436="GD",F436+J436+N436+R436+V436+Z436+AD436+AH436+AL436+AO436,AQ436+AS436+AU436+AW436)</f>
        <v>226.44</v>
      </c>
      <c r="AZ436" s="78">
        <f t="shared" si="839"/>
        <v>47.127600000000001</v>
      </c>
      <c r="BA436" s="279"/>
      <c r="BC436" s="325">
        <f t="shared" si="840"/>
        <v>387</v>
      </c>
      <c r="BD436" s="330"/>
      <c r="BE436" s="331" t="b">
        <f t="shared" si="841"/>
        <v>0</v>
      </c>
      <c r="BF436" s="330"/>
      <c r="BG436" s="331" t="b">
        <f t="shared" si="842"/>
        <v>0</v>
      </c>
    </row>
    <row r="437" spans="2:59" ht="15" customHeight="1" x14ac:dyDescent="0.2">
      <c r="B437" s="91">
        <v>388</v>
      </c>
      <c r="C437" s="91" t="s">
        <v>92</v>
      </c>
      <c r="D437" s="283">
        <f t="shared" si="871"/>
        <v>44141</v>
      </c>
      <c r="E437" s="90">
        <f t="shared" si="877"/>
        <v>0</v>
      </c>
      <c r="F437" s="90">
        <f t="shared" si="878"/>
        <v>0</v>
      </c>
      <c r="G437" s="90">
        <f t="shared" si="879"/>
        <v>0</v>
      </c>
      <c r="H437" s="90">
        <f t="shared" si="862"/>
        <v>0</v>
      </c>
      <c r="I437" s="121">
        <f t="shared" si="880"/>
        <v>0</v>
      </c>
      <c r="J437" s="90">
        <f t="shared" si="881"/>
        <v>0</v>
      </c>
      <c r="K437" s="90">
        <f t="shared" si="882"/>
        <v>0</v>
      </c>
      <c r="L437" s="90">
        <f t="shared" si="863"/>
        <v>0</v>
      </c>
      <c r="M437" s="121" t="str">
        <f t="shared" si="883"/>
        <v>AC20MNM02</v>
      </c>
      <c r="N437" s="90">
        <f t="shared" si="884"/>
        <v>90.12</v>
      </c>
      <c r="O437" s="90">
        <f t="shared" si="885"/>
        <v>20</v>
      </c>
      <c r="P437" s="90">
        <f t="shared" si="864"/>
        <v>18.024000000000001</v>
      </c>
      <c r="Q437" s="121">
        <f t="shared" si="886"/>
        <v>0</v>
      </c>
      <c r="R437" s="90">
        <f t="shared" si="887"/>
        <v>0</v>
      </c>
      <c r="S437" s="90">
        <f t="shared" si="888"/>
        <v>0</v>
      </c>
      <c r="T437" s="90">
        <f t="shared" si="865"/>
        <v>0</v>
      </c>
      <c r="U437" s="121" t="str">
        <f t="shared" si="889"/>
        <v>EU20TAM01</v>
      </c>
      <c r="V437" s="90">
        <f t="shared" si="890"/>
        <v>39.72</v>
      </c>
      <c r="W437" s="90">
        <f t="shared" si="891"/>
        <v>11</v>
      </c>
      <c r="X437" s="90">
        <f t="shared" si="866"/>
        <v>4.3691999999999993</v>
      </c>
      <c r="Y437" s="121">
        <f t="shared" si="892"/>
        <v>0</v>
      </c>
      <c r="Z437" s="90">
        <f t="shared" si="893"/>
        <v>0</v>
      </c>
      <c r="AA437" s="90">
        <f t="shared" si="894"/>
        <v>0</v>
      </c>
      <c r="AB437" s="90">
        <f t="shared" si="867"/>
        <v>0</v>
      </c>
      <c r="AC437" s="121" t="str">
        <f t="shared" si="895"/>
        <v>MF19DAG01</v>
      </c>
      <c r="AD437" s="90">
        <f t="shared" si="896"/>
        <v>60.84</v>
      </c>
      <c r="AE437" s="90">
        <f t="shared" si="897"/>
        <v>33</v>
      </c>
      <c r="AF437" s="90">
        <f t="shared" si="868"/>
        <v>20.077200000000001</v>
      </c>
      <c r="AG437" s="121" t="str">
        <f t="shared" si="898"/>
        <v>CT20DAG01</v>
      </c>
      <c r="AH437" s="90">
        <f t="shared" si="899"/>
        <v>30.72</v>
      </c>
      <c r="AI437" s="90">
        <f t="shared" si="900"/>
        <v>0</v>
      </c>
      <c r="AJ437" s="90">
        <f t="shared" si="869"/>
        <v>0</v>
      </c>
      <c r="AK437" s="121" t="str">
        <f t="shared" si="901"/>
        <v>AC20MN20G01</v>
      </c>
      <c r="AL437" s="90">
        <f t="shared" si="902"/>
        <v>87</v>
      </c>
      <c r="AM437" s="90">
        <f t="shared" si="903"/>
        <v>25</v>
      </c>
      <c r="AN437" s="90">
        <f t="shared" si="870"/>
        <v>21.75</v>
      </c>
      <c r="AO437" s="121">
        <f t="shared" si="904"/>
        <v>0</v>
      </c>
      <c r="AP437" s="118">
        <f t="shared" si="872"/>
        <v>0</v>
      </c>
      <c r="AQ437" s="89">
        <f t="shared" si="905"/>
        <v>0</v>
      </c>
      <c r="AR437" s="279">
        <f t="shared" si="873"/>
        <v>0</v>
      </c>
      <c r="AS437" s="121">
        <f t="shared" si="906"/>
        <v>0</v>
      </c>
      <c r="AT437" s="118">
        <f t="shared" si="874"/>
        <v>0</v>
      </c>
      <c r="AU437" s="279">
        <f t="shared" si="907"/>
        <v>0</v>
      </c>
      <c r="AV437" s="279">
        <f t="shared" si="875"/>
        <v>0</v>
      </c>
      <c r="AW437" s="123">
        <f t="shared" si="908"/>
        <v>0</v>
      </c>
      <c r="AX437" s="118">
        <f t="shared" si="876"/>
        <v>0</v>
      </c>
      <c r="AY437" s="287">
        <f t="shared" si="909"/>
        <v>308.39999999999998</v>
      </c>
      <c r="AZ437" s="78">
        <f t="shared" si="839"/>
        <v>64.220399999999998</v>
      </c>
      <c r="BA437" s="279"/>
      <c r="BC437" s="325">
        <f t="shared" si="840"/>
        <v>388</v>
      </c>
      <c r="BD437" s="330"/>
      <c r="BE437" s="331" t="b">
        <f t="shared" si="841"/>
        <v>0</v>
      </c>
      <c r="BF437" s="330"/>
      <c r="BG437" s="331" t="b">
        <f t="shared" si="842"/>
        <v>0</v>
      </c>
    </row>
    <row r="438" spans="2:59" ht="15" customHeight="1" x14ac:dyDescent="0.2">
      <c r="B438" s="91">
        <v>389</v>
      </c>
      <c r="C438" s="91" t="s">
        <v>92</v>
      </c>
      <c r="D438" s="283">
        <f t="shared" si="871"/>
        <v>44141</v>
      </c>
      <c r="E438" s="90" t="str">
        <f t="shared" si="877"/>
        <v>MF19ACM01</v>
      </c>
      <c r="F438" s="90">
        <f t="shared" si="878"/>
        <v>60.84</v>
      </c>
      <c r="G438" s="90">
        <f t="shared" si="879"/>
        <v>23</v>
      </c>
      <c r="H438" s="90">
        <f t="shared" si="862"/>
        <v>13.993200000000002</v>
      </c>
      <c r="I438" s="121" t="str">
        <f t="shared" si="880"/>
        <v>CT20ACM01</v>
      </c>
      <c r="J438" s="90">
        <f t="shared" si="881"/>
        <v>62.400000000000006</v>
      </c>
      <c r="K438" s="90">
        <f t="shared" si="882"/>
        <v>18</v>
      </c>
      <c r="L438" s="90">
        <f t="shared" si="863"/>
        <v>11.232000000000001</v>
      </c>
      <c r="M438" s="121" t="str">
        <f t="shared" si="883"/>
        <v>AC20MNM02</v>
      </c>
      <c r="N438" s="90">
        <f t="shared" si="884"/>
        <v>90.12</v>
      </c>
      <c r="O438" s="90">
        <f t="shared" si="885"/>
        <v>20</v>
      </c>
      <c r="P438" s="90">
        <f t="shared" si="864"/>
        <v>18.024000000000001</v>
      </c>
      <c r="Q438" s="121">
        <f t="shared" si="886"/>
        <v>0</v>
      </c>
      <c r="R438" s="90">
        <f t="shared" si="887"/>
        <v>0</v>
      </c>
      <c r="S438" s="90">
        <f t="shared" si="888"/>
        <v>0</v>
      </c>
      <c r="T438" s="90">
        <f t="shared" si="865"/>
        <v>0</v>
      </c>
      <c r="U438" s="121" t="str">
        <f t="shared" si="889"/>
        <v>EU20TAM01</v>
      </c>
      <c r="V438" s="90">
        <f t="shared" si="890"/>
        <v>79.44</v>
      </c>
      <c r="W438" s="90">
        <f t="shared" si="891"/>
        <v>11</v>
      </c>
      <c r="X438" s="90">
        <f t="shared" si="866"/>
        <v>8.7383999999999986</v>
      </c>
      <c r="Y438" s="121">
        <f t="shared" si="892"/>
        <v>0</v>
      </c>
      <c r="Z438" s="90">
        <f t="shared" si="893"/>
        <v>0</v>
      </c>
      <c r="AA438" s="90">
        <f t="shared" si="894"/>
        <v>0</v>
      </c>
      <c r="AB438" s="90">
        <f t="shared" si="867"/>
        <v>0</v>
      </c>
      <c r="AC438" s="121" t="str">
        <f t="shared" si="895"/>
        <v>MF19DAG01</v>
      </c>
      <c r="AD438" s="90">
        <f t="shared" si="896"/>
        <v>60.84</v>
      </c>
      <c r="AE438" s="90">
        <f t="shared" si="897"/>
        <v>33</v>
      </c>
      <c r="AF438" s="90">
        <f t="shared" si="868"/>
        <v>20.077200000000001</v>
      </c>
      <c r="AG438" s="121" t="str">
        <f t="shared" si="898"/>
        <v>CT20DAG01</v>
      </c>
      <c r="AH438" s="90">
        <f t="shared" si="899"/>
        <v>61.44</v>
      </c>
      <c r="AI438" s="90">
        <f t="shared" si="900"/>
        <v>0</v>
      </c>
      <c r="AJ438" s="90">
        <f t="shared" si="869"/>
        <v>0</v>
      </c>
      <c r="AK438" s="121" t="str">
        <f t="shared" si="901"/>
        <v>AC20MN20G01</v>
      </c>
      <c r="AL438" s="90">
        <f t="shared" si="902"/>
        <v>36.25</v>
      </c>
      <c r="AM438" s="90">
        <f t="shared" si="903"/>
        <v>25</v>
      </c>
      <c r="AN438" s="90">
        <f t="shared" si="870"/>
        <v>9.0625</v>
      </c>
      <c r="AO438" s="121">
        <f t="shared" si="904"/>
        <v>0</v>
      </c>
      <c r="AP438" s="118">
        <f t="shared" si="872"/>
        <v>0</v>
      </c>
      <c r="AQ438" s="89">
        <f t="shared" si="905"/>
        <v>0</v>
      </c>
      <c r="AR438" s="279">
        <f t="shared" si="873"/>
        <v>0</v>
      </c>
      <c r="AS438" s="121">
        <f t="shared" si="906"/>
        <v>0</v>
      </c>
      <c r="AT438" s="118">
        <f t="shared" si="874"/>
        <v>0</v>
      </c>
      <c r="AU438" s="279">
        <f t="shared" si="907"/>
        <v>0</v>
      </c>
      <c r="AV438" s="279">
        <f t="shared" si="875"/>
        <v>0</v>
      </c>
      <c r="AW438" s="123">
        <f t="shared" si="908"/>
        <v>0</v>
      </c>
      <c r="AX438" s="118">
        <f t="shared" si="876"/>
        <v>0</v>
      </c>
      <c r="AY438" s="287">
        <f t="shared" si="909"/>
        <v>451.33</v>
      </c>
      <c r="AZ438" s="78">
        <f t="shared" si="839"/>
        <v>81.127300000000005</v>
      </c>
      <c r="BA438" s="279"/>
      <c r="BC438" s="325">
        <f t="shared" si="840"/>
        <v>389</v>
      </c>
      <c r="BD438" s="330"/>
      <c r="BE438" s="331" t="b">
        <f t="shared" si="841"/>
        <v>0</v>
      </c>
      <c r="BF438" s="330"/>
      <c r="BG438" s="331" t="b">
        <f t="shared" si="842"/>
        <v>0</v>
      </c>
    </row>
    <row r="439" spans="2:59" ht="15" customHeight="1" x14ac:dyDescent="0.2">
      <c r="B439" s="91">
        <v>390</v>
      </c>
      <c r="C439" s="91" t="s">
        <v>92</v>
      </c>
      <c r="D439" s="283">
        <f t="shared" si="871"/>
        <v>44141</v>
      </c>
      <c r="E439" s="90" t="str">
        <f t="shared" si="877"/>
        <v>MF19ACM01</v>
      </c>
      <c r="F439" s="90">
        <f t="shared" si="878"/>
        <v>30.42</v>
      </c>
      <c r="G439" s="90">
        <f t="shared" si="879"/>
        <v>23</v>
      </c>
      <c r="H439" s="90">
        <f t="shared" si="862"/>
        <v>6.9966000000000008</v>
      </c>
      <c r="I439" s="121" t="str">
        <f t="shared" si="880"/>
        <v>CT20ACM01</v>
      </c>
      <c r="J439" s="90">
        <f t="shared" si="881"/>
        <v>31.200000000000003</v>
      </c>
      <c r="K439" s="90">
        <f t="shared" si="882"/>
        <v>18</v>
      </c>
      <c r="L439" s="90">
        <f t="shared" si="863"/>
        <v>5.6160000000000005</v>
      </c>
      <c r="M439" s="121" t="str">
        <f t="shared" si="883"/>
        <v>AC20MNM02</v>
      </c>
      <c r="N439" s="90">
        <f t="shared" si="884"/>
        <v>45.06</v>
      </c>
      <c r="O439" s="90">
        <f t="shared" si="885"/>
        <v>20</v>
      </c>
      <c r="P439" s="90">
        <f t="shared" si="864"/>
        <v>9.0120000000000005</v>
      </c>
      <c r="Q439" s="121">
        <f t="shared" si="886"/>
        <v>0</v>
      </c>
      <c r="R439" s="90">
        <f t="shared" si="887"/>
        <v>0</v>
      </c>
      <c r="S439" s="90">
        <f t="shared" si="888"/>
        <v>0</v>
      </c>
      <c r="T439" s="90">
        <f t="shared" si="865"/>
        <v>0</v>
      </c>
      <c r="U439" s="121" t="str">
        <f t="shared" si="889"/>
        <v>EU20TAM01</v>
      </c>
      <c r="V439" s="90">
        <f t="shared" si="890"/>
        <v>39.72</v>
      </c>
      <c r="W439" s="90">
        <f t="shared" si="891"/>
        <v>11</v>
      </c>
      <c r="X439" s="90">
        <f t="shared" si="866"/>
        <v>4.3691999999999993</v>
      </c>
      <c r="Y439" s="121">
        <f t="shared" si="892"/>
        <v>0</v>
      </c>
      <c r="Z439" s="90">
        <f t="shared" si="893"/>
        <v>0</v>
      </c>
      <c r="AA439" s="90">
        <f t="shared" si="894"/>
        <v>0</v>
      </c>
      <c r="AB439" s="90">
        <f t="shared" si="867"/>
        <v>0</v>
      </c>
      <c r="AC439" s="121">
        <f t="shared" si="895"/>
        <v>0</v>
      </c>
      <c r="AD439" s="90">
        <f t="shared" si="896"/>
        <v>0</v>
      </c>
      <c r="AE439" s="90">
        <f t="shared" si="897"/>
        <v>0</v>
      </c>
      <c r="AF439" s="90">
        <f t="shared" si="868"/>
        <v>0</v>
      </c>
      <c r="AG439" s="121" t="str">
        <f t="shared" si="898"/>
        <v>CT20DAG01</v>
      </c>
      <c r="AH439" s="90">
        <f t="shared" si="899"/>
        <v>30.72</v>
      </c>
      <c r="AI439" s="90">
        <f t="shared" si="900"/>
        <v>0</v>
      </c>
      <c r="AJ439" s="90">
        <f t="shared" si="869"/>
        <v>0</v>
      </c>
      <c r="AK439" s="121" t="str">
        <f t="shared" si="901"/>
        <v>AC20MN20G01</v>
      </c>
      <c r="AL439" s="90">
        <f t="shared" si="902"/>
        <v>87</v>
      </c>
      <c r="AM439" s="90">
        <f t="shared" si="903"/>
        <v>25</v>
      </c>
      <c r="AN439" s="90">
        <f t="shared" si="870"/>
        <v>21.75</v>
      </c>
      <c r="AO439" s="121">
        <f t="shared" si="904"/>
        <v>0</v>
      </c>
      <c r="AP439" s="118">
        <f t="shared" si="872"/>
        <v>0</v>
      </c>
      <c r="AQ439" s="89">
        <f t="shared" si="905"/>
        <v>0</v>
      </c>
      <c r="AR439" s="279">
        <f t="shared" si="873"/>
        <v>0</v>
      </c>
      <c r="AS439" s="121">
        <f t="shared" si="906"/>
        <v>0</v>
      </c>
      <c r="AT439" s="118">
        <f t="shared" si="874"/>
        <v>0</v>
      </c>
      <c r="AU439" s="279">
        <f t="shared" si="907"/>
        <v>0</v>
      </c>
      <c r="AV439" s="279">
        <f t="shared" si="875"/>
        <v>0</v>
      </c>
      <c r="AW439" s="123">
        <f t="shared" si="908"/>
        <v>0</v>
      </c>
      <c r="AX439" s="118">
        <f t="shared" si="876"/>
        <v>0</v>
      </c>
      <c r="AY439" s="287">
        <f t="shared" si="909"/>
        <v>264.12</v>
      </c>
      <c r="AZ439" s="78">
        <f t="shared" si="839"/>
        <v>47.7438</v>
      </c>
      <c r="BA439" s="279"/>
      <c r="BC439" s="325">
        <f t="shared" si="840"/>
        <v>390</v>
      </c>
      <c r="BD439" s="330"/>
      <c r="BE439" s="331" t="b">
        <f t="shared" si="841"/>
        <v>0</v>
      </c>
      <c r="BF439" s="330"/>
      <c r="BG439" s="331" t="b">
        <f t="shared" si="842"/>
        <v>0</v>
      </c>
    </row>
    <row r="440" spans="2:59" ht="15" customHeight="1" x14ac:dyDescent="0.2">
      <c r="B440" s="91">
        <v>391</v>
      </c>
      <c r="C440" s="91" t="s">
        <v>92</v>
      </c>
      <c r="D440" s="283">
        <f t="shared" si="871"/>
        <v>44141</v>
      </c>
      <c r="E440" s="90" t="str">
        <f t="shared" si="877"/>
        <v>MF19ACM01</v>
      </c>
      <c r="F440" s="90">
        <f t="shared" si="878"/>
        <v>60.84</v>
      </c>
      <c r="G440" s="90">
        <f t="shared" si="879"/>
        <v>23</v>
      </c>
      <c r="H440" s="90">
        <f t="shared" si="862"/>
        <v>13.993200000000002</v>
      </c>
      <c r="I440" s="121" t="str">
        <f t="shared" si="880"/>
        <v>CT20ACM01</v>
      </c>
      <c r="J440" s="90">
        <f t="shared" si="881"/>
        <v>93.600000000000009</v>
      </c>
      <c r="K440" s="90">
        <f t="shared" si="882"/>
        <v>18</v>
      </c>
      <c r="L440" s="90">
        <f t="shared" si="863"/>
        <v>16.848000000000003</v>
      </c>
      <c r="M440" s="121" t="str">
        <f t="shared" si="883"/>
        <v>AC20MNM02</v>
      </c>
      <c r="N440" s="90">
        <f t="shared" si="884"/>
        <v>90.12</v>
      </c>
      <c r="O440" s="90">
        <f t="shared" si="885"/>
        <v>20</v>
      </c>
      <c r="P440" s="90">
        <f t="shared" si="864"/>
        <v>18.024000000000001</v>
      </c>
      <c r="Q440" s="121">
        <f t="shared" si="886"/>
        <v>0</v>
      </c>
      <c r="R440" s="90">
        <f t="shared" si="887"/>
        <v>0</v>
      </c>
      <c r="S440" s="90">
        <f t="shared" si="888"/>
        <v>0</v>
      </c>
      <c r="T440" s="90">
        <f t="shared" si="865"/>
        <v>0</v>
      </c>
      <c r="U440" s="121" t="str">
        <f t="shared" si="889"/>
        <v>EU20TAM01</v>
      </c>
      <c r="V440" s="90">
        <f t="shared" si="890"/>
        <v>158.88</v>
      </c>
      <c r="W440" s="90">
        <f t="shared" si="891"/>
        <v>11</v>
      </c>
      <c r="X440" s="90">
        <f t="shared" si="866"/>
        <v>17.476799999999997</v>
      </c>
      <c r="Y440" s="121">
        <f t="shared" si="892"/>
        <v>0</v>
      </c>
      <c r="Z440" s="90">
        <f t="shared" si="893"/>
        <v>0</v>
      </c>
      <c r="AA440" s="90">
        <f t="shared" si="894"/>
        <v>0</v>
      </c>
      <c r="AB440" s="90">
        <f t="shared" si="867"/>
        <v>0</v>
      </c>
      <c r="AC440" s="121">
        <f t="shared" si="895"/>
        <v>0</v>
      </c>
      <c r="AD440" s="90">
        <f t="shared" si="896"/>
        <v>0</v>
      </c>
      <c r="AE440" s="90">
        <f t="shared" si="897"/>
        <v>0</v>
      </c>
      <c r="AF440" s="90">
        <f t="shared" si="868"/>
        <v>0</v>
      </c>
      <c r="AG440" s="121">
        <f t="shared" si="898"/>
        <v>0</v>
      </c>
      <c r="AH440" s="90">
        <f t="shared" si="899"/>
        <v>0</v>
      </c>
      <c r="AI440" s="90">
        <f t="shared" si="900"/>
        <v>0</v>
      </c>
      <c r="AJ440" s="90">
        <f t="shared" si="869"/>
        <v>0</v>
      </c>
      <c r="AK440" s="121" t="str">
        <f t="shared" si="901"/>
        <v>AC20MN20G01</v>
      </c>
      <c r="AL440" s="90">
        <f t="shared" si="902"/>
        <v>87</v>
      </c>
      <c r="AM440" s="90">
        <f t="shared" si="903"/>
        <v>25</v>
      </c>
      <c r="AN440" s="90">
        <f t="shared" si="870"/>
        <v>21.75</v>
      </c>
      <c r="AO440" s="121">
        <f t="shared" si="904"/>
        <v>0</v>
      </c>
      <c r="AP440" s="118">
        <f t="shared" si="872"/>
        <v>0</v>
      </c>
      <c r="AQ440" s="89">
        <f t="shared" si="905"/>
        <v>0</v>
      </c>
      <c r="AR440" s="279">
        <f t="shared" si="873"/>
        <v>0</v>
      </c>
      <c r="AS440" s="121">
        <f t="shared" si="906"/>
        <v>0</v>
      </c>
      <c r="AT440" s="118">
        <f t="shared" si="874"/>
        <v>0</v>
      </c>
      <c r="AU440" s="279">
        <f t="shared" si="907"/>
        <v>0</v>
      </c>
      <c r="AV440" s="279">
        <f t="shared" si="875"/>
        <v>0</v>
      </c>
      <c r="AW440" s="123">
        <f t="shared" si="908"/>
        <v>0</v>
      </c>
      <c r="AX440" s="118">
        <f t="shared" si="876"/>
        <v>0</v>
      </c>
      <c r="AY440" s="287">
        <f t="shared" si="909"/>
        <v>490.44</v>
      </c>
      <c r="AZ440" s="78">
        <f t="shared" si="839"/>
        <v>88.091999999999999</v>
      </c>
      <c r="BA440" s="279"/>
      <c r="BC440" s="325">
        <f t="shared" si="840"/>
        <v>391</v>
      </c>
      <c r="BD440" s="330"/>
      <c r="BE440" s="331" t="b">
        <f t="shared" si="841"/>
        <v>0</v>
      </c>
      <c r="BF440" s="330"/>
      <c r="BG440" s="331" t="b">
        <f t="shared" si="842"/>
        <v>0</v>
      </c>
    </row>
    <row r="441" spans="2:59" ht="15" customHeight="1" x14ac:dyDescent="0.2">
      <c r="B441" s="91">
        <v>392</v>
      </c>
      <c r="C441" s="91" t="s">
        <v>92</v>
      </c>
      <c r="D441" s="283">
        <f t="shared" si="871"/>
        <v>44141</v>
      </c>
      <c r="E441" s="90">
        <f t="shared" si="877"/>
        <v>0</v>
      </c>
      <c r="F441" s="90">
        <f t="shared" si="878"/>
        <v>0</v>
      </c>
      <c r="G441" s="90">
        <f t="shared" si="879"/>
        <v>0</v>
      </c>
      <c r="H441" s="90">
        <f t="shared" si="862"/>
        <v>0</v>
      </c>
      <c r="I441" s="121" t="str">
        <f t="shared" si="880"/>
        <v>CT20ACM01</v>
      </c>
      <c r="J441" s="90">
        <f t="shared" si="881"/>
        <v>62.400000000000006</v>
      </c>
      <c r="K441" s="90">
        <f t="shared" si="882"/>
        <v>18</v>
      </c>
      <c r="L441" s="90">
        <f t="shared" si="863"/>
        <v>11.232000000000001</v>
      </c>
      <c r="M441" s="121" t="str">
        <f t="shared" si="883"/>
        <v>AC20MNM02</v>
      </c>
      <c r="N441" s="90">
        <f t="shared" si="884"/>
        <v>45.06</v>
      </c>
      <c r="O441" s="90">
        <f t="shared" si="885"/>
        <v>20</v>
      </c>
      <c r="P441" s="90">
        <f t="shared" si="864"/>
        <v>9.0120000000000005</v>
      </c>
      <c r="Q441" s="121">
        <f t="shared" si="886"/>
        <v>0</v>
      </c>
      <c r="R441" s="90">
        <f t="shared" si="887"/>
        <v>0</v>
      </c>
      <c r="S441" s="90">
        <f t="shared" si="888"/>
        <v>0</v>
      </c>
      <c r="T441" s="90">
        <f t="shared" si="865"/>
        <v>0</v>
      </c>
      <c r="U441" s="121" t="str">
        <f t="shared" si="889"/>
        <v>EU20TAM01</v>
      </c>
      <c r="V441" s="90">
        <f t="shared" si="890"/>
        <v>79.44</v>
      </c>
      <c r="W441" s="90">
        <f t="shared" si="891"/>
        <v>11</v>
      </c>
      <c r="X441" s="90">
        <f t="shared" si="866"/>
        <v>8.7383999999999986</v>
      </c>
      <c r="Y441" s="121">
        <f t="shared" si="892"/>
        <v>0</v>
      </c>
      <c r="Z441" s="90">
        <f t="shared" si="893"/>
        <v>0</v>
      </c>
      <c r="AA441" s="90">
        <f t="shared" si="894"/>
        <v>0</v>
      </c>
      <c r="AB441" s="90">
        <f t="shared" si="867"/>
        <v>0</v>
      </c>
      <c r="AC441" s="121">
        <f t="shared" si="895"/>
        <v>0</v>
      </c>
      <c r="AD441" s="90">
        <f t="shared" si="896"/>
        <v>0</v>
      </c>
      <c r="AE441" s="90">
        <f t="shared" si="897"/>
        <v>0</v>
      </c>
      <c r="AF441" s="90">
        <f t="shared" si="868"/>
        <v>0</v>
      </c>
      <c r="AG441" s="121" t="str">
        <f t="shared" si="898"/>
        <v>CT20DAG01</v>
      </c>
      <c r="AH441" s="90">
        <f t="shared" si="899"/>
        <v>30.72</v>
      </c>
      <c r="AI441" s="90">
        <f t="shared" si="900"/>
        <v>0</v>
      </c>
      <c r="AJ441" s="90">
        <f t="shared" si="869"/>
        <v>0</v>
      </c>
      <c r="AK441" s="121" t="str">
        <f t="shared" si="901"/>
        <v>AC20MN20G01</v>
      </c>
      <c r="AL441" s="90">
        <f t="shared" si="902"/>
        <v>87</v>
      </c>
      <c r="AM441" s="90">
        <f t="shared" si="903"/>
        <v>25</v>
      </c>
      <c r="AN441" s="90">
        <f t="shared" si="870"/>
        <v>21.75</v>
      </c>
      <c r="AO441" s="121">
        <f t="shared" si="904"/>
        <v>0</v>
      </c>
      <c r="AP441" s="118">
        <f t="shared" si="872"/>
        <v>0</v>
      </c>
      <c r="AQ441" s="89">
        <f t="shared" si="905"/>
        <v>0</v>
      </c>
      <c r="AR441" s="279">
        <f t="shared" si="873"/>
        <v>0</v>
      </c>
      <c r="AS441" s="121">
        <f t="shared" si="906"/>
        <v>0</v>
      </c>
      <c r="AT441" s="118">
        <f t="shared" si="874"/>
        <v>0</v>
      </c>
      <c r="AU441" s="279">
        <f t="shared" si="907"/>
        <v>0</v>
      </c>
      <c r="AV441" s="279">
        <f t="shared" si="875"/>
        <v>0</v>
      </c>
      <c r="AW441" s="123">
        <f t="shared" si="908"/>
        <v>0</v>
      </c>
      <c r="AX441" s="118">
        <f t="shared" si="876"/>
        <v>0</v>
      </c>
      <c r="AY441" s="287">
        <f t="shared" si="909"/>
        <v>304.62</v>
      </c>
      <c r="AZ441" s="78">
        <f t="shared" si="839"/>
        <v>50.732399999999998</v>
      </c>
      <c r="BA441" s="279"/>
      <c r="BC441" s="325">
        <f t="shared" si="840"/>
        <v>392</v>
      </c>
      <c r="BD441" s="330"/>
      <c r="BE441" s="331" t="b">
        <f t="shared" si="841"/>
        <v>0</v>
      </c>
      <c r="BF441" s="330"/>
      <c r="BG441" s="331" t="b">
        <f t="shared" si="842"/>
        <v>0</v>
      </c>
    </row>
    <row r="442" spans="2:59" ht="15" customHeight="1" x14ac:dyDescent="0.2">
      <c r="B442" s="91">
        <v>393</v>
      </c>
      <c r="C442" s="91"/>
      <c r="D442" s="283">
        <f t="shared" si="871"/>
        <v>44147</v>
      </c>
      <c r="E442" s="90">
        <f t="shared" si="877"/>
        <v>0</v>
      </c>
      <c r="F442" s="90">
        <f t="shared" si="878"/>
        <v>0</v>
      </c>
      <c r="G442" s="90">
        <f t="shared" si="879"/>
        <v>0</v>
      </c>
      <c r="H442" s="90">
        <f t="shared" si="862"/>
        <v>0</v>
      </c>
      <c r="I442" s="121">
        <f t="shared" si="880"/>
        <v>0</v>
      </c>
      <c r="J442" s="90">
        <f t="shared" si="881"/>
        <v>0</v>
      </c>
      <c r="K442" s="90">
        <f t="shared" si="882"/>
        <v>0</v>
      </c>
      <c r="L442" s="90">
        <f t="shared" si="863"/>
        <v>0</v>
      </c>
      <c r="M442" s="121">
        <f t="shared" si="883"/>
        <v>0</v>
      </c>
      <c r="N442" s="90">
        <f t="shared" si="884"/>
        <v>0</v>
      </c>
      <c r="O442" s="90">
        <f t="shared" si="885"/>
        <v>0</v>
      </c>
      <c r="P442" s="90">
        <f t="shared" si="864"/>
        <v>0</v>
      </c>
      <c r="Q442" s="121">
        <f t="shared" si="886"/>
        <v>0</v>
      </c>
      <c r="R442" s="90">
        <f t="shared" si="887"/>
        <v>0</v>
      </c>
      <c r="S442" s="90">
        <f t="shared" si="888"/>
        <v>0</v>
      </c>
      <c r="T442" s="90">
        <f t="shared" si="865"/>
        <v>0</v>
      </c>
      <c r="U442" s="121">
        <f t="shared" si="889"/>
        <v>0</v>
      </c>
      <c r="V442" s="90">
        <f t="shared" si="890"/>
        <v>0</v>
      </c>
      <c r="W442" s="90">
        <f t="shared" si="891"/>
        <v>0</v>
      </c>
      <c r="X442" s="90">
        <f t="shared" si="866"/>
        <v>0</v>
      </c>
      <c r="Y442" s="121">
        <f t="shared" si="892"/>
        <v>0</v>
      </c>
      <c r="Z442" s="90">
        <f t="shared" si="893"/>
        <v>0</v>
      </c>
      <c r="AA442" s="90">
        <f t="shared" si="894"/>
        <v>0</v>
      </c>
      <c r="AB442" s="90">
        <f t="shared" si="867"/>
        <v>0</v>
      </c>
      <c r="AC442" s="121">
        <f t="shared" si="895"/>
        <v>0</v>
      </c>
      <c r="AD442" s="90">
        <f t="shared" si="896"/>
        <v>0</v>
      </c>
      <c r="AE442" s="90">
        <f t="shared" si="897"/>
        <v>0</v>
      </c>
      <c r="AF442" s="90">
        <f t="shared" si="868"/>
        <v>0</v>
      </c>
      <c r="AG442" s="121">
        <f t="shared" si="898"/>
        <v>0</v>
      </c>
      <c r="AH442" s="90">
        <f t="shared" si="899"/>
        <v>0</v>
      </c>
      <c r="AI442" s="90">
        <f t="shared" si="900"/>
        <v>0</v>
      </c>
      <c r="AJ442" s="90">
        <f t="shared" si="869"/>
        <v>0</v>
      </c>
      <c r="AK442" s="121">
        <f t="shared" si="901"/>
        <v>0</v>
      </c>
      <c r="AL442" s="90">
        <f t="shared" si="902"/>
        <v>0</v>
      </c>
      <c r="AM442" s="90">
        <f t="shared" si="903"/>
        <v>0</v>
      </c>
      <c r="AN442" s="90">
        <f t="shared" si="870"/>
        <v>0</v>
      </c>
      <c r="AO442" s="121">
        <f t="shared" si="904"/>
        <v>0</v>
      </c>
      <c r="AP442" s="118">
        <f t="shared" si="872"/>
        <v>0</v>
      </c>
      <c r="AQ442" s="89">
        <f t="shared" si="905"/>
        <v>123.6</v>
      </c>
      <c r="AR442" s="279">
        <f t="shared" si="873"/>
        <v>30.9</v>
      </c>
      <c r="AS442" s="121">
        <f t="shared" si="906"/>
        <v>0</v>
      </c>
      <c r="AT442" s="118">
        <f t="shared" si="874"/>
        <v>0</v>
      </c>
      <c r="AU442" s="279">
        <f t="shared" si="907"/>
        <v>0</v>
      </c>
      <c r="AV442" s="279">
        <f t="shared" si="875"/>
        <v>0</v>
      </c>
      <c r="AW442" s="123">
        <f t="shared" si="908"/>
        <v>0</v>
      </c>
      <c r="AX442" s="118">
        <f t="shared" si="876"/>
        <v>0</v>
      </c>
      <c r="AY442" s="287">
        <f t="shared" si="909"/>
        <v>123.6</v>
      </c>
      <c r="AZ442" s="78">
        <f t="shared" si="839"/>
        <v>30.9</v>
      </c>
      <c r="BA442" s="279"/>
      <c r="BC442" s="325">
        <f t="shared" si="840"/>
        <v>393</v>
      </c>
      <c r="BD442" s="330"/>
      <c r="BE442" s="331" t="b">
        <f t="shared" si="841"/>
        <v>0</v>
      </c>
      <c r="BF442" s="330"/>
      <c r="BG442" s="331" t="b">
        <f t="shared" si="842"/>
        <v>0</v>
      </c>
    </row>
    <row r="443" spans="2:59" ht="15" customHeight="1" x14ac:dyDescent="0.2">
      <c r="B443" s="91">
        <v>394</v>
      </c>
      <c r="C443" s="91" t="s">
        <v>92</v>
      </c>
      <c r="D443" s="283">
        <f t="shared" si="871"/>
        <v>44148</v>
      </c>
      <c r="E443" s="90" t="str">
        <f t="shared" si="877"/>
        <v>MF19ACM01</v>
      </c>
      <c r="F443" s="90">
        <f t="shared" si="878"/>
        <v>30.42</v>
      </c>
      <c r="G443" s="90">
        <f t="shared" si="879"/>
        <v>23</v>
      </c>
      <c r="H443" s="90">
        <f t="shared" ref="H443" si="925">F443*G443/100</f>
        <v>6.9966000000000008</v>
      </c>
      <c r="I443" s="121" t="str">
        <f t="shared" si="880"/>
        <v>CT20ACM01</v>
      </c>
      <c r="J443" s="90">
        <f t="shared" si="881"/>
        <v>31.200000000000003</v>
      </c>
      <c r="K443" s="90">
        <f t="shared" si="882"/>
        <v>18</v>
      </c>
      <c r="L443" s="90">
        <f t="shared" ref="L443" si="926">J443*K443/100</f>
        <v>5.6160000000000005</v>
      </c>
      <c r="M443" s="121">
        <f t="shared" si="883"/>
        <v>0</v>
      </c>
      <c r="N443" s="90">
        <f t="shared" si="884"/>
        <v>0</v>
      </c>
      <c r="O443" s="90">
        <f t="shared" si="885"/>
        <v>0</v>
      </c>
      <c r="P443" s="90">
        <f t="shared" ref="P443" si="927">N443*O443/100</f>
        <v>0</v>
      </c>
      <c r="Q443" s="121">
        <f t="shared" si="886"/>
        <v>0</v>
      </c>
      <c r="R443" s="90">
        <f t="shared" si="887"/>
        <v>0</v>
      </c>
      <c r="S443" s="90">
        <f t="shared" si="888"/>
        <v>0</v>
      </c>
      <c r="T443" s="90">
        <f t="shared" ref="T443" si="928">R443*S443/100</f>
        <v>0</v>
      </c>
      <c r="U443" s="121" t="str">
        <f t="shared" si="889"/>
        <v>EU20TAM01</v>
      </c>
      <c r="V443" s="90">
        <f t="shared" si="890"/>
        <v>79.44</v>
      </c>
      <c r="W443" s="90">
        <f t="shared" si="891"/>
        <v>11</v>
      </c>
      <c r="X443" s="90">
        <f t="shared" ref="X443" si="929">V443*W443/100</f>
        <v>8.7383999999999986</v>
      </c>
      <c r="Y443" s="121">
        <f t="shared" si="892"/>
        <v>0</v>
      </c>
      <c r="Z443" s="90">
        <f t="shared" si="893"/>
        <v>0</v>
      </c>
      <c r="AA443" s="90">
        <f t="shared" si="894"/>
        <v>0</v>
      </c>
      <c r="AB443" s="90">
        <f t="shared" ref="AB443" si="930">Z443*AA443/100</f>
        <v>0</v>
      </c>
      <c r="AC443" s="121">
        <f t="shared" si="895"/>
        <v>0</v>
      </c>
      <c r="AD443" s="90">
        <f t="shared" si="896"/>
        <v>0</v>
      </c>
      <c r="AE443" s="90">
        <f t="shared" si="897"/>
        <v>0</v>
      </c>
      <c r="AF443" s="90">
        <f t="shared" ref="AF443" si="931">AD443*AE443/100</f>
        <v>0</v>
      </c>
      <c r="AG443" s="121" t="str">
        <f t="shared" si="898"/>
        <v>CT20DAG01</v>
      </c>
      <c r="AH443" s="90">
        <f t="shared" si="899"/>
        <v>61.44</v>
      </c>
      <c r="AI443" s="90">
        <f t="shared" si="900"/>
        <v>0</v>
      </c>
      <c r="AJ443" s="90">
        <f t="shared" ref="AJ443" si="932">AH443*AI443/100</f>
        <v>0</v>
      </c>
      <c r="AK443" s="121">
        <f t="shared" si="901"/>
        <v>0</v>
      </c>
      <c r="AL443" s="90">
        <f t="shared" si="902"/>
        <v>0</v>
      </c>
      <c r="AM443" s="90">
        <f t="shared" si="903"/>
        <v>0</v>
      </c>
      <c r="AN443" s="90">
        <f t="shared" ref="AN443" si="933">AL443*AM443/100</f>
        <v>0</v>
      </c>
      <c r="AO443" s="121">
        <f t="shared" si="904"/>
        <v>0</v>
      </c>
      <c r="AP443" s="118">
        <f t="shared" ref="AP443" si="934">IFERROR(IF(AO443&gt;0,AO443*AP$6/100,0),0)</f>
        <v>0</v>
      </c>
      <c r="AQ443" s="89">
        <f t="shared" si="905"/>
        <v>0</v>
      </c>
      <c r="AR443" s="279">
        <f t="shared" ref="AR443" si="935">IFERROR(IF(AQ443&gt;0,AQ443*AR$6/100,0),0)</f>
        <v>0</v>
      </c>
      <c r="AS443" s="121">
        <f t="shared" si="906"/>
        <v>0</v>
      </c>
      <c r="AT443" s="118">
        <f t="shared" ref="AT443" si="936">IFERROR(IF(AS443&gt;0,AS443*AT$6/100,0),0)</f>
        <v>0</v>
      </c>
      <c r="AU443" s="279">
        <f t="shared" si="907"/>
        <v>0</v>
      </c>
      <c r="AV443" s="279">
        <f t="shared" ref="AV443" si="937">IFERROR(IF(AU443&gt;0,AU443*AV$6/100,0),0)</f>
        <v>0</v>
      </c>
      <c r="AW443" s="123">
        <f t="shared" si="908"/>
        <v>0</v>
      </c>
      <c r="AX443" s="118">
        <f t="shared" ref="AX443" si="938">IFERROR(IF(AW443&gt;0,AW443*AX$6/100,0),0)</f>
        <v>0</v>
      </c>
      <c r="AY443" s="287">
        <f t="shared" ref="AY443" si="939">IF($C443="GD",F443+J443+N443+R443+V443+Z443+AD443+AH443+AL443+AO443,AQ443+AS443+AU443+AW443)</f>
        <v>202.5</v>
      </c>
      <c r="AZ443" s="78">
        <f t="shared" si="839"/>
        <v>21.350999999999999</v>
      </c>
      <c r="BA443" s="279"/>
      <c r="BC443" s="325">
        <f t="shared" si="840"/>
        <v>394</v>
      </c>
      <c r="BD443" s="330"/>
      <c r="BE443" s="331" t="b">
        <f t="shared" si="841"/>
        <v>0</v>
      </c>
      <c r="BF443" s="330"/>
      <c r="BG443" s="331" t="b">
        <f t="shared" si="842"/>
        <v>0</v>
      </c>
    </row>
    <row r="444" spans="2:59" ht="15" customHeight="1" x14ac:dyDescent="0.2">
      <c r="B444" s="91">
        <v>395</v>
      </c>
      <c r="C444" s="91" t="s">
        <v>92</v>
      </c>
      <c r="D444" s="283">
        <f t="shared" si="871"/>
        <v>44148</v>
      </c>
      <c r="E444" s="90" t="str">
        <f t="shared" si="877"/>
        <v>MF19ACM01</v>
      </c>
      <c r="F444" s="90">
        <f t="shared" si="878"/>
        <v>30.42</v>
      </c>
      <c r="G444" s="90">
        <f t="shared" si="879"/>
        <v>23</v>
      </c>
      <c r="H444" s="90">
        <f t="shared" si="862"/>
        <v>6.9966000000000008</v>
      </c>
      <c r="I444" s="121" t="str">
        <f t="shared" si="880"/>
        <v>CT20ACM01</v>
      </c>
      <c r="J444" s="90">
        <f t="shared" si="881"/>
        <v>31.200000000000003</v>
      </c>
      <c r="K444" s="90">
        <f t="shared" si="882"/>
        <v>18</v>
      </c>
      <c r="L444" s="90">
        <f t="shared" si="863"/>
        <v>5.6160000000000005</v>
      </c>
      <c r="M444" s="121" t="str">
        <f t="shared" si="883"/>
        <v>AC20MNM02</v>
      </c>
      <c r="N444" s="90">
        <f t="shared" si="884"/>
        <v>45.06</v>
      </c>
      <c r="O444" s="90">
        <f t="shared" si="885"/>
        <v>20</v>
      </c>
      <c r="P444" s="90">
        <f t="shared" si="864"/>
        <v>9.0120000000000005</v>
      </c>
      <c r="Q444" s="121">
        <f t="shared" si="886"/>
        <v>0</v>
      </c>
      <c r="R444" s="90">
        <f t="shared" si="887"/>
        <v>0</v>
      </c>
      <c r="S444" s="90">
        <f t="shared" si="888"/>
        <v>0</v>
      </c>
      <c r="T444" s="90">
        <f t="shared" si="865"/>
        <v>0</v>
      </c>
      <c r="U444" s="121" t="str">
        <f t="shared" si="889"/>
        <v>EU20TAM01</v>
      </c>
      <c r="V444" s="90">
        <f t="shared" si="890"/>
        <v>39.72</v>
      </c>
      <c r="W444" s="90">
        <f t="shared" si="891"/>
        <v>11</v>
      </c>
      <c r="X444" s="90">
        <f t="shared" si="866"/>
        <v>4.3691999999999993</v>
      </c>
      <c r="Y444" s="121">
        <f t="shared" si="892"/>
        <v>0</v>
      </c>
      <c r="Z444" s="90">
        <f t="shared" si="893"/>
        <v>0</v>
      </c>
      <c r="AA444" s="90">
        <f t="shared" si="894"/>
        <v>0</v>
      </c>
      <c r="AB444" s="90">
        <f t="shared" si="867"/>
        <v>0</v>
      </c>
      <c r="AC444" s="121" t="str">
        <f t="shared" si="895"/>
        <v>MF19DAG01</v>
      </c>
      <c r="AD444" s="90">
        <f t="shared" si="896"/>
        <v>30.42</v>
      </c>
      <c r="AE444" s="90">
        <f t="shared" si="897"/>
        <v>33</v>
      </c>
      <c r="AF444" s="90">
        <f t="shared" si="868"/>
        <v>10.038600000000001</v>
      </c>
      <c r="AG444" s="121" t="str">
        <f t="shared" si="898"/>
        <v>CT20DAG01</v>
      </c>
      <c r="AH444" s="90">
        <f t="shared" si="899"/>
        <v>61.44</v>
      </c>
      <c r="AI444" s="90">
        <f t="shared" si="900"/>
        <v>0</v>
      </c>
      <c r="AJ444" s="90">
        <f t="shared" si="869"/>
        <v>0</v>
      </c>
      <c r="AK444" s="121" t="str">
        <f t="shared" si="901"/>
        <v>AC20MN20G01</v>
      </c>
      <c r="AL444" s="90">
        <f t="shared" si="902"/>
        <v>43.5</v>
      </c>
      <c r="AM444" s="90">
        <f t="shared" si="903"/>
        <v>25</v>
      </c>
      <c r="AN444" s="90">
        <f t="shared" si="870"/>
        <v>10.875</v>
      </c>
      <c r="AO444" s="121">
        <f t="shared" si="904"/>
        <v>0</v>
      </c>
      <c r="AP444" s="118">
        <f t="shared" si="872"/>
        <v>0</v>
      </c>
      <c r="AQ444" s="89">
        <f t="shared" si="905"/>
        <v>0</v>
      </c>
      <c r="AR444" s="279">
        <f t="shared" si="873"/>
        <v>0</v>
      </c>
      <c r="AS444" s="121">
        <f t="shared" si="906"/>
        <v>0</v>
      </c>
      <c r="AT444" s="118">
        <f t="shared" si="874"/>
        <v>0</v>
      </c>
      <c r="AU444" s="279">
        <f t="shared" si="907"/>
        <v>0</v>
      </c>
      <c r="AV444" s="279">
        <f t="shared" si="875"/>
        <v>0</v>
      </c>
      <c r="AW444" s="123">
        <f t="shared" si="908"/>
        <v>0</v>
      </c>
      <c r="AX444" s="118">
        <f t="shared" si="876"/>
        <v>0</v>
      </c>
      <c r="AY444" s="287">
        <f t="shared" si="909"/>
        <v>281.76</v>
      </c>
      <c r="AZ444" s="78">
        <f t="shared" si="839"/>
        <v>46.907400000000003</v>
      </c>
      <c r="BA444" s="279"/>
      <c r="BC444" s="325">
        <f t="shared" si="840"/>
        <v>395</v>
      </c>
      <c r="BD444" s="330"/>
      <c r="BE444" s="331" t="b">
        <f t="shared" si="841"/>
        <v>0</v>
      </c>
      <c r="BF444" s="330"/>
      <c r="BG444" s="331" t="b">
        <f t="shared" si="842"/>
        <v>0</v>
      </c>
    </row>
    <row r="445" spans="2:59" ht="15" customHeight="1" x14ac:dyDescent="0.2">
      <c r="B445" s="91">
        <v>396</v>
      </c>
      <c r="C445" s="91" t="s">
        <v>92</v>
      </c>
      <c r="D445" s="283">
        <f t="shared" si="871"/>
        <v>44148</v>
      </c>
      <c r="E445" s="90" t="str">
        <f t="shared" si="877"/>
        <v>MF19ACM01</v>
      </c>
      <c r="F445" s="90">
        <f t="shared" si="878"/>
        <v>60.84</v>
      </c>
      <c r="G445" s="90">
        <f t="shared" si="879"/>
        <v>23</v>
      </c>
      <c r="H445" s="90">
        <f t="shared" si="862"/>
        <v>13.993200000000002</v>
      </c>
      <c r="I445" s="121" t="str">
        <f t="shared" si="880"/>
        <v>CT20ACM01</v>
      </c>
      <c r="J445" s="90">
        <f t="shared" si="881"/>
        <v>31.200000000000003</v>
      </c>
      <c r="K445" s="90">
        <f t="shared" si="882"/>
        <v>18</v>
      </c>
      <c r="L445" s="90">
        <f t="shared" si="863"/>
        <v>5.6160000000000005</v>
      </c>
      <c r="M445" s="121" t="str">
        <f t="shared" si="883"/>
        <v>AC20MNM02</v>
      </c>
      <c r="N445" s="90">
        <f t="shared" si="884"/>
        <v>90.12</v>
      </c>
      <c r="O445" s="90">
        <f t="shared" si="885"/>
        <v>20</v>
      </c>
      <c r="P445" s="90">
        <f t="shared" si="864"/>
        <v>18.024000000000001</v>
      </c>
      <c r="Q445" s="121">
        <f t="shared" si="886"/>
        <v>0</v>
      </c>
      <c r="R445" s="90">
        <f t="shared" si="887"/>
        <v>0</v>
      </c>
      <c r="S445" s="90">
        <f t="shared" si="888"/>
        <v>0</v>
      </c>
      <c r="T445" s="90">
        <f t="shared" si="865"/>
        <v>0</v>
      </c>
      <c r="U445" s="121" t="str">
        <f t="shared" si="889"/>
        <v>EU20TAM01</v>
      </c>
      <c r="V445" s="90">
        <f t="shared" si="890"/>
        <v>119.16</v>
      </c>
      <c r="W445" s="90">
        <f t="shared" si="891"/>
        <v>11</v>
      </c>
      <c r="X445" s="90">
        <f t="shared" si="866"/>
        <v>13.1076</v>
      </c>
      <c r="Y445" s="121">
        <f t="shared" si="892"/>
        <v>0</v>
      </c>
      <c r="Z445" s="90">
        <f t="shared" si="893"/>
        <v>0</v>
      </c>
      <c r="AA445" s="90">
        <f t="shared" si="894"/>
        <v>0</v>
      </c>
      <c r="AB445" s="90">
        <f t="shared" si="867"/>
        <v>0</v>
      </c>
      <c r="AC445" s="121" t="str">
        <f t="shared" si="895"/>
        <v>MF19DAG01</v>
      </c>
      <c r="AD445" s="90">
        <f t="shared" si="896"/>
        <v>30.42</v>
      </c>
      <c r="AE445" s="90">
        <f t="shared" si="897"/>
        <v>33</v>
      </c>
      <c r="AF445" s="90">
        <f t="shared" si="868"/>
        <v>10.038600000000001</v>
      </c>
      <c r="AG445" s="121" t="str">
        <f t="shared" si="898"/>
        <v>CT20DAG01</v>
      </c>
      <c r="AH445" s="90">
        <f t="shared" si="899"/>
        <v>30.72</v>
      </c>
      <c r="AI445" s="90">
        <f t="shared" si="900"/>
        <v>0</v>
      </c>
      <c r="AJ445" s="90">
        <f t="shared" si="869"/>
        <v>0</v>
      </c>
      <c r="AK445" s="121" t="str">
        <f t="shared" si="901"/>
        <v>AC20MN20G01</v>
      </c>
      <c r="AL445" s="90">
        <f t="shared" si="902"/>
        <v>174</v>
      </c>
      <c r="AM445" s="90">
        <f t="shared" si="903"/>
        <v>25</v>
      </c>
      <c r="AN445" s="90">
        <f t="shared" si="870"/>
        <v>43.5</v>
      </c>
      <c r="AO445" s="121">
        <f t="shared" si="904"/>
        <v>0</v>
      </c>
      <c r="AP445" s="118">
        <f t="shared" si="872"/>
        <v>0</v>
      </c>
      <c r="AQ445" s="89">
        <f t="shared" si="905"/>
        <v>0</v>
      </c>
      <c r="AR445" s="279">
        <f t="shared" si="873"/>
        <v>0</v>
      </c>
      <c r="AS445" s="121">
        <f t="shared" si="906"/>
        <v>0</v>
      </c>
      <c r="AT445" s="118">
        <f t="shared" si="874"/>
        <v>0</v>
      </c>
      <c r="AU445" s="279">
        <f t="shared" si="907"/>
        <v>0</v>
      </c>
      <c r="AV445" s="279">
        <f t="shared" si="875"/>
        <v>0</v>
      </c>
      <c r="AW445" s="123">
        <f t="shared" si="908"/>
        <v>0</v>
      </c>
      <c r="AX445" s="118">
        <f t="shared" si="876"/>
        <v>0</v>
      </c>
      <c r="AY445" s="287">
        <f t="shared" si="909"/>
        <v>536.46</v>
      </c>
      <c r="AZ445" s="78">
        <f t="shared" si="839"/>
        <v>104.27940000000001</v>
      </c>
      <c r="BA445" s="279"/>
      <c r="BC445" s="325">
        <f t="shared" si="840"/>
        <v>396</v>
      </c>
      <c r="BD445" s="330"/>
      <c r="BE445" s="331" t="b">
        <f t="shared" si="841"/>
        <v>0</v>
      </c>
      <c r="BF445" s="330"/>
      <c r="BG445" s="331" t="b">
        <f t="shared" si="842"/>
        <v>0</v>
      </c>
    </row>
    <row r="446" spans="2:59" ht="15" customHeight="1" x14ac:dyDescent="0.2">
      <c r="B446" s="91">
        <v>397</v>
      </c>
      <c r="C446" s="91" t="s">
        <v>92</v>
      </c>
      <c r="D446" s="283">
        <f t="shared" si="871"/>
        <v>44148</v>
      </c>
      <c r="E446" s="90" t="str">
        <f t="shared" si="877"/>
        <v>MF19ACM01</v>
      </c>
      <c r="F446" s="90">
        <f t="shared" si="878"/>
        <v>60.84</v>
      </c>
      <c r="G446" s="90">
        <f t="shared" si="879"/>
        <v>23</v>
      </c>
      <c r="H446" s="90">
        <f t="shared" si="862"/>
        <v>13.993200000000002</v>
      </c>
      <c r="I446" s="121" t="str">
        <f t="shared" si="880"/>
        <v>CT20ACM01</v>
      </c>
      <c r="J446" s="90">
        <f t="shared" si="881"/>
        <v>31.200000000000003</v>
      </c>
      <c r="K446" s="90">
        <f t="shared" si="882"/>
        <v>18</v>
      </c>
      <c r="L446" s="90">
        <f t="shared" si="863"/>
        <v>5.6160000000000005</v>
      </c>
      <c r="M446" s="121" t="str">
        <f t="shared" si="883"/>
        <v>AC20MNM02</v>
      </c>
      <c r="N446" s="90">
        <f t="shared" si="884"/>
        <v>45.06</v>
      </c>
      <c r="O446" s="90">
        <f t="shared" si="885"/>
        <v>20</v>
      </c>
      <c r="P446" s="90">
        <f t="shared" si="864"/>
        <v>9.0120000000000005</v>
      </c>
      <c r="Q446" s="121">
        <f t="shared" si="886"/>
        <v>0</v>
      </c>
      <c r="R446" s="90">
        <f t="shared" si="887"/>
        <v>0</v>
      </c>
      <c r="S446" s="90">
        <f t="shared" si="888"/>
        <v>0</v>
      </c>
      <c r="T446" s="90">
        <f t="shared" si="865"/>
        <v>0</v>
      </c>
      <c r="U446" s="121" t="str">
        <f t="shared" si="889"/>
        <v>EU20TAM01</v>
      </c>
      <c r="V446" s="90">
        <f t="shared" si="890"/>
        <v>39.72</v>
      </c>
      <c r="W446" s="90">
        <f t="shared" si="891"/>
        <v>11</v>
      </c>
      <c r="X446" s="90">
        <f t="shared" si="866"/>
        <v>4.3691999999999993</v>
      </c>
      <c r="Y446" s="121">
        <f t="shared" si="892"/>
        <v>0</v>
      </c>
      <c r="Z446" s="90">
        <f t="shared" si="893"/>
        <v>0</v>
      </c>
      <c r="AA446" s="90">
        <f t="shared" si="894"/>
        <v>0</v>
      </c>
      <c r="AB446" s="90">
        <f t="shared" si="867"/>
        <v>0</v>
      </c>
      <c r="AC446" s="121" t="str">
        <f t="shared" si="895"/>
        <v>MF19DAG01</v>
      </c>
      <c r="AD446" s="90">
        <f t="shared" si="896"/>
        <v>30.42</v>
      </c>
      <c r="AE446" s="90">
        <f t="shared" si="897"/>
        <v>33</v>
      </c>
      <c r="AF446" s="90">
        <f t="shared" si="868"/>
        <v>10.038600000000001</v>
      </c>
      <c r="AG446" s="121">
        <f t="shared" si="898"/>
        <v>0</v>
      </c>
      <c r="AH446" s="90">
        <f t="shared" si="899"/>
        <v>0</v>
      </c>
      <c r="AI446" s="90">
        <f t="shared" si="900"/>
        <v>0</v>
      </c>
      <c r="AJ446" s="90">
        <f t="shared" si="869"/>
        <v>0</v>
      </c>
      <c r="AK446" s="121" t="str">
        <f t="shared" si="901"/>
        <v>AC20MN20G01</v>
      </c>
      <c r="AL446" s="90">
        <f t="shared" si="902"/>
        <v>43.5</v>
      </c>
      <c r="AM446" s="90">
        <f t="shared" si="903"/>
        <v>25</v>
      </c>
      <c r="AN446" s="90">
        <f t="shared" si="870"/>
        <v>10.875</v>
      </c>
      <c r="AO446" s="121">
        <f t="shared" si="904"/>
        <v>0</v>
      </c>
      <c r="AP446" s="118">
        <f t="shared" si="872"/>
        <v>0</v>
      </c>
      <c r="AQ446" s="89">
        <f t="shared" si="905"/>
        <v>0</v>
      </c>
      <c r="AR446" s="279">
        <f t="shared" si="873"/>
        <v>0</v>
      </c>
      <c r="AS446" s="121">
        <f t="shared" si="906"/>
        <v>0</v>
      </c>
      <c r="AT446" s="118">
        <f t="shared" si="874"/>
        <v>0</v>
      </c>
      <c r="AU446" s="279">
        <f t="shared" si="907"/>
        <v>0</v>
      </c>
      <c r="AV446" s="279">
        <f t="shared" si="875"/>
        <v>0</v>
      </c>
      <c r="AW446" s="123">
        <f t="shared" si="908"/>
        <v>0</v>
      </c>
      <c r="AX446" s="118">
        <f t="shared" si="876"/>
        <v>0</v>
      </c>
      <c r="AY446" s="287">
        <f t="shared" si="909"/>
        <v>250.74</v>
      </c>
      <c r="AZ446" s="78">
        <f t="shared" si="839"/>
        <v>53.904000000000003</v>
      </c>
      <c r="BA446" s="279"/>
      <c r="BC446" s="325">
        <f t="shared" si="840"/>
        <v>397</v>
      </c>
      <c r="BD446" s="330"/>
      <c r="BE446" s="331" t="b">
        <f t="shared" si="841"/>
        <v>0</v>
      </c>
      <c r="BF446" s="330"/>
      <c r="BG446" s="331" t="b">
        <f t="shared" si="842"/>
        <v>0</v>
      </c>
    </row>
    <row r="447" spans="2:59" ht="15" customHeight="1" x14ac:dyDescent="0.2">
      <c r="B447" s="91">
        <v>398</v>
      </c>
      <c r="C447" s="91" t="s">
        <v>92</v>
      </c>
      <c r="D447" s="283">
        <f t="shared" si="871"/>
        <v>44148</v>
      </c>
      <c r="E447" s="90" t="str">
        <f t="shared" si="877"/>
        <v>MF19ACM01</v>
      </c>
      <c r="F447" s="90">
        <f t="shared" si="878"/>
        <v>91.26</v>
      </c>
      <c r="G447" s="90">
        <f t="shared" si="879"/>
        <v>23</v>
      </c>
      <c r="H447" s="90">
        <f t="shared" si="862"/>
        <v>20.989799999999999</v>
      </c>
      <c r="I447" s="121" t="str">
        <f t="shared" si="880"/>
        <v>CT20ACM01</v>
      </c>
      <c r="J447" s="90">
        <f t="shared" si="881"/>
        <v>62.400000000000006</v>
      </c>
      <c r="K447" s="90">
        <f t="shared" si="882"/>
        <v>18</v>
      </c>
      <c r="L447" s="90">
        <f t="shared" si="863"/>
        <v>11.232000000000001</v>
      </c>
      <c r="M447" s="121" t="str">
        <f t="shared" si="883"/>
        <v>AC20MNM02</v>
      </c>
      <c r="N447" s="90">
        <f t="shared" si="884"/>
        <v>45.06</v>
      </c>
      <c r="O447" s="90">
        <f t="shared" si="885"/>
        <v>20</v>
      </c>
      <c r="P447" s="90">
        <f t="shared" si="864"/>
        <v>9.0120000000000005</v>
      </c>
      <c r="Q447" s="121">
        <f t="shared" si="886"/>
        <v>0</v>
      </c>
      <c r="R447" s="90">
        <f t="shared" si="887"/>
        <v>0</v>
      </c>
      <c r="S447" s="90">
        <f t="shared" si="888"/>
        <v>0</v>
      </c>
      <c r="T447" s="90">
        <f t="shared" si="865"/>
        <v>0</v>
      </c>
      <c r="U447" s="121" t="str">
        <f t="shared" si="889"/>
        <v>EU20TAM01</v>
      </c>
      <c r="V447" s="90">
        <f t="shared" si="890"/>
        <v>119.16</v>
      </c>
      <c r="W447" s="90">
        <f t="shared" si="891"/>
        <v>11</v>
      </c>
      <c r="X447" s="90">
        <f t="shared" si="866"/>
        <v>13.1076</v>
      </c>
      <c r="Y447" s="121">
        <f t="shared" si="892"/>
        <v>0</v>
      </c>
      <c r="Z447" s="90">
        <f t="shared" si="893"/>
        <v>0</v>
      </c>
      <c r="AA447" s="90">
        <f t="shared" si="894"/>
        <v>0</v>
      </c>
      <c r="AB447" s="90">
        <f t="shared" si="867"/>
        <v>0</v>
      </c>
      <c r="AC447" s="121" t="str">
        <f t="shared" si="895"/>
        <v>MF19DAG01</v>
      </c>
      <c r="AD447" s="90">
        <f t="shared" si="896"/>
        <v>91.26</v>
      </c>
      <c r="AE447" s="90">
        <f t="shared" si="897"/>
        <v>33</v>
      </c>
      <c r="AF447" s="90">
        <f t="shared" si="868"/>
        <v>30.115800000000004</v>
      </c>
      <c r="AG447" s="121" t="str">
        <f t="shared" si="898"/>
        <v>CT20DAG01</v>
      </c>
      <c r="AH447" s="90">
        <f t="shared" si="899"/>
        <v>30.72</v>
      </c>
      <c r="AI447" s="90">
        <f t="shared" si="900"/>
        <v>0</v>
      </c>
      <c r="AJ447" s="90">
        <f t="shared" si="869"/>
        <v>0</v>
      </c>
      <c r="AK447" s="121" t="str">
        <f t="shared" si="901"/>
        <v>AC20MN20G01</v>
      </c>
      <c r="AL447" s="90">
        <f t="shared" si="902"/>
        <v>87</v>
      </c>
      <c r="AM447" s="90">
        <f t="shared" si="903"/>
        <v>25</v>
      </c>
      <c r="AN447" s="90">
        <f t="shared" si="870"/>
        <v>21.75</v>
      </c>
      <c r="AO447" s="121">
        <f t="shared" si="904"/>
        <v>0</v>
      </c>
      <c r="AP447" s="118">
        <f t="shared" si="872"/>
        <v>0</v>
      </c>
      <c r="AQ447" s="89">
        <f t="shared" si="905"/>
        <v>0</v>
      </c>
      <c r="AR447" s="279">
        <f t="shared" si="873"/>
        <v>0</v>
      </c>
      <c r="AS447" s="121">
        <f t="shared" si="906"/>
        <v>0</v>
      </c>
      <c r="AT447" s="118">
        <f t="shared" si="874"/>
        <v>0</v>
      </c>
      <c r="AU447" s="279">
        <f t="shared" si="907"/>
        <v>0</v>
      </c>
      <c r="AV447" s="279">
        <f t="shared" si="875"/>
        <v>0</v>
      </c>
      <c r="AW447" s="123">
        <f t="shared" si="908"/>
        <v>0</v>
      </c>
      <c r="AX447" s="118">
        <f t="shared" si="876"/>
        <v>0</v>
      </c>
      <c r="AY447" s="287">
        <f t="shared" si="909"/>
        <v>526.86</v>
      </c>
      <c r="AZ447" s="78">
        <f t="shared" si="839"/>
        <v>106.2072</v>
      </c>
      <c r="BA447" s="279"/>
      <c r="BC447" s="325">
        <f t="shared" si="840"/>
        <v>398</v>
      </c>
      <c r="BD447" s="330"/>
      <c r="BE447" s="331" t="b">
        <f t="shared" si="841"/>
        <v>0</v>
      </c>
      <c r="BF447" s="330"/>
      <c r="BG447" s="331" t="b">
        <f t="shared" si="842"/>
        <v>0</v>
      </c>
    </row>
    <row r="448" spans="2:59" ht="15" customHeight="1" x14ac:dyDescent="0.2">
      <c r="B448" s="91">
        <v>399</v>
      </c>
      <c r="C448" s="91" t="s">
        <v>92</v>
      </c>
      <c r="D448" s="283">
        <f t="shared" si="871"/>
        <v>44148</v>
      </c>
      <c r="E448" s="90" t="str">
        <f t="shared" si="877"/>
        <v>MF19ACM01</v>
      </c>
      <c r="F448" s="90">
        <f t="shared" si="878"/>
        <v>121.68</v>
      </c>
      <c r="G448" s="90">
        <f t="shared" si="879"/>
        <v>23</v>
      </c>
      <c r="H448" s="90">
        <f t="shared" si="862"/>
        <v>27.986400000000003</v>
      </c>
      <c r="I448" s="121" t="str">
        <f t="shared" si="880"/>
        <v>CT20ACM01</v>
      </c>
      <c r="J448" s="90">
        <f t="shared" si="881"/>
        <v>62.400000000000006</v>
      </c>
      <c r="K448" s="90">
        <f t="shared" si="882"/>
        <v>18</v>
      </c>
      <c r="L448" s="90">
        <f t="shared" si="863"/>
        <v>11.232000000000001</v>
      </c>
      <c r="M448" s="121" t="str">
        <f t="shared" si="883"/>
        <v>AC20MNM02</v>
      </c>
      <c r="N448" s="90">
        <f t="shared" si="884"/>
        <v>180.24</v>
      </c>
      <c r="O448" s="90">
        <f t="shared" si="885"/>
        <v>20</v>
      </c>
      <c r="P448" s="90">
        <f t="shared" si="864"/>
        <v>36.048000000000002</v>
      </c>
      <c r="Q448" s="121">
        <f t="shared" si="886"/>
        <v>0</v>
      </c>
      <c r="R448" s="90">
        <f t="shared" si="887"/>
        <v>0</v>
      </c>
      <c r="S448" s="90">
        <f t="shared" si="888"/>
        <v>0</v>
      </c>
      <c r="T448" s="90">
        <f t="shared" si="865"/>
        <v>0</v>
      </c>
      <c r="U448" s="121" t="str">
        <f t="shared" si="889"/>
        <v>EU20TAM01</v>
      </c>
      <c r="V448" s="90">
        <f t="shared" si="890"/>
        <v>158.88</v>
      </c>
      <c r="W448" s="90">
        <f t="shared" si="891"/>
        <v>11</v>
      </c>
      <c r="X448" s="90">
        <f t="shared" si="866"/>
        <v>17.476799999999997</v>
      </c>
      <c r="Y448" s="121">
        <f t="shared" si="892"/>
        <v>0</v>
      </c>
      <c r="Z448" s="90">
        <f t="shared" si="893"/>
        <v>0</v>
      </c>
      <c r="AA448" s="90">
        <f t="shared" si="894"/>
        <v>0</v>
      </c>
      <c r="AB448" s="90">
        <f t="shared" si="867"/>
        <v>0</v>
      </c>
      <c r="AC448" s="121">
        <f t="shared" si="895"/>
        <v>0</v>
      </c>
      <c r="AD448" s="90">
        <f t="shared" si="896"/>
        <v>0</v>
      </c>
      <c r="AE448" s="90">
        <f t="shared" si="897"/>
        <v>0</v>
      </c>
      <c r="AF448" s="90">
        <f t="shared" si="868"/>
        <v>0</v>
      </c>
      <c r="AG448" s="121">
        <f t="shared" si="898"/>
        <v>0</v>
      </c>
      <c r="AH448" s="90">
        <f t="shared" si="899"/>
        <v>0</v>
      </c>
      <c r="AI448" s="90">
        <f t="shared" si="900"/>
        <v>0</v>
      </c>
      <c r="AJ448" s="90">
        <f t="shared" si="869"/>
        <v>0</v>
      </c>
      <c r="AK448" s="121">
        <f t="shared" si="901"/>
        <v>0</v>
      </c>
      <c r="AL448" s="90">
        <f t="shared" si="902"/>
        <v>0</v>
      </c>
      <c r="AM448" s="90">
        <f t="shared" si="903"/>
        <v>0</v>
      </c>
      <c r="AN448" s="90">
        <f t="shared" si="870"/>
        <v>0</v>
      </c>
      <c r="AO448" s="121">
        <f t="shared" si="904"/>
        <v>0</v>
      </c>
      <c r="AP448" s="118">
        <f t="shared" si="872"/>
        <v>0</v>
      </c>
      <c r="AQ448" s="89">
        <f t="shared" si="905"/>
        <v>0</v>
      </c>
      <c r="AR448" s="279">
        <f t="shared" si="873"/>
        <v>0</v>
      </c>
      <c r="AS448" s="121">
        <f t="shared" si="906"/>
        <v>0</v>
      </c>
      <c r="AT448" s="118">
        <f t="shared" si="874"/>
        <v>0</v>
      </c>
      <c r="AU448" s="279">
        <f t="shared" si="907"/>
        <v>0</v>
      </c>
      <c r="AV448" s="279">
        <f t="shared" si="875"/>
        <v>0</v>
      </c>
      <c r="AW448" s="123">
        <f t="shared" si="908"/>
        <v>0</v>
      </c>
      <c r="AX448" s="118">
        <f t="shared" si="876"/>
        <v>0</v>
      </c>
      <c r="AY448" s="287">
        <f t="shared" si="909"/>
        <v>523.20000000000005</v>
      </c>
      <c r="AZ448" s="78">
        <f t="shared" si="839"/>
        <v>92.743200000000002</v>
      </c>
      <c r="BA448" s="279"/>
      <c r="BC448" s="325">
        <f t="shared" si="840"/>
        <v>399</v>
      </c>
      <c r="BD448" s="330"/>
      <c r="BE448" s="331" t="b">
        <f t="shared" si="841"/>
        <v>0</v>
      </c>
      <c r="BF448" s="330"/>
      <c r="BG448" s="331" t="b">
        <f t="shared" si="842"/>
        <v>0</v>
      </c>
    </row>
    <row r="449" spans="2:59" ht="15" customHeight="1" x14ac:dyDescent="0.2">
      <c r="B449" s="91">
        <v>400</v>
      </c>
      <c r="C449" s="91" t="s">
        <v>92</v>
      </c>
      <c r="D449" s="283">
        <f t="shared" si="871"/>
        <v>44148</v>
      </c>
      <c r="E449" s="90" t="str">
        <f t="shared" si="877"/>
        <v>MF19ACM01</v>
      </c>
      <c r="F449" s="90">
        <f t="shared" si="878"/>
        <v>91.26</v>
      </c>
      <c r="G449" s="90">
        <f t="shared" si="879"/>
        <v>23</v>
      </c>
      <c r="H449" s="90">
        <f t="shared" si="862"/>
        <v>20.989799999999999</v>
      </c>
      <c r="I449" s="121" t="str">
        <f t="shared" si="880"/>
        <v>CT20ACM01</v>
      </c>
      <c r="J449" s="90">
        <f t="shared" si="881"/>
        <v>31.200000000000003</v>
      </c>
      <c r="K449" s="90">
        <f t="shared" si="882"/>
        <v>18</v>
      </c>
      <c r="L449" s="90">
        <f t="shared" si="863"/>
        <v>5.6160000000000005</v>
      </c>
      <c r="M449" s="121" t="str">
        <f t="shared" si="883"/>
        <v>AC20MNM02</v>
      </c>
      <c r="N449" s="90">
        <f t="shared" si="884"/>
        <v>45.06</v>
      </c>
      <c r="O449" s="90">
        <f t="shared" si="885"/>
        <v>20</v>
      </c>
      <c r="P449" s="90">
        <f t="shared" si="864"/>
        <v>9.0120000000000005</v>
      </c>
      <c r="Q449" s="121">
        <f t="shared" si="886"/>
        <v>0</v>
      </c>
      <c r="R449" s="90">
        <f t="shared" si="887"/>
        <v>0</v>
      </c>
      <c r="S449" s="90">
        <f t="shared" si="888"/>
        <v>0</v>
      </c>
      <c r="T449" s="90">
        <f t="shared" si="865"/>
        <v>0</v>
      </c>
      <c r="U449" s="121" t="str">
        <f t="shared" si="889"/>
        <v>EU20TAM01</v>
      </c>
      <c r="V449" s="90">
        <f t="shared" si="890"/>
        <v>79.44</v>
      </c>
      <c r="W449" s="90">
        <f t="shared" si="891"/>
        <v>11</v>
      </c>
      <c r="X449" s="90">
        <f t="shared" si="866"/>
        <v>8.7383999999999986</v>
      </c>
      <c r="Y449" s="121">
        <f t="shared" si="892"/>
        <v>0</v>
      </c>
      <c r="Z449" s="90">
        <f t="shared" si="893"/>
        <v>0</v>
      </c>
      <c r="AA449" s="90">
        <f t="shared" si="894"/>
        <v>0</v>
      </c>
      <c r="AB449" s="90">
        <f t="shared" si="867"/>
        <v>0</v>
      </c>
      <c r="AC449" s="121">
        <f t="shared" si="895"/>
        <v>0</v>
      </c>
      <c r="AD449" s="90">
        <f t="shared" si="896"/>
        <v>0</v>
      </c>
      <c r="AE449" s="90">
        <f t="shared" si="897"/>
        <v>0</v>
      </c>
      <c r="AF449" s="90">
        <f t="shared" si="868"/>
        <v>0</v>
      </c>
      <c r="AG449" s="121">
        <f t="shared" si="898"/>
        <v>0</v>
      </c>
      <c r="AH449" s="90">
        <f t="shared" si="899"/>
        <v>0</v>
      </c>
      <c r="AI449" s="90">
        <f t="shared" si="900"/>
        <v>0</v>
      </c>
      <c r="AJ449" s="90">
        <f t="shared" si="869"/>
        <v>0</v>
      </c>
      <c r="AK449" s="121" t="str">
        <f t="shared" si="901"/>
        <v>AC20MN20G01</v>
      </c>
      <c r="AL449" s="90">
        <f t="shared" si="902"/>
        <v>87</v>
      </c>
      <c r="AM449" s="90">
        <f t="shared" si="903"/>
        <v>25</v>
      </c>
      <c r="AN449" s="90">
        <f t="shared" si="870"/>
        <v>21.75</v>
      </c>
      <c r="AO449" s="121">
        <f t="shared" si="904"/>
        <v>0</v>
      </c>
      <c r="AP449" s="118">
        <f t="shared" si="872"/>
        <v>0</v>
      </c>
      <c r="AQ449" s="89">
        <f t="shared" si="905"/>
        <v>0</v>
      </c>
      <c r="AR449" s="279">
        <f t="shared" si="873"/>
        <v>0</v>
      </c>
      <c r="AS449" s="121">
        <f t="shared" si="906"/>
        <v>0</v>
      </c>
      <c r="AT449" s="118">
        <f t="shared" si="874"/>
        <v>0</v>
      </c>
      <c r="AU449" s="279">
        <f t="shared" si="907"/>
        <v>0</v>
      </c>
      <c r="AV449" s="279">
        <f t="shared" si="875"/>
        <v>0</v>
      </c>
      <c r="AW449" s="123">
        <f t="shared" si="908"/>
        <v>0</v>
      </c>
      <c r="AX449" s="118">
        <f t="shared" si="876"/>
        <v>0</v>
      </c>
      <c r="AY449" s="287">
        <f t="shared" si="909"/>
        <v>333.96000000000004</v>
      </c>
      <c r="AZ449" s="78">
        <f t="shared" si="839"/>
        <v>66.106200000000001</v>
      </c>
      <c r="BA449" s="279"/>
      <c r="BC449" s="325">
        <f t="shared" si="840"/>
        <v>400</v>
      </c>
      <c r="BD449" s="330"/>
      <c r="BE449" s="331" t="b">
        <f t="shared" si="841"/>
        <v>0</v>
      </c>
      <c r="BF449" s="330"/>
      <c r="BG449" s="331" t="b">
        <f t="shared" si="842"/>
        <v>0</v>
      </c>
    </row>
    <row r="450" spans="2:59" ht="15" customHeight="1" x14ac:dyDescent="0.2">
      <c r="B450" s="91">
        <v>401</v>
      </c>
      <c r="C450" s="91"/>
      <c r="D450" s="283">
        <f t="shared" si="871"/>
        <v>44151</v>
      </c>
      <c r="E450" s="90">
        <f t="shared" si="877"/>
        <v>0</v>
      </c>
      <c r="F450" s="90">
        <f t="shared" si="878"/>
        <v>0</v>
      </c>
      <c r="G450" s="90">
        <f t="shared" si="879"/>
        <v>0</v>
      </c>
      <c r="H450" s="90">
        <f t="shared" ref="H450:H461" si="940">F450*G450/100</f>
        <v>0</v>
      </c>
      <c r="I450" s="121">
        <f t="shared" si="880"/>
        <v>0</v>
      </c>
      <c r="J450" s="90">
        <f t="shared" si="881"/>
        <v>0</v>
      </c>
      <c r="K450" s="90">
        <f t="shared" si="882"/>
        <v>0</v>
      </c>
      <c r="L450" s="90">
        <f t="shared" ref="L450:L461" si="941">J450*K450/100</f>
        <v>0</v>
      </c>
      <c r="M450" s="121">
        <f t="shared" si="883"/>
        <v>0</v>
      </c>
      <c r="N450" s="90">
        <f t="shared" si="884"/>
        <v>0</v>
      </c>
      <c r="O450" s="90">
        <f t="shared" si="885"/>
        <v>0</v>
      </c>
      <c r="P450" s="90">
        <f t="shared" ref="P450:P461" si="942">N450*O450/100</f>
        <v>0</v>
      </c>
      <c r="Q450" s="121">
        <f t="shared" si="886"/>
        <v>0</v>
      </c>
      <c r="R450" s="90">
        <f t="shared" si="887"/>
        <v>0</v>
      </c>
      <c r="S450" s="90">
        <f t="shared" si="888"/>
        <v>0</v>
      </c>
      <c r="T450" s="90">
        <f t="shared" ref="T450:T461" si="943">R450*S450/100</f>
        <v>0</v>
      </c>
      <c r="U450" s="121">
        <f t="shared" si="889"/>
        <v>0</v>
      </c>
      <c r="V450" s="90">
        <f t="shared" si="890"/>
        <v>0</v>
      </c>
      <c r="W450" s="90">
        <f t="shared" si="891"/>
        <v>0</v>
      </c>
      <c r="X450" s="90">
        <f t="shared" ref="X450:X461" si="944">V450*W450/100</f>
        <v>0</v>
      </c>
      <c r="Y450" s="121">
        <f t="shared" si="892"/>
        <v>0</v>
      </c>
      <c r="Z450" s="90">
        <f t="shared" si="893"/>
        <v>0</v>
      </c>
      <c r="AA450" s="90">
        <f t="shared" si="894"/>
        <v>0</v>
      </c>
      <c r="AB450" s="90">
        <f t="shared" ref="AB450:AB461" si="945">Z450*AA450/100</f>
        <v>0</v>
      </c>
      <c r="AC450" s="121">
        <f t="shared" si="895"/>
        <v>0</v>
      </c>
      <c r="AD450" s="90">
        <f t="shared" si="896"/>
        <v>0</v>
      </c>
      <c r="AE450" s="90">
        <f t="shared" si="897"/>
        <v>0</v>
      </c>
      <c r="AF450" s="90">
        <f t="shared" ref="AF450:AF461" si="946">AD450*AE450/100</f>
        <v>0</v>
      </c>
      <c r="AG450" s="121">
        <f t="shared" si="898"/>
        <v>0</v>
      </c>
      <c r="AH450" s="90">
        <f t="shared" si="899"/>
        <v>0</v>
      </c>
      <c r="AI450" s="90">
        <f t="shared" si="900"/>
        <v>0</v>
      </c>
      <c r="AJ450" s="90">
        <f t="shared" ref="AJ450:AJ461" si="947">AH450*AI450/100</f>
        <v>0</v>
      </c>
      <c r="AK450" s="121">
        <f t="shared" si="901"/>
        <v>0</v>
      </c>
      <c r="AL450" s="90">
        <f t="shared" si="902"/>
        <v>0</v>
      </c>
      <c r="AM450" s="90">
        <f t="shared" si="903"/>
        <v>0</v>
      </c>
      <c r="AN450" s="90">
        <f t="shared" ref="AN450:AN461" si="948">AL450*AM450/100</f>
        <v>0</v>
      </c>
      <c r="AO450" s="121">
        <f t="shared" si="904"/>
        <v>0</v>
      </c>
      <c r="AP450" s="118">
        <f t="shared" ref="AP450:AP461" si="949">IFERROR(IF(AO450&gt;0,AO450*AP$6/100,0),0)</f>
        <v>0</v>
      </c>
      <c r="AQ450" s="89">
        <f t="shared" si="905"/>
        <v>61.8</v>
      </c>
      <c r="AR450" s="279">
        <f t="shared" ref="AR450:AR461" si="950">IFERROR(IF(AQ450&gt;0,AQ450*AR$6/100,0),0)</f>
        <v>15.45</v>
      </c>
      <c r="AS450" s="121">
        <f t="shared" si="906"/>
        <v>0</v>
      </c>
      <c r="AT450" s="118">
        <f t="shared" ref="AT450:AT461" si="951">IFERROR(IF(AS450&gt;0,AS450*AT$6/100,0),0)</f>
        <v>0</v>
      </c>
      <c r="AU450" s="279">
        <f t="shared" si="907"/>
        <v>0</v>
      </c>
      <c r="AV450" s="279">
        <f t="shared" ref="AV450:AV461" si="952">IFERROR(IF(AU450&gt;0,AU450*AV$6/100,0),0)</f>
        <v>0</v>
      </c>
      <c r="AW450" s="123">
        <f t="shared" si="908"/>
        <v>0</v>
      </c>
      <c r="AX450" s="118">
        <f t="shared" ref="AX450:AX461" si="953">IFERROR(IF(AW450&gt;0,AW450*AX$6/100,0),0)</f>
        <v>0</v>
      </c>
      <c r="AY450" s="287">
        <f t="shared" ref="AY450:AY461" si="954">IF($C450="GD",F450+J450+N450+R450+V450+Z450+AD450+AH450+AL450+AO450,AQ450+AS450+AU450+AW450)</f>
        <v>61.8</v>
      </c>
      <c r="AZ450" s="78">
        <f t="shared" ref="AZ450:AZ461" si="955">IF($C450="GD",H450+L450+P450+T450+X450+AB450+AF450+AJ450+AN450+AP450-BE450-BG450,AR450+AT450+AX450+AV450-BE450-BG450)</f>
        <v>15.45</v>
      </c>
      <c r="BA450" s="279"/>
      <c r="BC450" s="325">
        <f t="shared" ref="BC450:BC461" si="956">B450</f>
        <v>401</v>
      </c>
      <c r="BD450" s="330"/>
      <c r="BE450" s="331" t="b">
        <f t="shared" ref="BE450:BE461" si="957">IF(BD450="OK",$AY450*$BE$6/100)</f>
        <v>0</v>
      </c>
      <c r="BF450" s="330"/>
      <c r="BG450" s="331" t="b">
        <f t="shared" ref="BG450:BG461" si="958">IF(BF450="OK",$AY450*$BG$6/100)</f>
        <v>0</v>
      </c>
    </row>
    <row r="451" spans="2:59" ht="15" customHeight="1" x14ac:dyDescent="0.2">
      <c r="B451" s="91">
        <v>402</v>
      </c>
      <c r="C451" s="91"/>
      <c r="D451" s="283">
        <f t="shared" si="871"/>
        <v>44154</v>
      </c>
      <c r="E451" s="90">
        <f t="shared" si="877"/>
        <v>0</v>
      </c>
      <c r="F451" s="90">
        <f t="shared" si="878"/>
        <v>0</v>
      </c>
      <c r="G451" s="90">
        <f t="shared" si="879"/>
        <v>0</v>
      </c>
      <c r="H451" s="90">
        <f t="shared" si="940"/>
        <v>0</v>
      </c>
      <c r="I451" s="121">
        <f t="shared" si="880"/>
        <v>0</v>
      </c>
      <c r="J451" s="90">
        <f t="shared" si="881"/>
        <v>0</v>
      </c>
      <c r="K451" s="90">
        <f t="shared" si="882"/>
        <v>0</v>
      </c>
      <c r="L451" s="90">
        <f t="shared" si="941"/>
        <v>0</v>
      </c>
      <c r="M451" s="121">
        <f t="shared" si="883"/>
        <v>0</v>
      </c>
      <c r="N451" s="90">
        <f t="shared" si="884"/>
        <v>0</v>
      </c>
      <c r="O451" s="90">
        <f t="shared" si="885"/>
        <v>0</v>
      </c>
      <c r="P451" s="90">
        <f t="shared" si="942"/>
        <v>0</v>
      </c>
      <c r="Q451" s="121">
        <f t="shared" si="886"/>
        <v>0</v>
      </c>
      <c r="R451" s="90">
        <f t="shared" si="887"/>
        <v>0</v>
      </c>
      <c r="S451" s="90">
        <f t="shared" si="888"/>
        <v>0</v>
      </c>
      <c r="T451" s="90">
        <f t="shared" si="943"/>
        <v>0</v>
      </c>
      <c r="U451" s="121">
        <f t="shared" si="889"/>
        <v>0</v>
      </c>
      <c r="V451" s="90">
        <f t="shared" si="890"/>
        <v>0</v>
      </c>
      <c r="W451" s="90">
        <f t="shared" si="891"/>
        <v>0</v>
      </c>
      <c r="X451" s="90">
        <f t="shared" si="944"/>
        <v>0</v>
      </c>
      <c r="Y451" s="121">
        <f t="shared" si="892"/>
        <v>0</v>
      </c>
      <c r="Z451" s="90">
        <f t="shared" si="893"/>
        <v>0</v>
      </c>
      <c r="AA451" s="90">
        <f t="shared" si="894"/>
        <v>0</v>
      </c>
      <c r="AB451" s="90">
        <f t="shared" si="945"/>
        <v>0</v>
      </c>
      <c r="AC451" s="121">
        <f t="shared" si="895"/>
        <v>0</v>
      </c>
      <c r="AD451" s="90">
        <f t="shared" si="896"/>
        <v>0</v>
      </c>
      <c r="AE451" s="90">
        <f t="shared" si="897"/>
        <v>0</v>
      </c>
      <c r="AF451" s="90">
        <f t="shared" si="946"/>
        <v>0</v>
      </c>
      <c r="AG451" s="121">
        <f t="shared" si="898"/>
        <v>0</v>
      </c>
      <c r="AH451" s="90">
        <f t="shared" si="899"/>
        <v>0</v>
      </c>
      <c r="AI451" s="90">
        <f t="shared" si="900"/>
        <v>0</v>
      </c>
      <c r="AJ451" s="90">
        <f t="shared" si="947"/>
        <v>0</v>
      </c>
      <c r="AK451" s="121">
        <f t="shared" si="901"/>
        <v>0</v>
      </c>
      <c r="AL451" s="90">
        <f t="shared" si="902"/>
        <v>0</v>
      </c>
      <c r="AM451" s="90">
        <f t="shared" si="903"/>
        <v>0</v>
      </c>
      <c r="AN451" s="90">
        <f t="shared" si="948"/>
        <v>0</v>
      </c>
      <c r="AO451" s="121">
        <f t="shared" si="904"/>
        <v>0</v>
      </c>
      <c r="AP451" s="118">
        <f t="shared" si="949"/>
        <v>0</v>
      </c>
      <c r="AQ451" s="89">
        <f t="shared" si="905"/>
        <v>106.80000000000001</v>
      </c>
      <c r="AR451" s="279">
        <f t="shared" si="950"/>
        <v>26.700000000000003</v>
      </c>
      <c r="AS451" s="121">
        <f t="shared" si="906"/>
        <v>52.38</v>
      </c>
      <c r="AT451" s="118">
        <f t="shared" si="951"/>
        <v>10.476000000000001</v>
      </c>
      <c r="AU451" s="279">
        <f t="shared" si="907"/>
        <v>0</v>
      </c>
      <c r="AV451" s="279">
        <f t="shared" si="952"/>
        <v>0</v>
      </c>
      <c r="AW451" s="123">
        <f t="shared" si="908"/>
        <v>0</v>
      </c>
      <c r="AX451" s="118">
        <f t="shared" si="953"/>
        <v>0</v>
      </c>
      <c r="AY451" s="287">
        <f t="shared" si="954"/>
        <v>159.18</v>
      </c>
      <c r="AZ451" s="78">
        <f t="shared" si="955"/>
        <v>37.176000000000002</v>
      </c>
      <c r="BA451" s="279"/>
      <c r="BC451" s="325">
        <f t="shared" si="956"/>
        <v>402</v>
      </c>
      <c r="BD451" s="330"/>
      <c r="BE451" s="331" t="b">
        <f t="shared" si="957"/>
        <v>0</v>
      </c>
      <c r="BF451" s="330"/>
      <c r="BG451" s="331" t="b">
        <f t="shared" si="958"/>
        <v>0</v>
      </c>
    </row>
    <row r="452" spans="2:59" ht="15" customHeight="1" x14ac:dyDescent="0.2">
      <c r="B452" s="91">
        <v>403</v>
      </c>
      <c r="C452" s="91" t="s">
        <v>92</v>
      </c>
      <c r="D452" s="283">
        <f t="shared" si="871"/>
        <v>44155</v>
      </c>
      <c r="E452" s="90" t="str">
        <f t="shared" si="877"/>
        <v>MF19ACM01</v>
      </c>
      <c r="F452" s="90">
        <f t="shared" si="878"/>
        <v>91.26</v>
      </c>
      <c r="G452" s="90">
        <f t="shared" si="879"/>
        <v>23</v>
      </c>
      <c r="H452" s="90">
        <f t="shared" si="940"/>
        <v>20.989799999999999</v>
      </c>
      <c r="I452" s="121" t="str">
        <f t="shared" si="880"/>
        <v>CT20ACM01</v>
      </c>
      <c r="J452" s="90">
        <f t="shared" si="881"/>
        <v>124.80000000000001</v>
      </c>
      <c r="K452" s="90">
        <f t="shared" si="882"/>
        <v>18</v>
      </c>
      <c r="L452" s="90">
        <f t="shared" si="941"/>
        <v>22.464000000000002</v>
      </c>
      <c r="M452" s="121" t="str">
        <f t="shared" si="883"/>
        <v>AC20MNM02</v>
      </c>
      <c r="N452" s="90">
        <f t="shared" si="884"/>
        <v>135.18</v>
      </c>
      <c r="O452" s="90">
        <f t="shared" si="885"/>
        <v>20</v>
      </c>
      <c r="P452" s="90">
        <f t="shared" si="942"/>
        <v>27.036000000000005</v>
      </c>
      <c r="Q452" s="121" t="str">
        <f t="shared" si="886"/>
        <v>ME20ACM01</v>
      </c>
      <c r="R452" s="90">
        <f t="shared" si="887"/>
        <v>121.68</v>
      </c>
      <c r="S452" s="90">
        <f t="shared" si="888"/>
        <v>18</v>
      </c>
      <c r="T452" s="90">
        <f t="shared" si="943"/>
        <v>21.902400000000004</v>
      </c>
      <c r="U452" s="121" t="str">
        <f t="shared" si="889"/>
        <v>EU20TAM01</v>
      </c>
      <c r="V452" s="90">
        <f t="shared" si="890"/>
        <v>158.88</v>
      </c>
      <c r="W452" s="90">
        <f t="shared" si="891"/>
        <v>11</v>
      </c>
      <c r="X452" s="90">
        <f t="shared" si="944"/>
        <v>17.476799999999997</v>
      </c>
      <c r="Y452" s="121">
        <f t="shared" si="892"/>
        <v>0</v>
      </c>
      <c r="Z452" s="90">
        <f t="shared" si="893"/>
        <v>0</v>
      </c>
      <c r="AA452" s="90">
        <f t="shared" si="894"/>
        <v>0</v>
      </c>
      <c r="AB452" s="90">
        <f t="shared" si="945"/>
        <v>0</v>
      </c>
      <c r="AC452" s="121">
        <f t="shared" si="895"/>
        <v>0</v>
      </c>
      <c r="AD452" s="90">
        <f t="shared" si="896"/>
        <v>0</v>
      </c>
      <c r="AE452" s="90">
        <f t="shared" si="897"/>
        <v>0</v>
      </c>
      <c r="AF452" s="90">
        <f t="shared" si="946"/>
        <v>0</v>
      </c>
      <c r="AG452" s="121" t="str">
        <f t="shared" si="898"/>
        <v>CT20DAG01</v>
      </c>
      <c r="AH452" s="90">
        <f t="shared" si="899"/>
        <v>61.44</v>
      </c>
      <c r="AI452" s="90">
        <f t="shared" si="900"/>
        <v>0</v>
      </c>
      <c r="AJ452" s="90">
        <f t="shared" si="947"/>
        <v>0</v>
      </c>
      <c r="AK452" s="121" t="str">
        <f t="shared" si="901"/>
        <v>AC20MN20G01</v>
      </c>
      <c r="AL452" s="90">
        <f t="shared" si="902"/>
        <v>87</v>
      </c>
      <c r="AM452" s="90">
        <f t="shared" si="903"/>
        <v>25</v>
      </c>
      <c r="AN452" s="90">
        <f t="shared" si="948"/>
        <v>21.75</v>
      </c>
      <c r="AO452" s="121">
        <f t="shared" si="904"/>
        <v>0</v>
      </c>
      <c r="AP452" s="118">
        <f t="shared" si="949"/>
        <v>0</v>
      </c>
      <c r="AQ452" s="89">
        <f t="shared" si="905"/>
        <v>0</v>
      </c>
      <c r="AR452" s="279">
        <f t="shared" si="950"/>
        <v>0</v>
      </c>
      <c r="AS452" s="121">
        <f t="shared" si="906"/>
        <v>0</v>
      </c>
      <c r="AT452" s="118">
        <f t="shared" si="951"/>
        <v>0</v>
      </c>
      <c r="AU452" s="279">
        <f t="shared" si="907"/>
        <v>0</v>
      </c>
      <c r="AV452" s="279">
        <f t="shared" si="952"/>
        <v>0</v>
      </c>
      <c r="AW452" s="123">
        <f t="shared" si="908"/>
        <v>0</v>
      </c>
      <c r="AX452" s="118">
        <f t="shared" si="953"/>
        <v>0</v>
      </c>
      <c r="AY452" s="287">
        <f t="shared" si="954"/>
        <v>780.24</v>
      </c>
      <c r="AZ452" s="78">
        <f t="shared" si="955"/>
        <v>131.619</v>
      </c>
      <c r="BA452" s="279"/>
      <c r="BC452" s="325">
        <f t="shared" si="956"/>
        <v>403</v>
      </c>
      <c r="BD452" s="330"/>
      <c r="BE452" s="331" t="b">
        <f t="shared" si="957"/>
        <v>0</v>
      </c>
      <c r="BF452" s="330"/>
      <c r="BG452" s="331" t="b">
        <f t="shared" si="958"/>
        <v>0</v>
      </c>
    </row>
    <row r="453" spans="2:59" ht="15" customHeight="1" x14ac:dyDescent="0.2">
      <c r="B453" s="91">
        <v>404</v>
      </c>
      <c r="C453" s="91" t="s">
        <v>92</v>
      </c>
      <c r="D453" s="283">
        <f t="shared" si="871"/>
        <v>44155</v>
      </c>
      <c r="E453" s="90" t="str">
        <f t="shared" si="877"/>
        <v>MF19ACM01</v>
      </c>
      <c r="F453" s="90">
        <f t="shared" si="878"/>
        <v>60.84</v>
      </c>
      <c r="G453" s="90">
        <f t="shared" si="879"/>
        <v>23</v>
      </c>
      <c r="H453" s="90">
        <f t="shared" si="940"/>
        <v>13.993200000000002</v>
      </c>
      <c r="I453" s="121">
        <f t="shared" si="880"/>
        <v>0</v>
      </c>
      <c r="J453" s="90">
        <f t="shared" si="881"/>
        <v>0</v>
      </c>
      <c r="K453" s="90">
        <f t="shared" si="882"/>
        <v>0</v>
      </c>
      <c r="L453" s="90">
        <f t="shared" si="941"/>
        <v>0</v>
      </c>
      <c r="M453" s="121" t="str">
        <f t="shared" si="883"/>
        <v>AC20MNM02</v>
      </c>
      <c r="N453" s="90">
        <f t="shared" si="884"/>
        <v>90.12</v>
      </c>
      <c r="O453" s="90">
        <f t="shared" si="885"/>
        <v>20</v>
      </c>
      <c r="P453" s="90">
        <f t="shared" si="942"/>
        <v>18.024000000000001</v>
      </c>
      <c r="Q453" s="121" t="str">
        <f t="shared" si="886"/>
        <v>ME20ACM01</v>
      </c>
      <c r="R453" s="90">
        <f t="shared" si="887"/>
        <v>60.84</v>
      </c>
      <c r="S453" s="90">
        <f t="shared" si="888"/>
        <v>18</v>
      </c>
      <c r="T453" s="90">
        <f t="shared" si="943"/>
        <v>10.951200000000002</v>
      </c>
      <c r="U453" s="121" t="str">
        <f t="shared" si="889"/>
        <v>EU20TAM01</v>
      </c>
      <c r="V453" s="90">
        <f t="shared" si="890"/>
        <v>79.44</v>
      </c>
      <c r="W453" s="90">
        <f t="shared" si="891"/>
        <v>11</v>
      </c>
      <c r="X453" s="90">
        <f t="shared" si="944"/>
        <v>8.7383999999999986</v>
      </c>
      <c r="Y453" s="121">
        <f t="shared" si="892"/>
        <v>0</v>
      </c>
      <c r="Z453" s="90">
        <f t="shared" si="893"/>
        <v>0</v>
      </c>
      <c r="AA453" s="90">
        <f t="shared" si="894"/>
        <v>0</v>
      </c>
      <c r="AB453" s="90">
        <f t="shared" si="945"/>
        <v>0</v>
      </c>
      <c r="AC453" s="121" t="str">
        <f t="shared" si="895"/>
        <v>MF19DAG01</v>
      </c>
      <c r="AD453" s="90">
        <f t="shared" si="896"/>
        <v>60.84</v>
      </c>
      <c r="AE453" s="90">
        <f t="shared" si="897"/>
        <v>33</v>
      </c>
      <c r="AF453" s="90">
        <f t="shared" si="946"/>
        <v>20.077200000000001</v>
      </c>
      <c r="AG453" s="121">
        <f t="shared" si="898"/>
        <v>0</v>
      </c>
      <c r="AH453" s="90">
        <f t="shared" si="899"/>
        <v>0</v>
      </c>
      <c r="AI453" s="90">
        <f t="shared" si="900"/>
        <v>0</v>
      </c>
      <c r="AJ453" s="90">
        <f t="shared" si="947"/>
        <v>0</v>
      </c>
      <c r="AK453" s="121" t="str">
        <f t="shared" si="901"/>
        <v>AC20MN20G01</v>
      </c>
      <c r="AL453" s="90">
        <f t="shared" si="902"/>
        <v>87</v>
      </c>
      <c r="AM453" s="90">
        <f t="shared" si="903"/>
        <v>25</v>
      </c>
      <c r="AN453" s="90">
        <f t="shared" si="948"/>
        <v>21.75</v>
      </c>
      <c r="AO453" s="121">
        <f t="shared" si="904"/>
        <v>0</v>
      </c>
      <c r="AP453" s="118">
        <f t="shared" si="949"/>
        <v>0</v>
      </c>
      <c r="AQ453" s="89">
        <f t="shared" si="905"/>
        <v>0</v>
      </c>
      <c r="AR453" s="279">
        <f t="shared" si="950"/>
        <v>0</v>
      </c>
      <c r="AS453" s="121">
        <f t="shared" si="906"/>
        <v>0</v>
      </c>
      <c r="AT453" s="118">
        <f t="shared" si="951"/>
        <v>0</v>
      </c>
      <c r="AU453" s="279">
        <f t="shared" si="907"/>
        <v>0</v>
      </c>
      <c r="AV453" s="279">
        <f t="shared" si="952"/>
        <v>0</v>
      </c>
      <c r="AW453" s="123">
        <f t="shared" si="908"/>
        <v>0</v>
      </c>
      <c r="AX453" s="118">
        <f t="shared" si="953"/>
        <v>0</v>
      </c>
      <c r="AY453" s="287">
        <f t="shared" si="954"/>
        <v>439.08000000000004</v>
      </c>
      <c r="AZ453" s="78">
        <f t="shared" si="955"/>
        <v>93.534000000000006</v>
      </c>
      <c r="BA453" s="279"/>
      <c r="BC453" s="325">
        <f t="shared" si="956"/>
        <v>404</v>
      </c>
      <c r="BD453" s="330"/>
      <c r="BE453" s="331" t="b">
        <f t="shared" si="957"/>
        <v>0</v>
      </c>
      <c r="BF453" s="330"/>
      <c r="BG453" s="331" t="b">
        <f t="shared" si="958"/>
        <v>0</v>
      </c>
    </row>
    <row r="454" spans="2:59" ht="15" customHeight="1" x14ac:dyDescent="0.2">
      <c r="B454" s="91">
        <v>405</v>
      </c>
      <c r="C454" s="91" t="s">
        <v>92</v>
      </c>
      <c r="D454" s="283">
        <f t="shared" si="871"/>
        <v>44155</v>
      </c>
      <c r="E454" s="90" t="str">
        <f t="shared" si="877"/>
        <v>MF19ACM01</v>
      </c>
      <c r="F454" s="90">
        <f t="shared" si="878"/>
        <v>30.42</v>
      </c>
      <c r="G454" s="90">
        <f t="shared" si="879"/>
        <v>23</v>
      </c>
      <c r="H454" s="90">
        <f t="shared" si="940"/>
        <v>6.9966000000000008</v>
      </c>
      <c r="I454" s="121">
        <f t="shared" si="880"/>
        <v>0</v>
      </c>
      <c r="J454" s="90">
        <f t="shared" si="881"/>
        <v>0</v>
      </c>
      <c r="K454" s="90">
        <f t="shared" si="882"/>
        <v>0</v>
      </c>
      <c r="L454" s="90">
        <f t="shared" si="941"/>
        <v>0</v>
      </c>
      <c r="M454" s="121" t="str">
        <f t="shared" si="883"/>
        <v>AC20MNM02</v>
      </c>
      <c r="N454" s="90">
        <f t="shared" si="884"/>
        <v>45.06</v>
      </c>
      <c r="O454" s="90">
        <f t="shared" si="885"/>
        <v>20</v>
      </c>
      <c r="P454" s="90">
        <f t="shared" si="942"/>
        <v>9.0120000000000005</v>
      </c>
      <c r="Q454" s="121" t="str">
        <f t="shared" si="886"/>
        <v>ME20ACM01</v>
      </c>
      <c r="R454" s="90">
        <f t="shared" si="887"/>
        <v>60.84</v>
      </c>
      <c r="S454" s="90">
        <f t="shared" si="888"/>
        <v>18</v>
      </c>
      <c r="T454" s="90">
        <f t="shared" si="943"/>
        <v>10.951200000000002</v>
      </c>
      <c r="U454" s="121" t="str">
        <f t="shared" si="889"/>
        <v>EU20TAM01</v>
      </c>
      <c r="V454" s="90">
        <f t="shared" si="890"/>
        <v>39.72</v>
      </c>
      <c r="W454" s="90">
        <f t="shared" si="891"/>
        <v>11</v>
      </c>
      <c r="X454" s="90">
        <f t="shared" si="944"/>
        <v>4.3691999999999993</v>
      </c>
      <c r="Y454" s="121">
        <f t="shared" si="892"/>
        <v>0</v>
      </c>
      <c r="Z454" s="90">
        <f t="shared" si="893"/>
        <v>0</v>
      </c>
      <c r="AA454" s="90">
        <f t="shared" si="894"/>
        <v>0</v>
      </c>
      <c r="AB454" s="90">
        <f t="shared" si="945"/>
        <v>0</v>
      </c>
      <c r="AC454" s="121" t="str">
        <f t="shared" si="895"/>
        <v>MF19DAG01</v>
      </c>
      <c r="AD454" s="90">
        <f t="shared" si="896"/>
        <v>30.42</v>
      </c>
      <c r="AE454" s="90">
        <f t="shared" si="897"/>
        <v>33</v>
      </c>
      <c r="AF454" s="90">
        <f t="shared" si="946"/>
        <v>10.038600000000001</v>
      </c>
      <c r="AG454" s="121" t="str">
        <f t="shared" si="898"/>
        <v>CT20DAG01</v>
      </c>
      <c r="AH454" s="90">
        <f t="shared" si="899"/>
        <v>30.72</v>
      </c>
      <c r="AI454" s="90">
        <f t="shared" si="900"/>
        <v>0</v>
      </c>
      <c r="AJ454" s="90">
        <f t="shared" si="947"/>
        <v>0</v>
      </c>
      <c r="AK454" s="121">
        <f t="shared" si="901"/>
        <v>0</v>
      </c>
      <c r="AL454" s="90">
        <f t="shared" si="902"/>
        <v>0</v>
      </c>
      <c r="AM454" s="90">
        <f t="shared" si="903"/>
        <v>0</v>
      </c>
      <c r="AN454" s="90">
        <f t="shared" si="948"/>
        <v>0</v>
      </c>
      <c r="AO454" s="121">
        <f t="shared" si="904"/>
        <v>0</v>
      </c>
      <c r="AP454" s="118">
        <f t="shared" si="949"/>
        <v>0</v>
      </c>
      <c r="AQ454" s="89">
        <f t="shared" si="905"/>
        <v>0</v>
      </c>
      <c r="AR454" s="279">
        <f t="shared" si="950"/>
        <v>0</v>
      </c>
      <c r="AS454" s="121">
        <f t="shared" si="906"/>
        <v>0</v>
      </c>
      <c r="AT454" s="118">
        <f t="shared" si="951"/>
        <v>0</v>
      </c>
      <c r="AU454" s="279">
        <f t="shared" si="907"/>
        <v>0</v>
      </c>
      <c r="AV454" s="279">
        <f t="shared" si="952"/>
        <v>0</v>
      </c>
      <c r="AW454" s="123">
        <f t="shared" si="908"/>
        <v>0</v>
      </c>
      <c r="AX454" s="118">
        <f t="shared" si="953"/>
        <v>0</v>
      </c>
      <c r="AY454" s="287">
        <f t="shared" si="954"/>
        <v>237.17999999999998</v>
      </c>
      <c r="AZ454" s="78">
        <f t="shared" si="955"/>
        <v>41.367600000000003</v>
      </c>
      <c r="BA454" s="279"/>
      <c r="BC454" s="325">
        <f t="shared" si="956"/>
        <v>405</v>
      </c>
      <c r="BD454" s="330"/>
      <c r="BE454" s="331" t="b">
        <f t="shared" si="957"/>
        <v>0</v>
      </c>
      <c r="BF454" s="330"/>
      <c r="BG454" s="331" t="b">
        <f t="shared" si="958"/>
        <v>0</v>
      </c>
    </row>
    <row r="455" spans="2:59" ht="15" customHeight="1" x14ac:dyDescent="0.2">
      <c r="B455" s="91">
        <v>406</v>
      </c>
      <c r="C455" s="91" t="s">
        <v>92</v>
      </c>
      <c r="D455" s="283">
        <f t="shared" si="871"/>
        <v>44155</v>
      </c>
      <c r="E455" s="90">
        <f t="shared" si="877"/>
        <v>0</v>
      </c>
      <c r="F455" s="90">
        <f t="shared" si="878"/>
        <v>0</v>
      </c>
      <c r="G455" s="90">
        <f t="shared" si="879"/>
        <v>0</v>
      </c>
      <c r="H455" s="90">
        <f t="shared" si="940"/>
        <v>0</v>
      </c>
      <c r="I455" s="121" t="str">
        <f t="shared" si="880"/>
        <v>CT20ACM01</v>
      </c>
      <c r="J455" s="90">
        <f t="shared" si="881"/>
        <v>62.400000000000006</v>
      </c>
      <c r="K455" s="90">
        <f t="shared" si="882"/>
        <v>18</v>
      </c>
      <c r="L455" s="90">
        <f t="shared" si="941"/>
        <v>11.232000000000001</v>
      </c>
      <c r="M455" s="121" t="str">
        <f t="shared" si="883"/>
        <v>AC20MNM02</v>
      </c>
      <c r="N455" s="90">
        <f t="shared" si="884"/>
        <v>90.12</v>
      </c>
      <c r="O455" s="90">
        <f t="shared" si="885"/>
        <v>20</v>
      </c>
      <c r="P455" s="90">
        <f t="shared" si="942"/>
        <v>18.024000000000001</v>
      </c>
      <c r="Q455" s="121" t="str">
        <f t="shared" si="886"/>
        <v>ME20ACM01</v>
      </c>
      <c r="R455" s="90">
        <f t="shared" si="887"/>
        <v>91.26</v>
      </c>
      <c r="S455" s="90">
        <f t="shared" si="888"/>
        <v>18</v>
      </c>
      <c r="T455" s="90">
        <f t="shared" si="943"/>
        <v>16.4268</v>
      </c>
      <c r="U455" s="121">
        <f t="shared" si="889"/>
        <v>0</v>
      </c>
      <c r="V455" s="90">
        <f t="shared" si="890"/>
        <v>0</v>
      </c>
      <c r="W455" s="90">
        <f t="shared" si="891"/>
        <v>0</v>
      </c>
      <c r="X455" s="90">
        <f t="shared" si="944"/>
        <v>0</v>
      </c>
      <c r="Y455" s="121">
        <f t="shared" si="892"/>
        <v>0</v>
      </c>
      <c r="Z455" s="90">
        <f t="shared" si="893"/>
        <v>0</v>
      </c>
      <c r="AA455" s="90">
        <f t="shared" si="894"/>
        <v>0</v>
      </c>
      <c r="AB455" s="90">
        <f t="shared" si="945"/>
        <v>0</v>
      </c>
      <c r="AC455" s="121">
        <f t="shared" si="895"/>
        <v>0</v>
      </c>
      <c r="AD455" s="90">
        <f t="shared" si="896"/>
        <v>0</v>
      </c>
      <c r="AE455" s="90">
        <f t="shared" si="897"/>
        <v>0</v>
      </c>
      <c r="AF455" s="90">
        <f t="shared" si="946"/>
        <v>0</v>
      </c>
      <c r="AG455" s="121" t="str">
        <f t="shared" si="898"/>
        <v>CT20DAG01</v>
      </c>
      <c r="AH455" s="90">
        <f t="shared" si="899"/>
        <v>30.72</v>
      </c>
      <c r="AI455" s="90">
        <f t="shared" si="900"/>
        <v>0</v>
      </c>
      <c r="AJ455" s="90">
        <f t="shared" si="947"/>
        <v>0</v>
      </c>
      <c r="AK455" s="121" t="str">
        <f t="shared" si="901"/>
        <v>AC20MN20G01</v>
      </c>
      <c r="AL455" s="90">
        <f t="shared" si="902"/>
        <v>130.5</v>
      </c>
      <c r="AM455" s="90">
        <f t="shared" si="903"/>
        <v>25</v>
      </c>
      <c r="AN455" s="90">
        <f t="shared" si="948"/>
        <v>32.625</v>
      </c>
      <c r="AO455" s="121">
        <f t="shared" si="904"/>
        <v>0</v>
      </c>
      <c r="AP455" s="118">
        <f t="shared" si="949"/>
        <v>0</v>
      </c>
      <c r="AQ455" s="89">
        <f t="shared" si="905"/>
        <v>0</v>
      </c>
      <c r="AR455" s="279">
        <f t="shared" si="950"/>
        <v>0</v>
      </c>
      <c r="AS455" s="121">
        <f t="shared" si="906"/>
        <v>0</v>
      </c>
      <c r="AT455" s="118">
        <f t="shared" si="951"/>
        <v>0</v>
      </c>
      <c r="AU455" s="279">
        <f t="shared" si="907"/>
        <v>0</v>
      </c>
      <c r="AV455" s="279">
        <f t="shared" si="952"/>
        <v>0</v>
      </c>
      <c r="AW455" s="123">
        <f t="shared" si="908"/>
        <v>0</v>
      </c>
      <c r="AX455" s="118">
        <f t="shared" si="953"/>
        <v>0</v>
      </c>
      <c r="AY455" s="287">
        <f t="shared" si="954"/>
        <v>405</v>
      </c>
      <c r="AZ455" s="78">
        <f t="shared" si="955"/>
        <v>78.3078</v>
      </c>
      <c r="BA455" s="279"/>
      <c r="BC455" s="325">
        <f t="shared" si="956"/>
        <v>406</v>
      </c>
      <c r="BD455" s="330"/>
      <c r="BE455" s="331" t="b">
        <f t="shared" si="957"/>
        <v>0</v>
      </c>
      <c r="BF455" s="330"/>
      <c r="BG455" s="331" t="b">
        <f t="shared" si="958"/>
        <v>0</v>
      </c>
    </row>
    <row r="456" spans="2:59" ht="15" customHeight="1" x14ac:dyDescent="0.2">
      <c r="B456" s="91">
        <v>407</v>
      </c>
      <c r="C456" s="91" t="s">
        <v>92</v>
      </c>
      <c r="D456" s="283">
        <f t="shared" si="871"/>
        <v>44155</v>
      </c>
      <c r="E456" s="90" t="str">
        <f t="shared" si="877"/>
        <v>MF19ACM01</v>
      </c>
      <c r="F456" s="90">
        <f t="shared" si="878"/>
        <v>121.68</v>
      </c>
      <c r="G456" s="90">
        <f t="shared" si="879"/>
        <v>23</v>
      </c>
      <c r="H456" s="90">
        <f t="shared" si="940"/>
        <v>27.986400000000003</v>
      </c>
      <c r="I456" s="121" t="str">
        <f t="shared" si="880"/>
        <v>CT20ACM01</v>
      </c>
      <c r="J456" s="90">
        <f t="shared" si="881"/>
        <v>124.80000000000001</v>
      </c>
      <c r="K456" s="90">
        <f t="shared" si="882"/>
        <v>18</v>
      </c>
      <c r="L456" s="90">
        <f t="shared" si="941"/>
        <v>22.464000000000002</v>
      </c>
      <c r="M456" s="121" t="str">
        <f t="shared" si="883"/>
        <v>AC20MNM02</v>
      </c>
      <c r="N456" s="90">
        <f t="shared" si="884"/>
        <v>135.18</v>
      </c>
      <c r="O456" s="90">
        <f t="shared" si="885"/>
        <v>20</v>
      </c>
      <c r="P456" s="90">
        <f t="shared" si="942"/>
        <v>27.036000000000005</v>
      </c>
      <c r="Q456" s="121" t="str">
        <f t="shared" si="886"/>
        <v>ME20ACM01</v>
      </c>
      <c r="R456" s="90">
        <f t="shared" si="887"/>
        <v>121.68</v>
      </c>
      <c r="S456" s="90">
        <f t="shared" si="888"/>
        <v>18</v>
      </c>
      <c r="T456" s="90">
        <f t="shared" si="943"/>
        <v>21.902400000000004</v>
      </c>
      <c r="U456" s="121" t="str">
        <f t="shared" si="889"/>
        <v>EU20TAM01</v>
      </c>
      <c r="V456" s="90">
        <f t="shared" si="890"/>
        <v>158.88</v>
      </c>
      <c r="W456" s="90">
        <f t="shared" si="891"/>
        <v>11</v>
      </c>
      <c r="X456" s="90">
        <f t="shared" si="944"/>
        <v>17.476799999999997</v>
      </c>
      <c r="Y456" s="121">
        <f t="shared" si="892"/>
        <v>0</v>
      </c>
      <c r="Z456" s="90">
        <f t="shared" si="893"/>
        <v>0</v>
      </c>
      <c r="AA456" s="90">
        <f t="shared" si="894"/>
        <v>0</v>
      </c>
      <c r="AB456" s="90">
        <f t="shared" si="945"/>
        <v>0</v>
      </c>
      <c r="AC456" s="121">
        <f t="shared" si="895"/>
        <v>0</v>
      </c>
      <c r="AD456" s="90">
        <f t="shared" si="896"/>
        <v>0</v>
      </c>
      <c r="AE456" s="90">
        <f t="shared" si="897"/>
        <v>0</v>
      </c>
      <c r="AF456" s="90">
        <f t="shared" si="946"/>
        <v>0</v>
      </c>
      <c r="AG456" s="121" t="str">
        <f t="shared" si="898"/>
        <v>CT20DAG01</v>
      </c>
      <c r="AH456" s="90">
        <f t="shared" si="899"/>
        <v>30.72</v>
      </c>
      <c r="AI456" s="90">
        <f t="shared" si="900"/>
        <v>0</v>
      </c>
      <c r="AJ456" s="90">
        <f t="shared" si="947"/>
        <v>0</v>
      </c>
      <c r="AK456" s="121" t="str">
        <f t="shared" si="901"/>
        <v>AC20MN20G01</v>
      </c>
      <c r="AL456" s="90">
        <f t="shared" si="902"/>
        <v>87</v>
      </c>
      <c r="AM456" s="90">
        <f t="shared" si="903"/>
        <v>25</v>
      </c>
      <c r="AN456" s="90">
        <f t="shared" si="948"/>
        <v>21.75</v>
      </c>
      <c r="AO456" s="121">
        <f t="shared" si="904"/>
        <v>0</v>
      </c>
      <c r="AP456" s="118">
        <f t="shared" si="949"/>
        <v>0</v>
      </c>
      <c r="AQ456" s="89">
        <f t="shared" si="905"/>
        <v>0</v>
      </c>
      <c r="AR456" s="279">
        <f t="shared" si="950"/>
        <v>0</v>
      </c>
      <c r="AS456" s="121">
        <f t="shared" si="906"/>
        <v>0</v>
      </c>
      <c r="AT456" s="118">
        <f t="shared" si="951"/>
        <v>0</v>
      </c>
      <c r="AU456" s="279">
        <f t="shared" si="907"/>
        <v>0</v>
      </c>
      <c r="AV456" s="279">
        <f t="shared" si="952"/>
        <v>0</v>
      </c>
      <c r="AW456" s="123">
        <f t="shared" si="908"/>
        <v>0</v>
      </c>
      <c r="AX456" s="118">
        <f t="shared" si="953"/>
        <v>0</v>
      </c>
      <c r="AY456" s="287">
        <f t="shared" si="954"/>
        <v>779.94</v>
      </c>
      <c r="AZ456" s="78">
        <f t="shared" si="955"/>
        <v>138.6156</v>
      </c>
      <c r="BA456" s="279"/>
      <c r="BC456" s="325">
        <f t="shared" si="956"/>
        <v>407</v>
      </c>
      <c r="BD456" s="330"/>
      <c r="BE456" s="331" t="b">
        <f t="shared" si="957"/>
        <v>0</v>
      </c>
      <c r="BF456" s="330"/>
      <c r="BG456" s="331" t="b">
        <f t="shared" si="958"/>
        <v>0</v>
      </c>
    </row>
    <row r="457" spans="2:59" ht="15" customHeight="1" x14ac:dyDescent="0.2">
      <c r="B457" s="91">
        <v>408</v>
      </c>
      <c r="C457" s="91" t="s">
        <v>92</v>
      </c>
      <c r="D457" s="283">
        <f t="shared" si="871"/>
        <v>44155</v>
      </c>
      <c r="E457" s="90">
        <f t="shared" si="877"/>
        <v>0</v>
      </c>
      <c r="F457" s="90">
        <f t="shared" si="878"/>
        <v>0</v>
      </c>
      <c r="G457" s="90">
        <f t="shared" si="879"/>
        <v>0</v>
      </c>
      <c r="H457" s="90">
        <f t="shared" si="940"/>
        <v>0</v>
      </c>
      <c r="I457" s="121" t="str">
        <f t="shared" si="880"/>
        <v>CT20ACM01</v>
      </c>
      <c r="J457" s="90">
        <f t="shared" si="881"/>
        <v>31.200000000000003</v>
      </c>
      <c r="K457" s="90">
        <f t="shared" si="882"/>
        <v>18</v>
      </c>
      <c r="L457" s="90">
        <f t="shared" si="941"/>
        <v>5.6160000000000005</v>
      </c>
      <c r="M457" s="121" t="str">
        <f t="shared" si="883"/>
        <v>AC20MNM02</v>
      </c>
      <c r="N457" s="90">
        <f t="shared" si="884"/>
        <v>45.06</v>
      </c>
      <c r="O457" s="90">
        <f t="shared" si="885"/>
        <v>20</v>
      </c>
      <c r="P457" s="90">
        <f t="shared" si="942"/>
        <v>9.0120000000000005</v>
      </c>
      <c r="Q457" s="121" t="str">
        <f t="shared" si="886"/>
        <v>ME20ACM01</v>
      </c>
      <c r="R457" s="90">
        <f t="shared" si="887"/>
        <v>60.84</v>
      </c>
      <c r="S457" s="90">
        <f t="shared" si="888"/>
        <v>18</v>
      </c>
      <c r="T457" s="90">
        <f t="shared" si="943"/>
        <v>10.951200000000002</v>
      </c>
      <c r="U457" s="121" t="str">
        <f t="shared" si="889"/>
        <v>EU20TAM01</v>
      </c>
      <c r="V457" s="90">
        <f t="shared" si="890"/>
        <v>39.72</v>
      </c>
      <c r="W457" s="90">
        <f t="shared" si="891"/>
        <v>11</v>
      </c>
      <c r="X457" s="90">
        <f t="shared" si="944"/>
        <v>4.3691999999999993</v>
      </c>
      <c r="Y457" s="121">
        <f t="shared" si="892"/>
        <v>0</v>
      </c>
      <c r="Z457" s="90">
        <f t="shared" si="893"/>
        <v>0</v>
      </c>
      <c r="AA457" s="90">
        <f t="shared" si="894"/>
        <v>0</v>
      </c>
      <c r="AB457" s="90">
        <f t="shared" si="945"/>
        <v>0</v>
      </c>
      <c r="AC457" s="121">
        <f t="shared" si="895"/>
        <v>0</v>
      </c>
      <c r="AD457" s="90">
        <f t="shared" si="896"/>
        <v>0</v>
      </c>
      <c r="AE457" s="90">
        <f t="shared" si="897"/>
        <v>0</v>
      </c>
      <c r="AF457" s="90">
        <f t="shared" si="946"/>
        <v>0</v>
      </c>
      <c r="AG457" s="121" t="str">
        <f t="shared" si="898"/>
        <v>CT20DAG01</v>
      </c>
      <c r="AH457" s="90">
        <f t="shared" si="899"/>
        <v>61.44</v>
      </c>
      <c r="AI457" s="90">
        <f t="shared" si="900"/>
        <v>0</v>
      </c>
      <c r="AJ457" s="90">
        <f t="shared" si="947"/>
        <v>0</v>
      </c>
      <c r="AK457" s="121" t="str">
        <f t="shared" si="901"/>
        <v>AC20MN20G01</v>
      </c>
      <c r="AL457" s="90">
        <f t="shared" si="902"/>
        <v>87</v>
      </c>
      <c r="AM457" s="90">
        <f t="shared" si="903"/>
        <v>25</v>
      </c>
      <c r="AN457" s="90">
        <f t="shared" si="948"/>
        <v>21.75</v>
      </c>
      <c r="AO457" s="121">
        <f t="shared" si="904"/>
        <v>0</v>
      </c>
      <c r="AP457" s="118">
        <f t="shared" si="949"/>
        <v>0</v>
      </c>
      <c r="AQ457" s="89">
        <f t="shared" si="905"/>
        <v>0</v>
      </c>
      <c r="AR457" s="279">
        <f t="shared" si="950"/>
        <v>0</v>
      </c>
      <c r="AS457" s="121">
        <f t="shared" si="906"/>
        <v>0</v>
      </c>
      <c r="AT457" s="118">
        <f t="shared" si="951"/>
        <v>0</v>
      </c>
      <c r="AU457" s="279">
        <f t="shared" si="907"/>
        <v>0</v>
      </c>
      <c r="AV457" s="279">
        <f t="shared" si="952"/>
        <v>0</v>
      </c>
      <c r="AW457" s="123">
        <f t="shared" si="908"/>
        <v>0</v>
      </c>
      <c r="AX457" s="118">
        <f t="shared" si="953"/>
        <v>0</v>
      </c>
      <c r="AY457" s="287">
        <f t="shared" si="954"/>
        <v>325.26</v>
      </c>
      <c r="AZ457" s="78">
        <f t="shared" si="955"/>
        <v>51.698399999999999</v>
      </c>
      <c r="BA457" s="279"/>
      <c r="BC457" s="325">
        <f t="shared" si="956"/>
        <v>408</v>
      </c>
      <c r="BD457" s="330"/>
      <c r="BE457" s="331" t="b">
        <f t="shared" si="957"/>
        <v>0</v>
      </c>
      <c r="BF457" s="330"/>
      <c r="BG457" s="331" t="b">
        <f t="shared" si="958"/>
        <v>0</v>
      </c>
    </row>
    <row r="458" spans="2:59" ht="15" customHeight="1" x14ac:dyDescent="0.2">
      <c r="B458" s="91">
        <v>409</v>
      </c>
      <c r="C458" s="91" t="s">
        <v>92</v>
      </c>
      <c r="D458" s="283">
        <f t="shared" si="871"/>
        <v>44155</v>
      </c>
      <c r="E458" s="90" t="str">
        <f t="shared" si="877"/>
        <v>MF19ACM01</v>
      </c>
      <c r="F458" s="90">
        <f t="shared" si="878"/>
        <v>30.42</v>
      </c>
      <c r="G458" s="90">
        <f t="shared" si="879"/>
        <v>23</v>
      </c>
      <c r="H458" s="90">
        <f t="shared" si="940"/>
        <v>6.9966000000000008</v>
      </c>
      <c r="I458" s="121" t="str">
        <f t="shared" si="880"/>
        <v>CT20ACM01</v>
      </c>
      <c r="J458" s="90">
        <f t="shared" si="881"/>
        <v>62.400000000000006</v>
      </c>
      <c r="K458" s="90">
        <f t="shared" si="882"/>
        <v>18</v>
      </c>
      <c r="L458" s="90">
        <f t="shared" si="941"/>
        <v>11.232000000000001</v>
      </c>
      <c r="M458" s="121" t="str">
        <f t="shared" si="883"/>
        <v>AC20MNM02</v>
      </c>
      <c r="N458" s="90">
        <f t="shared" si="884"/>
        <v>90.12</v>
      </c>
      <c r="O458" s="90">
        <f t="shared" si="885"/>
        <v>20</v>
      </c>
      <c r="P458" s="90">
        <f t="shared" si="942"/>
        <v>18.024000000000001</v>
      </c>
      <c r="Q458" s="121" t="str">
        <f t="shared" si="886"/>
        <v>ME20ACM01</v>
      </c>
      <c r="R458" s="90">
        <f t="shared" si="887"/>
        <v>60.84</v>
      </c>
      <c r="S458" s="90">
        <f t="shared" si="888"/>
        <v>18</v>
      </c>
      <c r="T458" s="90">
        <f t="shared" si="943"/>
        <v>10.951200000000002</v>
      </c>
      <c r="U458" s="121" t="str">
        <f t="shared" si="889"/>
        <v>EU20TAM01</v>
      </c>
      <c r="V458" s="90">
        <f t="shared" si="890"/>
        <v>79.44</v>
      </c>
      <c r="W458" s="90">
        <f t="shared" si="891"/>
        <v>11</v>
      </c>
      <c r="X458" s="90">
        <f t="shared" si="944"/>
        <v>8.7383999999999986</v>
      </c>
      <c r="Y458" s="121">
        <f t="shared" si="892"/>
        <v>0</v>
      </c>
      <c r="Z458" s="90">
        <f t="shared" si="893"/>
        <v>0</v>
      </c>
      <c r="AA458" s="90">
        <f t="shared" si="894"/>
        <v>0</v>
      </c>
      <c r="AB458" s="90">
        <f t="shared" si="945"/>
        <v>0</v>
      </c>
      <c r="AC458" s="121">
        <f t="shared" si="895"/>
        <v>0</v>
      </c>
      <c r="AD458" s="90">
        <f t="shared" si="896"/>
        <v>0</v>
      </c>
      <c r="AE458" s="90">
        <f t="shared" si="897"/>
        <v>0</v>
      </c>
      <c r="AF458" s="90">
        <f t="shared" si="946"/>
        <v>0</v>
      </c>
      <c r="AG458" s="121">
        <f t="shared" si="898"/>
        <v>0</v>
      </c>
      <c r="AH458" s="90">
        <f t="shared" si="899"/>
        <v>0</v>
      </c>
      <c r="AI458" s="90">
        <f t="shared" si="900"/>
        <v>0</v>
      </c>
      <c r="AJ458" s="90">
        <f t="shared" si="947"/>
        <v>0</v>
      </c>
      <c r="AK458" s="121">
        <f t="shared" si="901"/>
        <v>0</v>
      </c>
      <c r="AL458" s="90">
        <f t="shared" si="902"/>
        <v>0</v>
      </c>
      <c r="AM458" s="90">
        <f t="shared" si="903"/>
        <v>0</v>
      </c>
      <c r="AN458" s="90">
        <f t="shared" si="948"/>
        <v>0</v>
      </c>
      <c r="AO458" s="121">
        <f t="shared" si="904"/>
        <v>0</v>
      </c>
      <c r="AP458" s="118">
        <f t="shared" si="949"/>
        <v>0</v>
      </c>
      <c r="AQ458" s="89">
        <f t="shared" si="905"/>
        <v>0</v>
      </c>
      <c r="AR458" s="279">
        <f t="shared" si="950"/>
        <v>0</v>
      </c>
      <c r="AS458" s="121">
        <f t="shared" si="906"/>
        <v>0</v>
      </c>
      <c r="AT458" s="118">
        <f t="shared" si="951"/>
        <v>0</v>
      </c>
      <c r="AU458" s="279">
        <f t="shared" si="907"/>
        <v>0</v>
      </c>
      <c r="AV458" s="279">
        <f t="shared" si="952"/>
        <v>0</v>
      </c>
      <c r="AW458" s="123">
        <f t="shared" si="908"/>
        <v>0</v>
      </c>
      <c r="AX458" s="118">
        <f t="shared" si="953"/>
        <v>0</v>
      </c>
      <c r="AY458" s="287">
        <f t="shared" si="954"/>
        <v>323.22000000000003</v>
      </c>
      <c r="AZ458" s="78">
        <f t="shared" si="955"/>
        <v>55.9422</v>
      </c>
      <c r="BA458" s="279"/>
      <c r="BC458" s="325">
        <f t="shared" si="956"/>
        <v>409</v>
      </c>
      <c r="BD458" s="330"/>
      <c r="BE458" s="331" t="b">
        <f t="shared" si="957"/>
        <v>0</v>
      </c>
      <c r="BF458" s="330"/>
      <c r="BG458" s="331" t="b">
        <f t="shared" si="958"/>
        <v>0</v>
      </c>
    </row>
    <row r="459" spans="2:59" ht="15" customHeight="1" x14ac:dyDescent="0.2">
      <c r="B459" s="91">
        <v>410</v>
      </c>
      <c r="C459" s="91" t="s">
        <v>92</v>
      </c>
      <c r="D459" s="283">
        <f t="shared" si="871"/>
        <v>44155</v>
      </c>
      <c r="E459" s="90">
        <f t="shared" si="877"/>
        <v>0</v>
      </c>
      <c r="F459" s="90">
        <f t="shared" si="878"/>
        <v>0</v>
      </c>
      <c r="G459" s="90">
        <f t="shared" si="879"/>
        <v>0</v>
      </c>
      <c r="H459" s="90">
        <f t="shared" si="940"/>
        <v>0</v>
      </c>
      <c r="I459" s="121">
        <f t="shared" si="880"/>
        <v>0</v>
      </c>
      <c r="J459" s="90">
        <f t="shared" si="881"/>
        <v>0</v>
      </c>
      <c r="K459" s="90">
        <f t="shared" si="882"/>
        <v>0</v>
      </c>
      <c r="L459" s="90">
        <f t="shared" si="941"/>
        <v>0</v>
      </c>
      <c r="M459" s="121">
        <f t="shared" si="883"/>
        <v>0</v>
      </c>
      <c r="N459" s="90">
        <f t="shared" si="884"/>
        <v>0</v>
      </c>
      <c r="O459" s="90">
        <f t="shared" si="885"/>
        <v>0</v>
      </c>
      <c r="P459" s="90">
        <f t="shared" si="942"/>
        <v>0</v>
      </c>
      <c r="Q459" s="121" t="str">
        <f t="shared" si="886"/>
        <v>ME20ACM01</v>
      </c>
      <c r="R459" s="90">
        <f t="shared" si="887"/>
        <v>91.26</v>
      </c>
      <c r="S459" s="90">
        <f t="shared" si="888"/>
        <v>18</v>
      </c>
      <c r="T459" s="90">
        <f t="shared" si="943"/>
        <v>16.4268</v>
      </c>
      <c r="U459" s="121">
        <f t="shared" si="889"/>
        <v>0</v>
      </c>
      <c r="V459" s="90">
        <f t="shared" si="890"/>
        <v>0</v>
      </c>
      <c r="W459" s="90">
        <f t="shared" si="891"/>
        <v>0</v>
      </c>
      <c r="X459" s="90">
        <f t="shared" si="944"/>
        <v>0</v>
      </c>
      <c r="Y459" s="121">
        <f t="shared" si="892"/>
        <v>0</v>
      </c>
      <c r="Z459" s="90">
        <f t="shared" si="893"/>
        <v>0</v>
      </c>
      <c r="AA459" s="90">
        <f t="shared" si="894"/>
        <v>0</v>
      </c>
      <c r="AB459" s="90">
        <f t="shared" si="945"/>
        <v>0</v>
      </c>
      <c r="AC459" s="121" t="str">
        <f t="shared" si="895"/>
        <v>MF19DAG01</v>
      </c>
      <c r="AD459" s="90">
        <f t="shared" si="896"/>
        <v>30.42</v>
      </c>
      <c r="AE459" s="90">
        <f t="shared" si="897"/>
        <v>33</v>
      </c>
      <c r="AF459" s="90">
        <f t="shared" si="946"/>
        <v>10.038600000000001</v>
      </c>
      <c r="AG459" s="121" t="str">
        <f t="shared" si="898"/>
        <v>CT20DAG01</v>
      </c>
      <c r="AH459" s="90">
        <f t="shared" si="899"/>
        <v>61.44</v>
      </c>
      <c r="AI459" s="90">
        <f t="shared" si="900"/>
        <v>0</v>
      </c>
      <c r="AJ459" s="90">
        <f t="shared" si="947"/>
        <v>0</v>
      </c>
      <c r="AK459" s="121" t="str">
        <f t="shared" si="901"/>
        <v>AC20MN20G01</v>
      </c>
      <c r="AL459" s="90">
        <f t="shared" si="902"/>
        <v>87</v>
      </c>
      <c r="AM459" s="90">
        <f t="shared" si="903"/>
        <v>25</v>
      </c>
      <c r="AN459" s="90">
        <f t="shared" si="948"/>
        <v>21.75</v>
      </c>
      <c r="AO459" s="121">
        <f t="shared" si="904"/>
        <v>0</v>
      </c>
      <c r="AP459" s="118">
        <f t="shared" si="949"/>
        <v>0</v>
      </c>
      <c r="AQ459" s="89">
        <f t="shared" si="905"/>
        <v>0</v>
      </c>
      <c r="AR459" s="279">
        <f t="shared" si="950"/>
        <v>0</v>
      </c>
      <c r="AS459" s="121">
        <f t="shared" si="906"/>
        <v>0</v>
      </c>
      <c r="AT459" s="118">
        <f t="shared" si="951"/>
        <v>0</v>
      </c>
      <c r="AU459" s="279">
        <f t="shared" si="907"/>
        <v>0</v>
      </c>
      <c r="AV459" s="279">
        <f t="shared" si="952"/>
        <v>0</v>
      </c>
      <c r="AW459" s="123">
        <f t="shared" si="908"/>
        <v>0</v>
      </c>
      <c r="AX459" s="118">
        <f t="shared" si="953"/>
        <v>0</v>
      </c>
      <c r="AY459" s="287">
        <f t="shared" si="954"/>
        <v>270.12</v>
      </c>
      <c r="AZ459" s="78">
        <f t="shared" si="955"/>
        <v>48.215400000000002</v>
      </c>
      <c r="BA459" s="279"/>
      <c r="BC459" s="325">
        <f t="shared" si="956"/>
        <v>410</v>
      </c>
      <c r="BD459" s="330"/>
      <c r="BE459" s="331" t="b">
        <f t="shared" si="957"/>
        <v>0</v>
      </c>
      <c r="BF459" s="330"/>
      <c r="BG459" s="331" t="b">
        <f t="shared" si="958"/>
        <v>0</v>
      </c>
    </row>
    <row r="460" spans="2:59" ht="15" customHeight="1" x14ac:dyDescent="0.2">
      <c r="B460" s="91">
        <v>411</v>
      </c>
      <c r="C460" s="91" t="s">
        <v>92</v>
      </c>
      <c r="D460" s="283">
        <f t="shared" si="871"/>
        <v>44155</v>
      </c>
      <c r="E460" s="90" t="str">
        <f t="shared" si="877"/>
        <v>MF19ACM01</v>
      </c>
      <c r="F460" s="90">
        <f t="shared" si="878"/>
        <v>121.68</v>
      </c>
      <c r="G460" s="90">
        <f t="shared" si="879"/>
        <v>23</v>
      </c>
      <c r="H460" s="90">
        <f t="shared" si="940"/>
        <v>27.986400000000003</v>
      </c>
      <c r="I460" s="121" t="str">
        <f t="shared" si="880"/>
        <v>CT20ACM01</v>
      </c>
      <c r="J460" s="90">
        <f t="shared" si="881"/>
        <v>124.80000000000001</v>
      </c>
      <c r="K460" s="90">
        <f t="shared" si="882"/>
        <v>18</v>
      </c>
      <c r="L460" s="90">
        <f t="shared" si="941"/>
        <v>22.464000000000002</v>
      </c>
      <c r="M460" s="121" t="str">
        <f t="shared" si="883"/>
        <v>AC20MNM02</v>
      </c>
      <c r="N460" s="90">
        <f t="shared" si="884"/>
        <v>135.18</v>
      </c>
      <c r="O460" s="90">
        <f t="shared" si="885"/>
        <v>20</v>
      </c>
      <c r="P460" s="90">
        <f t="shared" si="942"/>
        <v>27.036000000000005</v>
      </c>
      <c r="Q460" s="121" t="str">
        <f t="shared" si="886"/>
        <v>ME20ACM01</v>
      </c>
      <c r="R460" s="90">
        <f t="shared" si="887"/>
        <v>152.10000000000002</v>
      </c>
      <c r="S460" s="90">
        <f t="shared" si="888"/>
        <v>18</v>
      </c>
      <c r="T460" s="90">
        <f t="shared" si="943"/>
        <v>27.378</v>
      </c>
      <c r="U460" s="121" t="str">
        <f t="shared" si="889"/>
        <v>EU20TAM01</v>
      </c>
      <c r="V460" s="90">
        <f t="shared" si="890"/>
        <v>158.88</v>
      </c>
      <c r="W460" s="90">
        <f t="shared" si="891"/>
        <v>11</v>
      </c>
      <c r="X460" s="90">
        <f t="shared" si="944"/>
        <v>17.476799999999997</v>
      </c>
      <c r="Y460" s="121">
        <f t="shared" si="892"/>
        <v>0</v>
      </c>
      <c r="Z460" s="90">
        <f t="shared" si="893"/>
        <v>0</v>
      </c>
      <c r="AA460" s="90">
        <f t="shared" si="894"/>
        <v>0</v>
      </c>
      <c r="AB460" s="90">
        <f t="shared" si="945"/>
        <v>0</v>
      </c>
      <c r="AC460" s="121">
        <f t="shared" si="895"/>
        <v>0</v>
      </c>
      <c r="AD460" s="90">
        <f t="shared" si="896"/>
        <v>0</v>
      </c>
      <c r="AE460" s="90">
        <f t="shared" si="897"/>
        <v>0</v>
      </c>
      <c r="AF460" s="90">
        <f t="shared" si="946"/>
        <v>0</v>
      </c>
      <c r="AG460" s="121">
        <f t="shared" si="898"/>
        <v>0</v>
      </c>
      <c r="AH460" s="90">
        <f t="shared" si="899"/>
        <v>0</v>
      </c>
      <c r="AI460" s="90">
        <f t="shared" si="900"/>
        <v>0</v>
      </c>
      <c r="AJ460" s="90">
        <f t="shared" si="947"/>
        <v>0</v>
      </c>
      <c r="AK460" s="121" t="str">
        <f t="shared" si="901"/>
        <v>AC20MN20G01</v>
      </c>
      <c r="AL460" s="90">
        <f t="shared" si="902"/>
        <v>87</v>
      </c>
      <c r="AM460" s="90">
        <f t="shared" si="903"/>
        <v>25</v>
      </c>
      <c r="AN460" s="90">
        <f t="shared" si="948"/>
        <v>21.75</v>
      </c>
      <c r="AO460" s="121">
        <f t="shared" si="904"/>
        <v>0</v>
      </c>
      <c r="AP460" s="118">
        <f t="shared" si="949"/>
        <v>0</v>
      </c>
      <c r="AQ460" s="89">
        <f t="shared" si="905"/>
        <v>0</v>
      </c>
      <c r="AR460" s="279">
        <f t="shared" si="950"/>
        <v>0</v>
      </c>
      <c r="AS460" s="121">
        <f t="shared" si="906"/>
        <v>0</v>
      </c>
      <c r="AT460" s="118">
        <f t="shared" si="951"/>
        <v>0</v>
      </c>
      <c r="AU460" s="279">
        <f t="shared" si="907"/>
        <v>0</v>
      </c>
      <c r="AV460" s="279">
        <f t="shared" si="952"/>
        <v>0</v>
      </c>
      <c r="AW460" s="123">
        <f t="shared" si="908"/>
        <v>0</v>
      </c>
      <c r="AX460" s="118">
        <f t="shared" si="953"/>
        <v>0</v>
      </c>
      <c r="AY460" s="287">
        <f t="shared" si="954"/>
        <v>779.64</v>
      </c>
      <c r="AZ460" s="78">
        <f t="shared" si="955"/>
        <v>144.09120000000001</v>
      </c>
      <c r="BA460" s="279"/>
      <c r="BC460" s="325">
        <f t="shared" si="956"/>
        <v>411</v>
      </c>
      <c r="BD460" s="330"/>
      <c r="BE460" s="331" t="b">
        <f t="shared" si="957"/>
        <v>0</v>
      </c>
      <c r="BF460" s="330"/>
      <c r="BG460" s="331" t="b">
        <f t="shared" si="958"/>
        <v>0</v>
      </c>
    </row>
    <row r="461" spans="2:59" ht="15" customHeight="1" x14ac:dyDescent="0.2">
      <c r="B461" s="91">
        <v>412</v>
      </c>
      <c r="C461" s="91"/>
      <c r="D461" s="283">
        <f t="shared" si="871"/>
        <v>44155</v>
      </c>
      <c r="E461" s="90">
        <f t="shared" si="877"/>
        <v>0</v>
      </c>
      <c r="F461" s="90">
        <f t="shared" si="878"/>
        <v>0</v>
      </c>
      <c r="G461" s="90">
        <f t="shared" si="879"/>
        <v>0</v>
      </c>
      <c r="H461" s="90">
        <f t="shared" si="940"/>
        <v>0</v>
      </c>
      <c r="I461" s="121">
        <f t="shared" si="880"/>
        <v>0</v>
      </c>
      <c r="J461" s="90">
        <f t="shared" si="881"/>
        <v>0</v>
      </c>
      <c r="K461" s="90">
        <f t="shared" si="882"/>
        <v>0</v>
      </c>
      <c r="L461" s="90">
        <f t="shared" si="941"/>
        <v>0</v>
      </c>
      <c r="M461" s="121">
        <f t="shared" si="883"/>
        <v>0</v>
      </c>
      <c r="N461" s="90">
        <f t="shared" si="884"/>
        <v>0</v>
      </c>
      <c r="O461" s="90">
        <f t="shared" si="885"/>
        <v>0</v>
      </c>
      <c r="P461" s="90">
        <f t="shared" si="942"/>
        <v>0</v>
      </c>
      <c r="Q461" s="121">
        <f t="shared" si="886"/>
        <v>0</v>
      </c>
      <c r="R461" s="90">
        <f t="shared" si="887"/>
        <v>0</v>
      </c>
      <c r="S461" s="90">
        <f t="shared" si="888"/>
        <v>0</v>
      </c>
      <c r="T461" s="90">
        <f t="shared" si="943"/>
        <v>0</v>
      </c>
      <c r="U461" s="121">
        <f t="shared" si="889"/>
        <v>0</v>
      </c>
      <c r="V461" s="90">
        <f t="shared" si="890"/>
        <v>0</v>
      </c>
      <c r="W461" s="90">
        <f t="shared" si="891"/>
        <v>0</v>
      </c>
      <c r="X461" s="90">
        <f t="shared" si="944"/>
        <v>0</v>
      </c>
      <c r="Y461" s="121">
        <f t="shared" si="892"/>
        <v>0</v>
      </c>
      <c r="Z461" s="90">
        <f t="shared" si="893"/>
        <v>0</v>
      </c>
      <c r="AA461" s="90">
        <f t="shared" si="894"/>
        <v>0</v>
      </c>
      <c r="AB461" s="90">
        <f t="shared" si="945"/>
        <v>0</v>
      </c>
      <c r="AC461" s="121">
        <f t="shared" si="895"/>
        <v>0</v>
      </c>
      <c r="AD461" s="90">
        <f t="shared" si="896"/>
        <v>0</v>
      </c>
      <c r="AE461" s="90">
        <f t="shared" si="897"/>
        <v>0</v>
      </c>
      <c r="AF461" s="90">
        <f t="shared" si="946"/>
        <v>0</v>
      </c>
      <c r="AG461" s="121">
        <f t="shared" si="898"/>
        <v>0</v>
      </c>
      <c r="AH461" s="90">
        <f t="shared" si="899"/>
        <v>0</v>
      </c>
      <c r="AI461" s="90">
        <f t="shared" si="900"/>
        <v>0</v>
      </c>
      <c r="AJ461" s="90">
        <f t="shared" si="947"/>
        <v>0</v>
      </c>
      <c r="AK461" s="121">
        <f t="shared" si="901"/>
        <v>0</v>
      </c>
      <c r="AL461" s="90">
        <f t="shared" si="902"/>
        <v>0</v>
      </c>
      <c r="AM461" s="90">
        <f t="shared" si="903"/>
        <v>0</v>
      </c>
      <c r="AN461" s="90">
        <f t="shared" si="948"/>
        <v>0</v>
      </c>
      <c r="AO461" s="121">
        <f t="shared" si="904"/>
        <v>0</v>
      </c>
      <c r="AP461" s="118">
        <f t="shared" si="949"/>
        <v>0</v>
      </c>
      <c r="AQ461" s="89">
        <f t="shared" si="905"/>
        <v>60.9</v>
      </c>
      <c r="AR461" s="279">
        <f t="shared" si="950"/>
        <v>15.225</v>
      </c>
      <c r="AS461" s="121">
        <f t="shared" si="906"/>
        <v>0</v>
      </c>
      <c r="AT461" s="118">
        <f t="shared" si="951"/>
        <v>0</v>
      </c>
      <c r="AU461" s="279">
        <f t="shared" si="907"/>
        <v>0</v>
      </c>
      <c r="AV461" s="279">
        <f t="shared" si="952"/>
        <v>0</v>
      </c>
      <c r="AW461" s="123">
        <f t="shared" si="908"/>
        <v>0</v>
      </c>
      <c r="AX461" s="118">
        <f t="shared" si="953"/>
        <v>0</v>
      </c>
      <c r="AY461" s="287">
        <f t="shared" si="954"/>
        <v>60.9</v>
      </c>
      <c r="AZ461" s="78">
        <f t="shared" si="955"/>
        <v>15.225</v>
      </c>
      <c r="BA461" s="279"/>
      <c r="BC461" s="325">
        <f t="shared" si="956"/>
        <v>412</v>
      </c>
      <c r="BD461" s="330"/>
      <c r="BE461" s="331" t="b">
        <f t="shared" si="957"/>
        <v>0</v>
      </c>
      <c r="BF461" s="330"/>
      <c r="BG461" s="331" t="b">
        <f t="shared" si="958"/>
        <v>0</v>
      </c>
    </row>
    <row r="462" spans="2:59" ht="15" customHeight="1" x14ac:dyDescent="0.2">
      <c r="B462" s="91">
        <v>413</v>
      </c>
      <c r="C462" s="91" t="s">
        <v>92</v>
      </c>
      <c r="D462" s="283">
        <f t="shared" si="871"/>
        <v>44155</v>
      </c>
      <c r="E462" s="90" t="str">
        <f t="shared" si="877"/>
        <v>MF19ACM01</v>
      </c>
      <c r="F462" s="90">
        <f t="shared" si="878"/>
        <v>30.42</v>
      </c>
      <c r="G462" s="90">
        <f t="shared" si="879"/>
        <v>23</v>
      </c>
      <c r="H462" s="90">
        <f t="shared" si="862"/>
        <v>6.9966000000000008</v>
      </c>
      <c r="I462" s="121">
        <f t="shared" si="880"/>
        <v>0</v>
      </c>
      <c r="J462" s="90">
        <f t="shared" si="881"/>
        <v>0</v>
      </c>
      <c r="K462" s="90">
        <f t="shared" si="882"/>
        <v>0</v>
      </c>
      <c r="L462" s="90">
        <f t="shared" si="863"/>
        <v>0</v>
      </c>
      <c r="M462" s="121" t="str">
        <f t="shared" si="883"/>
        <v>AC20MNM02</v>
      </c>
      <c r="N462" s="90">
        <f t="shared" si="884"/>
        <v>90.12</v>
      </c>
      <c r="O462" s="90">
        <f t="shared" si="885"/>
        <v>20</v>
      </c>
      <c r="P462" s="90">
        <f t="shared" si="864"/>
        <v>18.024000000000001</v>
      </c>
      <c r="Q462" s="121" t="str">
        <f t="shared" si="886"/>
        <v>ME20ACM01</v>
      </c>
      <c r="R462" s="90">
        <f t="shared" si="887"/>
        <v>30.42</v>
      </c>
      <c r="S462" s="90">
        <f t="shared" si="888"/>
        <v>18</v>
      </c>
      <c r="T462" s="90">
        <f t="shared" si="865"/>
        <v>5.4756000000000009</v>
      </c>
      <c r="U462" s="121" t="str">
        <f t="shared" si="889"/>
        <v>EU20TAM01</v>
      </c>
      <c r="V462" s="90">
        <f t="shared" si="890"/>
        <v>79.44</v>
      </c>
      <c r="W462" s="90">
        <f t="shared" si="891"/>
        <v>11</v>
      </c>
      <c r="X462" s="90">
        <f t="shared" si="866"/>
        <v>8.7383999999999986</v>
      </c>
      <c r="Y462" s="121">
        <f t="shared" si="892"/>
        <v>0</v>
      </c>
      <c r="Z462" s="90">
        <f t="shared" si="893"/>
        <v>0</v>
      </c>
      <c r="AA462" s="90">
        <f t="shared" si="894"/>
        <v>0</v>
      </c>
      <c r="AB462" s="90">
        <f t="shared" si="867"/>
        <v>0</v>
      </c>
      <c r="AC462" s="121" t="str">
        <f t="shared" si="895"/>
        <v>MF19DAG01</v>
      </c>
      <c r="AD462" s="90">
        <f t="shared" si="896"/>
        <v>60.84</v>
      </c>
      <c r="AE462" s="90">
        <f t="shared" si="897"/>
        <v>33</v>
      </c>
      <c r="AF462" s="90">
        <f t="shared" si="868"/>
        <v>20.077200000000001</v>
      </c>
      <c r="AG462" s="121" t="str">
        <f t="shared" si="898"/>
        <v>CT20DAG01</v>
      </c>
      <c r="AH462" s="90">
        <f t="shared" si="899"/>
        <v>30.72</v>
      </c>
      <c r="AI462" s="90">
        <f t="shared" si="900"/>
        <v>0</v>
      </c>
      <c r="AJ462" s="90">
        <f t="shared" si="869"/>
        <v>0</v>
      </c>
      <c r="AK462" s="121" t="str">
        <f t="shared" si="901"/>
        <v>AC20MN20G01</v>
      </c>
      <c r="AL462" s="90">
        <f t="shared" si="902"/>
        <v>43.5</v>
      </c>
      <c r="AM462" s="90">
        <f t="shared" si="903"/>
        <v>25</v>
      </c>
      <c r="AN462" s="90">
        <f t="shared" si="870"/>
        <v>10.875</v>
      </c>
      <c r="AO462" s="121">
        <f t="shared" si="904"/>
        <v>0</v>
      </c>
      <c r="AP462" s="118">
        <f t="shared" si="872"/>
        <v>0</v>
      </c>
      <c r="AQ462" s="89">
        <f t="shared" si="905"/>
        <v>0</v>
      </c>
      <c r="AR462" s="279">
        <f t="shared" si="873"/>
        <v>0</v>
      </c>
      <c r="AS462" s="121">
        <f t="shared" si="906"/>
        <v>0</v>
      </c>
      <c r="AT462" s="118">
        <f t="shared" si="874"/>
        <v>0</v>
      </c>
      <c r="AU462" s="279">
        <f t="shared" si="907"/>
        <v>0</v>
      </c>
      <c r="AV462" s="279">
        <f t="shared" si="875"/>
        <v>0</v>
      </c>
      <c r="AW462" s="123">
        <f t="shared" si="908"/>
        <v>0</v>
      </c>
      <c r="AX462" s="118">
        <f t="shared" si="876"/>
        <v>0</v>
      </c>
      <c r="AY462" s="287">
        <f t="shared" si="909"/>
        <v>365.46000000000004</v>
      </c>
      <c r="AZ462" s="78">
        <f t="shared" si="839"/>
        <v>70.186800000000005</v>
      </c>
      <c r="BA462" s="279"/>
      <c r="BC462" s="325">
        <f t="shared" si="840"/>
        <v>413</v>
      </c>
      <c r="BD462" s="330"/>
      <c r="BE462" s="331" t="b">
        <f t="shared" si="841"/>
        <v>0</v>
      </c>
      <c r="BF462" s="330"/>
      <c r="BG462" s="331" t="b">
        <f t="shared" si="842"/>
        <v>0</v>
      </c>
    </row>
    <row r="463" spans="2:59" ht="15" customHeight="1" x14ac:dyDescent="0.2">
      <c r="B463" s="91">
        <v>414</v>
      </c>
      <c r="C463" s="91" t="s">
        <v>92</v>
      </c>
      <c r="D463" s="283">
        <f t="shared" si="871"/>
        <v>44162</v>
      </c>
      <c r="E463" s="90" t="str">
        <f t="shared" si="877"/>
        <v>MF19ACM01</v>
      </c>
      <c r="F463" s="90">
        <f t="shared" si="878"/>
        <v>30.42</v>
      </c>
      <c r="G463" s="90">
        <f t="shared" si="879"/>
        <v>23</v>
      </c>
      <c r="H463" s="90">
        <f t="shared" si="862"/>
        <v>6.9966000000000008</v>
      </c>
      <c r="I463" s="121" t="str">
        <f t="shared" si="880"/>
        <v>CT20ACM01</v>
      </c>
      <c r="J463" s="90">
        <f t="shared" si="881"/>
        <v>62.400000000000006</v>
      </c>
      <c r="K463" s="90">
        <f t="shared" si="882"/>
        <v>18</v>
      </c>
      <c r="L463" s="90">
        <f t="shared" si="863"/>
        <v>11.232000000000001</v>
      </c>
      <c r="M463" s="121" t="str">
        <f t="shared" si="883"/>
        <v>AC20MNM02</v>
      </c>
      <c r="N463" s="90">
        <f t="shared" si="884"/>
        <v>90.12</v>
      </c>
      <c r="O463" s="90">
        <f t="shared" si="885"/>
        <v>20</v>
      </c>
      <c r="P463" s="90">
        <f t="shared" si="864"/>
        <v>18.024000000000001</v>
      </c>
      <c r="Q463" s="121" t="str">
        <f t="shared" si="886"/>
        <v>ME20ACM01</v>
      </c>
      <c r="R463" s="90">
        <f t="shared" si="887"/>
        <v>60.84</v>
      </c>
      <c r="S463" s="90">
        <f t="shared" si="888"/>
        <v>18</v>
      </c>
      <c r="T463" s="90">
        <f t="shared" si="865"/>
        <v>10.951200000000002</v>
      </c>
      <c r="U463" s="121" t="str">
        <f t="shared" si="889"/>
        <v>EU20TAM01</v>
      </c>
      <c r="V463" s="90">
        <f t="shared" si="890"/>
        <v>79.44</v>
      </c>
      <c r="W463" s="90">
        <f t="shared" si="891"/>
        <v>11</v>
      </c>
      <c r="X463" s="90">
        <f t="shared" si="866"/>
        <v>8.7383999999999986</v>
      </c>
      <c r="Y463" s="121">
        <f t="shared" si="892"/>
        <v>0</v>
      </c>
      <c r="Z463" s="90">
        <f t="shared" si="893"/>
        <v>0</v>
      </c>
      <c r="AA463" s="90">
        <f t="shared" si="894"/>
        <v>0</v>
      </c>
      <c r="AB463" s="90">
        <f t="shared" si="867"/>
        <v>0</v>
      </c>
      <c r="AC463" s="121">
        <f t="shared" si="895"/>
        <v>0</v>
      </c>
      <c r="AD463" s="90">
        <f t="shared" si="896"/>
        <v>0</v>
      </c>
      <c r="AE463" s="90">
        <f t="shared" si="897"/>
        <v>0</v>
      </c>
      <c r="AF463" s="90">
        <f t="shared" si="868"/>
        <v>0</v>
      </c>
      <c r="AG463" s="121" t="str">
        <f t="shared" si="898"/>
        <v>CT20DAG01</v>
      </c>
      <c r="AH463" s="90">
        <f t="shared" si="899"/>
        <v>61.44</v>
      </c>
      <c r="AI463" s="90">
        <f t="shared" si="900"/>
        <v>0</v>
      </c>
      <c r="AJ463" s="90">
        <f t="shared" si="869"/>
        <v>0</v>
      </c>
      <c r="AK463" s="121" t="str">
        <f t="shared" si="901"/>
        <v>AC20MN20G01</v>
      </c>
      <c r="AL463" s="90">
        <f t="shared" si="902"/>
        <v>87</v>
      </c>
      <c r="AM463" s="90">
        <f t="shared" si="903"/>
        <v>25</v>
      </c>
      <c r="AN463" s="90">
        <f t="shared" si="870"/>
        <v>21.75</v>
      </c>
      <c r="AO463" s="121">
        <f t="shared" si="904"/>
        <v>0</v>
      </c>
      <c r="AP463" s="118">
        <f t="shared" si="872"/>
        <v>0</v>
      </c>
      <c r="AQ463" s="89">
        <f t="shared" si="905"/>
        <v>0</v>
      </c>
      <c r="AR463" s="279">
        <f t="shared" si="873"/>
        <v>0</v>
      </c>
      <c r="AS463" s="121">
        <f t="shared" si="906"/>
        <v>0</v>
      </c>
      <c r="AT463" s="118">
        <f t="shared" si="874"/>
        <v>0</v>
      </c>
      <c r="AU463" s="279">
        <f t="shared" si="907"/>
        <v>0</v>
      </c>
      <c r="AV463" s="279">
        <f t="shared" si="875"/>
        <v>0</v>
      </c>
      <c r="AW463" s="123">
        <f t="shared" si="908"/>
        <v>0</v>
      </c>
      <c r="AX463" s="118">
        <f t="shared" si="876"/>
        <v>0</v>
      </c>
      <c r="AY463" s="287">
        <f t="shared" si="909"/>
        <v>471.66</v>
      </c>
      <c r="AZ463" s="78">
        <f t="shared" si="839"/>
        <v>77.6922</v>
      </c>
      <c r="BA463" s="279"/>
      <c r="BC463" s="325">
        <f t="shared" si="840"/>
        <v>414</v>
      </c>
      <c r="BD463" s="330"/>
      <c r="BE463" s="331" t="b">
        <f t="shared" si="841"/>
        <v>0</v>
      </c>
      <c r="BF463" s="330"/>
      <c r="BG463" s="331" t="b">
        <f t="shared" si="842"/>
        <v>0</v>
      </c>
    </row>
    <row r="464" spans="2:59" ht="15" customHeight="1" x14ac:dyDescent="0.2">
      <c r="B464" s="91">
        <v>415</v>
      </c>
      <c r="C464" s="91" t="s">
        <v>92</v>
      </c>
      <c r="D464" s="283">
        <f t="shared" si="871"/>
        <v>44162</v>
      </c>
      <c r="E464" s="90" t="str">
        <f t="shared" si="877"/>
        <v>MF19ACM01</v>
      </c>
      <c r="F464" s="90">
        <f t="shared" si="878"/>
        <v>60.84</v>
      </c>
      <c r="G464" s="90">
        <f t="shared" si="879"/>
        <v>23</v>
      </c>
      <c r="H464" s="90">
        <f t="shared" si="862"/>
        <v>13.993200000000002</v>
      </c>
      <c r="I464" s="121" t="str">
        <f t="shared" si="880"/>
        <v>CT20ACM01</v>
      </c>
      <c r="J464" s="90">
        <f t="shared" si="881"/>
        <v>62.400000000000006</v>
      </c>
      <c r="K464" s="90">
        <f t="shared" si="882"/>
        <v>18</v>
      </c>
      <c r="L464" s="90">
        <f t="shared" si="863"/>
        <v>11.232000000000001</v>
      </c>
      <c r="M464" s="121" t="str">
        <f t="shared" si="883"/>
        <v>AC20MNM02</v>
      </c>
      <c r="N464" s="90">
        <f t="shared" si="884"/>
        <v>90.12</v>
      </c>
      <c r="O464" s="90">
        <f t="shared" si="885"/>
        <v>20</v>
      </c>
      <c r="P464" s="90">
        <f t="shared" si="864"/>
        <v>18.024000000000001</v>
      </c>
      <c r="Q464" s="121" t="str">
        <f t="shared" si="886"/>
        <v>ME20ACM01</v>
      </c>
      <c r="R464" s="90">
        <f t="shared" si="887"/>
        <v>60.84</v>
      </c>
      <c r="S464" s="90">
        <f t="shared" si="888"/>
        <v>18</v>
      </c>
      <c r="T464" s="90">
        <f t="shared" si="865"/>
        <v>10.951200000000002</v>
      </c>
      <c r="U464" s="121" t="str">
        <f t="shared" si="889"/>
        <v>EU20TAM01</v>
      </c>
      <c r="V464" s="90">
        <f t="shared" si="890"/>
        <v>39.72</v>
      </c>
      <c r="W464" s="90">
        <f t="shared" si="891"/>
        <v>11</v>
      </c>
      <c r="X464" s="90">
        <f t="shared" si="866"/>
        <v>4.3691999999999993</v>
      </c>
      <c r="Y464" s="121">
        <f t="shared" si="892"/>
        <v>0</v>
      </c>
      <c r="Z464" s="90">
        <f t="shared" si="893"/>
        <v>0</v>
      </c>
      <c r="AA464" s="90">
        <f t="shared" si="894"/>
        <v>0</v>
      </c>
      <c r="AB464" s="90">
        <f t="shared" si="867"/>
        <v>0</v>
      </c>
      <c r="AC464" s="121" t="str">
        <f t="shared" si="895"/>
        <v>MF19DAG01</v>
      </c>
      <c r="AD464" s="90">
        <f t="shared" si="896"/>
        <v>60.84</v>
      </c>
      <c r="AE464" s="90">
        <f t="shared" si="897"/>
        <v>33</v>
      </c>
      <c r="AF464" s="90">
        <f t="shared" si="868"/>
        <v>20.077200000000001</v>
      </c>
      <c r="AG464" s="121" t="str">
        <f t="shared" si="898"/>
        <v>CT20DAG01</v>
      </c>
      <c r="AH464" s="90">
        <f t="shared" si="899"/>
        <v>30.72</v>
      </c>
      <c r="AI464" s="90">
        <f t="shared" si="900"/>
        <v>0</v>
      </c>
      <c r="AJ464" s="90">
        <f t="shared" si="869"/>
        <v>0</v>
      </c>
      <c r="AK464" s="121" t="str">
        <f t="shared" si="901"/>
        <v>AC20MN20G01</v>
      </c>
      <c r="AL464" s="90">
        <f t="shared" si="902"/>
        <v>87</v>
      </c>
      <c r="AM464" s="90">
        <f t="shared" si="903"/>
        <v>25</v>
      </c>
      <c r="AN464" s="90">
        <f t="shared" si="870"/>
        <v>21.75</v>
      </c>
      <c r="AO464" s="121">
        <f t="shared" si="904"/>
        <v>0</v>
      </c>
      <c r="AP464" s="118">
        <f t="shared" si="872"/>
        <v>0</v>
      </c>
      <c r="AQ464" s="89">
        <f t="shared" si="905"/>
        <v>0</v>
      </c>
      <c r="AR464" s="279">
        <f t="shared" si="873"/>
        <v>0</v>
      </c>
      <c r="AS464" s="121">
        <f t="shared" si="906"/>
        <v>0</v>
      </c>
      <c r="AT464" s="118">
        <f t="shared" si="874"/>
        <v>0</v>
      </c>
      <c r="AU464" s="279">
        <f t="shared" si="907"/>
        <v>0</v>
      </c>
      <c r="AV464" s="279">
        <f t="shared" si="875"/>
        <v>0</v>
      </c>
      <c r="AW464" s="123">
        <f t="shared" si="908"/>
        <v>0</v>
      </c>
      <c r="AX464" s="118">
        <f t="shared" si="876"/>
        <v>0</v>
      </c>
      <c r="AY464" s="287">
        <f t="shared" si="909"/>
        <v>492.48000000000013</v>
      </c>
      <c r="AZ464" s="78">
        <f t="shared" si="839"/>
        <v>100.3968</v>
      </c>
      <c r="BA464" s="279"/>
      <c r="BC464" s="325">
        <f t="shared" si="840"/>
        <v>415</v>
      </c>
      <c r="BD464" s="330"/>
      <c r="BE464" s="331" t="b">
        <f t="shared" si="841"/>
        <v>0</v>
      </c>
      <c r="BF464" s="330"/>
      <c r="BG464" s="331" t="b">
        <f t="shared" si="842"/>
        <v>0</v>
      </c>
    </row>
    <row r="465" spans="1:1042" ht="15" customHeight="1" x14ac:dyDescent="0.2">
      <c r="B465" s="91">
        <v>416</v>
      </c>
      <c r="C465" s="91" t="s">
        <v>92</v>
      </c>
      <c r="D465" s="283">
        <f t="shared" si="871"/>
        <v>44162</v>
      </c>
      <c r="E465" s="90">
        <f t="shared" si="877"/>
        <v>0</v>
      </c>
      <c r="F465" s="90">
        <f t="shared" si="878"/>
        <v>0</v>
      </c>
      <c r="G465" s="90">
        <f t="shared" si="879"/>
        <v>0</v>
      </c>
      <c r="H465" s="90">
        <f t="shared" si="862"/>
        <v>0</v>
      </c>
      <c r="I465" s="121">
        <f t="shared" si="880"/>
        <v>0</v>
      </c>
      <c r="J465" s="90">
        <f t="shared" si="881"/>
        <v>0</v>
      </c>
      <c r="K465" s="90">
        <f t="shared" si="882"/>
        <v>0</v>
      </c>
      <c r="L465" s="90">
        <f t="shared" si="863"/>
        <v>0</v>
      </c>
      <c r="M465" s="121">
        <f t="shared" si="883"/>
        <v>0</v>
      </c>
      <c r="N465" s="90">
        <f t="shared" si="884"/>
        <v>0</v>
      </c>
      <c r="O465" s="90">
        <f t="shared" si="885"/>
        <v>0</v>
      </c>
      <c r="P465" s="90">
        <f t="shared" si="864"/>
        <v>0</v>
      </c>
      <c r="Q465" s="121" t="str">
        <f t="shared" si="886"/>
        <v>ME20ACM01</v>
      </c>
      <c r="R465" s="90">
        <f t="shared" si="887"/>
        <v>121.68</v>
      </c>
      <c r="S465" s="90">
        <f t="shared" si="888"/>
        <v>18</v>
      </c>
      <c r="T465" s="90">
        <f t="shared" si="865"/>
        <v>21.902400000000004</v>
      </c>
      <c r="U465" s="121">
        <f t="shared" si="889"/>
        <v>0</v>
      </c>
      <c r="V465" s="90">
        <f t="shared" si="890"/>
        <v>0</v>
      </c>
      <c r="W465" s="90">
        <f t="shared" si="891"/>
        <v>0</v>
      </c>
      <c r="X465" s="90">
        <f t="shared" si="866"/>
        <v>0</v>
      </c>
      <c r="Y465" s="121">
        <f t="shared" si="892"/>
        <v>0</v>
      </c>
      <c r="Z465" s="90">
        <f t="shared" si="893"/>
        <v>0</v>
      </c>
      <c r="AA465" s="90">
        <f t="shared" si="894"/>
        <v>0</v>
      </c>
      <c r="AB465" s="90">
        <f t="shared" si="867"/>
        <v>0</v>
      </c>
      <c r="AC465" s="121" t="str">
        <f t="shared" si="895"/>
        <v>MF19DAG01</v>
      </c>
      <c r="AD465" s="90">
        <f t="shared" si="896"/>
        <v>30.42</v>
      </c>
      <c r="AE465" s="90">
        <f t="shared" si="897"/>
        <v>33</v>
      </c>
      <c r="AF465" s="90">
        <f t="shared" si="868"/>
        <v>10.038600000000001</v>
      </c>
      <c r="AG465" s="121">
        <f t="shared" si="898"/>
        <v>0</v>
      </c>
      <c r="AH465" s="90">
        <f t="shared" si="899"/>
        <v>0</v>
      </c>
      <c r="AI465" s="90">
        <f t="shared" si="900"/>
        <v>0</v>
      </c>
      <c r="AJ465" s="90">
        <f t="shared" si="869"/>
        <v>0</v>
      </c>
      <c r="AK465" s="121" t="str">
        <f t="shared" si="901"/>
        <v>AC20MN20G01</v>
      </c>
      <c r="AL465" s="90">
        <f t="shared" si="902"/>
        <v>87</v>
      </c>
      <c r="AM465" s="90">
        <f t="shared" si="903"/>
        <v>25</v>
      </c>
      <c r="AN465" s="90">
        <f t="shared" si="870"/>
        <v>21.75</v>
      </c>
      <c r="AO465" s="121">
        <f t="shared" si="904"/>
        <v>0</v>
      </c>
      <c r="AP465" s="118">
        <f t="shared" si="872"/>
        <v>0</v>
      </c>
      <c r="AQ465" s="89">
        <f t="shared" si="905"/>
        <v>0</v>
      </c>
      <c r="AR465" s="279">
        <f t="shared" si="873"/>
        <v>0</v>
      </c>
      <c r="AS465" s="121">
        <f t="shared" si="906"/>
        <v>0</v>
      </c>
      <c r="AT465" s="118">
        <f t="shared" si="874"/>
        <v>0</v>
      </c>
      <c r="AU465" s="279">
        <f t="shared" si="907"/>
        <v>0</v>
      </c>
      <c r="AV465" s="279">
        <f t="shared" si="875"/>
        <v>0</v>
      </c>
      <c r="AW465" s="123">
        <f t="shared" si="908"/>
        <v>0</v>
      </c>
      <c r="AX465" s="118">
        <f t="shared" si="876"/>
        <v>0</v>
      </c>
      <c r="AY465" s="287">
        <f t="shared" si="909"/>
        <v>239.10000000000002</v>
      </c>
      <c r="AZ465" s="78">
        <f t="shared" si="839"/>
        <v>53.691000000000003</v>
      </c>
      <c r="BA465" s="279"/>
      <c r="BC465" s="325">
        <f t="shared" si="840"/>
        <v>416</v>
      </c>
      <c r="BD465" s="330"/>
      <c r="BE465" s="331" t="b">
        <f t="shared" si="841"/>
        <v>0</v>
      </c>
      <c r="BF465" s="330"/>
      <c r="BG465" s="331" t="b">
        <f t="shared" si="842"/>
        <v>0</v>
      </c>
    </row>
    <row r="466" spans="1:1042" ht="15" customHeight="1" x14ac:dyDescent="0.2">
      <c r="B466" s="91">
        <v>417</v>
      </c>
      <c r="C466" s="91" t="s">
        <v>92</v>
      </c>
      <c r="D466" s="283">
        <f t="shared" si="871"/>
        <v>44162</v>
      </c>
      <c r="E466" s="90">
        <f t="shared" si="877"/>
        <v>0</v>
      </c>
      <c r="F466" s="90">
        <f t="shared" si="878"/>
        <v>0</v>
      </c>
      <c r="G466" s="90">
        <f t="shared" si="879"/>
        <v>0</v>
      </c>
      <c r="H466" s="90">
        <f t="shared" si="862"/>
        <v>0</v>
      </c>
      <c r="I466" s="121" t="str">
        <f t="shared" si="880"/>
        <v>CT20ACM01</v>
      </c>
      <c r="J466" s="90">
        <f t="shared" si="881"/>
        <v>31.200000000000003</v>
      </c>
      <c r="K466" s="90">
        <f t="shared" si="882"/>
        <v>18</v>
      </c>
      <c r="L466" s="90">
        <f t="shared" si="863"/>
        <v>5.6160000000000005</v>
      </c>
      <c r="M466" s="121" t="str">
        <f t="shared" si="883"/>
        <v>AC20MNM02</v>
      </c>
      <c r="N466" s="90">
        <f t="shared" si="884"/>
        <v>135.18</v>
      </c>
      <c r="O466" s="90">
        <f t="shared" si="885"/>
        <v>20</v>
      </c>
      <c r="P466" s="90">
        <f t="shared" si="864"/>
        <v>27.036000000000005</v>
      </c>
      <c r="Q466" s="121" t="str">
        <f t="shared" si="886"/>
        <v>ME20ACM01</v>
      </c>
      <c r="R466" s="90">
        <f t="shared" si="887"/>
        <v>91.26</v>
      </c>
      <c r="S466" s="90">
        <f t="shared" si="888"/>
        <v>18</v>
      </c>
      <c r="T466" s="90">
        <f t="shared" si="865"/>
        <v>16.4268</v>
      </c>
      <c r="U466" s="121" t="str">
        <f t="shared" si="889"/>
        <v>EU20TAM01</v>
      </c>
      <c r="V466" s="90">
        <f t="shared" si="890"/>
        <v>79.44</v>
      </c>
      <c r="W466" s="90">
        <f t="shared" si="891"/>
        <v>11</v>
      </c>
      <c r="X466" s="90">
        <f t="shared" si="866"/>
        <v>8.7383999999999986</v>
      </c>
      <c r="Y466" s="121">
        <f t="shared" si="892"/>
        <v>0</v>
      </c>
      <c r="Z466" s="90">
        <f t="shared" si="893"/>
        <v>0</v>
      </c>
      <c r="AA466" s="90">
        <f t="shared" si="894"/>
        <v>0</v>
      </c>
      <c r="AB466" s="90">
        <f t="shared" si="867"/>
        <v>0</v>
      </c>
      <c r="AC466" s="121" t="str">
        <f t="shared" si="895"/>
        <v>MF19DAG01</v>
      </c>
      <c r="AD466" s="90">
        <f t="shared" si="896"/>
        <v>30.42</v>
      </c>
      <c r="AE466" s="90">
        <f t="shared" si="897"/>
        <v>33</v>
      </c>
      <c r="AF466" s="90">
        <f t="shared" si="868"/>
        <v>10.038600000000001</v>
      </c>
      <c r="AG466" s="121">
        <f t="shared" si="898"/>
        <v>0</v>
      </c>
      <c r="AH466" s="90">
        <f t="shared" si="899"/>
        <v>0</v>
      </c>
      <c r="AI466" s="90">
        <f t="shared" si="900"/>
        <v>0</v>
      </c>
      <c r="AJ466" s="90">
        <f t="shared" si="869"/>
        <v>0</v>
      </c>
      <c r="AK466" s="121" t="str">
        <f t="shared" si="901"/>
        <v>AC20MN20G01</v>
      </c>
      <c r="AL466" s="90">
        <f t="shared" si="902"/>
        <v>130.5</v>
      </c>
      <c r="AM466" s="90">
        <f t="shared" si="903"/>
        <v>25</v>
      </c>
      <c r="AN466" s="90">
        <f t="shared" si="870"/>
        <v>32.625</v>
      </c>
      <c r="AO466" s="121">
        <f t="shared" si="904"/>
        <v>0</v>
      </c>
      <c r="AP466" s="118">
        <f t="shared" si="872"/>
        <v>0</v>
      </c>
      <c r="AQ466" s="89">
        <f t="shared" si="905"/>
        <v>0</v>
      </c>
      <c r="AR466" s="279">
        <f t="shared" si="873"/>
        <v>0</v>
      </c>
      <c r="AS466" s="121">
        <f t="shared" si="906"/>
        <v>0</v>
      </c>
      <c r="AT466" s="118">
        <f t="shared" si="874"/>
        <v>0</v>
      </c>
      <c r="AU466" s="279">
        <f t="shared" si="907"/>
        <v>0</v>
      </c>
      <c r="AV466" s="279">
        <f t="shared" si="875"/>
        <v>0</v>
      </c>
      <c r="AW466" s="123">
        <f t="shared" si="908"/>
        <v>0</v>
      </c>
      <c r="AX466" s="118">
        <f t="shared" si="876"/>
        <v>0</v>
      </c>
      <c r="AY466" s="287">
        <f t="shared" si="909"/>
        <v>498</v>
      </c>
      <c r="AZ466" s="78">
        <f t="shared" si="839"/>
        <v>100.4808</v>
      </c>
      <c r="BA466" s="279"/>
      <c r="BC466" s="325">
        <f t="shared" si="840"/>
        <v>417</v>
      </c>
      <c r="BD466" s="330"/>
      <c r="BE466" s="331" t="b">
        <f t="shared" si="841"/>
        <v>0</v>
      </c>
      <c r="BF466" s="330"/>
      <c r="BG466" s="331" t="b">
        <f t="shared" si="842"/>
        <v>0</v>
      </c>
    </row>
    <row r="467" spans="1:1042" ht="15" customHeight="1" x14ac:dyDescent="0.2">
      <c r="B467" s="91">
        <v>418</v>
      </c>
      <c r="C467" s="91" t="s">
        <v>92</v>
      </c>
      <c r="D467" s="283">
        <f t="shared" si="871"/>
        <v>44162</v>
      </c>
      <c r="E467" s="90">
        <f t="shared" si="877"/>
        <v>0</v>
      </c>
      <c r="F467" s="90">
        <f t="shared" si="878"/>
        <v>0</v>
      </c>
      <c r="G467" s="90">
        <f t="shared" si="879"/>
        <v>0</v>
      </c>
      <c r="H467" s="90">
        <f t="shared" si="862"/>
        <v>0</v>
      </c>
      <c r="I467" s="121">
        <f t="shared" si="880"/>
        <v>0</v>
      </c>
      <c r="J467" s="90">
        <f t="shared" si="881"/>
        <v>0</v>
      </c>
      <c r="K467" s="90">
        <f t="shared" si="882"/>
        <v>0</v>
      </c>
      <c r="L467" s="90">
        <f t="shared" si="863"/>
        <v>0</v>
      </c>
      <c r="M467" s="121" t="str">
        <f t="shared" si="883"/>
        <v>AC20MNM02</v>
      </c>
      <c r="N467" s="90">
        <f t="shared" si="884"/>
        <v>90.12</v>
      </c>
      <c r="O467" s="90">
        <f t="shared" si="885"/>
        <v>20</v>
      </c>
      <c r="P467" s="90">
        <f t="shared" si="864"/>
        <v>18.024000000000001</v>
      </c>
      <c r="Q467" s="121" t="str">
        <f t="shared" si="886"/>
        <v>ME20ACM01</v>
      </c>
      <c r="R467" s="90">
        <f t="shared" si="887"/>
        <v>60.84</v>
      </c>
      <c r="S467" s="90">
        <f t="shared" si="888"/>
        <v>18</v>
      </c>
      <c r="T467" s="90">
        <f t="shared" si="865"/>
        <v>10.951200000000002</v>
      </c>
      <c r="U467" s="121" t="str">
        <f t="shared" si="889"/>
        <v>EU20TAM01</v>
      </c>
      <c r="V467" s="90">
        <f t="shared" si="890"/>
        <v>79.44</v>
      </c>
      <c r="W467" s="90">
        <f t="shared" si="891"/>
        <v>11</v>
      </c>
      <c r="X467" s="90">
        <f t="shared" si="866"/>
        <v>8.7383999999999986</v>
      </c>
      <c r="Y467" s="121">
        <f t="shared" si="892"/>
        <v>0</v>
      </c>
      <c r="Z467" s="90">
        <f t="shared" si="893"/>
        <v>0</v>
      </c>
      <c r="AA467" s="90">
        <f t="shared" si="894"/>
        <v>0</v>
      </c>
      <c r="AB467" s="90">
        <f t="shared" si="867"/>
        <v>0</v>
      </c>
      <c r="AC467" s="121">
        <f t="shared" si="895"/>
        <v>0</v>
      </c>
      <c r="AD467" s="90">
        <f t="shared" si="896"/>
        <v>0</v>
      </c>
      <c r="AE467" s="90">
        <f t="shared" si="897"/>
        <v>0</v>
      </c>
      <c r="AF467" s="90">
        <f t="shared" si="868"/>
        <v>0</v>
      </c>
      <c r="AG467" s="121">
        <f t="shared" si="898"/>
        <v>0</v>
      </c>
      <c r="AH467" s="90">
        <f t="shared" si="899"/>
        <v>0</v>
      </c>
      <c r="AI467" s="90">
        <f t="shared" si="900"/>
        <v>0</v>
      </c>
      <c r="AJ467" s="90">
        <f t="shared" si="869"/>
        <v>0</v>
      </c>
      <c r="AK467" s="121">
        <f t="shared" si="901"/>
        <v>0</v>
      </c>
      <c r="AL467" s="90">
        <f t="shared" si="902"/>
        <v>0</v>
      </c>
      <c r="AM467" s="90">
        <f t="shared" si="903"/>
        <v>0</v>
      </c>
      <c r="AN467" s="90">
        <f t="shared" si="870"/>
        <v>0</v>
      </c>
      <c r="AO467" s="121">
        <f t="shared" si="904"/>
        <v>0</v>
      </c>
      <c r="AP467" s="118">
        <f t="shared" si="872"/>
        <v>0</v>
      </c>
      <c r="AQ467" s="89">
        <f t="shared" si="905"/>
        <v>0</v>
      </c>
      <c r="AR467" s="279">
        <f t="shared" si="873"/>
        <v>0</v>
      </c>
      <c r="AS467" s="121">
        <f t="shared" si="906"/>
        <v>0</v>
      </c>
      <c r="AT467" s="118">
        <f t="shared" si="874"/>
        <v>0</v>
      </c>
      <c r="AU467" s="279">
        <f t="shared" si="907"/>
        <v>0</v>
      </c>
      <c r="AV467" s="279">
        <f t="shared" si="875"/>
        <v>0</v>
      </c>
      <c r="AW467" s="123">
        <f t="shared" si="908"/>
        <v>0</v>
      </c>
      <c r="AX467" s="118">
        <f t="shared" si="876"/>
        <v>0</v>
      </c>
      <c r="AY467" s="287">
        <f t="shared" si="909"/>
        <v>230.4</v>
      </c>
      <c r="AZ467" s="78">
        <f t="shared" si="839"/>
        <v>37.7136</v>
      </c>
      <c r="BA467" s="279"/>
      <c r="BC467" s="325">
        <f t="shared" si="840"/>
        <v>418</v>
      </c>
      <c r="BD467" s="330"/>
      <c r="BE467" s="331" t="b">
        <f t="shared" si="841"/>
        <v>0</v>
      </c>
      <c r="BF467" s="330"/>
      <c r="BG467" s="331" t="b">
        <f t="shared" si="842"/>
        <v>0</v>
      </c>
    </row>
    <row r="468" spans="1:1042" ht="15" customHeight="1" x14ac:dyDescent="0.2">
      <c r="B468" s="91">
        <v>419</v>
      </c>
      <c r="C468" s="91" t="s">
        <v>92</v>
      </c>
      <c r="D468" s="283">
        <f t="shared" si="871"/>
        <v>44162</v>
      </c>
      <c r="E468" s="90" t="str">
        <f t="shared" si="877"/>
        <v>MF19ACM01</v>
      </c>
      <c r="F468" s="90">
        <f t="shared" si="878"/>
        <v>30.42</v>
      </c>
      <c r="G468" s="90">
        <f t="shared" si="879"/>
        <v>23</v>
      </c>
      <c r="H468" s="90">
        <f t="shared" si="862"/>
        <v>6.9966000000000008</v>
      </c>
      <c r="I468" s="121" t="str">
        <f t="shared" si="880"/>
        <v>CT20ACM01</v>
      </c>
      <c r="J468" s="90">
        <f t="shared" si="881"/>
        <v>31.200000000000003</v>
      </c>
      <c r="K468" s="90">
        <f t="shared" si="882"/>
        <v>18</v>
      </c>
      <c r="L468" s="90">
        <f t="shared" si="863"/>
        <v>5.6160000000000005</v>
      </c>
      <c r="M468" s="121" t="str">
        <f t="shared" si="883"/>
        <v>AC20MNM02</v>
      </c>
      <c r="N468" s="90">
        <f t="shared" si="884"/>
        <v>90.12</v>
      </c>
      <c r="O468" s="90">
        <f t="shared" si="885"/>
        <v>20</v>
      </c>
      <c r="P468" s="90">
        <f t="shared" si="864"/>
        <v>18.024000000000001</v>
      </c>
      <c r="Q468" s="121" t="str">
        <f t="shared" si="886"/>
        <v>ME20ACM01</v>
      </c>
      <c r="R468" s="90">
        <f t="shared" si="887"/>
        <v>30.42</v>
      </c>
      <c r="S468" s="90">
        <f t="shared" si="888"/>
        <v>18</v>
      </c>
      <c r="T468" s="90">
        <f t="shared" si="865"/>
        <v>5.4756000000000009</v>
      </c>
      <c r="U468" s="121" t="str">
        <f t="shared" si="889"/>
        <v>EU20TAM01</v>
      </c>
      <c r="V468" s="90">
        <f t="shared" si="890"/>
        <v>39.72</v>
      </c>
      <c r="W468" s="90">
        <f t="shared" si="891"/>
        <v>11</v>
      </c>
      <c r="X468" s="90">
        <f t="shared" si="866"/>
        <v>4.3691999999999993</v>
      </c>
      <c r="Y468" s="121">
        <f t="shared" si="892"/>
        <v>0</v>
      </c>
      <c r="Z468" s="90">
        <f t="shared" si="893"/>
        <v>0</v>
      </c>
      <c r="AA468" s="90">
        <f t="shared" si="894"/>
        <v>0</v>
      </c>
      <c r="AB468" s="90">
        <f t="shared" si="867"/>
        <v>0</v>
      </c>
      <c r="AC468" s="121" t="str">
        <f t="shared" si="895"/>
        <v>MF19DAG01</v>
      </c>
      <c r="AD468" s="90">
        <f t="shared" si="896"/>
        <v>30.42</v>
      </c>
      <c r="AE468" s="90">
        <f t="shared" si="897"/>
        <v>33</v>
      </c>
      <c r="AF468" s="90">
        <f t="shared" si="868"/>
        <v>10.038600000000001</v>
      </c>
      <c r="AG468" s="121" t="str">
        <f t="shared" si="898"/>
        <v>CT20DAG01</v>
      </c>
      <c r="AH468" s="90">
        <f t="shared" si="899"/>
        <v>61.44</v>
      </c>
      <c r="AI468" s="90">
        <f t="shared" si="900"/>
        <v>0</v>
      </c>
      <c r="AJ468" s="90">
        <f t="shared" si="869"/>
        <v>0</v>
      </c>
      <c r="AK468" s="121" t="str">
        <f t="shared" si="901"/>
        <v>AC20MN20G01</v>
      </c>
      <c r="AL468" s="90">
        <f t="shared" si="902"/>
        <v>43.5</v>
      </c>
      <c r="AM468" s="90">
        <f t="shared" si="903"/>
        <v>25</v>
      </c>
      <c r="AN468" s="90">
        <f t="shared" si="870"/>
        <v>10.875</v>
      </c>
      <c r="AO468" s="121">
        <f t="shared" si="904"/>
        <v>0</v>
      </c>
      <c r="AP468" s="118">
        <f t="shared" si="872"/>
        <v>0</v>
      </c>
      <c r="AQ468" s="89">
        <f t="shared" si="905"/>
        <v>0</v>
      </c>
      <c r="AR468" s="279">
        <f t="shared" si="873"/>
        <v>0</v>
      </c>
      <c r="AS468" s="121">
        <f t="shared" si="906"/>
        <v>0</v>
      </c>
      <c r="AT468" s="118">
        <f t="shared" si="874"/>
        <v>0</v>
      </c>
      <c r="AU468" s="279">
        <f t="shared" si="907"/>
        <v>0</v>
      </c>
      <c r="AV468" s="279">
        <f t="shared" si="875"/>
        <v>0</v>
      </c>
      <c r="AW468" s="123">
        <f t="shared" si="908"/>
        <v>0</v>
      </c>
      <c r="AX468" s="118">
        <f t="shared" si="876"/>
        <v>0</v>
      </c>
      <c r="AY468" s="287">
        <f t="shared" si="909"/>
        <v>357.24</v>
      </c>
      <c r="AZ468" s="78">
        <f t="shared" si="839"/>
        <v>61.395000000000003</v>
      </c>
      <c r="BA468" s="279"/>
      <c r="BC468" s="325">
        <f t="shared" si="840"/>
        <v>419</v>
      </c>
      <c r="BD468" s="330"/>
      <c r="BE468" s="331" t="b">
        <f t="shared" si="841"/>
        <v>0</v>
      </c>
      <c r="BF468" s="330"/>
      <c r="BG468" s="331" t="b">
        <f t="shared" si="842"/>
        <v>0</v>
      </c>
    </row>
    <row r="469" spans="1:1042" ht="15" customHeight="1" x14ac:dyDescent="0.2">
      <c r="B469" s="91">
        <v>420</v>
      </c>
      <c r="C469" s="91" t="s">
        <v>92</v>
      </c>
      <c r="D469" s="283">
        <f t="shared" si="871"/>
        <v>44162</v>
      </c>
      <c r="E469" s="90" t="str">
        <f t="shared" si="877"/>
        <v>MF19ACM01</v>
      </c>
      <c r="F469" s="90">
        <f t="shared" si="878"/>
        <v>30.42</v>
      </c>
      <c r="G469" s="90">
        <f t="shared" si="879"/>
        <v>23</v>
      </c>
      <c r="H469" s="90">
        <f t="shared" si="862"/>
        <v>6.9966000000000008</v>
      </c>
      <c r="I469" s="121">
        <f t="shared" si="880"/>
        <v>0</v>
      </c>
      <c r="J469" s="90">
        <f t="shared" si="881"/>
        <v>0</v>
      </c>
      <c r="K469" s="90">
        <f t="shared" si="882"/>
        <v>0</v>
      </c>
      <c r="L469" s="90">
        <f t="shared" si="863"/>
        <v>0</v>
      </c>
      <c r="M469" s="121" t="str">
        <f t="shared" si="883"/>
        <v>AC20MNM02</v>
      </c>
      <c r="N469" s="90">
        <f t="shared" si="884"/>
        <v>90.12</v>
      </c>
      <c r="O469" s="90">
        <f t="shared" si="885"/>
        <v>20</v>
      </c>
      <c r="P469" s="90">
        <f t="shared" si="864"/>
        <v>18.024000000000001</v>
      </c>
      <c r="Q469" s="121" t="str">
        <f t="shared" si="886"/>
        <v>ME20ACM01</v>
      </c>
      <c r="R469" s="90">
        <f t="shared" si="887"/>
        <v>60.84</v>
      </c>
      <c r="S469" s="90">
        <f t="shared" si="888"/>
        <v>18</v>
      </c>
      <c r="T469" s="90">
        <f t="shared" si="865"/>
        <v>10.951200000000002</v>
      </c>
      <c r="U469" s="121" t="str">
        <f t="shared" si="889"/>
        <v>EU20TAM01</v>
      </c>
      <c r="V469" s="90">
        <f t="shared" si="890"/>
        <v>79.44</v>
      </c>
      <c r="W469" s="90">
        <f t="shared" si="891"/>
        <v>11</v>
      </c>
      <c r="X469" s="90">
        <f t="shared" si="866"/>
        <v>8.7383999999999986</v>
      </c>
      <c r="Y469" s="121">
        <f t="shared" si="892"/>
        <v>0</v>
      </c>
      <c r="Z469" s="90">
        <f t="shared" si="893"/>
        <v>0</v>
      </c>
      <c r="AA469" s="90">
        <f t="shared" si="894"/>
        <v>0</v>
      </c>
      <c r="AB469" s="90">
        <f t="shared" si="867"/>
        <v>0</v>
      </c>
      <c r="AC469" s="121">
        <f t="shared" si="895"/>
        <v>0</v>
      </c>
      <c r="AD469" s="90">
        <f t="shared" si="896"/>
        <v>0</v>
      </c>
      <c r="AE469" s="90">
        <f t="shared" si="897"/>
        <v>0</v>
      </c>
      <c r="AF469" s="90">
        <f t="shared" si="868"/>
        <v>0</v>
      </c>
      <c r="AG469" s="121" t="str">
        <f t="shared" si="898"/>
        <v>CT20DAG01</v>
      </c>
      <c r="AH469" s="90">
        <f t="shared" si="899"/>
        <v>30.72</v>
      </c>
      <c r="AI469" s="90">
        <f t="shared" si="900"/>
        <v>0</v>
      </c>
      <c r="AJ469" s="90">
        <f t="shared" si="869"/>
        <v>0</v>
      </c>
      <c r="AK469" s="121" t="str">
        <f t="shared" si="901"/>
        <v>AC20MN20G01</v>
      </c>
      <c r="AL469" s="90">
        <f t="shared" si="902"/>
        <v>87</v>
      </c>
      <c r="AM469" s="90">
        <f t="shared" si="903"/>
        <v>25</v>
      </c>
      <c r="AN469" s="90">
        <f t="shared" si="870"/>
        <v>21.75</v>
      </c>
      <c r="AO469" s="121">
        <f t="shared" si="904"/>
        <v>0</v>
      </c>
      <c r="AP469" s="118">
        <f t="shared" si="872"/>
        <v>0</v>
      </c>
      <c r="AQ469" s="89">
        <f t="shared" si="905"/>
        <v>0</v>
      </c>
      <c r="AR469" s="279">
        <f t="shared" si="873"/>
        <v>0</v>
      </c>
      <c r="AS469" s="121">
        <f t="shared" si="906"/>
        <v>0</v>
      </c>
      <c r="AT469" s="118">
        <f t="shared" si="874"/>
        <v>0</v>
      </c>
      <c r="AU469" s="279">
        <f t="shared" si="907"/>
        <v>0</v>
      </c>
      <c r="AV469" s="279">
        <f t="shared" si="875"/>
        <v>0</v>
      </c>
      <c r="AW469" s="123">
        <f t="shared" si="908"/>
        <v>0</v>
      </c>
      <c r="AX469" s="118">
        <f t="shared" si="876"/>
        <v>0</v>
      </c>
      <c r="AY469" s="287">
        <f t="shared" si="909"/>
        <v>378.53999999999996</v>
      </c>
      <c r="AZ469" s="78">
        <f t="shared" si="839"/>
        <v>66.4602</v>
      </c>
      <c r="BA469" s="279"/>
      <c r="BC469" s="325">
        <f t="shared" si="840"/>
        <v>420</v>
      </c>
      <c r="BD469" s="330"/>
      <c r="BE469" s="331" t="b">
        <f t="shared" si="841"/>
        <v>0</v>
      </c>
      <c r="BF469" s="330"/>
      <c r="BG469" s="331" t="b">
        <f t="shared" si="842"/>
        <v>0</v>
      </c>
    </row>
    <row r="470" spans="1:1042" ht="15" customHeight="1" x14ac:dyDescent="0.2">
      <c r="B470" s="91">
        <v>421</v>
      </c>
      <c r="C470" s="91" t="s">
        <v>92</v>
      </c>
      <c r="D470" s="283">
        <f t="shared" si="871"/>
        <v>44162</v>
      </c>
      <c r="E470" s="90" t="str">
        <f t="shared" si="877"/>
        <v>MF19ACM01</v>
      </c>
      <c r="F470" s="90">
        <f t="shared" si="878"/>
        <v>60.84</v>
      </c>
      <c r="G470" s="90">
        <f t="shared" si="879"/>
        <v>23</v>
      </c>
      <c r="H470" s="90">
        <f t="shared" si="862"/>
        <v>13.993200000000002</v>
      </c>
      <c r="I470" s="121">
        <f t="shared" si="880"/>
        <v>0</v>
      </c>
      <c r="J470" s="90">
        <f t="shared" si="881"/>
        <v>0</v>
      </c>
      <c r="K470" s="90">
        <f t="shared" si="882"/>
        <v>0</v>
      </c>
      <c r="L470" s="90">
        <f t="shared" si="863"/>
        <v>0</v>
      </c>
      <c r="M470" s="121" t="str">
        <f t="shared" si="883"/>
        <v>AC20MNM02</v>
      </c>
      <c r="N470" s="90">
        <f t="shared" si="884"/>
        <v>135.18</v>
      </c>
      <c r="O470" s="90">
        <f t="shared" si="885"/>
        <v>20</v>
      </c>
      <c r="P470" s="90">
        <f t="shared" si="864"/>
        <v>27.036000000000005</v>
      </c>
      <c r="Q470" s="121">
        <f t="shared" si="886"/>
        <v>0</v>
      </c>
      <c r="R470" s="90">
        <f t="shared" si="887"/>
        <v>0</v>
      </c>
      <c r="S470" s="90">
        <f t="shared" si="888"/>
        <v>0</v>
      </c>
      <c r="T470" s="90">
        <f t="shared" si="865"/>
        <v>0</v>
      </c>
      <c r="U470" s="121" t="str">
        <f t="shared" si="889"/>
        <v>EU20TAM01</v>
      </c>
      <c r="V470" s="90">
        <f t="shared" si="890"/>
        <v>79.44</v>
      </c>
      <c r="W470" s="90">
        <f t="shared" si="891"/>
        <v>11</v>
      </c>
      <c r="X470" s="90">
        <f t="shared" si="866"/>
        <v>8.7383999999999986</v>
      </c>
      <c r="Y470" s="121">
        <f t="shared" si="892"/>
        <v>0</v>
      </c>
      <c r="Z470" s="90">
        <f t="shared" si="893"/>
        <v>0</v>
      </c>
      <c r="AA470" s="90">
        <f t="shared" si="894"/>
        <v>0</v>
      </c>
      <c r="AB470" s="90">
        <f t="shared" si="867"/>
        <v>0</v>
      </c>
      <c r="AC470" s="121">
        <f t="shared" si="895"/>
        <v>0</v>
      </c>
      <c r="AD470" s="90">
        <f t="shared" si="896"/>
        <v>0</v>
      </c>
      <c r="AE470" s="90">
        <f t="shared" si="897"/>
        <v>0</v>
      </c>
      <c r="AF470" s="90">
        <f t="shared" si="868"/>
        <v>0</v>
      </c>
      <c r="AG470" s="121">
        <f t="shared" si="898"/>
        <v>0</v>
      </c>
      <c r="AH470" s="90">
        <f t="shared" si="899"/>
        <v>0</v>
      </c>
      <c r="AI470" s="90">
        <f t="shared" si="900"/>
        <v>0</v>
      </c>
      <c r="AJ470" s="90">
        <f t="shared" si="869"/>
        <v>0</v>
      </c>
      <c r="AK470" s="121" t="str">
        <f t="shared" si="901"/>
        <v>AC20MN20G01</v>
      </c>
      <c r="AL470" s="90">
        <f t="shared" si="902"/>
        <v>87</v>
      </c>
      <c r="AM470" s="90">
        <f t="shared" si="903"/>
        <v>25</v>
      </c>
      <c r="AN470" s="90">
        <f t="shared" si="870"/>
        <v>21.75</v>
      </c>
      <c r="AO470" s="121">
        <f t="shared" si="904"/>
        <v>0</v>
      </c>
      <c r="AP470" s="118">
        <f t="shared" si="872"/>
        <v>0</v>
      </c>
      <c r="AQ470" s="89">
        <f t="shared" si="905"/>
        <v>0</v>
      </c>
      <c r="AR470" s="279">
        <f t="shared" si="873"/>
        <v>0</v>
      </c>
      <c r="AS470" s="121">
        <f t="shared" si="906"/>
        <v>0</v>
      </c>
      <c r="AT470" s="118">
        <f t="shared" si="874"/>
        <v>0</v>
      </c>
      <c r="AU470" s="279">
        <f t="shared" si="907"/>
        <v>0</v>
      </c>
      <c r="AV470" s="279">
        <f t="shared" si="875"/>
        <v>0</v>
      </c>
      <c r="AW470" s="123">
        <f t="shared" si="908"/>
        <v>0</v>
      </c>
      <c r="AX470" s="118">
        <f t="shared" si="876"/>
        <v>0</v>
      </c>
      <c r="AY470" s="287">
        <f t="shared" si="909"/>
        <v>362.46000000000004</v>
      </c>
      <c r="AZ470" s="78">
        <f t="shared" si="839"/>
        <v>71.517600000000002</v>
      </c>
      <c r="BA470" s="279"/>
      <c r="BC470" s="325">
        <f t="shared" si="840"/>
        <v>421</v>
      </c>
      <c r="BD470" s="330"/>
      <c r="BE470" s="331" t="b">
        <f t="shared" si="841"/>
        <v>0</v>
      </c>
      <c r="BF470" s="330"/>
      <c r="BG470" s="331" t="b">
        <f t="shared" si="842"/>
        <v>0</v>
      </c>
    </row>
    <row r="471" spans="1:1042" ht="15" customHeight="1" x14ac:dyDescent="0.2">
      <c r="B471" s="91">
        <v>422</v>
      </c>
      <c r="C471" s="91" t="s">
        <v>92</v>
      </c>
      <c r="D471" s="283">
        <f t="shared" si="871"/>
        <v>44162</v>
      </c>
      <c r="E471" s="90" t="str">
        <f t="shared" si="877"/>
        <v>MF19ACM01</v>
      </c>
      <c r="F471" s="90">
        <f t="shared" si="878"/>
        <v>60.84</v>
      </c>
      <c r="G471" s="90">
        <f t="shared" si="879"/>
        <v>23</v>
      </c>
      <c r="H471" s="90">
        <f t="shared" si="862"/>
        <v>13.993200000000002</v>
      </c>
      <c r="I471" s="121" t="str">
        <f t="shared" si="880"/>
        <v>CT20ACM01</v>
      </c>
      <c r="J471" s="90">
        <f t="shared" si="881"/>
        <v>62.400000000000006</v>
      </c>
      <c r="K471" s="90">
        <f t="shared" si="882"/>
        <v>18</v>
      </c>
      <c r="L471" s="90">
        <f t="shared" si="863"/>
        <v>11.232000000000001</v>
      </c>
      <c r="M471" s="121" t="str">
        <f t="shared" si="883"/>
        <v>AC20MNM02</v>
      </c>
      <c r="N471" s="90">
        <f t="shared" si="884"/>
        <v>90.12</v>
      </c>
      <c r="O471" s="90">
        <f t="shared" si="885"/>
        <v>20</v>
      </c>
      <c r="P471" s="90">
        <f t="shared" si="864"/>
        <v>18.024000000000001</v>
      </c>
      <c r="Q471" s="121" t="str">
        <f t="shared" si="886"/>
        <v>ME20ACM01</v>
      </c>
      <c r="R471" s="90">
        <f t="shared" si="887"/>
        <v>60.84</v>
      </c>
      <c r="S471" s="90">
        <f t="shared" si="888"/>
        <v>18</v>
      </c>
      <c r="T471" s="90">
        <f t="shared" si="865"/>
        <v>10.951200000000002</v>
      </c>
      <c r="U471" s="121" t="str">
        <f t="shared" si="889"/>
        <v>EU20TAM01</v>
      </c>
      <c r="V471" s="90">
        <f t="shared" si="890"/>
        <v>79.44</v>
      </c>
      <c r="W471" s="90">
        <f t="shared" si="891"/>
        <v>11</v>
      </c>
      <c r="X471" s="90">
        <f t="shared" si="866"/>
        <v>8.7383999999999986</v>
      </c>
      <c r="Y471" s="121">
        <f t="shared" si="892"/>
        <v>0</v>
      </c>
      <c r="Z471" s="90">
        <f t="shared" si="893"/>
        <v>0</v>
      </c>
      <c r="AA471" s="90">
        <f t="shared" si="894"/>
        <v>0</v>
      </c>
      <c r="AB471" s="90">
        <f t="shared" si="867"/>
        <v>0</v>
      </c>
      <c r="AC471" s="121" t="str">
        <f t="shared" si="895"/>
        <v>MF19DAG01</v>
      </c>
      <c r="AD471" s="90">
        <f t="shared" si="896"/>
        <v>30.42</v>
      </c>
      <c r="AE471" s="90">
        <f t="shared" si="897"/>
        <v>33</v>
      </c>
      <c r="AF471" s="90">
        <f t="shared" si="868"/>
        <v>10.038600000000001</v>
      </c>
      <c r="AG471" s="121" t="str">
        <f t="shared" si="898"/>
        <v>CT20DAG01</v>
      </c>
      <c r="AH471" s="90">
        <f t="shared" si="899"/>
        <v>30.72</v>
      </c>
      <c r="AI471" s="90">
        <f t="shared" si="900"/>
        <v>0</v>
      </c>
      <c r="AJ471" s="90">
        <f t="shared" si="869"/>
        <v>0</v>
      </c>
      <c r="AK471" s="121" t="str">
        <f t="shared" si="901"/>
        <v>AC20MN20G01</v>
      </c>
      <c r="AL471" s="90">
        <f t="shared" si="902"/>
        <v>87</v>
      </c>
      <c r="AM471" s="90">
        <f t="shared" si="903"/>
        <v>25</v>
      </c>
      <c r="AN471" s="90">
        <f t="shared" si="870"/>
        <v>21.75</v>
      </c>
      <c r="AO471" s="121">
        <f t="shared" si="904"/>
        <v>0</v>
      </c>
      <c r="AP471" s="118">
        <f t="shared" si="872"/>
        <v>0</v>
      </c>
      <c r="AQ471" s="89">
        <f t="shared" si="905"/>
        <v>0</v>
      </c>
      <c r="AR471" s="279">
        <f t="shared" si="873"/>
        <v>0</v>
      </c>
      <c r="AS471" s="121">
        <f t="shared" si="906"/>
        <v>0</v>
      </c>
      <c r="AT471" s="118">
        <f t="shared" si="874"/>
        <v>0</v>
      </c>
      <c r="AU471" s="279">
        <f t="shared" si="907"/>
        <v>0</v>
      </c>
      <c r="AV471" s="279">
        <f t="shared" si="875"/>
        <v>0</v>
      </c>
      <c r="AW471" s="123">
        <f t="shared" si="908"/>
        <v>0</v>
      </c>
      <c r="AX471" s="118">
        <f t="shared" si="876"/>
        <v>0</v>
      </c>
      <c r="AY471" s="287">
        <f t="shared" si="909"/>
        <v>501.78000000000009</v>
      </c>
      <c r="AZ471" s="78">
        <f t="shared" si="839"/>
        <v>94.727400000000003</v>
      </c>
      <c r="BA471" s="279"/>
      <c r="BC471" s="325">
        <f t="shared" si="840"/>
        <v>422</v>
      </c>
      <c r="BD471" s="330"/>
      <c r="BE471" s="331" t="b">
        <f t="shared" si="841"/>
        <v>0</v>
      </c>
      <c r="BF471" s="330"/>
      <c r="BG471" s="331" t="b">
        <f t="shared" si="842"/>
        <v>0</v>
      </c>
    </row>
    <row r="472" spans="1:1042" ht="15" customHeight="1" x14ac:dyDescent="0.2">
      <c r="B472" s="91">
        <v>423</v>
      </c>
      <c r="C472" s="91" t="s">
        <v>92</v>
      </c>
      <c r="D472" s="283">
        <f t="shared" si="871"/>
        <v>44162</v>
      </c>
      <c r="E472" s="90">
        <f t="shared" si="877"/>
        <v>0</v>
      </c>
      <c r="F472" s="90">
        <f t="shared" si="878"/>
        <v>0</v>
      </c>
      <c r="G472" s="90">
        <f t="shared" si="879"/>
        <v>0</v>
      </c>
      <c r="H472" s="90">
        <f t="shared" si="862"/>
        <v>0</v>
      </c>
      <c r="I472" s="121" t="str">
        <f t="shared" si="880"/>
        <v>CT20ACM01</v>
      </c>
      <c r="J472" s="90">
        <f t="shared" si="881"/>
        <v>62.400000000000006</v>
      </c>
      <c r="K472" s="90">
        <f t="shared" si="882"/>
        <v>18</v>
      </c>
      <c r="L472" s="90">
        <f t="shared" si="863"/>
        <v>11.232000000000001</v>
      </c>
      <c r="M472" s="121" t="str">
        <f t="shared" si="883"/>
        <v>AC20MNM02</v>
      </c>
      <c r="N472" s="90">
        <f t="shared" si="884"/>
        <v>90.12</v>
      </c>
      <c r="O472" s="90">
        <f t="shared" si="885"/>
        <v>20</v>
      </c>
      <c r="P472" s="90">
        <f t="shared" si="864"/>
        <v>18.024000000000001</v>
      </c>
      <c r="Q472" s="121" t="str">
        <f t="shared" si="886"/>
        <v>ME20ACM01</v>
      </c>
      <c r="R472" s="90">
        <f t="shared" si="887"/>
        <v>60.84</v>
      </c>
      <c r="S472" s="90">
        <f t="shared" si="888"/>
        <v>18</v>
      </c>
      <c r="T472" s="90">
        <f t="shared" si="865"/>
        <v>10.951200000000002</v>
      </c>
      <c r="U472" s="121">
        <f t="shared" si="889"/>
        <v>0</v>
      </c>
      <c r="V472" s="90">
        <f t="shared" si="890"/>
        <v>0</v>
      </c>
      <c r="W472" s="90">
        <f t="shared" si="891"/>
        <v>0</v>
      </c>
      <c r="X472" s="90">
        <f t="shared" si="866"/>
        <v>0</v>
      </c>
      <c r="Y472" s="121">
        <f t="shared" si="892"/>
        <v>0</v>
      </c>
      <c r="Z472" s="90">
        <f t="shared" si="893"/>
        <v>0</v>
      </c>
      <c r="AA472" s="90">
        <f t="shared" si="894"/>
        <v>0</v>
      </c>
      <c r="AB472" s="90">
        <f t="shared" si="867"/>
        <v>0</v>
      </c>
      <c r="AC472" s="121" t="str">
        <f t="shared" si="895"/>
        <v>MF19DAG01</v>
      </c>
      <c r="AD472" s="90">
        <f t="shared" si="896"/>
        <v>30.42</v>
      </c>
      <c r="AE472" s="90">
        <f t="shared" si="897"/>
        <v>33</v>
      </c>
      <c r="AF472" s="90">
        <f t="shared" si="868"/>
        <v>10.038600000000001</v>
      </c>
      <c r="AG472" s="121">
        <f t="shared" si="898"/>
        <v>0</v>
      </c>
      <c r="AH472" s="90">
        <f t="shared" si="899"/>
        <v>0</v>
      </c>
      <c r="AI472" s="90">
        <f t="shared" si="900"/>
        <v>0</v>
      </c>
      <c r="AJ472" s="90">
        <f t="shared" si="869"/>
        <v>0</v>
      </c>
      <c r="AK472" s="121">
        <f t="shared" si="901"/>
        <v>0</v>
      </c>
      <c r="AL472" s="90">
        <f t="shared" si="902"/>
        <v>0</v>
      </c>
      <c r="AM472" s="90">
        <f t="shared" si="903"/>
        <v>0</v>
      </c>
      <c r="AN472" s="90">
        <f t="shared" si="870"/>
        <v>0</v>
      </c>
      <c r="AO472" s="121">
        <f t="shared" si="904"/>
        <v>0</v>
      </c>
      <c r="AP472" s="118">
        <f t="shared" si="872"/>
        <v>0</v>
      </c>
      <c r="AQ472" s="89">
        <f t="shared" si="905"/>
        <v>0</v>
      </c>
      <c r="AR472" s="279">
        <f t="shared" si="873"/>
        <v>0</v>
      </c>
      <c r="AS472" s="121">
        <f t="shared" si="906"/>
        <v>0</v>
      </c>
      <c r="AT472" s="118">
        <f t="shared" si="874"/>
        <v>0</v>
      </c>
      <c r="AU472" s="279">
        <f t="shared" si="907"/>
        <v>0</v>
      </c>
      <c r="AV472" s="279">
        <f t="shared" si="875"/>
        <v>0</v>
      </c>
      <c r="AW472" s="123">
        <f t="shared" si="908"/>
        <v>0</v>
      </c>
      <c r="AX472" s="118">
        <f t="shared" si="876"/>
        <v>0</v>
      </c>
      <c r="AY472" s="287">
        <f t="shared" si="909"/>
        <v>243.78000000000003</v>
      </c>
      <c r="AZ472" s="78">
        <f t="shared" si="839"/>
        <v>50.245800000000003</v>
      </c>
      <c r="BA472" s="279"/>
      <c r="BC472" s="325">
        <f t="shared" si="840"/>
        <v>423</v>
      </c>
      <c r="BD472" s="330"/>
      <c r="BE472" s="331" t="b">
        <f t="shared" si="841"/>
        <v>0</v>
      </c>
      <c r="BF472" s="330"/>
      <c r="BG472" s="331" t="b">
        <f t="shared" si="842"/>
        <v>0</v>
      </c>
    </row>
    <row r="473" spans="1:1042" s="289" customFormat="1" ht="15" customHeight="1" x14ac:dyDescent="0.2">
      <c r="A473" s="290"/>
      <c r="B473" s="111">
        <v>424</v>
      </c>
      <c r="C473" s="111"/>
      <c r="D473" s="284">
        <f t="shared" si="871"/>
        <v>44162</v>
      </c>
      <c r="E473" s="99">
        <f t="shared" si="877"/>
        <v>0</v>
      </c>
      <c r="F473" s="99">
        <f t="shared" si="878"/>
        <v>0</v>
      </c>
      <c r="G473" s="99">
        <f t="shared" si="879"/>
        <v>0</v>
      </c>
      <c r="H473" s="99">
        <f t="shared" si="862"/>
        <v>0</v>
      </c>
      <c r="I473" s="122">
        <f t="shared" si="880"/>
        <v>0</v>
      </c>
      <c r="J473" s="99">
        <f t="shared" si="881"/>
        <v>0</v>
      </c>
      <c r="K473" s="99">
        <f t="shared" si="882"/>
        <v>0</v>
      </c>
      <c r="L473" s="99">
        <f t="shared" si="863"/>
        <v>0</v>
      </c>
      <c r="M473" s="122">
        <f t="shared" si="883"/>
        <v>0</v>
      </c>
      <c r="N473" s="99">
        <f t="shared" si="884"/>
        <v>0</v>
      </c>
      <c r="O473" s="99">
        <f t="shared" si="885"/>
        <v>0</v>
      </c>
      <c r="P473" s="99">
        <f t="shared" si="864"/>
        <v>0</v>
      </c>
      <c r="Q473" s="122">
        <f t="shared" si="886"/>
        <v>0</v>
      </c>
      <c r="R473" s="99">
        <f t="shared" si="887"/>
        <v>0</v>
      </c>
      <c r="S473" s="99">
        <f t="shared" si="888"/>
        <v>0</v>
      </c>
      <c r="T473" s="99">
        <f t="shared" si="865"/>
        <v>0</v>
      </c>
      <c r="U473" s="122">
        <f t="shared" si="889"/>
        <v>0</v>
      </c>
      <c r="V473" s="99">
        <f t="shared" si="890"/>
        <v>0</v>
      </c>
      <c r="W473" s="99">
        <f t="shared" si="891"/>
        <v>0</v>
      </c>
      <c r="X473" s="99">
        <f t="shared" si="866"/>
        <v>0</v>
      </c>
      <c r="Y473" s="122">
        <f t="shared" si="892"/>
        <v>0</v>
      </c>
      <c r="Z473" s="99">
        <f t="shared" si="893"/>
        <v>0</v>
      </c>
      <c r="AA473" s="99">
        <f t="shared" si="894"/>
        <v>0</v>
      </c>
      <c r="AB473" s="99">
        <f t="shared" si="867"/>
        <v>0</v>
      </c>
      <c r="AC473" s="122">
        <f t="shared" si="895"/>
        <v>0</v>
      </c>
      <c r="AD473" s="99">
        <f t="shared" si="896"/>
        <v>0</v>
      </c>
      <c r="AE473" s="99">
        <f t="shared" si="897"/>
        <v>0</v>
      </c>
      <c r="AF473" s="99">
        <f t="shared" si="868"/>
        <v>0</v>
      </c>
      <c r="AG473" s="122">
        <f t="shared" si="898"/>
        <v>0</v>
      </c>
      <c r="AH473" s="99">
        <f t="shared" si="899"/>
        <v>0</v>
      </c>
      <c r="AI473" s="99">
        <f t="shared" si="900"/>
        <v>0</v>
      </c>
      <c r="AJ473" s="99">
        <f t="shared" si="869"/>
        <v>0</v>
      </c>
      <c r="AK473" s="122">
        <f t="shared" si="901"/>
        <v>0</v>
      </c>
      <c r="AL473" s="99">
        <f t="shared" si="902"/>
        <v>0</v>
      </c>
      <c r="AM473" s="99">
        <f t="shared" si="903"/>
        <v>0</v>
      </c>
      <c r="AN473" s="99">
        <f t="shared" si="870"/>
        <v>0</v>
      </c>
      <c r="AO473" s="122">
        <f t="shared" si="904"/>
        <v>0</v>
      </c>
      <c r="AP473" s="119">
        <f t="shared" si="872"/>
        <v>0</v>
      </c>
      <c r="AQ473" s="285">
        <f t="shared" si="905"/>
        <v>77.22</v>
      </c>
      <c r="AR473" s="99">
        <f t="shared" si="873"/>
        <v>19.305</v>
      </c>
      <c r="AS473" s="122">
        <f t="shared" si="906"/>
        <v>0</v>
      </c>
      <c r="AT473" s="119">
        <f t="shared" si="874"/>
        <v>0</v>
      </c>
      <c r="AU473" s="99">
        <f t="shared" si="907"/>
        <v>0</v>
      </c>
      <c r="AV473" s="99">
        <f t="shared" si="875"/>
        <v>0</v>
      </c>
      <c r="AW473" s="124">
        <f t="shared" si="908"/>
        <v>0</v>
      </c>
      <c r="AX473" s="119">
        <f t="shared" si="876"/>
        <v>0</v>
      </c>
      <c r="AY473" s="288">
        <f t="shared" si="909"/>
        <v>77.22</v>
      </c>
      <c r="AZ473" s="286">
        <f t="shared" si="839"/>
        <v>19.305</v>
      </c>
      <c r="BA473" s="99"/>
      <c r="BB473" s="291"/>
      <c r="BC473" s="324">
        <f t="shared" si="840"/>
        <v>424</v>
      </c>
      <c r="BD473" s="332"/>
      <c r="BE473" s="333" t="b">
        <f t="shared" si="841"/>
        <v>0</v>
      </c>
      <c r="BF473" s="332"/>
      <c r="BG473" s="333" t="b">
        <f t="shared" si="842"/>
        <v>0</v>
      </c>
      <c r="BH473" s="290"/>
      <c r="BI473" s="290"/>
      <c r="BJ473" s="290"/>
      <c r="BK473" s="290"/>
      <c r="BL473" s="290"/>
      <c r="BM473" s="290"/>
      <c r="BN473" s="290"/>
      <c r="BO473" s="290"/>
      <c r="BP473" s="290"/>
      <c r="BQ473" s="290"/>
      <c r="BR473" s="290"/>
      <c r="BS473" s="290"/>
      <c r="BT473" s="290"/>
      <c r="BU473" s="290"/>
      <c r="BV473" s="290"/>
      <c r="BW473" s="290"/>
      <c r="BX473" s="290"/>
      <c r="BY473" s="290"/>
      <c r="BZ473" s="290"/>
      <c r="CA473" s="290"/>
      <c r="CB473" s="290"/>
      <c r="CC473" s="290"/>
      <c r="CD473" s="290"/>
      <c r="CE473" s="290"/>
      <c r="CF473" s="290"/>
      <c r="CG473" s="290"/>
      <c r="CH473" s="290"/>
      <c r="CI473" s="290"/>
      <c r="CJ473" s="290"/>
      <c r="CK473" s="290"/>
      <c r="CL473" s="290"/>
      <c r="CM473" s="290"/>
      <c r="CN473" s="290"/>
      <c r="CO473" s="290"/>
      <c r="CP473" s="290"/>
      <c r="CQ473" s="290"/>
      <c r="CR473" s="290"/>
      <c r="CS473" s="290"/>
      <c r="CT473" s="290"/>
      <c r="CU473" s="290"/>
      <c r="CV473" s="290"/>
      <c r="CW473" s="290"/>
      <c r="CX473" s="290"/>
      <c r="CY473" s="290"/>
      <c r="CZ473" s="290"/>
      <c r="DA473" s="290"/>
      <c r="DB473" s="290"/>
      <c r="DC473" s="290"/>
      <c r="DD473" s="290"/>
      <c r="DE473" s="290"/>
      <c r="DF473" s="290"/>
      <c r="DG473" s="290"/>
      <c r="DH473" s="290"/>
      <c r="DI473" s="290"/>
      <c r="DJ473" s="290"/>
      <c r="DK473" s="290"/>
      <c r="DL473" s="290"/>
      <c r="DM473" s="290"/>
      <c r="DN473" s="290"/>
      <c r="DO473" s="290"/>
      <c r="DP473" s="290"/>
      <c r="DQ473" s="290"/>
      <c r="DR473" s="290"/>
      <c r="DS473" s="290"/>
      <c r="DT473" s="290"/>
      <c r="DU473" s="290"/>
      <c r="DV473" s="290"/>
      <c r="DW473" s="290"/>
      <c r="DX473" s="290"/>
      <c r="DY473" s="290"/>
      <c r="DZ473" s="290"/>
      <c r="EA473" s="290"/>
      <c r="EB473" s="290"/>
      <c r="EC473" s="290"/>
      <c r="ED473" s="290"/>
      <c r="EE473" s="290"/>
      <c r="EF473" s="290"/>
      <c r="EG473" s="290"/>
      <c r="EH473" s="290"/>
      <c r="EI473" s="290"/>
      <c r="EJ473" s="290"/>
      <c r="EK473" s="290"/>
      <c r="EL473" s="290"/>
      <c r="EM473" s="290"/>
      <c r="EN473" s="290"/>
      <c r="EO473" s="290"/>
      <c r="EP473" s="290"/>
      <c r="EQ473" s="290"/>
      <c r="ER473" s="290"/>
      <c r="ES473" s="290"/>
      <c r="ET473" s="290"/>
      <c r="EU473" s="290"/>
      <c r="EV473" s="290"/>
      <c r="EW473" s="290"/>
      <c r="EX473" s="290"/>
      <c r="EY473" s="290"/>
      <c r="EZ473" s="290"/>
      <c r="FA473" s="290"/>
      <c r="FB473" s="290"/>
      <c r="FC473" s="290"/>
      <c r="FD473" s="290"/>
      <c r="FE473" s="290"/>
      <c r="FF473" s="290"/>
      <c r="FG473" s="290"/>
      <c r="FH473" s="290"/>
      <c r="FI473" s="290"/>
      <c r="FJ473" s="290"/>
      <c r="FK473" s="290"/>
      <c r="FL473" s="290"/>
      <c r="FM473" s="290"/>
      <c r="FN473" s="290"/>
      <c r="FO473" s="290"/>
      <c r="FP473" s="290"/>
      <c r="FQ473" s="290"/>
      <c r="FR473" s="290"/>
      <c r="FS473" s="290"/>
      <c r="FT473" s="290"/>
      <c r="FU473" s="290"/>
      <c r="FV473" s="290"/>
      <c r="FW473" s="290"/>
      <c r="FX473" s="290"/>
      <c r="FY473" s="290"/>
      <c r="FZ473" s="290"/>
      <c r="GA473" s="290"/>
      <c r="GB473" s="290"/>
      <c r="GC473" s="290"/>
      <c r="GD473" s="290"/>
      <c r="GE473" s="290"/>
      <c r="GF473" s="290"/>
      <c r="GG473" s="290"/>
      <c r="GH473" s="290"/>
      <c r="GI473" s="290"/>
      <c r="GJ473" s="290"/>
      <c r="GK473" s="290"/>
      <c r="GL473" s="290"/>
      <c r="GM473" s="290"/>
      <c r="GN473" s="290"/>
      <c r="GO473" s="290"/>
      <c r="GP473" s="290"/>
      <c r="GQ473" s="290"/>
      <c r="GR473" s="290"/>
      <c r="GS473" s="290"/>
      <c r="GT473" s="290"/>
      <c r="GU473" s="290"/>
      <c r="GV473" s="290"/>
      <c r="GW473" s="290"/>
      <c r="GX473" s="290"/>
      <c r="GY473" s="290"/>
      <c r="GZ473" s="290"/>
      <c r="HA473" s="290"/>
      <c r="HB473" s="290"/>
      <c r="HC473" s="290"/>
      <c r="HD473" s="290"/>
      <c r="HE473" s="290"/>
      <c r="HF473" s="290"/>
      <c r="HG473" s="290"/>
      <c r="HH473" s="290"/>
      <c r="HI473" s="290"/>
      <c r="HJ473" s="290"/>
      <c r="HK473" s="290"/>
      <c r="HL473" s="290"/>
      <c r="HM473" s="290"/>
      <c r="HN473" s="290"/>
      <c r="HO473" s="290"/>
      <c r="HP473" s="290"/>
      <c r="HQ473" s="290"/>
      <c r="HR473" s="290"/>
      <c r="HS473" s="290"/>
      <c r="HT473" s="290"/>
      <c r="HU473" s="290"/>
      <c r="HV473" s="290"/>
      <c r="HW473" s="290"/>
      <c r="HX473" s="290"/>
      <c r="HY473" s="290"/>
      <c r="HZ473" s="290"/>
      <c r="IA473" s="290"/>
      <c r="IB473" s="290"/>
      <c r="IC473" s="290"/>
      <c r="ID473" s="290"/>
      <c r="IE473" s="290"/>
      <c r="IF473" s="290"/>
      <c r="IG473" s="290"/>
      <c r="IH473" s="290"/>
      <c r="II473" s="290"/>
      <c r="IJ473" s="290"/>
      <c r="IK473" s="290"/>
      <c r="IL473" s="290"/>
      <c r="IM473" s="290"/>
      <c r="IN473" s="290"/>
      <c r="IO473" s="290"/>
      <c r="IP473" s="290"/>
      <c r="IQ473" s="290"/>
      <c r="IR473" s="290"/>
      <c r="IS473" s="290"/>
      <c r="IT473" s="290"/>
      <c r="IU473" s="290"/>
      <c r="IV473" s="290"/>
      <c r="IW473" s="290"/>
      <c r="IX473" s="290"/>
      <c r="IY473" s="290"/>
      <c r="IZ473" s="290"/>
      <c r="JA473" s="290"/>
      <c r="JB473" s="290"/>
      <c r="JC473" s="290"/>
      <c r="JD473" s="290"/>
      <c r="JE473" s="290"/>
      <c r="JF473" s="290"/>
      <c r="JG473" s="290"/>
      <c r="JH473" s="290"/>
      <c r="JI473" s="290"/>
      <c r="JJ473" s="290"/>
      <c r="JK473" s="290"/>
      <c r="JL473" s="290"/>
      <c r="JM473" s="290"/>
      <c r="JN473" s="290"/>
      <c r="JO473" s="290"/>
      <c r="JP473" s="290"/>
      <c r="JQ473" s="290"/>
      <c r="JR473" s="290"/>
      <c r="JS473" s="290"/>
      <c r="JT473" s="290"/>
      <c r="JU473" s="290"/>
      <c r="JV473" s="290"/>
      <c r="JW473" s="290"/>
      <c r="JX473" s="290"/>
      <c r="JY473" s="290"/>
      <c r="JZ473" s="290"/>
      <c r="KA473" s="290"/>
      <c r="KB473" s="290"/>
      <c r="KC473" s="290"/>
      <c r="KD473" s="290"/>
      <c r="KE473" s="290"/>
      <c r="KF473" s="290"/>
      <c r="KG473" s="290"/>
      <c r="KH473" s="290"/>
      <c r="KI473" s="290"/>
      <c r="KJ473" s="290"/>
      <c r="KK473" s="290"/>
      <c r="KL473" s="290"/>
      <c r="KM473" s="290"/>
      <c r="KN473" s="290"/>
      <c r="KO473" s="290"/>
      <c r="KP473" s="290"/>
      <c r="KQ473" s="290"/>
      <c r="KR473" s="290"/>
      <c r="KS473" s="290"/>
      <c r="KT473" s="290"/>
      <c r="KU473" s="290"/>
      <c r="KV473" s="290"/>
      <c r="KW473" s="290"/>
      <c r="KX473" s="290"/>
      <c r="KY473" s="290"/>
      <c r="KZ473" s="290"/>
      <c r="LA473" s="290"/>
      <c r="LB473" s="290"/>
      <c r="LC473" s="290"/>
      <c r="LD473" s="290"/>
      <c r="LE473" s="290"/>
      <c r="LF473" s="290"/>
      <c r="LG473" s="290"/>
      <c r="LH473" s="290"/>
      <c r="LI473" s="290"/>
      <c r="LJ473" s="290"/>
      <c r="LK473" s="290"/>
      <c r="LL473" s="290"/>
      <c r="LM473" s="290"/>
      <c r="LN473" s="290"/>
      <c r="LO473" s="290"/>
      <c r="LP473" s="290"/>
      <c r="LQ473" s="290"/>
      <c r="LR473" s="290"/>
      <c r="LS473" s="290"/>
      <c r="LT473" s="290"/>
      <c r="LU473" s="290"/>
      <c r="LV473" s="290"/>
      <c r="LW473" s="290"/>
      <c r="LX473" s="290"/>
      <c r="LY473" s="290"/>
      <c r="LZ473" s="290"/>
      <c r="MA473" s="290"/>
      <c r="MB473" s="290"/>
      <c r="MC473" s="290"/>
      <c r="MD473" s="290"/>
      <c r="ME473" s="290"/>
      <c r="MF473" s="290"/>
      <c r="MG473" s="290"/>
      <c r="MH473" s="290"/>
      <c r="MI473" s="290"/>
      <c r="MJ473" s="290"/>
      <c r="MK473" s="290"/>
      <c r="ML473" s="290"/>
      <c r="MM473" s="290"/>
      <c r="MN473" s="290"/>
      <c r="MO473" s="290"/>
      <c r="MP473" s="290"/>
      <c r="MQ473" s="290"/>
      <c r="MR473" s="290"/>
      <c r="MS473" s="290"/>
      <c r="MT473" s="290"/>
      <c r="MU473" s="290"/>
      <c r="MV473" s="290"/>
      <c r="MW473" s="290"/>
      <c r="MX473" s="290"/>
      <c r="MY473" s="290"/>
      <c r="MZ473" s="290"/>
      <c r="NA473" s="290"/>
      <c r="NB473" s="290"/>
      <c r="NC473" s="290"/>
      <c r="ND473" s="290"/>
      <c r="NE473" s="290"/>
      <c r="NF473" s="290"/>
      <c r="NG473" s="290"/>
      <c r="NH473" s="290"/>
      <c r="NI473" s="290"/>
      <c r="NJ473" s="290"/>
      <c r="NK473" s="290"/>
      <c r="NL473" s="290"/>
      <c r="NM473" s="290"/>
      <c r="NN473" s="290"/>
      <c r="NO473" s="290"/>
      <c r="NP473" s="290"/>
      <c r="NQ473" s="290"/>
      <c r="NR473" s="290"/>
      <c r="NS473" s="290"/>
      <c r="NT473" s="290"/>
      <c r="NU473" s="290"/>
      <c r="NV473" s="290"/>
      <c r="NW473" s="290"/>
      <c r="NX473" s="290"/>
      <c r="NY473" s="290"/>
      <c r="NZ473" s="290"/>
      <c r="OA473" s="290"/>
      <c r="OB473" s="290"/>
      <c r="OC473" s="290"/>
      <c r="OD473" s="290"/>
      <c r="OE473" s="290"/>
      <c r="OF473" s="290"/>
      <c r="OG473" s="290"/>
      <c r="OH473" s="290"/>
      <c r="OI473" s="290"/>
      <c r="OJ473" s="290"/>
      <c r="OK473" s="290"/>
      <c r="OL473" s="290"/>
      <c r="OM473" s="290"/>
      <c r="ON473" s="290"/>
      <c r="OO473" s="290"/>
      <c r="OP473" s="290"/>
      <c r="OQ473" s="290"/>
      <c r="OR473" s="290"/>
      <c r="OS473" s="290"/>
      <c r="OT473" s="290"/>
      <c r="OU473" s="290"/>
      <c r="OV473" s="290"/>
      <c r="OW473" s="290"/>
      <c r="OX473" s="290"/>
      <c r="OY473" s="290"/>
      <c r="OZ473" s="290"/>
      <c r="PA473" s="290"/>
      <c r="PB473" s="290"/>
      <c r="PC473" s="290"/>
      <c r="PD473" s="290"/>
      <c r="PE473" s="290"/>
      <c r="PF473" s="290"/>
      <c r="PG473" s="290"/>
      <c r="PH473" s="290"/>
      <c r="PI473" s="290"/>
      <c r="PJ473" s="290"/>
      <c r="PK473" s="290"/>
      <c r="PL473" s="290"/>
      <c r="PM473" s="290"/>
      <c r="PN473" s="290"/>
      <c r="PO473" s="290"/>
      <c r="PP473" s="290"/>
      <c r="PQ473" s="290"/>
      <c r="PR473" s="290"/>
      <c r="PS473" s="290"/>
      <c r="PT473" s="290"/>
      <c r="PU473" s="290"/>
      <c r="PV473" s="290"/>
      <c r="PW473" s="290"/>
      <c r="PX473" s="290"/>
      <c r="PY473" s="290"/>
      <c r="PZ473" s="290"/>
      <c r="QA473" s="290"/>
      <c r="QB473" s="290"/>
      <c r="QC473" s="290"/>
      <c r="QD473" s="290"/>
      <c r="QE473" s="290"/>
      <c r="QF473" s="290"/>
      <c r="QG473" s="290"/>
      <c r="QH473" s="290"/>
      <c r="QI473" s="290"/>
      <c r="QJ473" s="290"/>
      <c r="QK473" s="290"/>
      <c r="QL473" s="290"/>
      <c r="QM473" s="290"/>
      <c r="QN473" s="290"/>
      <c r="QO473" s="290"/>
      <c r="QP473" s="290"/>
      <c r="QQ473" s="290"/>
      <c r="QR473" s="290"/>
      <c r="QS473" s="290"/>
      <c r="QT473" s="290"/>
      <c r="QU473" s="290"/>
      <c r="QV473" s="290"/>
      <c r="QW473" s="290"/>
      <c r="QX473" s="290"/>
      <c r="QY473" s="290"/>
      <c r="QZ473" s="290"/>
      <c r="RA473" s="290"/>
      <c r="RB473" s="290"/>
      <c r="RC473" s="290"/>
      <c r="RD473" s="290"/>
      <c r="RE473" s="290"/>
      <c r="RF473" s="290"/>
      <c r="RG473" s="290"/>
      <c r="RH473" s="290"/>
      <c r="RI473" s="290"/>
      <c r="RJ473" s="290"/>
      <c r="RK473" s="290"/>
      <c r="RL473" s="290"/>
      <c r="RM473" s="290"/>
      <c r="RN473" s="290"/>
      <c r="RO473" s="290"/>
      <c r="RP473" s="290"/>
      <c r="RQ473" s="290"/>
      <c r="RR473" s="290"/>
      <c r="RS473" s="290"/>
      <c r="RT473" s="290"/>
      <c r="RU473" s="290"/>
      <c r="RV473" s="290"/>
      <c r="RW473" s="290"/>
      <c r="RX473" s="290"/>
      <c r="RY473" s="290"/>
      <c r="RZ473" s="290"/>
      <c r="SA473" s="290"/>
      <c r="SB473" s="290"/>
      <c r="SC473" s="290"/>
      <c r="SD473" s="290"/>
      <c r="SE473" s="290"/>
      <c r="SF473" s="290"/>
      <c r="SG473" s="290"/>
      <c r="SH473" s="290"/>
      <c r="SI473" s="290"/>
      <c r="SJ473" s="290"/>
      <c r="SK473" s="290"/>
      <c r="SL473" s="290"/>
      <c r="SM473" s="290"/>
      <c r="SN473" s="290"/>
      <c r="SO473" s="290"/>
      <c r="SP473" s="290"/>
      <c r="SQ473" s="290"/>
      <c r="SR473" s="290"/>
      <c r="SS473" s="290"/>
      <c r="ST473" s="290"/>
      <c r="SU473" s="290"/>
      <c r="SV473" s="290"/>
      <c r="SW473" s="290"/>
      <c r="SX473" s="290"/>
      <c r="SY473" s="290"/>
      <c r="SZ473" s="290"/>
      <c r="TA473" s="290"/>
      <c r="TB473" s="290"/>
      <c r="TC473" s="290"/>
      <c r="TD473" s="290"/>
      <c r="TE473" s="290"/>
      <c r="TF473" s="290"/>
      <c r="TG473" s="290"/>
      <c r="TH473" s="290"/>
      <c r="TI473" s="290"/>
      <c r="TJ473" s="290"/>
      <c r="TK473" s="290"/>
      <c r="TL473" s="290"/>
      <c r="TM473" s="290"/>
      <c r="TN473" s="290"/>
      <c r="TO473" s="290"/>
      <c r="TP473" s="290"/>
      <c r="TQ473" s="290"/>
      <c r="TR473" s="290"/>
      <c r="TS473" s="290"/>
      <c r="TT473" s="290"/>
      <c r="TU473" s="290"/>
      <c r="TV473" s="290"/>
      <c r="TW473" s="290"/>
      <c r="TX473" s="290"/>
      <c r="TY473" s="290"/>
      <c r="TZ473" s="290"/>
      <c r="UA473" s="290"/>
      <c r="UB473" s="290"/>
      <c r="UC473" s="290"/>
      <c r="UD473" s="290"/>
      <c r="UE473" s="290"/>
      <c r="UF473" s="290"/>
      <c r="UG473" s="290"/>
      <c r="UH473" s="290"/>
      <c r="UI473" s="290"/>
      <c r="UJ473" s="290"/>
      <c r="UK473" s="290"/>
      <c r="UL473" s="290"/>
      <c r="UM473" s="290"/>
      <c r="UN473" s="290"/>
      <c r="UO473" s="290"/>
      <c r="UP473" s="290"/>
      <c r="UQ473" s="290"/>
      <c r="UR473" s="290"/>
      <c r="US473" s="290"/>
      <c r="UT473" s="290"/>
      <c r="UU473" s="290"/>
      <c r="UV473" s="290"/>
      <c r="UW473" s="290"/>
      <c r="UX473" s="290"/>
      <c r="UY473" s="290"/>
      <c r="UZ473" s="290"/>
      <c r="VA473" s="290"/>
      <c r="VB473" s="290"/>
      <c r="VC473" s="290"/>
      <c r="VD473" s="290"/>
      <c r="VE473" s="290"/>
      <c r="VF473" s="290"/>
      <c r="VG473" s="290"/>
      <c r="VH473" s="290"/>
      <c r="VI473" s="290"/>
      <c r="VJ473" s="290"/>
      <c r="VK473" s="290"/>
      <c r="VL473" s="290"/>
      <c r="VM473" s="290"/>
      <c r="VN473" s="290"/>
      <c r="VO473" s="290"/>
      <c r="VP473" s="290"/>
      <c r="VQ473" s="290"/>
      <c r="VR473" s="290"/>
      <c r="VS473" s="290"/>
      <c r="VT473" s="290"/>
      <c r="VU473" s="290"/>
      <c r="VV473" s="290"/>
      <c r="VW473" s="290"/>
      <c r="VX473" s="290"/>
      <c r="VY473" s="290"/>
      <c r="VZ473" s="290"/>
      <c r="WA473" s="290"/>
      <c r="WB473" s="290"/>
      <c r="WC473" s="290"/>
      <c r="WD473" s="290"/>
      <c r="WE473" s="290"/>
      <c r="WF473" s="290"/>
      <c r="WG473" s="290"/>
      <c r="WH473" s="290"/>
      <c r="WI473" s="290"/>
      <c r="WJ473" s="290"/>
      <c r="WK473" s="290"/>
      <c r="WL473" s="290"/>
      <c r="WM473" s="290"/>
      <c r="WN473" s="290"/>
      <c r="WO473" s="290"/>
      <c r="WP473" s="290"/>
      <c r="WQ473" s="290"/>
      <c r="WR473" s="290"/>
      <c r="WS473" s="290"/>
      <c r="WT473" s="290"/>
      <c r="WU473" s="290"/>
      <c r="WV473" s="290"/>
      <c r="WW473" s="290"/>
      <c r="WX473" s="290"/>
      <c r="WY473" s="290"/>
      <c r="WZ473" s="290"/>
      <c r="XA473" s="290"/>
      <c r="XB473" s="290"/>
      <c r="XC473" s="290"/>
      <c r="XD473" s="290"/>
      <c r="XE473" s="290"/>
      <c r="XF473" s="290"/>
      <c r="XG473" s="290"/>
      <c r="XH473" s="290"/>
      <c r="XI473" s="290"/>
      <c r="XJ473" s="290"/>
      <c r="XK473" s="290"/>
      <c r="XL473" s="290"/>
      <c r="XM473" s="290"/>
      <c r="XN473" s="290"/>
      <c r="XO473" s="290"/>
      <c r="XP473" s="290"/>
      <c r="XQ473" s="290"/>
      <c r="XR473" s="290"/>
      <c r="XS473" s="290"/>
      <c r="XT473" s="290"/>
      <c r="XU473" s="290"/>
      <c r="XV473" s="290"/>
      <c r="XW473" s="290"/>
      <c r="XX473" s="290"/>
      <c r="XY473" s="290"/>
      <c r="XZ473" s="290"/>
      <c r="YA473" s="290"/>
      <c r="YB473" s="290"/>
      <c r="YC473" s="290"/>
      <c r="YD473" s="290"/>
      <c r="YE473" s="290"/>
      <c r="YF473" s="290"/>
      <c r="YG473" s="290"/>
      <c r="YH473" s="290"/>
      <c r="YI473" s="290"/>
      <c r="YJ473" s="290"/>
      <c r="YK473" s="290"/>
      <c r="YL473" s="290"/>
      <c r="YM473" s="290"/>
      <c r="YN473" s="290"/>
      <c r="YO473" s="290"/>
      <c r="YP473" s="290"/>
      <c r="YQ473" s="290"/>
      <c r="YR473" s="290"/>
      <c r="YS473" s="290"/>
      <c r="YT473" s="290"/>
      <c r="YU473" s="290"/>
      <c r="YV473" s="290"/>
      <c r="YW473" s="290"/>
      <c r="YX473" s="290"/>
      <c r="YY473" s="290"/>
      <c r="YZ473" s="290"/>
      <c r="ZA473" s="290"/>
      <c r="ZB473" s="290"/>
      <c r="ZC473" s="290"/>
      <c r="ZD473" s="290"/>
      <c r="ZE473" s="290"/>
      <c r="ZF473" s="290"/>
      <c r="ZG473" s="290"/>
      <c r="ZH473" s="290"/>
      <c r="ZI473" s="290"/>
      <c r="ZJ473" s="290"/>
      <c r="ZK473" s="290"/>
      <c r="ZL473" s="290"/>
      <c r="ZM473" s="290"/>
      <c r="ZN473" s="290"/>
      <c r="ZO473" s="290"/>
      <c r="ZP473" s="290"/>
      <c r="ZQ473" s="290"/>
      <c r="ZR473" s="290"/>
      <c r="ZS473" s="290"/>
      <c r="ZT473" s="290"/>
      <c r="ZU473" s="290"/>
      <c r="ZV473" s="290"/>
      <c r="ZW473" s="290"/>
      <c r="ZX473" s="290"/>
      <c r="ZY473" s="290"/>
      <c r="ZZ473" s="290"/>
      <c r="AAA473" s="290"/>
      <c r="AAB473" s="290"/>
      <c r="AAC473" s="290"/>
      <c r="AAD473" s="290"/>
      <c r="AAE473" s="290"/>
      <c r="AAF473" s="290"/>
      <c r="AAG473" s="290"/>
      <c r="AAH473" s="290"/>
      <c r="AAI473" s="290"/>
      <c r="AAJ473" s="290"/>
      <c r="AAK473" s="290"/>
      <c r="AAL473" s="290"/>
      <c r="AAM473" s="290"/>
      <c r="AAN473" s="290"/>
      <c r="AAO473" s="290"/>
      <c r="AAP473" s="290"/>
      <c r="AAQ473" s="290"/>
      <c r="AAR473" s="290"/>
      <c r="AAS473" s="290"/>
      <c r="AAT473" s="290"/>
      <c r="AAU473" s="290"/>
      <c r="AAV473" s="290"/>
      <c r="AAW473" s="290"/>
      <c r="AAX473" s="290"/>
      <c r="AAY473" s="290"/>
      <c r="AAZ473" s="290"/>
      <c r="ABA473" s="290"/>
      <c r="ABB473" s="290"/>
      <c r="ABC473" s="290"/>
      <c r="ABD473" s="290"/>
      <c r="ABE473" s="290"/>
      <c r="ABF473" s="290"/>
      <c r="ABG473" s="290"/>
      <c r="ABH473" s="290"/>
      <c r="ABI473" s="290"/>
      <c r="ABJ473" s="290"/>
      <c r="ABK473" s="290"/>
      <c r="ABL473" s="290"/>
      <c r="ABM473" s="290"/>
      <c r="ABN473" s="290"/>
      <c r="ABO473" s="290"/>
      <c r="ABP473" s="290"/>
      <c r="ABQ473" s="290"/>
      <c r="ABR473" s="290"/>
      <c r="ABS473" s="290"/>
      <c r="ABT473" s="290"/>
      <c r="ABU473" s="290"/>
      <c r="ABV473" s="290"/>
      <c r="ABW473" s="290"/>
      <c r="ABX473" s="290"/>
      <c r="ABY473" s="290"/>
      <c r="ABZ473" s="290"/>
      <c r="ACA473" s="290"/>
      <c r="ACB473" s="290"/>
      <c r="ACC473" s="290"/>
      <c r="ACD473" s="290"/>
      <c r="ACE473" s="290"/>
      <c r="ACF473" s="290"/>
      <c r="ACG473" s="290"/>
      <c r="ACH473" s="290"/>
      <c r="ACI473" s="290"/>
      <c r="ACJ473" s="290"/>
      <c r="ACK473" s="290"/>
      <c r="ACL473" s="290"/>
      <c r="ACM473" s="290"/>
      <c r="ACN473" s="290"/>
      <c r="ACO473" s="290"/>
      <c r="ACP473" s="290"/>
      <c r="ACQ473" s="290"/>
      <c r="ACR473" s="290"/>
      <c r="ACS473" s="290"/>
      <c r="ACT473" s="290"/>
      <c r="ACU473" s="290"/>
      <c r="ACV473" s="290"/>
      <c r="ACW473" s="290"/>
      <c r="ACX473" s="290"/>
      <c r="ACY473" s="290"/>
      <c r="ACZ473" s="290"/>
      <c r="ADA473" s="290"/>
      <c r="ADB473" s="290"/>
      <c r="ADC473" s="290"/>
      <c r="ADD473" s="290"/>
      <c r="ADE473" s="290"/>
      <c r="ADF473" s="290"/>
      <c r="ADG473" s="290"/>
      <c r="ADH473" s="290"/>
      <c r="ADI473" s="290"/>
      <c r="ADJ473" s="290"/>
      <c r="ADK473" s="290"/>
      <c r="ADL473" s="290"/>
      <c r="ADM473" s="290"/>
      <c r="ADN473" s="290"/>
      <c r="ADO473" s="290"/>
      <c r="ADP473" s="290"/>
      <c r="ADQ473" s="290"/>
      <c r="ADR473" s="290"/>
      <c r="ADS473" s="290"/>
      <c r="ADT473" s="290"/>
      <c r="ADU473" s="290"/>
      <c r="ADV473" s="290"/>
      <c r="ADW473" s="290"/>
      <c r="ADX473" s="290"/>
      <c r="ADY473" s="290"/>
      <c r="ADZ473" s="290"/>
      <c r="AEA473" s="290"/>
      <c r="AEB473" s="290"/>
      <c r="AEC473" s="290"/>
      <c r="AED473" s="290"/>
      <c r="AEE473" s="290"/>
      <c r="AEF473" s="290"/>
      <c r="AEG473" s="290"/>
      <c r="AEH473" s="290"/>
      <c r="AEI473" s="290"/>
      <c r="AEJ473" s="290"/>
      <c r="AEK473" s="290"/>
      <c r="AEL473" s="290"/>
      <c r="AEM473" s="290"/>
      <c r="AEN473" s="290"/>
      <c r="AEO473" s="290"/>
      <c r="AEP473" s="290"/>
      <c r="AEQ473" s="290"/>
      <c r="AER473" s="290"/>
      <c r="AES473" s="290"/>
      <c r="AET473" s="290"/>
      <c r="AEU473" s="290"/>
      <c r="AEV473" s="290"/>
      <c r="AEW473" s="290"/>
      <c r="AEX473" s="290"/>
      <c r="AEY473" s="290"/>
      <c r="AEZ473" s="290"/>
      <c r="AFA473" s="290"/>
      <c r="AFB473" s="290"/>
      <c r="AFC473" s="290"/>
      <c r="AFD473" s="290"/>
      <c r="AFE473" s="290"/>
      <c r="AFF473" s="290"/>
      <c r="AFG473" s="290"/>
      <c r="AFH473" s="290"/>
      <c r="AFI473" s="290"/>
      <c r="AFJ473" s="290"/>
      <c r="AFK473" s="290"/>
      <c r="AFL473" s="290"/>
      <c r="AFM473" s="290"/>
      <c r="AFN473" s="290"/>
      <c r="AFO473" s="290"/>
      <c r="AFP473" s="290"/>
      <c r="AFQ473" s="290"/>
      <c r="AFR473" s="290"/>
      <c r="AFS473" s="290"/>
      <c r="AFT473" s="290"/>
      <c r="AFU473" s="290"/>
      <c r="AFV473" s="290"/>
      <c r="AFW473" s="290"/>
      <c r="AFX473" s="290"/>
      <c r="AFY473" s="290"/>
      <c r="AFZ473" s="290"/>
      <c r="AGA473" s="290"/>
      <c r="AGB473" s="290"/>
      <c r="AGC473" s="290"/>
      <c r="AGD473" s="290"/>
      <c r="AGE473" s="290"/>
      <c r="AGF473" s="290"/>
      <c r="AGG473" s="290"/>
      <c r="AGH473" s="290"/>
      <c r="AGI473" s="290"/>
      <c r="AGJ473" s="290"/>
      <c r="AGK473" s="290"/>
      <c r="AGL473" s="290"/>
      <c r="AGM473" s="290"/>
      <c r="AGN473" s="290"/>
      <c r="AGO473" s="290"/>
      <c r="AGP473" s="290"/>
      <c r="AGQ473" s="290"/>
      <c r="AGR473" s="290"/>
      <c r="AGS473" s="290"/>
      <c r="AGT473" s="290"/>
      <c r="AGU473" s="290"/>
      <c r="AGV473" s="290"/>
      <c r="AGW473" s="290"/>
      <c r="AGX473" s="290"/>
      <c r="AGY473" s="290"/>
      <c r="AGZ473" s="290"/>
      <c r="AHA473" s="290"/>
      <c r="AHB473" s="290"/>
      <c r="AHC473" s="290"/>
      <c r="AHD473" s="290"/>
      <c r="AHE473" s="290"/>
      <c r="AHF473" s="290"/>
      <c r="AHG473" s="290"/>
      <c r="AHH473" s="290"/>
      <c r="AHI473" s="290"/>
      <c r="AHJ473" s="290"/>
      <c r="AHK473" s="290"/>
      <c r="AHL473" s="290"/>
      <c r="AHM473" s="290"/>
      <c r="AHN473" s="290"/>
      <c r="AHO473" s="290"/>
      <c r="AHP473" s="290"/>
      <c r="AHQ473" s="290"/>
      <c r="AHR473" s="290"/>
      <c r="AHS473" s="290"/>
      <c r="AHT473" s="290"/>
      <c r="AHU473" s="290"/>
      <c r="AHV473" s="290"/>
      <c r="AHW473" s="290"/>
      <c r="AHX473" s="290"/>
      <c r="AHY473" s="290"/>
      <c r="AHZ473" s="290"/>
      <c r="AIA473" s="290"/>
      <c r="AIB473" s="290"/>
      <c r="AIC473" s="290"/>
      <c r="AID473" s="290"/>
      <c r="AIE473" s="290"/>
      <c r="AIF473" s="290"/>
      <c r="AIG473" s="290"/>
      <c r="AIH473" s="290"/>
      <c r="AII473" s="290"/>
      <c r="AIJ473" s="290"/>
      <c r="AIK473" s="290"/>
      <c r="AIL473" s="290"/>
      <c r="AIM473" s="290"/>
      <c r="AIN473" s="290"/>
      <c r="AIO473" s="290"/>
      <c r="AIP473" s="290"/>
      <c r="AIQ473" s="290"/>
      <c r="AIR473" s="290"/>
      <c r="AIS473" s="290"/>
      <c r="AIT473" s="290"/>
      <c r="AIU473" s="290"/>
      <c r="AIV473" s="290"/>
      <c r="AIW473" s="290"/>
      <c r="AIX473" s="290"/>
      <c r="AIY473" s="290"/>
      <c r="AIZ473" s="290"/>
      <c r="AJA473" s="290"/>
      <c r="AJB473" s="290"/>
      <c r="AJC473" s="290"/>
      <c r="AJD473" s="290"/>
      <c r="AJE473" s="290"/>
      <c r="AJF473" s="290"/>
      <c r="AJG473" s="290"/>
      <c r="AJH473" s="290"/>
      <c r="AJI473" s="290"/>
      <c r="AJJ473" s="290"/>
      <c r="AJK473" s="290"/>
      <c r="AJL473" s="290"/>
      <c r="AJM473" s="290"/>
      <c r="AJN473" s="290"/>
      <c r="AJO473" s="290"/>
      <c r="AJP473" s="290"/>
      <c r="AJQ473" s="290"/>
      <c r="AJR473" s="290"/>
      <c r="AJS473" s="290"/>
      <c r="AJT473" s="290"/>
      <c r="AJU473" s="290"/>
      <c r="AJV473" s="290"/>
      <c r="AJW473" s="290"/>
      <c r="AJX473" s="290"/>
      <c r="AJY473" s="290"/>
      <c r="AJZ473" s="290"/>
      <c r="AKA473" s="290"/>
      <c r="AKB473" s="290"/>
      <c r="AKC473" s="290"/>
      <c r="AKD473" s="290"/>
      <c r="AKE473" s="290"/>
      <c r="AKF473" s="290"/>
      <c r="AKG473" s="290"/>
      <c r="AKH473" s="290"/>
      <c r="AKI473" s="290"/>
      <c r="AKJ473" s="290"/>
      <c r="AKK473" s="290"/>
      <c r="AKL473" s="290"/>
      <c r="AKM473" s="290"/>
      <c r="AKN473" s="290"/>
      <c r="AKO473" s="290"/>
      <c r="AKP473" s="290"/>
      <c r="AKQ473" s="290"/>
      <c r="AKR473" s="290"/>
      <c r="AKS473" s="290"/>
      <c r="AKT473" s="290"/>
      <c r="AKU473" s="290"/>
      <c r="AKV473" s="290"/>
      <c r="AKW473" s="290"/>
      <c r="AKX473" s="290"/>
      <c r="AKY473" s="290"/>
      <c r="AKZ473" s="290"/>
      <c r="ALA473" s="290"/>
      <c r="ALB473" s="290"/>
      <c r="ALC473" s="290"/>
      <c r="ALD473" s="290"/>
      <c r="ALE473" s="290"/>
      <c r="ALF473" s="290"/>
      <c r="ALG473" s="290"/>
      <c r="ALH473" s="290"/>
      <c r="ALI473" s="290"/>
      <c r="ALJ473" s="290"/>
      <c r="ALK473" s="290"/>
      <c r="ALL473" s="290"/>
      <c r="ALM473" s="290"/>
      <c r="ALN473" s="290"/>
      <c r="ALO473" s="290"/>
      <c r="ALP473" s="290"/>
      <c r="ALQ473" s="290"/>
      <c r="ALR473" s="290"/>
      <c r="ALS473" s="290"/>
      <c r="ALT473" s="290"/>
      <c r="ALU473" s="290"/>
      <c r="ALV473" s="290"/>
      <c r="ALW473" s="290"/>
      <c r="ALX473" s="290"/>
      <c r="ALY473" s="290"/>
      <c r="ALZ473" s="290"/>
      <c r="AMA473" s="290"/>
      <c r="AMB473" s="290"/>
      <c r="AMC473" s="290"/>
      <c r="AMD473" s="290"/>
      <c r="AME473" s="290"/>
      <c r="AMF473" s="290"/>
      <c r="AMG473" s="290"/>
      <c r="AMH473" s="290"/>
      <c r="AMI473" s="290"/>
      <c r="AMJ473" s="290"/>
      <c r="AMK473" s="290"/>
      <c r="AML473" s="290"/>
      <c r="AMM473" s="290"/>
      <c r="AMN473" s="290"/>
      <c r="AMO473" s="290"/>
      <c r="AMP473" s="290"/>
      <c r="AMQ473" s="290"/>
      <c r="AMR473" s="290"/>
      <c r="AMS473" s="290"/>
      <c r="AMT473" s="290"/>
      <c r="AMU473" s="290"/>
      <c r="AMV473" s="290"/>
      <c r="AMW473" s="290"/>
      <c r="AMX473" s="290"/>
      <c r="AMY473" s="290"/>
      <c r="AMZ473" s="290"/>
      <c r="ANA473" s="290"/>
      <c r="ANB473" s="290"/>
    </row>
    <row r="474" spans="1:1042" ht="15" customHeight="1" x14ac:dyDescent="0.2">
      <c r="A474"/>
      <c r="B474" s="91"/>
      <c r="C474" s="91"/>
      <c r="D474" s="283"/>
      <c r="E474" s="90"/>
      <c r="F474" s="90"/>
      <c r="G474" s="90"/>
      <c r="H474" s="90"/>
      <c r="I474" s="121"/>
      <c r="J474" s="90"/>
      <c r="K474" s="90"/>
      <c r="L474" s="90"/>
      <c r="M474" s="121"/>
      <c r="N474" s="90"/>
      <c r="O474" s="90"/>
      <c r="P474" s="90"/>
      <c r="Q474" s="121"/>
      <c r="R474" s="90"/>
      <c r="S474" s="90"/>
      <c r="T474" s="90"/>
      <c r="U474" s="121"/>
      <c r="V474" s="90"/>
      <c r="W474" s="90"/>
      <c r="X474" s="90"/>
      <c r="Y474" s="121"/>
      <c r="Z474" s="90"/>
      <c r="AA474" s="90"/>
      <c r="AB474" s="90"/>
      <c r="AC474" s="121"/>
      <c r="AD474" s="90"/>
      <c r="AE474" s="90"/>
      <c r="AF474" s="90"/>
      <c r="AG474" s="121"/>
      <c r="AH474" s="90"/>
      <c r="AI474" s="90"/>
      <c r="AJ474" s="90"/>
      <c r="AK474" s="121"/>
      <c r="AL474" s="90"/>
      <c r="AM474" s="90"/>
      <c r="AN474" s="90"/>
      <c r="AO474" s="121"/>
      <c r="AP474" s="118"/>
      <c r="AQ474" s="89"/>
      <c r="AR474" s="279"/>
      <c r="AS474" s="121"/>
      <c r="AT474" s="118"/>
      <c r="AU474" s="279"/>
      <c r="AV474" s="279"/>
      <c r="AW474" s="123"/>
      <c r="AX474" s="320" t="s">
        <v>636</v>
      </c>
      <c r="AY474" s="319">
        <f>SUM(AY419:AY473)</f>
        <v>18200.95</v>
      </c>
      <c r="AZ474" s="319">
        <f>SUM(AZ419:AZ473)</f>
        <v>3445.3441000000003</v>
      </c>
      <c r="BA474" s="829"/>
      <c r="BC474" s="438" t="str">
        <f>AX474</f>
        <v>NOVEMBRE</v>
      </c>
      <c r="BD474" s="439"/>
      <c r="BE474" s="439">
        <f>SUM(BE430:BE473)</f>
        <v>0</v>
      </c>
      <c r="BF474" s="331"/>
      <c r="BG474" s="439">
        <f>SUM(BG430:BG473)</f>
        <v>0</v>
      </c>
    </row>
    <row r="475" spans="1:1042" s="289" customFormat="1" ht="15" customHeight="1" x14ac:dyDescent="0.2">
      <c r="B475" s="844" t="s">
        <v>990</v>
      </c>
      <c r="C475" s="111"/>
      <c r="D475" s="284"/>
      <c r="E475" s="99"/>
      <c r="F475" s="99"/>
      <c r="G475" s="99"/>
      <c r="H475" s="99"/>
      <c r="I475" s="122"/>
      <c r="J475" s="99"/>
      <c r="K475" s="99"/>
      <c r="L475" s="99"/>
      <c r="M475" s="122"/>
      <c r="N475" s="99"/>
      <c r="O475" s="99"/>
      <c r="P475" s="99"/>
      <c r="Q475" s="122"/>
      <c r="R475" s="99"/>
      <c r="S475" s="99"/>
      <c r="T475" s="99"/>
      <c r="U475" s="122"/>
      <c r="V475" s="99"/>
      <c r="W475" s="99"/>
      <c r="X475" s="99"/>
      <c r="Y475" s="122"/>
      <c r="Z475" s="99"/>
      <c r="AA475" s="99"/>
      <c r="AB475" s="99"/>
      <c r="AC475" s="122"/>
      <c r="AD475" s="99"/>
      <c r="AE475" s="99"/>
      <c r="AF475" s="99"/>
      <c r="AG475" s="122"/>
      <c r="AH475" s="99"/>
      <c r="AI475" s="99"/>
      <c r="AJ475" s="99"/>
      <c r="AK475" s="122"/>
      <c r="AL475" s="99"/>
      <c r="AM475" s="99"/>
      <c r="AN475" s="99"/>
      <c r="AO475" s="122"/>
      <c r="AP475" s="119"/>
      <c r="AQ475" s="285"/>
      <c r="AR475" s="99"/>
      <c r="AS475" s="122"/>
      <c r="AT475" s="119"/>
      <c r="AU475" s="99"/>
      <c r="AV475" s="99"/>
      <c r="AW475" s="124"/>
      <c r="AX475" s="119"/>
      <c r="AY475" s="288"/>
      <c r="AZ475" s="286"/>
      <c r="BA475" s="99"/>
      <c r="BB475" s="291"/>
      <c r="BC475" s="324"/>
      <c r="BD475" s="428"/>
      <c r="BE475" s="428"/>
      <c r="BF475" s="428"/>
      <c r="BG475" s="333"/>
      <c r="BH475" s="290"/>
      <c r="BI475" s="290"/>
      <c r="BJ475" s="290"/>
      <c r="BK475" s="290"/>
      <c r="BL475" s="290"/>
      <c r="BM475" s="290"/>
      <c r="BN475" s="290"/>
      <c r="BO475" s="290"/>
      <c r="BP475" s="290"/>
      <c r="BQ475" s="290"/>
      <c r="BR475" s="290"/>
      <c r="BS475" s="290"/>
      <c r="BT475" s="290"/>
      <c r="BU475" s="290"/>
      <c r="BV475" s="290"/>
      <c r="BW475" s="290"/>
      <c r="BX475" s="290"/>
      <c r="BY475" s="290"/>
      <c r="BZ475" s="290"/>
      <c r="CA475" s="290"/>
      <c r="CB475" s="290"/>
      <c r="CC475" s="290"/>
      <c r="CD475" s="290"/>
      <c r="CE475" s="290"/>
      <c r="CF475" s="290"/>
      <c r="CG475" s="290"/>
      <c r="CH475" s="290"/>
      <c r="CI475" s="290"/>
      <c r="CJ475" s="290"/>
      <c r="CK475" s="290"/>
      <c r="CL475" s="290"/>
      <c r="CM475" s="290"/>
      <c r="CN475" s="290"/>
      <c r="CO475" s="290"/>
      <c r="CP475" s="290"/>
      <c r="CQ475" s="290"/>
      <c r="CR475" s="290"/>
      <c r="CS475" s="290"/>
      <c r="CT475" s="290"/>
      <c r="CU475" s="290"/>
      <c r="CV475" s="290"/>
      <c r="CW475" s="290"/>
      <c r="CX475" s="290"/>
      <c r="CY475" s="290"/>
      <c r="CZ475" s="290"/>
      <c r="DA475" s="290"/>
      <c r="DB475" s="290"/>
      <c r="DC475" s="290"/>
      <c r="DD475" s="290"/>
      <c r="DE475" s="290"/>
      <c r="DF475" s="290"/>
      <c r="DG475" s="290"/>
      <c r="DH475" s="290"/>
      <c r="DI475" s="290"/>
      <c r="DJ475" s="290"/>
      <c r="DK475" s="290"/>
      <c r="DL475" s="290"/>
      <c r="DM475" s="290"/>
      <c r="DN475" s="290"/>
      <c r="DO475" s="290"/>
      <c r="DP475" s="290"/>
      <c r="DQ475" s="290"/>
      <c r="DR475" s="290"/>
      <c r="DS475" s="290"/>
      <c r="DT475" s="290"/>
      <c r="DU475" s="290"/>
      <c r="DV475" s="290"/>
      <c r="DW475" s="290"/>
      <c r="DX475" s="290"/>
      <c r="DY475" s="290"/>
      <c r="DZ475" s="290"/>
      <c r="EA475" s="290"/>
      <c r="EB475" s="290"/>
      <c r="EC475" s="290"/>
      <c r="ED475" s="290"/>
      <c r="EE475" s="290"/>
      <c r="EF475" s="290"/>
      <c r="EG475" s="290"/>
      <c r="EH475" s="290"/>
      <c r="EI475" s="290"/>
      <c r="EJ475" s="290"/>
      <c r="EK475" s="290"/>
      <c r="EL475" s="290"/>
      <c r="EM475" s="290"/>
      <c r="EN475" s="290"/>
      <c r="EO475" s="290"/>
      <c r="EP475" s="290"/>
      <c r="EQ475" s="290"/>
      <c r="ER475" s="290"/>
      <c r="ES475" s="290"/>
      <c r="ET475" s="290"/>
      <c r="EU475" s="290"/>
      <c r="EV475" s="290"/>
      <c r="EW475" s="290"/>
      <c r="EX475" s="290"/>
      <c r="EY475" s="290"/>
      <c r="EZ475" s="290"/>
      <c r="FA475" s="290"/>
      <c r="FB475" s="290"/>
      <c r="FC475" s="290"/>
      <c r="FD475" s="290"/>
      <c r="FE475" s="290"/>
      <c r="FF475" s="290"/>
      <c r="FG475" s="290"/>
      <c r="FH475" s="290"/>
      <c r="FI475" s="290"/>
      <c r="FJ475" s="290"/>
      <c r="FK475" s="290"/>
      <c r="FL475" s="290"/>
      <c r="FM475" s="290"/>
      <c r="FN475" s="290"/>
      <c r="FO475" s="290"/>
      <c r="FP475" s="290"/>
      <c r="FQ475" s="290"/>
      <c r="FR475" s="290"/>
      <c r="FS475" s="290"/>
      <c r="FT475" s="290"/>
      <c r="FU475" s="290"/>
      <c r="FV475" s="290"/>
      <c r="FW475" s="290"/>
      <c r="FX475" s="290"/>
      <c r="FY475" s="290"/>
      <c r="FZ475" s="290"/>
      <c r="GA475" s="290"/>
      <c r="GB475" s="290"/>
      <c r="GC475" s="290"/>
      <c r="GD475" s="290"/>
      <c r="GE475" s="290"/>
      <c r="GF475" s="290"/>
      <c r="GG475" s="290"/>
      <c r="GH475" s="290"/>
      <c r="GI475" s="290"/>
      <c r="GJ475" s="290"/>
      <c r="GK475" s="290"/>
      <c r="GL475" s="290"/>
      <c r="GM475" s="290"/>
      <c r="GN475" s="290"/>
      <c r="GO475" s="290"/>
      <c r="GP475" s="290"/>
      <c r="GQ475" s="290"/>
      <c r="GR475" s="290"/>
      <c r="GS475" s="290"/>
      <c r="GT475" s="290"/>
      <c r="GU475" s="290"/>
      <c r="GV475" s="290"/>
      <c r="GW475" s="290"/>
      <c r="GX475" s="290"/>
      <c r="GY475" s="290"/>
      <c r="GZ475" s="290"/>
      <c r="HA475" s="290"/>
      <c r="HB475" s="290"/>
      <c r="HC475" s="290"/>
      <c r="HD475" s="290"/>
      <c r="HE475" s="290"/>
      <c r="HF475" s="290"/>
      <c r="HG475" s="290"/>
      <c r="HH475" s="290"/>
      <c r="HI475" s="290"/>
      <c r="HJ475" s="290"/>
      <c r="HK475" s="290"/>
      <c r="HL475" s="290"/>
      <c r="HM475" s="290"/>
      <c r="HN475" s="290"/>
      <c r="HO475" s="290"/>
      <c r="HP475" s="290"/>
      <c r="HQ475" s="290"/>
      <c r="HR475" s="290"/>
      <c r="HS475" s="290"/>
      <c r="HT475" s="290"/>
      <c r="HU475" s="290"/>
      <c r="HV475" s="290"/>
      <c r="HW475" s="290"/>
      <c r="HX475" s="290"/>
      <c r="HY475" s="290"/>
      <c r="HZ475" s="290"/>
      <c r="IA475" s="290"/>
      <c r="IB475" s="290"/>
      <c r="IC475" s="290"/>
      <c r="ID475" s="290"/>
      <c r="IE475" s="290"/>
      <c r="IF475" s="290"/>
      <c r="IG475" s="290"/>
      <c r="IH475" s="290"/>
      <c r="II475" s="290"/>
      <c r="IJ475" s="290"/>
      <c r="IK475" s="290"/>
      <c r="IL475" s="290"/>
      <c r="IM475" s="290"/>
      <c r="IN475" s="290"/>
      <c r="IO475" s="290"/>
      <c r="IP475" s="290"/>
      <c r="IQ475" s="290"/>
      <c r="IR475" s="290"/>
      <c r="IS475" s="290"/>
      <c r="IT475" s="290"/>
      <c r="IU475" s="290"/>
      <c r="IV475" s="290"/>
      <c r="IW475" s="290"/>
      <c r="IX475" s="290"/>
      <c r="IY475" s="290"/>
      <c r="IZ475" s="290"/>
      <c r="JA475" s="290"/>
      <c r="JB475" s="290"/>
      <c r="JC475" s="290"/>
      <c r="JD475" s="290"/>
      <c r="JE475" s="290"/>
      <c r="JF475" s="290"/>
      <c r="JG475" s="290"/>
      <c r="JH475" s="290"/>
      <c r="JI475" s="290"/>
      <c r="JJ475" s="290"/>
      <c r="JK475" s="290"/>
      <c r="JL475" s="290"/>
      <c r="JM475" s="290"/>
      <c r="JN475" s="290"/>
      <c r="JO475" s="290"/>
      <c r="JP475" s="290"/>
      <c r="JQ475" s="290"/>
      <c r="JR475" s="290"/>
      <c r="JS475" s="290"/>
      <c r="JT475" s="290"/>
      <c r="JU475" s="290"/>
      <c r="JV475" s="290"/>
      <c r="JW475" s="290"/>
      <c r="JX475" s="290"/>
      <c r="JY475" s="290"/>
      <c r="JZ475" s="290"/>
      <c r="KA475" s="290"/>
      <c r="KB475" s="290"/>
      <c r="KC475" s="290"/>
      <c r="KD475" s="290"/>
      <c r="KE475" s="290"/>
      <c r="KF475" s="290"/>
      <c r="KG475" s="290"/>
      <c r="KH475" s="290"/>
      <c r="KI475" s="290"/>
      <c r="KJ475" s="290"/>
      <c r="KK475" s="290"/>
      <c r="KL475" s="290"/>
      <c r="KM475" s="290"/>
      <c r="KN475" s="290"/>
      <c r="KO475" s="290"/>
      <c r="KP475" s="290"/>
      <c r="KQ475" s="290"/>
      <c r="KR475" s="290"/>
      <c r="KS475" s="290"/>
      <c r="KT475" s="290"/>
      <c r="KU475" s="290"/>
      <c r="KV475" s="290"/>
      <c r="KW475" s="290"/>
      <c r="KX475" s="290"/>
      <c r="KY475" s="290"/>
      <c r="KZ475" s="290"/>
      <c r="LA475" s="290"/>
      <c r="LB475" s="290"/>
      <c r="LC475" s="290"/>
      <c r="LD475" s="290"/>
      <c r="LE475" s="290"/>
      <c r="LF475" s="290"/>
      <c r="LG475" s="290"/>
      <c r="LH475" s="290"/>
      <c r="LI475" s="290"/>
      <c r="LJ475" s="290"/>
      <c r="LK475" s="290"/>
      <c r="LL475" s="290"/>
      <c r="LM475" s="290"/>
      <c r="LN475" s="290"/>
      <c r="LO475" s="290"/>
      <c r="LP475" s="290"/>
      <c r="LQ475" s="290"/>
      <c r="LR475" s="290"/>
      <c r="LS475" s="290"/>
      <c r="LT475" s="290"/>
      <c r="LU475" s="290"/>
      <c r="LV475" s="290"/>
      <c r="LW475" s="290"/>
      <c r="LX475" s="290"/>
      <c r="LY475" s="290"/>
      <c r="LZ475" s="290"/>
      <c r="MA475" s="290"/>
      <c r="MB475" s="290"/>
      <c r="MC475" s="290"/>
      <c r="MD475" s="290"/>
      <c r="ME475" s="290"/>
      <c r="MF475" s="290"/>
      <c r="MG475" s="290"/>
      <c r="MH475" s="290"/>
      <c r="MI475" s="290"/>
      <c r="MJ475" s="290"/>
      <c r="MK475" s="290"/>
      <c r="ML475" s="290"/>
      <c r="MM475" s="290"/>
      <c r="MN475" s="290"/>
      <c r="MO475" s="290"/>
      <c r="MP475" s="290"/>
      <c r="MQ475" s="290"/>
      <c r="MR475" s="290"/>
      <c r="MS475" s="290"/>
      <c r="MT475" s="290"/>
      <c r="MU475" s="290"/>
      <c r="MV475" s="290"/>
      <c r="MW475" s="290"/>
      <c r="MX475" s="290"/>
      <c r="MY475" s="290"/>
      <c r="MZ475" s="290"/>
      <c r="NA475" s="290"/>
      <c r="NB475" s="290"/>
      <c r="NC475" s="290"/>
      <c r="ND475" s="290"/>
      <c r="NE475" s="290"/>
      <c r="NF475" s="290"/>
      <c r="NG475" s="290"/>
      <c r="NH475" s="290"/>
      <c r="NI475" s="290"/>
      <c r="NJ475" s="290"/>
      <c r="NK475" s="290"/>
      <c r="NL475" s="290"/>
      <c r="NM475" s="290"/>
      <c r="NN475" s="290"/>
      <c r="NO475" s="290"/>
      <c r="NP475" s="290"/>
      <c r="NQ475" s="290"/>
      <c r="NR475" s="290"/>
      <c r="NS475" s="290"/>
      <c r="NT475" s="290"/>
      <c r="NU475" s="290"/>
      <c r="NV475" s="290"/>
      <c r="NW475" s="290"/>
      <c r="NX475" s="290"/>
      <c r="NY475" s="290"/>
      <c r="NZ475" s="290"/>
      <c r="OA475" s="290"/>
      <c r="OB475" s="290"/>
      <c r="OC475" s="290"/>
      <c r="OD475" s="290"/>
      <c r="OE475" s="290"/>
      <c r="OF475" s="290"/>
      <c r="OG475" s="290"/>
      <c r="OH475" s="290"/>
      <c r="OI475" s="290"/>
      <c r="OJ475" s="290"/>
      <c r="OK475" s="290"/>
      <c r="OL475" s="290"/>
      <c r="OM475" s="290"/>
      <c r="ON475" s="290"/>
      <c r="OO475" s="290"/>
      <c r="OP475" s="290"/>
      <c r="OQ475" s="290"/>
      <c r="OR475" s="290"/>
      <c r="OS475" s="290"/>
      <c r="OT475" s="290"/>
      <c r="OU475" s="290"/>
      <c r="OV475" s="290"/>
      <c r="OW475" s="290"/>
      <c r="OX475" s="290"/>
      <c r="OY475" s="290"/>
      <c r="OZ475" s="290"/>
      <c r="PA475" s="290"/>
      <c r="PB475" s="290"/>
      <c r="PC475" s="290"/>
      <c r="PD475" s="290"/>
      <c r="PE475" s="290"/>
      <c r="PF475" s="290"/>
      <c r="PG475" s="290"/>
      <c r="PH475" s="290"/>
      <c r="PI475" s="290"/>
      <c r="PJ475" s="290"/>
      <c r="PK475" s="290"/>
      <c r="PL475" s="290"/>
      <c r="PM475" s="290"/>
      <c r="PN475" s="290"/>
      <c r="PO475" s="290"/>
      <c r="PP475" s="290"/>
      <c r="PQ475" s="290"/>
      <c r="PR475" s="290"/>
      <c r="PS475" s="290"/>
      <c r="PT475" s="290"/>
      <c r="PU475" s="290"/>
      <c r="PV475" s="290"/>
      <c r="PW475" s="290"/>
      <c r="PX475" s="290"/>
      <c r="PY475" s="290"/>
      <c r="PZ475" s="290"/>
      <c r="QA475" s="290"/>
      <c r="QB475" s="290"/>
      <c r="QC475" s="290"/>
      <c r="QD475" s="290"/>
      <c r="QE475" s="290"/>
      <c r="QF475" s="290"/>
      <c r="QG475" s="290"/>
      <c r="QH475" s="290"/>
      <c r="QI475" s="290"/>
      <c r="QJ475" s="290"/>
      <c r="QK475" s="290"/>
      <c r="QL475" s="290"/>
      <c r="QM475" s="290"/>
      <c r="QN475" s="290"/>
      <c r="QO475" s="290"/>
      <c r="QP475" s="290"/>
      <c r="QQ475" s="290"/>
      <c r="QR475" s="290"/>
      <c r="QS475" s="290"/>
      <c r="QT475" s="290"/>
      <c r="QU475" s="290"/>
      <c r="QV475" s="290"/>
      <c r="QW475" s="290"/>
      <c r="QX475" s="290"/>
      <c r="QY475" s="290"/>
      <c r="QZ475" s="290"/>
      <c r="RA475" s="290"/>
      <c r="RB475" s="290"/>
      <c r="RC475" s="290"/>
      <c r="RD475" s="290"/>
      <c r="RE475" s="290"/>
      <c r="RF475" s="290"/>
      <c r="RG475" s="290"/>
      <c r="RH475" s="290"/>
      <c r="RI475" s="290"/>
      <c r="RJ475" s="290"/>
      <c r="RK475" s="290"/>
      <c r="RL475" s="290"/>
      <c r="RM475" s="290"/>
      <c r="RN475" s="290"/>
      <c r="RO475" s="290"/>
      <c r="RP475" s="290"/>
      <c r="RQ475" s="290"/>
      <c r="RR475" s="290"/>
      <c r="RS475" s="290"/>
      <c r="RT475" s="290"/>
      <c r="RU475" s="290"/>
      <c r="RV475" s="290"/>
      <c r="RW475" s="290"/>
      <c r="RX475" s="290"/>
      <c r="RY475" s="290"/>
      <c r="RZ475" s="290"/>
      <c r="SA475" s="290"/>
      <c r="SB475" s="290"/>
      <c r="SC475" s="290"/>
      <c r="SD475" s="290"/>
      <c r="SE475" s="290"/>
      <c r="SF475" s="290"/>
      <c r="SG475" s="290"/>
      <c r="SH475" s="290"/>
      <c r="SI475" s="290"/>
      <c r="SJ475" s="290"/>
      <c r="SK475" s="290"/>
      <c r="SL475" s="290"/>
      <c r="SM475" s="290"/>
      <c r="SN475" s="290"/>
      <c r="SO475" s="290"/>
      <c r="SP475" s="290"/>
      <c r="SQ475" s="290"/>
      <c r="SR475" s="290"/>
      <c r="SS475" s="290"/>
      <c r="ST475" s="290"/>
      <c r="SU475" s="290"/>
      <c r="SV475" s="290"/>
      <c r="SW475" s="290"/>
      <c r="SX475" s="290"/>
      <c r="SY475" s="290"/>
      <c r="SZ475" s="290"/>
      <c r="TA475" s="290"/>
      <c r="TB475" s="290"/>
      <c r="TC475" s="290"/>
      <c r="TD475" s="290"/>
      <c r="TE475" s="290"/>
      <c r="TF475" s="290"/>
      <c r="TG475" s="290"/>
      <c r="TH475" s="290"/>
      <c r="TI475" s="290"/>
      <c r="TJ475" s="290"/>
      <c r="TK475" s="290"/>
      <c r="TL475" s="290"/>
      <c r="TM475" s="290"/>
      <c r="TN475" s="290"/>
      <c r="TO475" s="290"/>
      <c r="TP475" s="290"/>
      <c r="TQ475" s="290"/>
      <c r="TR475" s="290"/>
      <c r="TS475" s="290"/>
      <c r="TT475" s="290"/>
      <c r="TU475" s="290"/>
      <c r="TV475" s="290"/>
      <c r="TW475" s="290"/>
      <c r="TX475" s="290"/>
      <c r="TY475" s="290"/>
      <c r="TZ475" s="290"/>
      <c r="UA475" s="290"/>
      <c r="UB475" s="290"/>
      <c r="UC475" s="290"/>
      <c r="UD475" s="290"/>
      <c r="UE475" s="290"/>
      <c r="UF475" s="290"/>
      <c r="UG475" s="290"/>
      <c r="UH475" s="290"/>
      <c r="UI475" s="290"/>
      <c r="UJ475" s="290"/>
      <c r="UK475" s="290"/>
      <c r="UL475" s="290"/>
      <c r="UM475" s="290"/>
      <c r="UN475" s="290"/>
      <c r="UO475" s="290"/>
      <c r="UP475" s="290"/>
      <c r="UQ475" s="290"/>
      <c r="UR475" s="290"/>
      <c r="US475" s="290"/>
      <c r="UT475" s="290"/>
      <c r="UU475" s="290"/>
      <c r="UV475" s="290"/>
      <c r="UW475" s="290"/>
      <c r="UX475" s="290"/>
      <c r="UY475" s="290"/>
      <c r="UZ475" s="290"/>
      <c r="VA475" s="290"/>
      <c r="VB475" s="290"/>
      <c r="VC475" s="290"/>
      <c r="VD475" s="290"/>
      <c r="VE475" s="290"/>
      <c r="VF475" s="290"/>
      <c r="VG475" s="290"/>
      <c r="VH475" s="290"/>
      <c r="VI475" s="290"/>
      <c r="VJ475" s="290"/>
      <c r="VK475" s="290"/>
      <c r="VL475" s="290"/>
      <c r="VM475" s="290"/>
      <c r="VN475" s="290"/>
      <c r="VO475" s="290"/>
      <c r="VP475" s="290"/>
      <c r="VQ475" s="290"/>
      <c r="VR475" s="290"/>
      <c r="VS475" s="290"/>
      <c r="VT475" s="290"/>
      <c r="VU475" s="290"/>
      <c r="VV475" s="290"/>
      <c r="VW475" s="290"/>
      <c r="VX475" s="290"/>
      <c r="VY475" s="290"/>
      <c r="VZ475" s="290"/>
      <c r="WA475" s="290"/>
      <c r="WB475" s="290"/>
      <c r="WC475" s="290"/>
      <c r="WD475" s="290"/>
      <c r="WE475" s="290"/>
      <c r="WF475" s="290"/>
      <c r="WG475" s="290"/>
      <c r="WH475" s="290"/>
      <c r="WI475" s="290"/>
      <c r="WJ475" s="290"/>
      <c r="WK475" s="290"/>
      <c r="WL475" s="290"/>
      <c r="WM475" s="290"/>
      <c r="WN475" s="290"/>
      <c r="WO475" s="290"/>
      <c r="WP475" s="290"/>
      <c r="WQ475" s="290"/>
      <c r="WR475" s="290"/>
      <c r="WS475" s="290"/>
      <c r="WT475" s="290"/>
      <c r="WU475" s="290"/>
      <c r="WV475" s="290"/>
      <c r="WW475" s="290"/>
      <c r="WX475" s="290"/>
      <c r="WY475" s="290"/>
      <c r="WZ475" s="290"/>
      <c r="XA475" s="290"/>
      <c r="XB475" s="290"/>
      <c r="XC475" s="290"/>
      <c r="XD475" s="290"/>
      <c r="XE475" s="290"/>
      <c r="XF475" s="290"/>
      <c r="XG475" s="290"/>
      <c r="XH475" s="290"/>
      <c r="XI475" s="290"/>
      <c r="XJ475" s="290"/>
      <c r="XK475" s="290"/>
      <c r="XL475" s="290"/>
      <c r="XM475" s="290"/>
      <c r="XN475" s="290"/>
      <c r="XO475" s="290"/>
      <c r="XP475" s="290"/>
      <c r="XQ475" s="290"/>
      <c r="XR475" s="290"/>
      <c r="XS475" s="290"/>
      <c r="XT475" s="290"/>
      <c r="XU475" s="290"/>
      <c r="XV475" s="290"/>
      <c r="XW475" s="290"/>
      <c r="XX475" s="290"/>
      <c r="XY475" s="290"/>
      <c r="XZ475" s="290"/>
      <c r="YA475" s="290"/>
      <c r="YB475" s="290"/>
      <c r="YC475" s="290"/>
      <c r="YD475" s="290"/>
      <c r="YE475" s="290"/>
      <c r="YF475" s="290"/>
      <c r="YG475" s="290"/>
      <c r="YH475" s="290"/>
      <c r="YI475" s="290"/>
      <c r="YJ475" s="290"/>
      <c r="YK475" s="290"/>
      <c r="YL475" s="290"/>
      <c r="YM475" s="290"/>
      <c r="YN475" s="290"/>
      <c r="YO475" s="290"/>
      <c r="YP475" s="290"/>
      <c r="YQ475" s="290"/>
      <c r="YR475" s="290"/>
      <c r="YS475" s="290"/>
      <c r="YT475" s="290"/>
      <c r="YU475" s="290"/>
      <c r="YV475" s="290"/>
      <c r="YW475" s="290"/>
      <c r="YX475" s="290"/>
      <c r="YY475" s="290"/>
      <c r="YZ475" s="290"/>
      <c r="ZA475" s="290"/>
      <c r="ZB475" s="290"/>
      <c r="ZC475" s="290"/>
      <c r="ZD475" s="290"/>
      <c r="ZE475" s="290"/>
      <c r="ZF475" s="290"/>
      <c r="ZG475" s="290"/>
      <c r="ZH475" s="290"/>
      <c r="ZI475" s="290"/>
      <c r="ZJ475" s="290"/>
      <c r="ZK475" s="290"/>
      <c r="ZL475" s="290"/>
      <c r="ZM475" s="290"/>
      <c r="ZN475" s="290"/>
      <c r="ZO475" s="290"/>
      <c r="ZP475" s="290"/>
      <c r="ZQ475" s="290"/>
      <c r="ZR475" s="290"/>
      <c r="ZS475" s="290"/>
      <c r="ZT475" s="290"/>
      <c r="ZU475" s="290"/>
      <c r="ZV475" s="290"/>
      <c r="ZW475" s="290"/>
      <c r="ZX475" s="290"/>
      <c r="ZY475" s="290"/>
      <c r="ZZ475" s="290"/>
      <c r="AAA475" s="290"/>
      <c r="AAB475" s="290"/>
      <c r="AAC475" s="290"/>
      <c r="AAD475" s="290"/>
      <c r="AAE475" s="290"/>
      <c r="AAF475" s="290"/>
      <c r="AAG475" s="290"/>
      <c r="AAH475" s="290"/>
      <c r="AAI475" s="290"/>
      <c r="AAJ475" s="290"/>
      <c r="AAK475" s="290"/>
      <c r="AAL475" s="290"/>
      <c r="AAM475" s="290"/>
      <c r="AAN475" s="290"/>
      <c r="AAO475" s="290"/>
      <c r="AAP475" s="290"/>
      <c r="AAQ475" s="290"/>
      <c r="AAR475" s="290"/>
      <c r="AAS475" s="290"/>
      <c r="AAT475" s="290"/>
      <c r="AAU475" s="290"/>
      <c r="AAV475" s="290"/>
      <c r="AAW475" s="290"/>
      <c r="AAX475" s="290"/>
      <c r="AAY475" s="290"/>
      <c r="AAZ475" s="290"/>
      <c r="ABA475" s="290"/>
      <c r="ABB475" s="290"/>
      <c r="ABC475" s="290"/>
      <c r="ABD475" s="290"/>
      <c r="ABE475" s="290"/>
      <c r="ABF475" s="290"/>
      <c r="ABG475" s="290"/>
      <c r="ABH475" s="290"/>
      <c r="ABI475" s="290"/>
      <c r="ABJ475" s="290"/>
      <c r="ABK475" s="290"/>
      <c r="ABL475" s="290"/>
      <c r="ABM475" s="290"/>
      <c r="ABN475" s="290"/>
      <c r="ABO475" s="290"/>
      <c r="ABP475" s="290"/>
      <c r="ABQ475" s="290"/>
      <c r="ABR475" s="290"/>
      <c r="ABS475" s="290"/>
      <c r="ABT475" s="290"/>
      <c r="ABU475" s="290"/>
      <c r="ABV475" s="290"/>
      <c r="ABW475" s="290"/>
      <c r="ABX475" s="290"/>
      <c r="ABY475" s="290"/>
      <c r="ABZ475" s="290"/>
      <c r="ACA475" s="290"/>
      <c r="ACB475" s="290"/>
      <c r="ACC475" s="290"/>
      <c r="ACD475" s="290"/>
      <c r="ACE475" s="290"/>
      <c r="ACF475" s="290"/>
      <c r="ACG475" s="290"/>
      <c r="ACH475" s="290"/>
      <c r="ACI475" s="290"/>
      <c r="ACJ475" s="290"/>
      <c r="ACK475" s="290"/>
      <c r="ACL475" s="290"/>
      <c r="ACM475" s="290"/>
      <c r="ACN475" s="290"/>
      <c r="ACO475" s="290"/>
      <c r="ACP475" s="290"/>
      <c r="ACQ475" s="290"/>
      <c r="ACR475" s="290"/>
      <c r="ACS475" s="290"/>
      <c r="ACT475" s="290"/>
      <c r="ACU475" s="290"/>
      <c r="ACV475" s="290"/>
      <c r="ACW475" s="290"/>
      <c r="ACX475" s="290"/>
      <c r="ACY475" s="290"/>
      <c r="ACZ475" s="290"/>
      <c r="ADA475" s="290"/>
      <c r="ADB475" s="290"/>
      <c r="ADC475" s="290"/>
      <c r="ADD475" s="290"/>
      <c r="ADE475" s="290"/>
      <c r="ADF475" s="290"/>
      <c r="ADG475" s="290"/>
      <c r="ADH475" s="290"/>
      <c r="ADI475" s="290"/>
      <c r="ADJ475" s="290"/>
      <c r="ADK475" s="290"/>
      <c r="ADL475" s="290"/>
      <c r="ADM475" s="290"/>
      <c r="ADN475" s="290"/>
      <c r="ADO475" s="290"/>
      <c r="ADP475" s="290"/>
      <c r="ADQ475" s="290"/>
      <c r="ADR475" s="290"/>
      <c r="ADS475" s="290"/>
      <c r="ADT475" s="290"/>
      <c r="ADU475" s="290"/>
      <c r="ADV475" s="290"/>
      <c r="ADW475" s="290"/>
      <c r="ADX475" s="290"/>
      <c r="ADY475" s="290"/>
      <c r="ADZ475" s="290"/>
      <c r="AEA475" s="290"/>
      <c r="AEB475" s="290"/>
      <c r="AEC475" s="290"/>
      <c r="AED475" s="290"/>
      <c r="AEE475" s="290"/>
      <c r="AEF475" s="290"/>
      <c r="AEG475" s="290"/>
      <c r="AEH475" s="290"/>
      <c r="AEI475" s="290"/>
      <c r="AEJ475" s="290"/>
      <c r="AEK475" s="290"/>
      <c r="AEL475" s="290"/>
      <c r="AEM475" s="290"/>
      <c r="AEN475" s="290"/>
      <c r="AEO475" s="290"/>
      <c r="AEP475" s="290"/>
      <c r="AEQ475" s="290"/>
      <c r="AER475" s="290"/>
      <c r="AES475" s="290"/>
      <c r="AET475" s="290"/>
      <c r="AEU475" s="290"/>
      <c r="AEV475" s="290"/>
      <c r="AEW475" s="290"/>
      <c r="AEX475" s="290"/>
      <c r="AEY475" s="290"/>
      <c r="AEZ475" s="290"/>
      <c r="AFA475" s="290"/>
      <c r="AFB475" s="290"/>
      <c r="AFC475" s="290"/>
      <c r="AFD475" s="290"/>
      <c r="AFE475" s="290"/>
      <c r="AFF475" s="290"/>
      <c r="AFG475" s="290"/>
      <c r="AFH475" s="290"/>
      <c r="AFI475" s="290"/>
      <c r="AFJ475" s="290"/>
      <c r="AFK475" s="290"/>
      <c r="AFL475" s="290"/>
      <c r="AFM475" s="290"/>
      <c r="AFN475" s="290"/>
      <c r="AFO475" s="290"/>
      <c r="AFP475" s="290"/>
      <c r="AFQ475" s="290"/>
      <c r="AFR475" s="290"/>
      <c r="AFS475" s="290"/>
      <c r="AFT475" s="290"/>
      <c r="AFU475" s="290"/>
      <c r="AFV475" s="290"/>
      <c r="AFW475" s="290"/>
      <c r="AFX475" s="290"/>
      <c r="AFY475" s="290"/>
      <c r="AFZ475" s="290"/>
      <c r="AGA475" s="290"/>
      <c r="AGB475" s="290"/>
      <c r="AGC475" s="290"/>
      <c r="AGD475" s="290"/>
      <c r="AGE475" s="290"/>
      <c r="AGF475" s="290"/>
      <c r="AGG475" s="290"/>
      <c r="AGH475" s="290"/>
      <c r="AGI475" s="290"/>
      <c r="AGJ475" s="290"/>
      <c r="AGK475" s="290"/>
      <c r="AGL475" s="290"/>
      <c r="AGM475" s="290"/>
      <c r="AGN475" s="290"/>
      <c r="AGO475" s="290"/>
      <c r="AGP475" s="290"/>
      <c r="AGQ475" s="290"/>
      <c r="AGR475" s="290"/>
      <c r="AGS475" s="290"/>
      <c r="AGT475" s="290"/>
      <c r="AGU475" s="290"/>
      <c r="AGV475" s="290"/>
      <c r="AGW475" s="290"/>
      <c r="AGX475" s="290"/>
      <c r="AGY475" s="290"/>
      <c r="AGZ475" s="290"/>
      <c r="AHA475" s="290"/>
      <c r="AHB475" s="290"/>
      <c r="AHC475" s="290"/>
      <c r="AHD475" s="290"/>
      <c r="AHE475" s="290"/>
      <c r="AHF475" s="290"/>
      <c r="AHG475" s="290"/>
      <c r="AHH475" s="290"/>
      <c r="AHI475" s="290"/>
      <c r="AHJ475" s="290"/>
      <c r="AHK475" s="290"/>
      <c r="AHL475" s="290"/>
      <c r="AHM475" s="290"/>
      <c r="AHN475" s="290"/>
      <c r="AHO475" s="290"/>
      <c r="AHP475" s="290"/>
      <c r="AHQ475" s="290"/>
      <c r="AHR475" s="290"/>
      <c r="AHS475" s="290"/>
      <c r="AHT475" s="290"/>
      <c r="AHU475" s="290"/>
      <c r="AHV475" s="290"/>
      <c r="AHW475" s="290"/>
      <c r="AHX475" s="290"/>
      <c r="AHY475" s="290"/>
      <c r="AHZ475" s="290"/>
      <c r="AIA475" s="290"/>
      <c r="AIB475" s="290"/>
      <c r="AIC475" s="290"/>
      <c r="AID475" s="290"/>
      <c r="AIE475" s="290"/>
      <c r="AIF475" s="290"/>
      <c r="AIG475" s="290"/>
      <c r="AIH475" s="290"/>
      <c r="AII475" s="290"/>
      <c r="AIJ475" s="290"/>
      <c r="AIK475" s="290"/>
      <c r="AIL475" s="290"/>
      <c r="AIM475" s="290"/>
      <c r="AIN475" s="290"/>
      <c r="AIO475" s="290"/>
      <c r="AIP475" s="290"/>
      <c r="AIQ475" s="290"/>
      <c r="AIR475" s="290"/>
      <c r="AIS475" s="290"/>
      <c r="AIT475" s="290"/>
      <c r="AIU475" s="290"/>
      <c r="AIV475" s="290"/>
      <c r="AIW475" s="290"/>
      <c r="AIX475" s="290"/>
      <c r="AIY475" s="290"/>
      <c r="AIZ475" s="290"/>
      <c r="AJA475" s="290"/>
      <c r="AJB475" s="290"/>
      <c r="AJC475" s="290"/>
      <c r="AJD475" s="290"/>
      <c r="AJE475" s="290"/>
      <c r="AJF475" s="290"/>
      <c r="AJG475" s="290"/>
      <c r="AJH475" s="290"/>
      <c r="AJI475" s="290"/>
      <c r="AJJ475" s="290"/>
      <c r="AJK475" s="290"/>
      <c r="AJL475" s="290"/>
      <c r="AJM475" s="290"/>
      <c r="AJN475" s="290"/>
      <c r="AJO475" s="290"/>
      <c r="AJP475" s="290"/>
      <c r="AJQ475" s="290"/>
      <c r="AJR475" s="290"/>
      <c r="AJS475" s="290"/>
      <c r="AJT475" s="290"/>
      <c r="AJU475" s="290"/>
      <c r="AJV475" s="290"/>
      <c r="AJW475" s="290"/>
      <c r="AJX475" s="290"/>
      <c r="AJY475" s="290"/>
      <c r="AJZ475" s="290"/>
      <c r="AKA475" s="290"/>
      <c r="AKB475" s="290"/>
      <c r="AKC475" s="290"/>
      <c r="AKD475" s="290"/>
      <c r="AKE475" s="290"/>
      <c r="AKF475" s="290"/>
      <c r="AKG475" s="290"/>
      <c r="AKH475" s="290"/>
      <c r="AKI475" s="290"/>
      <c r="AKJ475" s="290"/>
      <c r="AKK475" s="290"/>
      <c r="AKL475" s="290"/>
      <c r="AKM475" s="290"/>
      <c r="AKN475" s="290"/>
      <c r="AKO475" s="290"/>
      <c r="AKP475" s="290"/>
      <c r="AKQ475" s="290"/>
      <c r="AKR475" s="290"/>
      <c r="AKS475" s="290"/>
      <c r="AKT475" s="290"/>
      <c r="AKU475" s="290"/>
      <c r="AKV475" s="290"/>
      <c r="AKW475" s="290"/>
      <c r="AKX475" s="290"/>
      <c r="AKY475" s="290"/>
      <c r="AKZ475" s="290"/>
      <c r="ALA475" s="290"/>
      <c r="ALB475" s="290"/>
      <c r="ALC475" s="290"/>
      <c r="ALD475" s="290"/>
      <c r="ALE475" s="290"/>
      <c r="ALF475" s="290"/>
      <c r="ALG475" s="290"/>
      <c r="ALH475" s="290"/>
      <c r="ALI475" s="290"/>
      <c r="ALJ475" s="290"/>
      <c r="ALK475" s="290"/>
      <c r="ALL475" s="290"/>
      <c r="ALM475" s="290"/>
      <c r="ALN475" s="290"/>
      <c r="ALO475" s="290"/>
      <c r="ALP475" s="290"/>
      <c r="ALQ475" s="290"/>
      <c r="ALR475" s="290"/>
      <c r="ALS475" s="290"/>
      <c r="ALT475" s="290"/>
      <c r="ALU475" s="290"/>
      <c r="ALV475" s="290"/>
      <c r="ALW475" s="290"/>
      <c r="ALX475" s="290"/>
      <c r="ALY475" s="290"/>
      <c r="ALZ475" s="290"/>
      <c r="AMA475" s="290"/>
      <c r="AMB475" s="290"/>
      <c r="AMC475" s="290"/>
      <c r="AMD475" s="290"/>
      <c r="AME475" s="290"/>
      <c r="AMF475" s="290"/>
      <c r="AMG475" s="290"/>
      <c r="AMH475" s="290"/>
      <c r="AMI475" s="290"/>
      <c r="AMJ475" s="290"/>
      <c r="AMK475" s="290"/>
      <c r="AML475" s="290"/>
      <c r="AMM475" s="290"/>
      <c r="AMN475" s="290"/>
      <c r="AMO475" s="290"/>
      <c r="AMP475" s="290"/>
      <c r="AMQ475" s="290"/>
      <c r="AMR475" s="290"/>
      <c r="AMS475" s="290"/>
      <c r="AMT475" s="290"/>
      <c r="AMU475" s="290"/>
      <c r="AMV475" s="290"/>
      <c r="AMW475" s="290"/>
      <c r="AMX475" s="290"/>
      <c r="AMY475" s="290"/>
      <c r="AMZ475" s="290"/>
      <c r="ANA475" s="290"/>
      <c r="ANB475" s="290"/>
    </row>
    <row r="476" spans="1:1042" ht="15" customHeight="1" x14ac:dyDescent="0.2">
      <c r="B476" s="91">
        <v>425</v>
      </c>
      <c r="C476" s="91" t="s">
        <v>92</v>
      </c>
      <c r="D476" s="283">
        <f t="shared" si="871"/>
        <v>44170</v>
      </c>
      <c r="E476" s="90" t="str">
        <f t="shared" si="877"/>
        <v>MF19ACM01</v>
      </c>
      <c r="F476" s="90">
        <f t="shared" si="878"/>
        <v>30.42</v>
      </c>
      <c r="G476" s="90">
        <f t="shared" si="879"/>
        <v>23</v>
      </c>
      <c r="H476" s="90">
        <f t="shared" si="862"/>
        <v>6.9966000000000008</v>
      </c>
      <c r="I476" s="121" t="str">
        <f t="shared" si="880"/>
        <v>CT20ACM01</v>
      </c>
      <c r="J476" s="90">
        <f t="shared" si="881"/>
        <v>62.400000000000006</v>
      </c>
      <c r="K476" s="90">
        <f t="shared" si="882"/>
        <v>18</v>
      </c>
      <c r="L476" s="90">
        <f t="shared" si="863"/>
        <v>11.232000000000001</v>
      </c>
      <c r="M476" s="121" t="str">
        <f t="shared" si="883"/>
        <v>AC20MNM02</v>
      </c>
      <c r="N476" s="90">
        <f t="shared" si="884"/>
        <v>90.12</v>
      </c>
      <c r="O476" s="90">
        <f t="shared" si="885"/>
        <v>20</v>
      </c>
      <c r="P476" s="90">
        <f t="shared" si="864"/>
        <v>18.024000000000001</v>
      </c>
      <c r="Q476" s="121" t="str">
        <f t="shared" si="886"/>
        <v>ME20ACM01</v>
      </c>
      <c r="R476" s="90">
        <f t="shared" si="887"/>
        <v>60.84</v>
      </c>
      <c r="S476" s="90">
        <f t="shared" si="888"/>
        <v>18</v>
      </c>
      <c r="T476" s="90">
        <f t="shared" si="865"/>
        <v>10.951200000000002</v>
      </c>
      <c r="U476" s="121" t="str">
        <f t="shared" si="889"/>
        <v>EU20TAM01</v>
      </c>
      <c r="V476" s="90">
        <f t="shared" si="890"/>
        <v>39.72</v>
      </c>
      <c r="W476" s="90">
        <f t="shared" si="891"/>
        <v>11</v>
      </c>
      <c r="X476" s="90">
        <f t="shared" si="866"/>
        <v>4.3691999999999993</v>
      </c>
      <c r="Y476" s="121">
        <f t="shared" si="892"/>
        <v>0</v>
      </c>
      <c r="Z476" s="90">
        <f t="shared" si="893"/>
        <v>0</v>
      </c>
      <c r="AA476" s="90">
        <f t="shared" si="894"/>
        <v>0</v>
      </c>
      <c r="AB476" s="90">
        <f t="shared" si="867"/>
        <v>0</v>
      </c>
      <c r="AC476" s="121" t="str">
        <f t="shared" si="895"/>
        <v>MF19DAG01</v>
      </c>
      <c r="AD476" s="90">
        <f t="shared" si="896"/>
        <v>30.42</v>
      </c>
      <c r="AE476" s="90">
        <f t="shared" si="897"/>
        <v>33</v>
      </c>
      <c r="AF476" s="90">
        <f t="shared" si="868"/>
        <v>10.038600000000001</v>
      </c>
      <c r="AG476" s="121" t="str">
        <f t="shared" si="898"/>
        <v>CT20DAG01</v>
      </c>
      <c r="AH476" s="90">
        <f t="shared" si="899"/>
        <v>61.44</v>
      </c>
      <c r="AI476" s="90">
        <f t="shared" si="900"/>
        <v>0</v>
      </c>
      <c r="AJ476" s="90">
        <f t="shared" si="869"/>
        <v>0</v>
      </c>
      <c r="AK476" s="121" t="str">
        <f t="shared" si="901"/>
        <v>AC20MN20G01</v>
      </c>
      <c r="AL476" s="90">
        <f t="shared" si="902"/>
        <v>174</v>
      </c>
      <c r="AM476" s="90">
        <f t="shared" si="903"/>
        <v>25</v>
      </c>
      <c r="AN476" s="90">
        <f t="shared" si="870"/>
        <v>43.5</v>
      </c>
      <c r="AO476" s="121">
        <f t="shared" si="904"/>
        <v>0</v>
      </c>
      <c r="AP476" s="118">
        <f t="shared" si="872"/>
        <v>0</v>
      </c>
      <c r="AQ476" s="89">
        <f t="shared" si="905"/>
        <v>0</v>
      </c>
      <c r="AR476" s="279">
        <f t="shared" si="873"/>
        <v>0</v>
      </c>
      <c r="AS476" s="121">
        <f t="shared" si="906"/>
        <v>0</v>
      </c>
      <c r="AT476" s="118">
        <f t="shared" si="874"/>
        <v>0</v>
      </c>
      <c r="AU476" s="279">
        <f t="shared" si="907"/>
        <v>0</v>
      </c>
      <c r="AV476" s="279">
        <f t="shared" si="875"/>
        <v>0</v>
      </c>
      <c r="AW476" s="123">
        <f t="shared" si="908"/>
        <v>0</v>
      </c>
      <c r="AX476" s="118">
        <f t="shared" si="876"/>
        <v>0</v>
      </c>
      <c r="AY476" s="287">
        <f t="shared" si="909"/>
        <v>549.36</v>
      </c>
      <c r="AZ476" s="78">
        <f t="shared" ref="AZ476:AZ507" si="959">IF($C476="GD",H476+L476+P476+T476+X476+AB476+AF476+AJ476+AN476+AP476-BE476-BG476,AR476+AT476+AX476+AV476-BE476-BG476)</f>
        <v>105.11160000000001</v>
      </c>
      <c r="BA476" s="279"/>
      <c r="BC476" s="325">
        <f t="shared" ref="BC476:BC507" si="960">B476</f>
        <v>425</v>
      </c>
      <c r="BD476" s="330"/>
      <c r="BE476" s="331" t="b">
        <f t="shared" ref="BE476:BE507" si="961">IF(BD476="OK",$AY476*$BE$6/100)</f>
        <v>0</v>
      </c>
      <c r="BF476" s="330"/>
      <c r="BG476" s="331" t="b">
        <f t="shared" ref="BG476:BG507" si="962">IF(BF476="OK",$AY476*$BG$6/100)</f>
        <v>0</v>
      </c>
    </row>
    <row r="477" spans="1:1042" ht="15" customHeight="1" x14ac:dyDescent="0.2">
      <c r="B477" s="91">
        <v>426</v>
      </c>
      <c r="C477" s="91" t="s">
        <v>92</v>
      </c>
      <c r="D477" s="283">
        <f t="shared" si="871"/>
        <v>44170</v>
      </c>
      <c r="E477" s="90" t="str">
        <f t="shared" si="877"/>
        <v>MF19ACM01</v>
      </c>
      <c r="F477" s="90">
        <f t="shared" si="878"/>
        <v>30.42</v>
      </c>
      <c r="G477" s="90">
        <f t="shared" si="879"/>
        <v>23</v>
      </c>
      <c r="H477" s="90">
        <f t="shared" si="862"/>
        <v>6.9966000000000008</v>
      </c>
      <c r="I477" s="121" t="str">
        <f t="shared" si="880"/>
        <v>CT20ACM01</v>
      </c>
      <c r="J477" s="90">
        <f t="shared" si="881"/>
        <v>31.200000000000003</v>
      </c>
      <c r="K477" s="90">
        <f t="shared" si="882"/>
        <v>18</v>
      </c>
      <c r="L477" s="90">
        <f t="shared" si="863"/>
        <v>5.6160000000000005</v>
      </c>
      <c r="M477" s="121" t="str">
        <f t="shared" si="883"/>
        <v>AC20MNM02</v>
      </c>
      <c r="N477" s="90">
        <f t="shared" si="884"/>
        <v>45.06</v>
      </c>
      <c r="O477" s="90">
        <f t="shared" si="885"/>
        <v>20</v>
      </c>
      <c r="P477" s="90">
        <f t="shared" si="864"/>
        <v>9.0120000000000005</v>
      </c>
      <c r="Q477" s="121" t="str">
        <f t="shared" si="886"/>
        <v>ME20ACM01</v>
      </c>
      <c r="R477" s="90">
        <f t="shared" si="887"/>
        <v>30.42</v>
      </c>
      <c r="S477" s="90">
        <f t="shared" si="888"/>
        <v>18</v>
      </c>
      <c r="T477" s="90">
        <f t="shared" si="865"/>
        <v>5.4756000000000009</v>
      </c>
      <c r="U477" s="121" t="str">
        <f t="shared" si="889"/>
        <v>EU20TAM01</v>
      </c>
      <c r="V477" s="90">
        <f t="shared" si="890"/>
        <v>39.72</v>
      </c>
      <c r="W477" s="90">
        <f t="shared" si="891"/>
        <v>11</v>
      </c>
      <c r="X477" s="90">
        <f t="shared" si="866"/>
        <v>4.3691999999999993</v>
      </c>
      <c r="Y477" s="121">
        <f t="shared" si="892"/>
        <v>0</v>
      </c>
      <c r="Z477" s="90">
        <f t="shared" si="893"/>
        <v>0</v>
      </c>
      <c r="AA477" s="90">
        <f t="shared" si="894"/>
        <v>0</v>
      </c>
      <c r="AB477" s="90">
        <f t="shared" si="867"/>
        <v>0</v>
      </c>
      <c r="AC477" s="121" t="str">
        <f t="shared" si="895"/>
        <v>MF19DAG01</v>
      </c>
      <c r="AD477" s="90">
        <f t="shared" si="896"/>
        <v>30.42</v>
      </c>
      <c r="AE477" s="90">
        <f t="shared" si="897"/>
        <v>33</v>
      </c>
      <c r="AF477" s="90">
        <f t="shared" si="868"/>
        <v>10.038600000000001</v>
      </c>
      <c r="AG477" s="121" t="str">
        <f t="shared" si="898"/>
        <v>CT20DAG01</v>
      </c>
      <c r="AH477" s="90">
        <f t="shared" si="899"/>
        <v>30.72</v>
      </c>
      <c r="AI477" s="90">
        <f t="shared" si="900"/>
        <v>0</v>
      </c>
      <c r="AJ477" s="90">
        <f t="shared" si="869"/>
        <v>0</v>
      </c>
      <c r="AK477" s="121" t="str">
        <f t="shared" si="901"/>
        <v>AC20MN20G01</v>
      </c>
      <c r="AL477" s="90">
        <f t="shared" si="902"/>
        <v>43.5</v>
      </c>
      <c r="AM477" s="90">
        <f t="shared" si="903"/>
        <v>25</v>
      </c>
      <c r="AN477" s="90">
        <f t="shared" si="870"/>
        <v>10.875</v>
      </c>
      <c r="AO477" s="121">
        <f t="shared" si="904"/>
        <v>0</v>
      </c>
      <c r="AP477" s="118">
        <f t="shared" si="872"/>
        <v>0</v>
      </c>
      <c r="AQ477" s="89">
        <f t="shared" si="905"/>
        <v>0</v>
      </c>
      <c r="AR477" s="279">
        <f t="shared" si="873"/>
        <v>0</v>
      </c>
      <c r="AS477" s="121">
        <f t="shared" si="906"/>
        <v>0</v>
      </c>
      <c r="AT477" s="118">
        <f t="shared" si="874"/>
        <v>0</v>
      </c>
      <c r="AU477" s="279">
        <f t="shared" si="907"/>
        <v>0</v>
      </c>
      <c r="AV477" s="279">
        <f t="shared" si="875"/>
        <v>0</v>
      </c>
      <c r="AW477" s="123">
        <f t="shared" si="908"/>
        <v>0</v>
      </c>
      <c r="AX477" s="118">
        <f t="shared" si="876"/>
        <v>0</v>
      </c>
      <c r="AY477" s="287">
        <f t="shared" si="909"/>
        <v>281.46000000000004</v>
      </c>
      <c r="AZ477" s="78">
        <f t="shared" si="959"/>
        <v>52.383000000000003</v>
      </c>
      <c r="BA477" s="279"/>
      <c r="BC477" s="325">
        <f t="shared" si="960"/>
        <v>426</v>
      </c>
      <c r="BD477" s="330"/>
      <c r="BE477" s="331" t="b">
        <f t="shared" si="961"/>
        <v>0</v>
      </c>
      <c r="BF477" s="330"/>
      <c r="BG477" s="331" t="b">
        <f t="shared" si="962"/>
        <v>0</v>
      </c>
    </row>
    <row r="478" spans="1:1042" ht="15" customHeight="1" x14ac:dyDescent="0.2">
      <c r="B478" s="91">
        <v>427</v>
      </c>
      <c r="C478" s="91" t="s">
        <v>92</v>
      </c>
      <c r="D478" s="283">
        <f t="shared" si="871"/>
        <v>44170</v>
      </c>
      <c r="E478" s="90" t="str">
        <f t="shared" si="877"/>
        <v>MF19ACM01</v>
      </c>
      <c r="F478" s="90">
        <f t="shared" si="878"/>
        <v>30.42</v>
      </c>
      <c r="G478" s="90">
        <f t="shared" si="879"/>
        <v>23</v>
      </c>
      <c r="H478" s="90">
        <f t="shared" si="862"/>
        <v>6.9966000000000008</v>
      </c>
      <c r="I478" s="121">
        <f t="shared" si="880"/>
        <v>0</v>
      </c>
      <c r="J478" s="90">
        <f t="shared" si="881"/>
        <v>0</v>
      </c>
      <c r="K478" s="90">
        <f t="shared" si="882"/>
        <v>0</v>
      </c>
      <c r="L478" s="90">
        <f t="shared" si="863"/>
        <v>0</v>
      </c>
      <c r="M478" s="121" t="str">
        <f t="shared" si="883"/>
        <v>AC20MNM02</v>
      </c>
      <c r="N478" s="90">
        <f t="shared" si="884"/>
        <v>45.06</v>
      </c>
      <c r="O478" s="90">
        <f t="shared" si="885"/>
        <v>20</v>
      </c>
      <c r="P478" s="90">
        <f t="shared" si="864"/>
        <v>9.0120000000000005</v>
      </c>
      <c r="Q478" s="121" t="str">
        <f t="shared" si="886"/>
        <v>ME20ACM01</v>
      </c>
      <c r="R478" s="90">
        <f t="shared" si="887"/>
        <v>30.42</v>
      </c>
      <c r="S478" s="90">
        <f t="shared" si="888"/>
        <v>18</v>
      </c>
      <c r="T478" s="90">
        <f t="shared" si="865"/>
        <v>5.4756000000000009</v>
      </c>
      <c r="U478" s="121" t="str">
        <f t="shared" si="889"/>
        <v>EU20TAM01</v>
      </c>
      <c r="V478" s="90">
        <f t="shared" si="890"/>
        <v>39.72</v>
      </c>
      <c r="W478" s="90">
        <f t="shared" si="891"/>
        <v>11</v>
      </c>
      <c r="X478" s="90">
        <f t="shared" si="866"/>
        <v>4.3691999999999993</v>
      </c>
      <c r="Y478" s="121">
        <f t="shared" si="892"/>
        <v>0</v>
      </c>
      <c r="Z478" s="90">
        <f t="shared" si="893"/>
        <v>0</v>
      </c>
      <c r="AA478" s="90">
        <f t="shared" si="894"/>
        <v>0</v>
      </c>
      <c r="AB478" s="90">
        <f t="shared" si="867"/>
        <v>0</v>
      </c>
      <c r="AC478" s="121" t="str">
        <f t="shared" si="895"/>
        <v>MF19DAG01</v>
      </c>
      <c r="AD478" s="90">
        <f t="shared" si="896"/>
        <v>30.42</v>
      </c>
      <c r="AE478" s="90">
        <f t="shared" si="897"/>
        <v>33</v>
      </c>
      <c r="AF478" s="90">
        <f t="shared" si="868"/>
        <v>10.038600000000001</v>
      </c>
      <c r="AG478" s="121" t="str">
        <f t="shared" si="898"/>
        <v>CT20DAG01</v>
      </c>
      <c r="AH478" s="90">
        <f t="shared" si="899"/>
        <v>30.72</v>
      </c>
      <c r="AI478" s="90">
        <f t="shared" si="900"/>
        <v>0</v>
      </c>
      <c r="AJ478" s="90">
        <f t="shared" si="869"/>
        <v>0</v>
      </c>
      <c r="AK478" s="121" t="str">
        <f t="shared" si="901"/>
        <v>AC20MN20G01</v>
      </c>
      <c r="AL478" s="90">
        <f t="shared" si="902"/>
        <v>43.5</v>
      </c>
      <c r="AM478" s="90">
        <f t="shared" si="903"/>
        <v>25</v>
      </c>
      <c r="AN478" s="90">
        <f t="shared" si="870"/>
        <v>10.875</v>
      </c>
      <c r="AO478" s="121">
        <f t="shared" si="904"/>
        <v>0</v>
      </c>
      <c r="AP478" s="118">
        <f t="shared" si="872"/>
        <v>0</v>
      </c>
      <c r="AQ478" s="89">
        <f t="shared" si="905"/>
        <v>0</v>
      </c>
      <c r="AR478" s="279">
        <f t="shared" si="873"/>
        <v>0</v>
      </c>
      <c r="AS478" s="121">
        <f t="shared" si="906"/>
        <v>0</v>
      </c>
      <c r="AT478" s="118">
        <f t="shared" si="874"/>
        <v>0</v>
      </c>
      <c r="AU478" s="279">
        <f t="shared" si="907"/>
        <v>0</v>
      </c>
      <c r="AV478" s="279">
        <f t="shared" si="875"/>
        <v>0</v>
      </c>
      <c r="AW478" s="123">
        <f t="shared" si="908"/>
        <v>0</v>
      </c>
      <c r="AX478" s="118">
        <f t="shared" si="876"/>
        <v>0</v>
      </c>
      <c r="AY478" s="287">
        <f t="shared" si="909"/>
        <v>250.26000000000002</v>
      </c>
      <c r="AZ478" s="78">
        <f t="shared" si="959"/>
        <v>46.767000000000003</v>
      </c>
      <c r="BA478" s="279"/>
      <c r="BC478" s="325">
        <f t="shared" si="960"/>
        <v>427</v>
      </c>
      <c r="BD478" s="330"/>
      <c r="BE478" s="331" t="b">
        <f t="shared" si="961"/>
        <v>0</v>
      </c>
      <c r="BF478" s="330"/>
      <c r="BG478" s="331" t="b">
        <f t="shared" si="962"/>
        <v>0</v>
      </c>
    </row>
    <row r="479" spans="1:1042" ht="15" customHeight="1" x14ac:dyDescent="0.2">
      <c r="B479" s="91">
        <v>428</v>
      </c>
      <c r="C479" s="91" t="s">
        <v>92</v>
      </c>
      <c r="D479" s="283">
        <f t="shared" si="871"/>
        <v>44170</v>
      </c>
      <c r="E479" s="90" t="str">
        <f t="shared" si="877"/>
        <v>MF19ACM01</v>
      </c>
      <c r="F479" s="90">
        <f t="shared" si="878"/>
        <v>60.84</v>
      </c>
      <c r="G479" s="90">
        <f t="shared" si="879"/>
        <v>23</v>
      </c>
      <c r="H479" s="90">
        <f t="shared" si="862"/>
        <v>13.993200000000002</v>
      </c>
      <c r="I479" s="121" t="str">
        <f t="shared" si="880"/>
        <v>CT20ACM01</v>
      </c>
      <c r="J479" s="90">
        <f t="shared" si="881"/>
        <v>62.400000000000006</v>
      </c>
      <c r="K479" s="90">
        <f t="shared" si="882"/>
        <v>18</v>
      </c>
      <c r="L479" s="90">
        <f t="shared" si="863"/>
        <v>11.232000000000001</v>
      </c>
      <c r="M479" s="121" t="str">
        <f t="shared" si="883"/>
        <v>AC20MNM02</v>
      </c>
      <c r="N479" s="90">
        <f t="shared" si="884"/>
        <v>90.12</v>
      </c>
      <c r="O479" s="90">
        <f t="shared" si="885"/>
        <v>20</v>
      </c>
      <c r="P479" s="90">
        <f t="shared" si="864"/>
        <v>18.024000000000001</v>
      </c>
      <c r="Q479" s="121" t="str">
        <f t="shared" si="886"/>
        <v>ME20ACM01</v>
      </c>
      <c r="R479" s="90">
        <f t="shared" si="887"/>
        <v>60.84</v>
      </c>
      <c r="S479" s="90">
        <f t="shared" si="888"/>
        <v>18</v>
      </c>
      <c r="T479" s="90">
        <f t="shared" si="865"/>
        <v>10.951200000000002</v>
      </c>
      <c r="U479" s="121" t="str">
        <f t="shared" si="889"/>
        <v>EU20TAM01</v>
      </c>
      <c r="V479" s="90">
        <f t="shared" si="890"/>
        <v>79.44</v>
      </c>
      <c r="W479" s="90">
        <f t="shared" si="891"/>
        <v>11</v>
      </c>
      <c r="X479" s="90">
        <f t="shared" si="866"/>
        <v>8.7383999999999986</v>
      </c>
      <c r="Y479" s="121">
        <f t="shared" si="892"/>
        <v>0</v>
      </c>
      <c r="Z479" s="90">
        <f t="shared" si="893"/>
        <v>0</v>
      </c>
      <c r="AA479" s="90">
        <f t="shared" si="894"/>
        <v>0</v>
      </c>
      <c r="AB479" s="90">
        <f t="shared" si="867"/>
        <v>0</v>
      </c>
      <c r="AC479" s="121">
        <f t="shared" si="895"/>
        <v>0</v>
      </c>
      <c r="AD479" s="90">
        <f t="shared" si="896"/>
        <v>0</v>
      </c>
      <c r="AE479" s="90">
        <f t="shared" si="897"/>
        <v>0</v>
      </c>
      <c r="AF479" s="90">
        <f t="shared" si="868"/>
        <v>0</v>
      </c>
      <c r="AG479" s="121" t="str">
        <f t="shared" si="898"/>
        <v>CT20DAG01</v>
      </c>
      <c r="AH479" s="90">
        <f t="shared" si="899"/>
        <v>30.72</v>
      </c>
      <c r="AI479" s="90">
        <f t="shared" si="900"/>
        <v>0</v>
      </c>
      <c r="AJ479" s="90">
        <f t="shared" si="869"/>
        <v>0</v>
      </c>
      <c r="AK479" s="121" t="str">
        <f t="shared" si="901"/>
        <v>AC20MN20G01</v>
      </c>
      <c r="AL479" s="90">
        <f t="shared" si="902"/>
        <v>87</v>
      </c>
      <c r="AM479" s="90">
        <f t="shared" si="903"/>
        <v>25</v>
      </c>
      <c r="AN479" s="90">
        <f t="shared" si="870"/>
        <v>21.75</v>
      </c>
      <c r="AO479" s="121">
        <f t="shared" si="904"/>
        <v>0</v>
      </c>
      <c r="AP479" s="118">
        <f t="shared" si="872"/>
        <v>0</v>
      </c>
      <c r="AQ479" s="89">
        <f t="shared" si="905"/>
        <v>0</v>
      </c>
      <c r="AR479" s="279">
        <f t="shared" si="873"/>
        <v>0</v>
      </c>
      <c r="AS479" s="121">
        <f t="shared" si="906"/>
        <v>0</v>
      </c>
      <c r="AT479" s="118">
        <f t="shared" si="874"/>
        <v>0</v>
      </c>
      <c r="AU479" s="279">
        <f t="shared" si="907"/>
        <v>0</v>
      </c>
      <c r="AV479" s="279">
        <f t="shared" si="875"/>
        <v>0</v>
      </c>
      <c r="AW479" s="123">
        <f t="shared" si="908"/>
        <v>0</v>
      </c>
      <c r="AX479" s="118">
        <f t="shared" si="876"/>
        <v>0</v>
      </c>
      <c r="AY479" s="287">
        <f t="shared" si="909"/>
        <v>471.36</v>
      </c>
      <c r="AZ479" s="78">
        <f t="shared" si="959"/>
        <v>84.688800000000001</v>
      </c>
      <c r="BA479" s="279"/>
      <c r="BC479" s="325">
        <f t="shared" si="960"/>
        <v>428</v>
      </c>
      <c r="BD479" s="330"/>
      <c r="BE479" s="331" t="b">
        <f t="shared" si="961"/>
        <v>0</v>
      </c>
      <c r="BF479" s="330"/>
      <c r="BG479" s="331" t="b">
        <f t="shared" si="962"/>
        <v>0</v>
      </c>
    </row>
    <row r="480" spans="1:1042" ht="15" customHeight="1" x14ac:dyDescent="0.2">
      <c r="B480" s="91">
        <v>429</v>
      </c>
      <c r="C480" s="91" t="s">
        <v>92</v>
      </c>
      <c r="D480" s="283">
        <f t="shared" si="871"/>
        <v>44170</v>
      </c>
      <c r="E480" s="90" t="str">
        <f t="shared" si="877"/>
        <v>MF19ACM01</v>
      </c>
      <c r="F480" s="90">
        <f t="shared" si="878"/>
        <v>60.84</v>
      </c>
      <c r="G480" s="90">
        <f t="shared" si="879"/>
        <v>23</v>
      </c>
      <c r="H480" s="90">
        <f t="shared" si="862"/>
        <v>13.993200000000002</v>
      </c>
      <c r="I480" s="121" t="str">
        <f t="shared" si="880"/>
        <v>CT20ACM01</v>
      </c>
      <c r="J480" s="90">
        <f t="shared" si="881"/>
        <v>31.200000000000003</v>
      </c>
      <c r="K480" s="90">
        <f t="shared" si="882"/>
        <v>18</v>
      </c>
      <c r="L480" s="90">
        <f t="shared" si="863"/>
        <v>5.6160000000000005</v>
      </c>
      <c r="M480" s="121" t="str">
        <f t="shared" si="883"/>
        <v>AC20MNM02</v>
      </c>
      <c r="N480" s="90">
        <f t="shared" si="884"/>
        <v>90.12</v>
      </c>
      <c r="O480" s="90">
        <f t="shared" si="885"/>
        <v>20</v>
      </c>
      <c r="P480" s="90">
        <f t="shared" si="864"/>
        <v>18.024000000000001</v>
      </c>
      <c r="Q480" s="121" t="str">
        <f t="shared" si="886"/>
        <v>ME20ACM01</v>
      </c>
      <c r="R480" s="90">
        <f t="shared" si="887"/>
        <v>30.42</v>
      </c>
      <c r="S480" s="90">
        <f t="shared" si="888"/>
        <v>18</v>
      </c>
      <c r="T480" s="90">
        <f t="shared" si="865"/>
        <v>5.4756000000000009</v>
      </c>
      <c r="U480" s="121" t="str">
        <f t="shared" si="889"/>
        <v>EU20TAM01</v>
      </c>
      <c r="V480" s="90">
        <f t="shared" si="890"/>
        <v>79.44</v>
      </c>
      <c r="W480" s="90">
        <f t="shared" si="891"/>
        <v>11</v>
      </c>
      <c r="X480" s="90">
        <f t="shared" si="866"/>
        <v>8.7383999999999986</v>
      </c>
      <c r="Y480" s="121">
        <f t="shared" si="892"/>
        <v>0</v>
      </c>
      <c r="Z480" s="90">
        <f t="shared" si="893"/>
        <v>0</v>
      </c>
      <c r="AA480" s="90">
        <f t="shared" si="894"/>
        <v>0</v>
      </c>
      <c r="AB480" s="90">
        <f t="shared" si="867"/>
        <v>0</v>
      </c>
      <c r="AC480" s="121" t="str">
        <f t="shared" si="895"/>
        <v>MF19DAG01</v>
      </c>
      <c r="AD480" s="90">
        <f t="shared" si="896"/>
        <v>60.84</v>
      </c>
      <c r="AE480" s="90">
        <f t="shared" si="897"/>
        <v>33</v>
      </c>
      <c r="AF480" s="90">
        <f t="shared" si="868"/>
        <v>20.077200000000001</v>
      </c>
      <c r="AG480" s="121" t="str">
        <f t="shared" si="898"/>
        <v>CT20DAG01</v>
      </c>
      <c r="AH480" s="90">
        <f t="shared" si="899"/>
        <v>61.44</v>
      </c>
      <c r="AI480" s="90">
        <f t="shared" si="900"/>
        <v>0</v>
      </c>
      <c r="AJ480" s="90">
        <f t="shared" si="869"/>
        <v>0</v>
      </c>
      <c r="AK480" s="121" t="str">
        <f t="shared" si="901"/>
        <v>AC20MN20G01</v>
      </c>
      <c r="AL480" s="90">
        <f t="shared" si="902"/>
        <v>87</v>
      </c>
      <c r="AM480" s="90">
        <f t="shared" si="903"/>
        <v>25</v>
      </c>
      <c r="AN480" s="90">
        <f t="shared" si="870"/>
        <v>21.75</v>
      </c>
      <c r="AO480" s="121">
        <f t="shared" si="904"/>
        <v>0</v>
      </c>
      <c r="AP480" s="118">
        <f t="shared" si="872"/>
        <v>0</v>
      </c>
      <c r="AQ480" s="89">
        <f t="shared" si="905"/>
        <v>0</v>
      </c>
      <c r="AR480" s="279">
        <f t="shared" si="873"/>
        <v>0</v>
      </c>
      <c r="AS480" s="121">
        <f t="shared" si="906"/>
        <v>0</v>
      </c>
      <c r="AT480" s="118">
        <f t="shared" si="874"/>
        <v>0</v>
      </c>
      <c r="AU480" s="279">
        <f t="shared" si="907"/>
        <v>0</v>
      </c>
      <c r="AV480" s="279">
        <f t="shared" si="875"/>
        <v>0</v>
      </c>
      <c r="AW480" s="123">
        <f t="shared" si="908"/>
        <v>0</v>
      </c>
      <c r="AX480" s="118">
        <f t="shared" si="876"/>
        <v>0</v>
      </c>
      <c r="AY480" s="287">
        <f t="shared" si="909"/>
        <v>501.3</v>
      </c>
      <c r="AZ480" s="78">
        <f t="shared" si="959"/>
        <v>93.674400000000006</v>
      </c>
      <c r="BA480" s="279"/>
      <c r="BC480" s="325">
        <f t="shared" si="960"/>
        <v>429</v>
      </c>
      <c r="BD480" s="330"/>
      <c r="BE480" s="331" t="b">
        <f t="shared" si="961"/>
        <v>0</v>
      </c>
      <c r="BF480" s="330"/>
      <c r="BG480" s="331" t="b">
        <f t="shared" si="962"/>
        <v>0</v>
      </c>
    </row>
    <row r="481" spans="2:1042" s="112" customFormat="1" ht="15" customHeight="1" x14ac:dyDescent="0.3">
      <c r="B481" s="91">
        <v>430</v>
      </c>
      <c r="C481" s="91" t="s">
        <v>92</v>
      </c>
      <c r="D481" s="283">
        <f t="shared" si="871"/>
        <v>44170</v>
      </c>
      <c r="E481" s="90" t="str">
        <f t="shared" si="877"/>
        <v>MF19ACM01</v>
      </c>
      <c r="F481" s="90">
        <f t="shared" si="878"/>
        <v>91.26</v>
      </c>
      <c r="G481" s="90">
        <f t="shared" si="879"/>
        <v>23</v>
      </c>
      <c r="H481" s="90">
        <f t="shared" si="862"/>
        <v>20.989799999999999</v>
      </c>
      <c r="I481" s="121" t="str">
        <f t="shared" si="880"/>
        <v>CT20ACM01</v>
      </c>
      <c r="J481" s="90">
        <f t="shared" si="881"/>
        <v>62.400000000000006</v>
      </c>
      <c r="K481" s="90">
        <f t="shared" si="882"/>
        <v>18</v>
      </c>
      <c r="L481" s="90">
        <f t="shared" si="863"/>
        <v>11.232000000000001</v>
      </c>
      <c r="M481" s="121" t="str">
        <f t="shared" si="883"/>
        <v>AC20MNM02</v>
      </c>
      <c r="N481" s="90">
        <f t="shared" si="884"/>
        <v>180.24</v>
      </c>
      <c r="O481" s="90">
        <f t="shared" si="885"/>
        <v>20</v>
      </c>
      <c r="P481" s="90">
        <f t="shared" si="864"/>
        <v>36.048000000000002</v>
      </c>
      <c r="Q481" s="121" t="str">
        <f t="shared" si="886"/>
        <v>ME20ACM01</v>
      </c>
      <c r="R481" s="90">
        <f t="shared" si="887"/>
        <v>60.84</v>
      </c>
      <c r="S481" s="90">
        <f t="shared" si="888"/>
        <v>18</v>
      </c>
      <c r="T481" s="90">
        <f t="shared" si="865"/>
        <v>10.951200000000002</v>
      </c>
      <c r="U481" s="121" t="str">
        <f t="shared" si="889"/>
        <v>EU20TAM01</v>
      </c>
      <c r="V481" s="90">
        <f t="shared" si="890"/>
        <v>79.44</v>
      </c>
      <c r="W481" s="90">
        <f t="shared" si="891"/>
        <v>11</v>
      </c>
      <c r="X481" s="90">
        <f t="shared" si="866"/>
        <v>8.7383999999999986</v>
      </c>
      <c r="Y481" s="121">
        <f t="shared" si="892"/>
        <v>0</v>
      </c>
      <c r="Z481" s="90">
        <f t="shared" si="893"/>
        <v>0</v>
      </c>
      <c r="AA481" s="90">
        <f t="shared" si="894"/>
        <v>0</v>
      </c>
      <c r="AB481" s="90">
        <f t="shared" si="867"/>
        <v>0</v>
      </c>
      <c r="AC481" s="121">
        <f t="shared" si="895"/>
        <v>0</v>
      </c>
      <c r="AD481" s="90">
        <f t="shared" si="896"/>
        <v>0</v>
      </c>
      <c r="AE481" s="90">
        <f t="shared" si="897"/>
        <v>0</v>
      </c>
      <c r="AF481" s="90">
        <f t="shared" si="868"/>
        <v>0</v>
      </c>
      <c r="AG481" s="121">
        <f t="shared" si="898"/>
        <v>0</v>
      </c>
      <c r="AH481" s="90">
        <f t="shared" si="899"/>
        <v>0</v>
      </c>
      <c r="AI481" s="90">
        <f t="shared" si="900"/>
        <v>0</v>
      </c>
      <c r="AJ481" s="90">
        <f t="shared" si="869"/>
        <v>0</v>
      </c>
      <c r="AK481" s="121">
        <f t="shared" si="901"/>
        <v>0</v>
      </c>
      <c r="AL481" s="90">
        <f t="shared" si="902"/>
        <v>0</v>
      </c>
      <c r="AM481" s="90">
        <f t="shared" si="903"/>
        <v>0</v>
      </c>
      <c r="AN481" s="90">
        <f t="shared" si="870"/>
        <v>0</v>
      </c>
      <c r="AO481" s="121">
        <f t="shared" si="904"/>
        <v>0</v>
      </c>
      <c r="AP481" s="118">
        <f t="shared" si="872"/>
        <v>0</v>
      </c>
      <c r="AQ481" s="89">
        <f t="shared" si="905"/>
        <v>0</v>
      </c>
      <c r="AR481" s="279">
        <f t="shared" si="873"/>
        <v>0</v>
      </c>
      <c r="AS481" s="121">
        <f t="shared" si="906"/>
        <v>0</v>
      </c>
      <c r="AT481" s="118">
        <f t="shared" si="874"/>
        <v>0</v>
      </c>
      <c r="AU481" s="279">
        <f t="shared" si="907"/>
        <v>0</v>
      </c>
      <c r="AV481" s="279">
        <f t="shared" si="875"/>
        <v>0</v>
      </c>
      <c r="AW481" s="123">
        <f t="shared" si="908"/>
        <v>0</v>
      </c>
      <c r="AX481" s="118">
        <f t="shared" si="876"/>
        <v>0</v>
      </c>
      <c r="AY481" s="287">
        <f t="shared" si="909"/>
        <v>474.18</v>
      </c>
      <c r="AZ481" s="78">
        <f t="shared" si="959"/>
        <v>87.959400000000002</v>
      </c>
      <c r="BA481" s="279"/>
      <c r="BB481" s="127"/>
      <c r="BC481" s="325">
        <f t="shared" si="960"/>
        <v>430</v>
      </c>
      <c r="BD481" s="330"/>
      <c r="BE481" s="331" t="b">
        <f t="shared" si="961"/>
        <v>0</v>
      </c>
      <c r="BF481" s="330"/>
      <c r="BG481" s="331" t="b">
        <f t="shared" si="962"/>
        <v>0</v>
      </c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  <c r="CI481" s="113"/>
      <c r="CJ481" s="113"/>
      <c r="CK481" s="113"/>
      <c r="CL481" s="113"/>
      <c r="CM481" s="113"/>
      <c r="CN481" s="113"/>
      <c r="CO481" s="113"/>
      <c r="CP481" s="113"/>
      <c r="CQ481" s="113"/>
      <c r="CR481" s="113"/>
      <c r="CS481" s="113"/>
      <c r="CT481" s="113"/>
      <c r="CU481" s="113"/>
      <c r="CV481" s="113"/>
      <c r="CW481" s="113"/>
      <c r="CX481" s="113"/>
      <c r="CY481" s="113"/>
      <c r="CZ481" s="113"/>
      <c r="DA481" s="113"/>
      <c r="DB481" s="113"/>
      <c r="DC481" s="113"/>
      <c r="DD481" s="113"/>
      <c r="DE481" s="113"/>
      <c r="DF481" s="113"/>
      <c r="DG481" s="113"/>
      <c r="DH481" s="113"/>
      <c r="DI481" s="113"/>
      <c r="DJ481" s="113"/>
      <c r="DK481" s="113"/>
      <c r="DL481" s="113"/>
      <c r="DM481" s="113"/>
      <c r="DN481" s="113"/>
      <c r="DO481" s="113"/>
      <c r="DP481" s="113"/>
      <c r="DQ481" s="113"/>
      <c r="DR481" s="113"/>
      <c r="DS481" s="113"/>
      <c r="DT481" s="113"/>
      <c r="DU481" s="113"/>
      <c r="DV481" s="113"/>
      <c r="DW481" s="113"/>
      <c r="DX481" s="113"/>
      <c r="DY481" s="113"/>
      <c r="DZ481" s="113"/>
      <c r="EA481" s="113"/>
      <c r="EB481" s="113"/>
      <c r="EC481" s="113"/>
      <c r="ED481" s="113"/>
      <c r="EE481" s="113"/>
      <c r="EF481" s="113"/>
      <c r="EG481" s="113"/>
      <c r="EH481" s="113"/>
      <c r="EI481" s="113"/>
      <c r="EJ481" s="113"/>
      <c r="EK481" s="113"/>
      <c r="EL481" s="113"/>
      <c r="EM481" s="113"/>
      <c r="EN481" s="113"/>
      <c r="EO481" s="113"/>
      <c r="EP481" s="113"/>
      <c r="EQ481" s="113"/>
      <c r="ER481" s="113"/>
      <c r="ES481" s="113"/>
      <c r="ET481" s="113"/>
      <c r="EU481" s="113"/>
      <c r="EV481" s="113"/>
      <c r="EW481" s="113"/>
      <c r="EX481" s="113"/>
      <c r="EY481" s="113"/>
      <c r="EZ481" s="113"/>
      <c r="FA481" s="113"/>
      <c r="FB481" s="113"/>
      <c r="FC481" s="113"/>
      <c r="FD481" s="113"/>
      <c r="FE481" s="113"/>
      <c r="FF481" s="113"/>
      <c r="FG481" s="113"/>
      <c r="FH481" s="113"/>
      <c r="FI481" s="113"/>
      <c r="FJ481" s="113"/>
      <c r="FK481" s="113"/>
      <c r="FL481" s="113"/>
      <c r="FM481" s="113"/>
      <c r="FN481" s="113"/>
      <c r="FO481" s="113"/>
      <c r="FP481" s="113"/>
      <c r="FQ481" s="113"/>
      <c r="FR481" s="113"/>
      <c r="FS481" s="113"/>
      <c r="FT481" s="113"/>
      <c r="FU481" s="113"/>
      <c r="FV481" s="113"/>
      <c r="FW481" s="113"/>
      <c r="FX481" s="113"/>
      <c r="FY481" s="113"/>
      <c r="FZ481" s="113"/>
      <c r="GA481" s="113"/>
      <c r="GB481" s="113"/>
      <c r="GC481" s="113"/>
      <c r="GD481" s="113"/>
      <c r="GE481" s="113"/>
      <c r="GF481" s="113"/>
      <c r="GG481" s="113"/>
      <c r="GH481" s="113"/>
      <c r="GI481" s="113"/>
      <c r="GJ481" s="113"/>
      <c r="GK481" s="113"/>
      <c r="GL481" s="113"/>
      <c r="GM481" s="113"/>
      <c r="GN481" s="113"/>
      <c r="GO481" s="113"/>
      <c r="GP481" s="113"/>
      <c r="GQ481" s="113"/>
      <c r="GR481" s="113"/>
      <c r="GS481" s="113"/>
      <c r="GT481" s="113"/>
      <c r="GU481" s="113"/>
      <c r="GV481" s="113"/>
      <c r="GW481" s="113"/>
      <c r="GX481" s="113"/>
      <c r="GY481" s="113"/>
      <c r="GZ481" s="113"/>
      <c r="HA481" s="113"/>
      <c r="HB481" s="113"/>
      <c r="HC481" s="113"/>
      <c r="HD481" s="113"/>
      <c r="HE481" s="113"/>
      <c r="HF481" s="113"/>
      <c r="HG481" s="113"/>
      <c r="HH481" s="113"/>
      <c r="HI481" s="113"/>
      <c r="HJ481" s="113"/>
      <c r="HK481" s="113"/>
      <c r="HL481" s="113"/>
      <c r="HM481" s="113"/>
      <c r="HN481" s="113"/>
      <c r="HO481" s="113"/>
      <c r="HP481" s="113"/>
      <c r="HQ481" s="113"/>
      <c r="HR481" s="113"/>
      <c r="HS481" s="113"/>
      <c r="HT481" s="113"/>
      <c r="HU481" s="113"/>
      <c r="HV481" s="113"/>
      <c r="HW481" s="113"/>
      <c r="HX481" s="113"/>
      <c r="HY481" s="113"/>
      <c r="HZ481" s="113"/>
      <c r="IA481" s="113"/>
      <c r="IB481" s="113"/>
      <c r="IC481" s="113"/>
      <c r="ID481" s="113"/>
      <c r="IE481" s="113"/>
      <c r="IF481" s="113"/>
      <c r="IG481" s="113"/>
      <c r="IH481" s="113"/>
      <c r="II481" s="113"/>
      <c r="IJ481" s="113"/>
      <c r="IK481" s="113"/>
      <c r="IL481" s="113"/>
      <c r="IM481" s="113"/>
      <c r="IN481" s="113"/>
      <c r="IO481" s="113"/>
      <c r="IP481" s="113"/>
      <c r="IQ481" s="113"/>
      <c r="IR481" s="113"/>
      <c r="IS481" s="113"/>
      <c r="IT481" s="113"/>
      <c r="IU481" s="113"/>
      <c r="IV481" s="113"/>
      <c r="IW481" s="113"/>
      <c r="IX481" s="113"/>
      <c r="IY481" s="113"/>
      <c r="IZ481" s="113"/>
      <c r="JA481" s="113"/>
      <c r="JB481" s="113"/>
      <c r="JC481" s="113"/>
      <c r="JD481" s="113"/>
      <c r="JE481" s="113"/>
      <c r="JF481" s="113"/>
      <c r="JG481" s="113"/>
      <c r="JH481" s="113"/>
      <c r="JI481" s="113"/>
      <c r="JJ481" s="113"/>
      <c r="JK481" s="113"/>
      <c r="JL481" s="113"/>
      <c r="JM481" s="113"/>
      <c r="JN481" s="113"/>
      <c r="JO481" s="113"/>
      <c r="JP481" s="113"/>
      <c r="JQ481" s="113"/>
      <c r="JR481" s="113"/>
      <c r="JS481" s="113"/>
      <c r="JT481" s="113"/>
      <c r="JU481" s="113"/>
      <c r="JV481" s="113"/>
      <c r="JW481" s="113"/>
      <c r="JX481" s="113"/>
      <c r="JY481" s="113"/>
      <c r="JZ481" s="113"/>
      <c r="KA481" s="113"/>
      <c r="KB481" s="113"/>
      <c r="KC481" s="113"/>
      <c r="KD481" s="113"/>
      <c r="KE481" s="113"/>
      <c r="KF481" s="113"/>
      <c r="KG481" s="113"/>
      <c r="KH481" s="113"/>
      <c r="KI481" s="113"/>
      <c r="KJ481" s="113"/>
      <c r="KK481" s="113"/>
      <c r="KL481" s="113"/>
      <c r="KM481" s="113"/>
      <c r="KN481" s="113"/>
      <c r="KO481" s="113"/>
      <c r="KP481" s="113"/>
      <c r="KQ481" s="113"/>
      <c r="KR481" s="113"/>
      <c r="KS481" s="113"/>
      <c r="KT481" s="113"/>
      <c r="KU481" s="113"/>
      <c r="KV481" s="113"/>
      <c r="KW481" s="113"/>
      <c r="KX481" s="113"/>
      <c r="KY481" s="113"/>
      <c r="KZ481" s="113"/>
      <c r="LA481" s="113"/>
      <c r="LB481" s="113"/>
      <c r="LC481" s="113"/>
      <c r="LD481" s="113"/>
      <c r="LE481" s="113"/>
      <c r="LF481" s="113"/>
      <c r="LG481" s="113"/>
      <c r="LH481" s="113"/>
      <c r="LI481" s="113"/>
      <c r="LJ481" s="113"/>
      <c r="LK481" s="113"/>
      <c r="LL481" s="113"/>
      <c r="LM481" s="113"/>
      <c r="LN481" s="113"/>
      <c r="LO481" s="113"/>
      <c r="LP481" s="113"/>
      <c r="LQ481" s="113"/>
      <c r="LR481" s="113"/>
      <c r="LS481" s="113"/>
      <c r="LT481" s="113"/>
      <c r="LU481" s="113"/>
      <c r="LV481" s="113"/>
      <c r="LW481" s="113"/>
      <c r="LX481" s="113"/>
      <c r="LY481" s="113"/>
      <c r="LZ481" s="113"/>
      <c r="MA481" s="113"/>
      <c r="MB481" s="113"/>
      <c r="MC481" s="113"/>
      <c r="MD481" s="113"/>
      <c r="ME481" s="113"/>
      <c r="MF481" s="113"/>
      <c r="MG481" s="113"/>
      <c r="MH481" s="113"/>
      <c r="MI481" s="113"/>
      <c r="MJ481" s="113"/>
      <c r="MK481" s="113"/>
      <c r="ML481" s="113"/>
      <c r="MM481" s="113"/>
      <c r="MN481" s="113"/>
      <c r="MO481" s="113"/>
      <c r="MP481" s="113"/>
      <c r="MQ481" s="113"/>
      <c r="MR481" s="113"/>
      <c r="MS481" s="113"/>
      <c r="MT481" s="113"/>
      <c r="MU481" s="113"/>
      <c r="MV481" s="113"/>
      <c r="MW481" s="113"/>
      <c r="MX481" s="113"/>
      <c r="MY481" s="113"/>
      <c r="MZ481" s="113"/>
      <c r="NA481" s="113"/>
      <c r="NB481" s="113"/>
      <c r="NC481" s="113"/>
      <c r="ND481" s="113"/>
      <c r="NE481" s="113"/>
      <c r="NF481" s="113"/>
      <c r="NG481" s="113"/>
      <c r="NH481" s="113"/>
      <c r="NI481" s="113"/>
      <c r="NJ481" s="113"/>
      <c r="NK481" s="113"/>
      <c r="NL481" s="113"/>
      <c r="NM481" s="113"/>
      <c r="NN481" s="113"/>
      <c r="NO481" s="113"/>
      <c r="NP481" s="113"/>
      <c r="NQ481" s="113"/>
      <c r="NR481" s="113"/>
      <c r="NS481" s="113"/>
      <c r="NT481" s="113"/>
      <c r="NU481" s="113"/>
      <c r="NV481" s="113"/>
      <c r="NW481" s="113"/>
      <c r="NX481" s="113"/>
      <c r="NY481" s="113"/>
      <c r="NZ481" s="113"/>
      <c r="OA481" s="113"/>
      <c r="OB481" s="113"/>
      <c r="OC481" s="113"/>
      <c r="OD481" s="113"/>
      <c r="OE481" s="113"/>
      <c r="OF481" s="113"/>
      <c r="OG481" s="113"/>
      <c r="OH481" s="113"/>
      <c r="OI481" s="113"/>
      <c r="OJ481" s="113"/>
      <c r="OK481" s="113"/>
      <c r="OL481" s="113"/>
      <c r="OM481" s="113"/>
      <c r="ON481" s="113"/>
      <c r="OO481" s="113"/>
      <c r="OP481" s="113"/>
      <c r="OQ481" s="113"/>
      <c r="OR481" s="113"/>
      <c r="OS481" s="113"/>
      <c r="OT481" s="113"/>
      <c r="OU481" s="113"/>
      <c r="OV481" s="113"/>
      <c r="OW481" s="113"/>
      <c r="OX481" s="113"/>
      <c r="OY481" s="113"/>
      <c r="OZ481" s="113"/>
      <c r="PA481" s="113"/>
      <c r="PB481" s="113"/>
      <c r="PC481" s="113"/>
      <c r="PD481" s="113"/>
      <c r="PE481" s="113"/>
      <c r="PF481" s="113"/>
      <c r="PG481" s="113"/>
      <c r="PH481" s="113"/>
      <c r="PI481" s="113"/>
      <c r="PJ481" s="113"/>
      <c r="PK481" s="113"/>
      <c r="PL481" s="113"/>
      <c r="PM481" s="113"/>
      <c r="PN481" s="113"/>
      <c r="PO481" s="113"/>
      <c r="PP481" s="113"/>
      <c r="PQ481" s="113"/>
      <c r="PR481" s="113"/>
      <c r="PS481" s="113"/>
      <c r="PT481" s="113"/>
      <c r="PU481" s="113"/>
      <c r="PV481" s="113"/>
      <c r="PW481" s="113"/>
      <c r="PX481" s="113"/>
      <c r="PY481" s="113"/>
      <c r="PZ481" s="113"/>
      <c r="QA481" s="113"/>
      <c r="QB481" s="113"/>
      <c r="QC481" s="113"/>
      <c r="QD481" s="113"/>
      <c r="QE481" s="113"/>
      <c r="QF481" s="113"/>
      <c r="QG481" s="113"/>
      <c r="QH481" s="113"/>
      <c r="QI481" s="113"/>
      <c r="QJ481" s="113"/>
      <c r="QK481" s="113"/>
      <c r="QL481" s="113"/>
      <c r="QM481" s="113"/>
      <c r="QN481" s="113"/>
      <c r="QO481" s="113"/>
      <c r="QP481" s="113"/>
      <c r="QQ481" s="113"/>
      <c r="QR481" s="113"/>
      <c r="QS481" s="113"/>
      <c r="QT481" s="113"/>
      <c r="QU481" s="113"/>
      <c r="QV481" s="113"/>
      <c r="QW481" s="113"/>
      <c r="QX481" s="113"/>
      <c r="QY481" s="113"/>
      <c r="QZ481" s="113"/>
      <c r="RA481" s="113"/>
      <c r="RB481" s="113"/>
      <c r="RC481" s="113"/>
      <c r="RD481" s="113"/>
      <c r="RE481" s="113"/>
      <c r="RF481" s="113"/>
      <c r="RG481" s="113"/>
      <c r="RH481" s="113"/>
      <c r="RI481" s="113"/>
      <c r="RJ481" s="113"/>
      <c r="RK481" s="113"/>
      <c r="RL481" s="113"/>
      <c r="RM481" s="113"/>
      <c r="RN481" s="113"/>
      <c r="RO481" s="113"/>
      <c r="RP481" s="113"/>
      <c r="RQ481" s="113"/>
      <c r="RR481" s="113"/>
      <c r="RS481" s="113"/>
      <c r="RT481" s="113"/>
      <c r="RU481" s="113"/>
      <c r="RV481" s="113"/>
      <c r="RW481" s="113"/>
      <c r="RX481" s="113"/>
      <c r="RY481" s="113"/>
      <c r="RZ481" s="113"/>
      <c r="SA481" s="113"/>
      <c r="SB481" s="113"/>
      <c r="SC481" s="113"/>
      <c r="SD481" s="113"/>
      <c r="SE481" s="113"/>
      <c r="SF481" s="113"/>
      <c r="SG481" s="113"/>
      <c r="SH481" s="113"/>
      <c r="SI481" s="113"/>
      <c r="SJ481" s="113"/>
      <c r="SK481" s="113"/>
      <c r="SL481" s="113"/>
      <c r="SM481" s="113"/>
      <c r="SN481" s="113"/>
      <c r="SO481" s="113"/>
      <c r="SP481" s="113"/>
      <c r="SQ481" s="113"/>
      <c r="SR481" s="113"/>
      <c r="SS481" s="113"/>
      <c r="ST481" s="113"/>
      <c r="SU481" s="113"/>
      <c r="SV481" s="113"/>
      <c r="SW481" s="113"/>
      <c r="SX481" s="113"/>
      <c r="SY481" s="113"/>
      <c r="SZ481" s="113"/>
      <c r="TA481" s="113"/>
      <c r="TB481" s="113"/>
      <c r="TC481" s="113"/>
      <c r="TD481" s="113"/>
      <c r="TE481" s="113"/>
      <c r="TF481" s="113"/>
      <c r="TG481" s="113"/>
      <c r="TH481" s="113"/>
      <c r="TI481" s="113"/>
      <c r="TJ481" s="113"/>
      <c r="TK481" s="113"/>
      <c r="TL481" s="113"/>
      <c r="TM481" s="113"/>
      <c r="TN481" s="113"/>
      <c r="TO481" s="113"/>
      <c r="TP481" s="113"/>
      <c r="TQ481" s="113"/>
      <c r="TR481" s="113"/>
      <c r="TS481" s="113"/>
      <c r="TT481" s="113"/>
      <c r="TU481" s="113"/>
      <c r="TV481" s="113"/>
      <c r="TW481" s="113"/>
      <c r="TX481" s="113"/>
      <c r="TY481" s="113"/>
      <c r="TZ481" s="113"/>
      <c r="UA481" s="113"/>
      <c r="UB481" s="113"/>
      <c r="UC481" s="113"/>
      <c r="UD481" s="113"/>
      <c r="UE481" s="113"/>
      <c r="UF481" s="113"/>
      <c r="UG481" s="113"/>
      <c r="UH481" s="113"/>
      <c r="UI481" s="113"/>
      <c r="UJ481" s="113"/>
      <c r="UK481" s="113"/>
      <c r="UL481" s="113"/>
      <c r="UM481" s="113"/>
      <c r="UN481" s="113"/>
      <c r="UO481" s="113"/>
      <c r="UP481" s="113"/>
      <c r="UQ481" s="113"/>
      <c r="UR481" s="113"/>
      <c r="US481" s="113"/>
      <c r="UT481" s="113"/>
      <c r="UU481" s="113"/>
      <c r="UV481" s="113"/>
      <c r="UW481" s="113"/>
      <c r="UX481" s="113"/>
      <c r="UY481" s="113"/>
      <c r="UZ481" s="113"/>
      <c r="VA481" s="113"/>
      <c r="VB481" s="113"/>
      <c r="VC481" s="113"/>
      <c r="VD481" s="113"/>
      <c r="VE481" s="113"/>
      <c r="VF481" s="113"/>
      <c r="VG481" s="113"/>
      <c r="VH481" s="113"/>
      <c r="VI481" s="113"/>
      <c r="VJ481" s="113"/>
      <c r="VK481" s="113"/>
      <c r="VL481" s="113"/>
      <c r="VM481" s="113"/>
      <c r="VN481" s="113"/>
      <c r="VO481" s="113"/>
      <c r="VP481" s="113"/>
      <c r="VQ481" s="113"/>
      <c r="VR481" s="113"/>
      <c r="VS481" s="113"/>
      <c r="VT481" s="113"/>
      <c r="VU481" s="113"/>
      <c r="VV481" s="113"/>
      <c r="VW481" s="113"/>
      <c r="VX481" s="113"/>
      <c r="VY481" s="113"/>
      <c r="VZ481" s="113"/>
      <c r="WA481" s="113"/>
      <c r="WB481" s="113"/>
      <c r="WC481" s="113"/>
      <c r="WD481" s="113"/>
      <c r="WE481" s="113"/>
      <c r="WF481" s="113"/>
      <c r="WG481" s="113"/>
      <c r="WH481" s="113"/>
      <c r="WI481" s="113"/>
      <c r="WJ481" s="113"/>
      <c r="WK481" s="113"/>
      <c r="WL481" s="113"/>
      <c r="WM481" s="113"/>
      <c r="WN481" s="113"/>
      <c r="WO481" s="113"/>
      <c r="WP481" s="113"/>
      <c r="WQ481" s="113"/>
      <c r="WR481" s="113"/>
      <c r="WS481" s="113"/>
      <c r="WT481" s="113"/>
      <c r="WU481" s="113"/>
      <c r="WV481" s="113"/>
      <c r="WW481" s="113"/>
      <c r="WX481" s="113"/>
      <c r="WY481" s="113"/>
      <c r="WZ481" s="113"/>
      <c r="XA481" s="113"/>
      <c r="XB481" s="113"/>
      <c r="XC481" s="113"/>
      <c r="XD481" s="113"/>
      <c r="XE481" s="113"/>
      <c r="XF481" s="113"/>
      <c r="XG481" s="113"/>
      <c r="XH481" s="113"/>
      <c r="XI481" s="113"/>
      <c r="XJ481" s="113"/>
      <c r="XK481" s="113"/>
      <c r="XL481" s="113"/>
      <c r="XM481" s="113"/>
      <c r="XN481" s="113"/>
      <c r="XO481" s="113"/>
      <c r="XP481" s="113"/>
      <c r="XQ481" s="113"/>
      <c r="XR481" s="113"/>
      <c r="XS481" s="113"/>
      <c r="XT481" s="113"/>
      <c r="XU481" s="113"/>
      <c r="XV481" s="113"/>
      <c r="XW481" s="113"/>
      <c r="XX481" s="113"/>
      <c r="XY481" s="113"/>
      <c r="XZ481" s="113"/>
      <c r="YA481" s="113"/>
      <c r="YB481" s="113"/>
      <c r="YC481" s="113"/>
      <c r="YD481" s="113"/>
      <c r="YE481" s="113"/>
      <c r="YF481" s="113"/>
      <c r="YG481" s="113"/>
      <c r="YH481" s="113"/>
      <c r="YI481" s="113"/>
      <c r="YJ481" s="113"/>
      <c r="YK481" s="113"/>
      <c r="YL481" s="113"/>
      <c r="YM481" s="113"/>
      <c r="YN481" s="113"/>
      <c r="YO481" s="113"/>
      <c r="YP481" s="113"/>
      <c r="YQ481" s="113"/>
      <c r="YR481" s="113"/>
      <c r="YS481" s="113"/>
      <c r="YT481" s="113"/>
      <c r="YU481" s="113"/>
      <c r="YV481" s="113"/>
      <c r="YW481" s="113"/>
      <c r="YX481" s="113"/>
      <c r="YY481" s="113"/>
      <c r="YZ481" s="113"/>
      <c r="ZA481" s="113"/>
      <c r="ZB481" s="113"/>
      <c r="ZC481" s="113"/>
      <c r="ZD481" s="113"/>
      <c r="ZE481" s="113"/>
      <c r="ZF481" s="113"/>
      <c r="ZG481" s="113"/>
      <c r="ZH481" s="113"/>
      <c r="ZI481" s="113"/>
      <c r="ZJ481" s="113"/>
      <c r="ZK481" s="113"/>
      <c r="ZL481" s="113"/>
      <c r="ZM481" s="113"/>
      <c r="ZN481" s="113"/>
      <c r="ZO481" s="113"/>
      <c r="ZP481" s="113"/>
      <c r="ZQ481" s="113"/>
      <c r="ZR481" s="113"/>
      <c r="ZS481" s="113"/>
      <c r="ZT481" s="113"/>
      <c r="ZU481" s="113"/>
      <c r="ZV481" s="113"/>
      <c r="ZW481" s="113"/>
      <c r="ZX481" s="113"/>
      <c r="ZY481" s="113"/>
      <c r="ZZ481" s="113"/>
      <c r="AAA481" s="113"/>
      <c r="AAB481" s="113"/>
      <c r="AAC481" s="113"/>
      <c r="AAD481" s="113"/>
      <c r="AAE481" s="113"/>
      <c r="AAF481" s="113"/>
      <c r="AAG481" s="113"/>
      <c r="AAH481" s="113"/>
      <c r="AAI481" s="113"/>
      <c r="AAJ481" s="113"/>
      <c r="AAK481" s="113"/>
      <c r="AAL481" s="113"/>
      <c r="AAM481" s="113"/>
      <c r="AAN481" s="113"/>
      <c r="AAO481" s="113"/>
      <c r="AAP481" s="113"/>
      <c r="AAQ481" s="113"/>
      <c r="AAR481" s="113"/>
      <c r="AAS481" s="113"/>
      <c r="AAT481" s="113"/>
      <c r="AAU481" s="113"/>
      <c r="AAV481" s="113"/>
      <c r="AAW481" s="113"/>
      <c r="AAX481" s="113"/>
      <c r="AAY481" s="113"/>
      <c r="AAZ481" s="113"/>
      <c r="ABA481" s="113"/>
      <c r="ABB481" s="113"/>
      <c r="ABC481" s="113"/>
      <c r="ABD481" s="113"/>
      <c r="ABE481" s="113"/>
      <c r="ABF481" s="113"/>
      <c r="ABG481" s="113"/>
      <c r="ABH481" s="113"/>
      <c r="ABI481" s="113"/>
      <c r="ABJ481" s="113"/>
      <c r="ABK481" s="113"/>
      <c r="ABL481" s="113"/>
      <c r="ABM481" s="113"/>
      <c r="ABN481" s="113"/>
      <c r="ABO481" s="113"/>
      <c r="ABP481" s="113"/>
      <c r="ABQ481" s="113"/>
      <c r="ABR481" s="113"/>
      <c r="ABS481" s="113"/>
      <c r="ABT481" s="113"/>
      <c r="ABU481" s="113"/>
      <c r="ABV481" s="113"/>
      <c r="ABW481" s="113"/>
      <c r="ABX481" s="113"/>
      <c r="ABY481" s="113"/>
      <c r="ABZ481" s="113"/>
      <c r="ACA481" s="113"/>
      <c r="ACB481" s="113"/>
      <c r="ACC481" s="113"/>
      <c r="ACD481" s="113"/>
      <c r="ACE481" s="113"/>
      <c r="ACF481" s="113"/>
      <c r="ACG481" s="113"/>
      <c r="ACH481" s="113"/>
      <c r="ACI481" s="113"/>
      <c r="ACJ481" s="113"/>
      <c r="ACK481" s="113"/>
      <c r="ACL481" s="113"/>
      <c r="ACM481" s="113"/>
      <c r="ACN481" s="113"/>
      <c r="ACO481" s="113"/>
      <c r="ACP481" s="113"/>
      <c r="ACQ481" s="113"/>
      <c r="ACR481" s="113"/>
      <c r="ACS481" s="113"/>
      <c r="ACT481" s="113"/>
      <c r="ACU481" s="113"/>
      <c r="ACV481" s="113"/>
      <c r="ACW481" s="113"/>
      <c r="ACX481" s="113"/>
      <c r="ACY481" s="113"/>
      <c r="ACZ481" s="113"/>
      <c r="ADA481" s="113"/>
      <c r="ADB481" s="113"/>
      <c r="ADC481" s="113"/>
      <c r="ADD481" s="113"/>
      <c r="ADE481" s="113"/>
      <c r="ADF481" s="113"/>
      <c r="ADG481" s="113"/>
      <c r="ADH481" s="113"/>
      <c r="ADI481" s="113"/>
      <c r="ADJ481" s="113"/>
      <c r="ADK481" s="113"/>
      <c r="ADL481" s="113"/>
      <c r="ADM481" s="113"/>
      <c r="ADN481" s="113"/>
      <c r="ADO481" s="113"/>
      <c r="ADP481" s="113"/>
      <c r="ADQ481" s="113"/>
      <c r="ADR481" s="113"/>
      <c r="ADS481" s="113"/>
      <c r="ADT481" s="113"/>
      <c r="ADU481" s="113"/>
      <c r="ADV481" s="113"/>
      <c r="ADW481" s="113"/>
      <c r="ADX481" s="113"/>
      <c r="ADY481" s="113"/>
      <c r="ADZ481" s="113"/>
      <c r="AEA481" s="113"/>
      <c r="AEB481" s="113"/>
      <c r="AEC481" s="113"/>
      <c r="AED481" s="113"/>
      <c r="AEE481" s="113"/>
      <c r="AEF481" s="113"/>
      <c r="AEG481" s="113"/>
      <c r="AEH481" s="113"/>
      <c r="AEI481" s="113"/>
      <c r="AEJ481" s="113"/>
      <c r="AEK481" s="113"/>
      <c r="AEL481" s="113"/>
      <c r="AEM481" s="113"/>
      <c r="AEN481" s="113"/>
      <c r="AEO481" s="113"/>
      <c r="AEP481" s="113"/>
      <c r="AEQ481" s="113"/>
      <c r="AER481" s="113"/>
      <c r="AES481" s="113"/>
      <c r="AET481" s="113"/>
      <c r="AEU481" s="113"/>
      <c r="AEV481" s="113"/>
      <c r="AEW481" s="113"/>
      <c r="AEX481" s="113"/>
      <c r="AEY481" s="113"/>
      <c r="AEZ481" s="113"/>
      <c r="AFA481" s="113"/>
      <c r="AFB481" s="113"/>
      <c r="AFC481" s="113"/>
      <c r="AFD481" s="113"/>
      <c r="AFE481" s="113"/>
      <c r="AFF481" s="113"/>
      <c r="AFG481" s="113"/>
      <c r="AFH481" s="113"/>
      <c r="AFI481" s="113"/>
      <c r="AFJ481" s="113"/>
      <c r="AFK481" s="113"/>
      <c r="AFL481" s="113"/>
      <c r="AFM481" s="113"/>
      <c r="AFN481" s="113"/>
      <c r="AFO481" s="113"/>
      <c r="AFP481" s="113"/>
      <c r="AFQ481" s="113"/>
      <c r="AFR481" s="113"/>
      <c r="AFS481" s="113"/>
      <c r="AFT481" s="113"/>
      <c r="AFU481" s="113"/>
      <c r="AFV481" s="113"/>
      <c r="AFW481" s="113"/>
      <c r="AFX481" s="113"/>
      <c r="AFY481" s="113"/>
      <c r="AFZ481" s="113"/>
      <c r="AGA481" s="113"/>
      <c r="AGB481" s="113"/>
      <c r="AGC481" s="113"/>
      <c r="AGD481" s="113"/>
      <c r="AGE481" s="113"/>
      <c r="AGF481" s="113"/>
      <c r="AGG481" s="113"/>
      <c r="AGH481" s="113"/>
      <c r="AGI481" s="113"/>
      <c r="AGJ481" s="113"/>
      <c r="AGK481" s="113"/>
      <c r="AGL481" s="113"/>
      <c r="AGM481" s="113"/>
      <c r="AGN481" s="113"/>
      <c r="AGO481" s="113"/>
      <c r="AGP481" s="113"/>
      <c r="AGQ481" s="113"/>
      <c r="AGR481" s="113"/>
      <c r="AGS481" s="113"/>
      <c r="AGT481" s="113"/>
      <c r="AGU481" s="113"/>
      <c r="AGV481" s="113"/>
      <c r="AGW481" s="113"/>
      <c r="AGX481" s="113"/>
      <c r="AGY481" s="113"/>
      <c r="AGZ481" s="113"/>
      <c r="AHA481" s="113"/>
      <c r="AHB481" s="113"/>
      <c r="AHC481" s="113"/>
      <c r="AHD481" s="113"/>
      <c r="AHE481" s="113"/>
      <c r="AHF481" s="113"/>
      <c r="AHG481" s="113"/>
      <c r="AHH481" s="113"/>
      <c r="AHI481" s="113"/>
      <c r="AHJ481" s="113"/>
      <c r="AHK481" s="113"/>
      <c r="AHL481" s="113"/>
      <c r="AHM481" s="113"/>
      <c r="AHN481" s="113"/>
      <c r="AHO481" s="113"/>
      <c r="AHP481" s="113"/>
      <c r="AHQ481" s="113"/>
      <c r="AHR481" s="113"/>
      <c r="AHS481" s="113"/>
      <c r="AHT481" s="113"/>
      <c r="AHU481" s="113"/>
      <c r="AHV481" s="113"/>
      <c r="AHW481" s="113"/>
      <c r="AHX481" s="113"/>
      <c r="AHY481" s="113"/>
      <c r="AHZ481" s="113"/>
      <c r="AIA481" s="113"/>
      <c r="AIB481" s="113"/>
      <c r="AIC481" s="113"/>
      <c r="AID481" s="113"/>
      <c r="AIE481" s="113"/>
      <c r="AIF481" s="113"/>
      <c r="AIG481" s="113"/>
      <c r="AIH481" s="113"/>
      <c r="AII481" s="113"/>
      <c r="AIJ481" s="113"/>
      <c r="AIK481" s="113"/>
      <c r="AIL481" s="113"/>
      <c r="AIM481" s="113"/>
      <c r="AIN481" s="113"/>
      <c r="AIO481" s="113"/>
      <c r="AIP481" s="113"/>
      <c r="AIQ481" s="113"/>
      <c r="AIR481" s="113"/>
      <c r="AIS481" s="113"/>
      <c r="AIT481" s="113"/>
      <c r="AIU481" s="113"/>
      <c r="AIV481" s="113"/>
      <c r="AIW481" s="113"/>
      <c r="AIX481" s="113"/>
      <c r="AIY481" s="113"/>
      <c r="AIZ481" s="113"/>
      <c r="AJA481" s="113"/>
      <c r="AJB481" s="113"/>
      <c r="AJC481" s="113"/>
      <c r="AJD481" s="113"/>
      <c r="AJE481" s="113"/>
      <c r="AJF481" s="113"/>
      <c r="AJG481" s="113"/>
      <c r="AJH481" s="113"/>
      <c r="AJI481" s="113"/>
      <c r="AJJ481" s="113"/>
      <c r="AJK481" s="113"/>
      <c r="AJL481" s="113"/>
      <c r="AJM481" s="113"/>
      <c r="AJN481" s="113"/>
      <c r="AJO481" s="113"/>
      <c r="AJP481" s="113"/>
      <c r="AJQ481" s="113"/>
      <c r="AJR481" s="113"/>
      <c r="AJS481" s="113"/>
      <c r="AJT481" s="113"/>
      <c r="AJU481" s="113"/>
      <c r="AJV481" s="113"/>
      <c r="AJW481" s="113"/>
      <c r="AJX481" s="113"/>
      <c r="AJY481" s="113"/>
      <c r="AJZ481" s="113"/>
      <c r="AKA481" s="113"/>
      <c r="AKB481" s="113"/>
      <c r="AKC481" s="113"/>
      <c r="AKD481" s="113"/>
      <c r="AKE481" s="113"/>
      <c r="AKF481" s="113"/>
      <c r="AKG481" s="113"/>
      <c r="AKH481" s="113"/>
      <c r="AKI481" s="113"/>
      <c r="AKJ481" s="113"/>
      <c r="AKK481" s="113"/>
      <c r="AKL481" s="113"/>
      <c r="AKM481" s="113"/>
      <c r="AKN481" s="113"/>
      <c r="AKO481" s="113"/>
      <c r="AKP481" s="113"/>
      <c r="AKQ481" s="113"/>
      <c r="AKR481" s="113"/>
      <c r="AKS481" s="113"/>
      <c r="AKT481" s="113"/>
      <c r="AKU481" s="113"/>
      <c r="AKV481" s="113"/>
      <c r="AKW481" s="113"/>
      <c r="AKX481" s="113"/>
      <c r="AKY481" s="113"/>
      <c r="AKZ481" s="113"/>
      <c r="ALA481" s="113"/>
      <c r="ALB481" s="113"/>
      <c r="ALC481" s="113"/>
      <c r="ALD481" s="113"/>
      <c r="ALE481" s="113"/>
      <c r="ALF481" s="113"/>
      <c r="ALG481" s="113"/>
      <c r="ALH481" s="113"/>
      <c r="ALI481" s="113"/>
      <c r="ALJ481" s="113"/>
      <c r="ALK481" s="113"/>
      <c r="ALL481" s="113"/>
      <c r="ALM481" s="113"/>
      <c r="ALN481" s="113"/>
      <c r="ALO481" s="113"/>
      <c r="ALP481" s="113"/>
      <c r="ALQ481" s="113"/>
      <c r="ALR481" s="113"/>
      <c r="ALS481" s="113"/>
      <c r="ALT481" s="113"/>
      <c r="ALU481" s="113"/>
      <c r="ALV481" s="113"/>
      <c r="ALW481" s="113"/>
      <c r="ALX481" s="113"/>
      <c r="ALY481" s="113"/>
      <c r="ALZ481" s="113"/>
      <c r="AMA481" s="113"/>
      <c r="AMB481" s="113"/>
      <c r="AMC481" s="113"/>
      <c r="AMD481" s="113"/>
      <c r="AME481" s="113"/>
      <c r="AMF481" s="113"/>
      <c r="AMG481" s="113"/>
      <c r="AMH481" s="113"/>
      <c r="AMI481" s="113"/>
      <c r="AMJ481" s="113"/>
      <c r="AMK481" s="113"/>
      <c r="AML481" s="113"/>
      <c r="AMM481" s="113"/>
      <c r="AMN481" s="113"/>
      <c r="AMO481" s="113"/>
      <c r="AMP481" s="113"/>
      <c r="AMQ481" s="113"/>
      <c r="AMR481" s="113"/>
      <c r="AMS481" s="113"/>
      <c r="AMT481" s="113"/>
      <c r="AMU481" s="113"/>
      <c r="AMV481" s="113"/>
      <c r="AMW481" s="113"/>
      <c r="AMX481" s="113"/>
      <c r="AMY481" s="113"/>
      <c r="AMZ481" s="113"/>
      <c r="ANA481" s="113"/>
      <c r="ANB481" s="113"/>
    </row>
    <row r="482" spans="2:1042" s="128" customFormat="1" ht="15" customHeight="1" x14ac:dyDescent="0.3">
      <c r="B482" s="91">
        <v>431</v>
      </c>
      <c r="C482" s="91" t="s">
        <v>92</v>
      </c>
      <c r="D482" s="283">
        <f t="shared" si="871"/>
        <v>44170</v>
      </c>
      <c r="E482" s="90">
        <f t="shared" si="877"/>
        <v>0</v>
      </c>
      <c r="F482" s="90">
        <f t="shared" si="878"/>
        <v>0</v>
      </c>
      <c r="G482" s="90">
        <f t="shared" si="879"/>
        <v>0</v>
      </c>
      <c r="H482" s="90">
        <f t="shared" si="862"/>
        <v>0</v>
      </c>
      <c r="I482" s="121" t="str">
        <f t="shared" si="880"/>
        <v>CT20ACM01</v>
      </c>
      <c r="J482" s="90">
        <f t="shared" si="881"/>
        <v>62.400000000000006</v>
      </c>
      <c r="K482" s="90">
        <f t="shared" si="882"/>
        <v>18</v>
      </c>
      <c r="L482" s="90">
        <f t="shared" si="863"/>
        <v>11.232000000000001</v>
      </c>
      <c r="M482" s="121" t="str">
        <f t="shared" si="883"/>
        <v>AC20MNM02</v>
      </c>
      <c r="N482" s="90">
        <f t="shared" si="884"/>
        <v>90.12</v>
      </c>
      <c r="O482" s="90">
        <f t="shared" si="885"/>
        <v>20</v>
      </c>
      <c r="P482" s="90">
        <f t="shared" si="864"/>
        <v>18.024000000000001</v>
      </c>
      <c r="Q482" s="121">
        <f t="shared" si="886"/>
        <v>0</v>
      </c>
      <c r="R482" s="90">
        <f t="shared" si="887"/>
        <v>0</v>
      </c>
      <c r="S482" s="90">
        <f t="shared" si="888"/>
        <v>0</v>
      </c>
      <c r="T482" s="90">
        <f t="shared" si="865"/>
        <v>0</v>
      </c>
      <c r="U482" s="121">
        <f t="shared" si="889"/>
        <v>0</v>
      </c>
      <c r="V482" s="90">
        <f t="shared" si="890"/>
        <v>0</v>
      </c>
      <c r="W482" s="90">
        <f t="shared" si="891"/>
        <v>0</v>
      </c>
      <c r="X482" s="90">
        <f t="shared" si="866"/>
        <v>0</v>
      </c>
      <c r="Y482" s="121">
        <f t="shared" si="892"/>
        <v>0</v>
      </c>
      <c r="Z482" s="90">
        <f t="shared" si="893"/>
        <v>0</v>
      </c>
      <c r="AA482" s="90">
        <f t="shared" si="894"/>
        <v>0</v>
      </c>
      <c r="AB482" s="90">
        <f t="shared" si="867"/>
        <v>0</v>
      </c>
      <c r="AC482" s="121" t="str">
        <f t="shared" si="895"/>
        <v>MF19DAG01</v>
      </c>
      <c r="AD482" s="90">
        <f t="shared" si="896"/>
        <v>30.42</v>
      </c>
      <c r="AE482" s="90">
        <f t="shared" si="897"/>
        <v>33</v>
      </c>
      <c r="AF482" s="90">
        <f t="shared" si="868"/>
        <v>10.038600000000001</v>
      </c>
      <c r="AG482" s="121" t="str">
        <f t="shared" si="898"/>
        <v>CT20DAG01</v>
      </c>
      <c r="AH482" s="90">
        <f t="shared" si="899"/>
        <v>30.72</v>
      </c>
      <c r="AI482" s="90">
        <f t="shared" si="900"/>
        <v>0</v>
      </c>
      <c r="AJ482" s="90">
        <f t="shared" si="869"/>
        <v>0</v>
      </c>
      <c r="AK482" s="121" t="str">
        <f t="shared" si="901"/>
        <v>AC20MN20G01</v>
      </c>
      <c r="AL482" s="90">
        <f t="shared" si="902"/>
        <v>43.5</v>
      </c>
      <c r="AM482" s="90">
        <f t="shared" si="903"/>
        <v>25</v>
      </c>
      <c r="AN482" s="90">
        <f t="shared" si="870"/>
        <v>10.875</v>
      </c>
      <c r="AO482" s="121">
        <f t="shared" si="904"/>
        <v>0</v>
      </c>
      <c r="AP482" s="118">
        <f t="shared" si="872"/>
        <v>0</v>
      </c>
      <c r="AQ482" s="89">
        <f t="shared" si="905"/>
        <v>0</v>
      </c>
      <c r="AR482" s="279">
        <f t="shared" si="873"/>
        <v>0</v>
      </c>
      <c r="AS482" s="121">
        <f t="shared" si="906"/>
        <v>0</v>
      </c>
      <c r="AT482" s="118">
        <f t="shared" si="874"/>
        <v>0</v>
      </c>
      <c r="AU482" s="279">
        <f t="shared" si="907"/>
        <v>0</v>
      </c>
      <c r="AV482" s="279">
        <f t="shared" si="875"/>
        <v>0</v>
      </c>
      <c r="AW482" s="123">
        <f t="shared" si="908"/>
        <v>0</v>
      </c>
      <c r="AX482" s="118">
        <f t="shared" si="876"/>
        <v>0</v>
      </c>
      <c r="AY482" s="287">
        <f t="shared" si="909"/>
        <v>257.15999999999997</v>
      </c>
      <c r="AZ482" s="78">
        <f t="shared" si="959"/>
        <v>50.169600000000003</v>
      </c>
      <c r="BA482" s="279"/>
      <c r="BB482" s="130"/>
      <c r="BC482" s="325">
        <f t="shared" si="960"/>
        <v>431</v>
      </c>
      <c r="BD482" s="330"/>
      <c r="BE482" s="331" t="b">
        <f t="shared" si="961"/>
        <v>0</v>
      </c>
      <c r="BF482" s="330"/>
      <c r="BG482" s="331" t="b">
        <f t="shared" si="962"/>
        <v>0</v>
      </c>
      <c r="BH482" s="129"/>
      <c r="BI482" s="129"/>
      <c r="BJ482" s="129"/>
      <c r="BK482" s="129"/>
      <c r="BL482" s="129"/>
      <c r="BM482" s="129"/>
      <c r="BN482" s="129"/>
      <c r="BO482" s="129"/>
      <c r="BP482" s="129"/>
      <c r="BQ482" s="129"/>
      <c r="BR482" s="129"/>
      <c r="BS482" s="129"/>
      <c r="BT482" s="129"/>
      <c r="BU482" s="129"/>
      <c r="BV482" s="129"/>
      <c r="BW482" s="129"/>
      <c r="BX482" s="129"/>
      <c r="BY482" s="129"/>
      <c r="BZ482" s="129"/>
      <c r="CA482" s="129"/>
      <c r="CB482" s="129"/>
      <c r="CC482" s="129"/>
      <c r="CD482" s="129"/>
      <c r="CE482" s="129"/>
      <c r="CF482" s="129"/>
      <c r="CG482" s="129"/>
      <c r="CH482" s="129"/>
      <c r="CI482" s="129"/>
      <c r="CJ482" s="129"/>
      <c r="CK482" s="129"/>
      <c r="CL482" s="129"/>
      <c r="CM482" s="129"/>
      <c r="CN482" s="129"/>
      <c r="CO482" s="129"/>
      <c r="CP482" s="129"/>
      <c r="CQ482" s="129"/>
      <c r="CR482" s="129"/>
      <c r="CS482" s="129"/>
      <c r="CT482" s="129"/>
      <c r="CU482" s="129"/>
      <c r="CV482" s="129"/>
      <c r="CW482" s="129"/>
      <c r="CX482" s="129"/>
      <c r="CY482" s="129"/>
      <c r="CZ482" s="129"/>
      <c r="DA482" s="129"/>
      <c r="DB482" s="129"/>
      <c r="DC482" s="129"/>
      <c r="DD482" s="129"/>
      <c r="DE482" s="129"/>
      <c r="DF482" s="129"/>
      <c r="DG482" s="129"/>
      <c r="DH482" s="129"/>
      <c r="DI482" s="129"/>
      <c r="DJ482" s="129"/>
      <c r="DK482" s="129"/>
      <c r="DL482" s="129"/>
      <c r="DM482" s="129"/>
      <c r="DN482" s="129"/>
      <c r="DO482" s="129"/>
      <c r="DP482" s="129"/>
      <c r="DQ482" s="129"/>
      <c r="DR482" s="129"/>
      <c r="DS482" s="129"/>
      <c r="DT482" s="129"/>
      <c r="DU482" s="129"/>
      <c r="DV482" s="129"/>
      <c r="DW482" s="129"/>
      <c r="DX482" s="129"/>
      <c r="DY482" s="129"/>
      <c r="DZ482" s="129"/>
      <c r="EA482" s="129"/>
      <c r="EB482" s="129"/>
      <c r="EC482" s="129"/>
      <c r="ED482" s="129"/>
      <c r="EE482" s="129"/>
      <c r="EF482" s="129"/>
      <c r="EG482" s="129"/>
      <c r="EH482" s="129"/>
      <c r="EI482" s="129"/>
      <c r="EJ482" s="129"/>
      <c r="EK482" s="129"/>
      <c r="EL482" s="129"/>
      <c r="EM482" s="129"/>
      <c r="EN482" s="129"/>
      <c r="EO482" s="129"/>
      <c r="EP482" s="129"/>
      <c r="EQ482" s="129"/>
      <c r="ER482" s="129"/>
      <c r="ES482" s="129"/>
      <c r="ET482" s="129"/>
      <c r="EU482" s="129"/>
      <c r="EV482" s="129"/>
      <c r="EW482" s="129"/>
      <c r="EX482" s="129"/>
      <c r="EY482" s="129"/>
      <c r="EZ482" s="129"/>
      <c r="FA482" s="129"/>
      <c r="FB482" s="129"/>
      <c r="FC482" s="129"/>
      <c r="FD482" s="129"/>
      <c r="FE482" s="129"/>
      <c r="FF482" s="129"/>
      <c r="FG482" s="129"/>
      <c r="FH482" s="129"/>
      <c r="FI482" s="129"/>
      <c r="FJ482" s="129"/>
      <c r="FK482" s="129"/>
      <c r="FL482" s="129"/>
      <c r="FM482" s="129"/>
      <c r="FN482" s="129"/>
      <c r="FO482" s="129"/>
      <c r="FP482" s="129"/>
      <c r="FQ482" s="129"/>
      <c r="FR482" s="129"/>
      <c r="FS482" s="129"/>
      <c r="FT482" s="129"/>
      <c r="FU482" s="129"/>
      <c r="FV482" s="129"/>
      <c r="FW482" s="129"/>
      <c r="FX482" s="129"/>
      <c r="FY482" s="129"/>
      <c r="FZ482" s="129"/>
      <c r="GA482" s="129"/>
      <c r="GB482" s="129"/>
      <c r="GC482" s="129"/>
      <c r="GD482" s="129"/>
      <c r="GE482" s="129"/>
      <c r="GF482" s="129"/>
      <c r="GG482" s="129"/>
      <c r="GH482" s="129"/>
      <c r="GI482" s="129"/>
      <c r="GJ482" s="129"/>
      <c r="GK482" s="129"/>
      <c r="GL482" s="129"/>
      <c r="GM482" s="129"/>
      <c r="GN482" s="129"/>
      <c r="GO482" s="129"/>
      <c r="GP482" s="129"/>
      <c r="GQ482" s="129"/>
      <c r="GR482" s="129"/>
      <c r="GS482" s="129"/>
      <c r="GT482" s="129"/>
      <c r="GU482" s="129"/>
      <c r="GV482" s="129"/>
      <c r="GW482" s="129"/>
      <c r="GX482" s="129"/>
      <c r="GY482" s="129"/>
      <c r="GZ482" s="129"/>
      <c r="HA482" s="129"/>
      <c r="HB482" s="129"/>
      <c r="HC482" s="129"/>
      <c r="HD482" s="129"/>
      <c r="HE482" s="129"/>
      <c r="HF482" s="129"/>
      <c r="HG482" s="129"/>
      <c r="HH482" s="129"/>
      <c r="HI482" s="129"/>
      <c r="HJ482" s="129"/>
      <c r="HK482" s="129"/>
      <c r="HL482" s="129"/>
      <c r="HM482" s="129"/>
      <c r="HN482" s="129"/>
      <c r="HO482" s="129"/>
      <c r="HP482" s="129"/>
      <c r="HQ482" s="129"/>
      <c r="HR482" s="129"/>
      <c r="HS482" s="129"/>
      <c r="HT482" s="129"/>
      <c r="HU482" s="129"/>
      <c r="HV482" s="129"/>
      <c r="HW482" s="129"/>
      <c r="HX482" s="129"/>
      <c r="HY482" s="129"/>
      <c r="HZ482" s="129"/>
      <c r="IA482" s="129"/>
      <c r="IB482" s="129"/>
      <c r="IC482" s="129"/>
      <c r="ID482" s="129"/>
      <c r="IE482" s="129"/>
      <c r="IF482" s="129"/>
      <c r="IG482" s="129"/>
      <c r="IH482" s="129"/>
      <c r="II482" s="129"/>
      <c r="IJ482" s="129"/>
      <c r="IK482" s="129"/>
      <c r="IL482" s="129"/>
      <c r="IM482" s="129"/>
      <c r="IN482" s="129"/>
      <c r="IO482" s="129"/>
      <c r="IP482" s="129"/>
      <c r="IQ482" s="129"/>
      <c r="IR482" s="129"/>
      <c r="IS482" s="129"/>
      <c r="IT482" s="129"/>
      <c r="IU482" s="129"/>
      <c r="IV482" s="129"/>
      <c r="IW482" s="129"/>
      <c r="IX482" s="129"/>
      <c r="IY482" s="129"/>
      <c r="IZ482" s="129"/>
      <c r="JA482" s="129"/>
      <c r="JB482" s="129"/>
      <c r="JC482" s="129"/>
      <c r="JD482" s="129"/>
      <c r="JE482" s="129"/>
      <c r="JF482" s="129"/>
      <c r="JG482" s="129"/>
      <c r="JH482" s="129"/>
      <c r="JI482" s="129"/>
      <c r="JJ482" s="129"/>
      <c r="JK482" s="129"/>
      <c r="JL482" s="129"/>
      <c r="JM482" s="129"/>
      <c r="JN482" s="129"/>
      <c r="JO482" s="129"/>
      <c r="JP482" s="129"/>
      <c r="JQ482" s="129"/>
      <c r="JR482" s="129"/>
      <c r="JS482" s="129"/>
      <c r="JT482" s="129"/>
      <c r="JU482" s="129"/>
      <c r="JV482" s="129"/>
      <c r="JW482" s="129"/>
      <c r="JX482" s="129"/>
      <c r="JY482" s="129"/>
      <c r="JZ482" s="129"/>
      <c r="KA482" s="129"/>
      <c r="KB482" s="129"/>
      <c r="KC482" s="129"/>
      <c r="KD482" s="129"/>
      <c r="KE482" s="129"/>
      <c r="KF482" s="129"/>
      <c r="KG482" s="129"/>
      <c r="KH482" s="129"/>
      <c r="KI482" s="129"/>
      <c r="KJ482" s="129"/>
      <c r="KK482" s="129"/>
      <c r="KL482" s="129"/>
      <c r="KM482" s="129"/>
      <c r="KN482" s="129"/>
      <c r="KO482" s="129"/>
      <c r="KP482" s="129"/>
      <c r="KQ482" s="129"/>
      <c r="KR482" s="129"/>
      <c r="KS482" s="129"/>
      <c r="KT482" s="129"/>
      <c r="KU482" s="129"/>
      <c r="KV482" s="129"/>
      <c r="KW482" s="129"/>
      <c r="KX482" s="129"/>
      <c r="KY482" s="129"/>
      <c r="KZ482" s="129"/>
      <c r="LA482" s="129"/>
      <c r="LB482" s="129"/>
      <c r="LC482" s="129"/>
      <c r="LD482" s="129"/>
      <c r="LE482" s="129"/>
      <c r="LF482" s="129"/>
      <c r="LG482" s="129"/>
      <c r="LH482" s="129"/>
      <c r="LI482" s="129"/>
      <c r="LJ482" s="129"/>
      <c r="LK482" s="129"/>
      <c r="LL482" s="129"/>
      <c r="LM482" s="129"/>
      <c r="LN482" s="129"/>
      <c r="LO482" s="129"/>
      <c r="LP482" s="129"/>
      <c r="LQ482" s="129"/>
      <c r="LR482" s="129"/>
      <c r="LS482" s="129"/>
      <c r="LT482" s="129"/>
      <c r="LU482" s="129"/>
      <c r="LV482" s="129"/>
      <c r="LW482" s="129"/>
      <c r="LX482" s="129"/>
      <c r="LY482" s="129"/>
      <c r="LZ482" s="129"/>
      <c r="MA482" s="129"/>
      <c r="MB482" s="129"/>
      <c r="MC482" s="129"/>
      <c r="MD482" s="129"/>
      <c r="ME482" s="129"/>
      <c r="MF482" s="129"/>
      <c r="MG482" s="129"/>
      <c r="MH482" s="129"/>
      <c r="MI482" s="129"/>
      <c r="MJ482" s="129"/>
      <c r="MK482" s="129"/>
      <c r="ML482" s="129"/>
      <c r="MM482" s="129"/>
      <c r="MN482" s="129"/>
      <c r="MO482" s="129"/>
      <c r="MP482" s="129"/>
      <c r="MQ482" s="129"/>
      <c r="MR482" s="129"/>
      <c r="MS482" s="129"/>
      <c r="MT482" s="129"/>
      <c r="MU482" s="129"/>
      <c r="MV482" s="129"/>
      <c r="MW482" s="129"/>
      <c r="MX482" s="129"/>
      <c r="MY482" s="129"/>
      <c r="MZ482" s="129"/>
      <c r="NA482" s="129"/>
      <c r="NB482" s="129"/>
      <c r="NC482" s="129"/>
      <c r="ND482" s="129"/>
      <c r="NE482" s="129"/>
      <c r="NF482" s="129"/>
      <c r="NG482" s="129"/>
      <c r="NH482" s="129"/>
      <c r="NI482" s="129"/>
      <c r="NJ482" s="129"/>
      <c r="NK482" s="129"/>
      <c r="NL482" s="129"/>
      <c r="NM482" s="129"/>
      <c r="NN482" s="129"/>
      <c r="NO482" s="129"/>
      <c r="NP482" s="129"/>
      <c r="NQ482" s="129"/>
      <c r="NR482" s="129"/>
      <c r="NS482" s="129"/>
      <c r="NT482" s="129"/>
      <c r="NU482" s="129"/>
      <c r="NV482" s="129"/>
      <c r="NW482" s="129"/>
      <c r="NX482" s="129"/>
      <c r="NY482" s="129"/>
      <c r="NZ482" s="129"/>
      <c r="OA482" s="129"/>
      <c r="OB482" s="129"/>
      <c r="OC482" s="129"/>
      <c r="OD482" s="129"/>
      <c r="OE482" s="129"/>
      <c r="OF482" s="129"/>
      <c r="OG482" s="129"/>
      <c r="OH482" s="129"/>
      <c r="OI482" s="129"/>
      <c r="OJ482" s="129"/>
      <c r="OK482" s="129"/>
      <c r="OL482" s="129"/>
      <c r="OM482" s="129"/>
      <c r="ON482" s="129"/>
      <c r="OO482" s="129"/>
      <c r="OP482" s="129"/>
      <c r="OQ482" s="129"/>
      <c r="OR482" s="129"/>
      <c r="OS482" s="129"/>
      <c r="OT482" s="129"/>
      <c r="OU482" s="129"/>
      <c r="OV482" s="129"/>
      <c r="OW482" s="129"/>
      <c r="OX482" s="129"/>
      <c r="OY482" s="129"/>
      <c r="OZ482" s="129"/>
      <c r="PA482" s="129"/>
      <c r="PB482" s="129"/>
      <c r="PC482" s="129"/>
      <c r="PD482" s="129"/>
      <c r="PE482" s="129"/>
      <c r="PF482" s="129"/>
      <c r="PG482" s="129"/>
      <c r="PH482" s="129"/>
      <c r="PI482" s="129"/>
      <c r="PJ482" s="129"/>
      <c r="PK482" s="129"/>
      <c r="PL482" s="129"/>
      <c r="PM482" s="129"/>
      <c r="PN482" s="129"/>
      <c r="PO482" s="129"/>
      <c r="PP482" s="129"/>
      <c r="PQ482" s="129"/>
      <c r="PR482" s="129"/>
      <c r="PS482" s="129"/>
      <c r="PT482" s="129"/>
      <c r="PU482" s="129"/>
      <c r="PV482" s="129"/>
      <c r="PW482" s="129"/>
      <c r="PX482" s="129"/>
      <c r="PY482" s="129"/>
      <c r="PZ482" s="129"/>
      <c r="QA482" s="129"/>
      <c r="QB482" s="129"/>
      <c r="QC482" s="129"/>
      <c r="QD482" s="129"/>
      <c r="QE482" s="129"/>
      <c r="QF482" s="129"/>
      <c r="QG482" s="129"/>
      <c r="QH482" s="129"/>
      <c r="QI482" s="129"/>
      <c r="QJ482" s="129"/>
      <c r="QK482" s="129"/>
      <c r="QL482" s="129"/>
      <c r="QM482" s="129"/>
      <c r="QN482" s="129"/>
      <c r="QO482" s="129"/>
      <c r="QP482" s="129"/>
      <c r="QQ482" s="129"/>
      <c r="QR482" s="129"/>
      <c r="QS482" s="129"/>
      <c r="QT482" s="129"/>
      <c r="QU482" s="129"/>
      <c r="QV482" s="129"/>
      <c r="QW482" s="129"/>
      <c r="QX482" s="129"/>
      <c r="QY482" s="129"/>
      <c r="QZ482" s="129"/>
      <c r="RA482" s="129"/>
      <c r="RB482" s="129"/>
      <c r="RC482" s="129"/>
      <c r="RD482" s="129"/>
      <c r="RE482" s="129"/>
      <c r="RF482" s="129"/>
      <c r="RG482" s="129"/>
      <c r="RH482" s="129"/>
      <c r="RI482" s="129"/>
      <c r="RJ482" s="129"/>
      <c r="RK482" s="129"/>
      <c r="RL482" s="129"/>
      <c r="RM482" s="129"/>
      <c r="RN482" s="129"/>
      <c r="RO482" s="129"/>
      <c r="RP482" s="129"/>
      <c r="RQ482" s="129"/>
      <c r="RR482" s="129"/>
      <c r="RS482" s="129"/>
      <c r="RT482" s="129"/>
      <c r="RU482" s="129"/>
      <c r="RV482" s="129"/>
      <c r="RW482" s="129"/>
      <c r="RX482" s="129"/>
      <c r="RY482" s="129"/>
      <c r="RZ482" s="129"/>
      <c r="SA482" s="129"/>
      <c r="SB482" s="129"/>
      <c r="SC482" s="129"/>
      <c r="SD482" s="129"/>
      <c r="SE482" s="129"/>
      <c r="SF482" s="129"/>
      <c r="SG482" s="129"/>
      <c r="SH482" s="129"/>
      <c r="SI482" s="129"/>
      <c r="SJ482" s="129"/>
      <c r="SK482" s="129"/>
      <c r="SL482" s="129"/>
      <c r="SM482" s="129"/>
      <c r="SN482" s="129"/>
      <c r="SO482" s="129"/>
      <c r="SP482" s="129"/>
      <c r="SQ482" s="129"/>
      <c r="SR482" s="129"/>
      <c r="SS482" s="129"/>
      <c r="ST482" s="129"/>
      <c r="SU482" s="129"/>
      <c r="SV482" s="129"/>
      <c r="SW482" s="129"/>
      <c r="SX482" s="129"/>
      <c r="SY482" s="129"/>
      <c r="SZ482" s="129"/>
      <c r="TA482" s="129"/>
      <c r="TB482" s="129"/>
      <c r="TC482" s="129"/>
      <c r="TD482" s="129"/>
      <c r="TE482" s="129"/>
      <c r="TF482" s="129"/>
      <c r="TG482" s="129"/>
      <c r="TH482" s="129"/>
      <c r="TI482" s="129"/>
      <c r="TJ482" s="129"/>
      <c r="TK482" s="129"/>
      <c r="TL482" s="129"/>
      <c r="TM482" s="129"/>
      <c r="TN482" s="129"/>
      <c r="TO482" s="129"/>
      <c r="TP482" s="129"/>
      <c r="TQ482" s="129"/>
      <c r="TR482" s="129"/>
      <c r="TS482" s="129"/>
      <c r="TT482" s="129"/>
      <c r="TU482" s="129"/>
      <c r="TV482" s="129"/>
      <c r="TW482" s="129"/>
      <c r="TX482" s="129"/>
      <c r="TY482" s="129"/>
      <c r="TZ482" s="129"/>
      <c r="UA482" s="129"/>
      <c r="UB482" s="129"/>
      <c r="UC482" s="129"/>
      <c r="UD482" s="129"/>
      <c r="UE482" s="129"/>
      <c r="UF482" s="129"/>
      <c r="UG482" s="129"/>
      <c r="UH482" s="129"/>
      <c r="UI482" s="129"/>
      <c r="UJ482" s="129"/>
      <c r="UK482" s="129"/>
      <c r="UL482" s="129"/>
      <c r="UM482" s="129"/>
      <c r="UN482" s="129"/>
      <c r="UO482" s="129"/>
      <c r="UP482" s="129"/>
      <c r="UQ482" s="129"/>
      <c r="UR482" s="129"/>
      <c r="US482" s="129"/>
      <c r="UT482" s="129"/>
      <c r="UU482" s="129"/>
      <c r="UV482" s="129"/>
      <c r="UW482" s="129"/>
      <c r="UX482" s="129"/>
      <c r="UY482" s="129"/>
      <c r="UZ482" s="129"/>
      <c r="VA482" s="129"/>
      <c r="VB482" s="129"/>
      <c r="VC482" s="129"/>
      <c r="VD482" s="129"/>
      <c r="VE482" s="129"/>
      <c r="VF482" s="129"/>
      <c r="VG482" s="129"/>
      <c r="VH482" s="129"/>
      <c r="VI482" s="129"/>
      <c r="VJ482" s="129"/>
      <c r="VK482" s="129"/>
      <c r="VL482" s="129"/>
      <c r="VM482" s="129"/>
      <c r="VN482" s="129"/>
      <c r="VO482" s="129"/>
      <c r="VP482" s="129"/>
      <c r="VQ482" s="129"/>
      <c r="VR482" s="129"/>
      <c r="VS482" s="129"/>
      <c r="VT482" s="129"/>
      <c r="VU482" s="129"/>
      <c r="VV482" s="129"/>
      <c r="VW482" s="129"/>
      <c r="VX482" s="129"/>
      <c r="VY482" s="129"/>
      <c r="VZ482" s="129"/>
      <c r="WA482" s="129"/>
      <c r="WB482" s="129"/>
      <c r="WC482" s="129"/>
      <c r="WD482" s="129"/>
      <c r="WE482" s="129"/>
      <c r="WF482" s="129"/>
      <c r="WG482" s="129"/>
      <c r="WH482" s="129"/>
      <c r="WI482" s="129"/>
      <c r="WJ482" s="129"/>
      <c r="WK482" s="129"/>
      <c r="WL482" s="129"/>
      <c r="WM482" s="129"/>
      <c r="WN482" s="129"/>
      <c r="WO482" s="129"/>
      <c r="WP482" s="129"/>
      <c r="WQ482" s="129"/>
      <c r="WR482" s="129"/>
      <c r="WS482" s="129"/>
      <c r="WT482" s="129"/>
      <c r="WU482" s="129"/>
      <c r="WV482" s="129"/>
      <c r="WW482" s="129"/>
      <c r="WX482" s="129"/>
      <c r="WY482" s="129"/>
      <c r="WZ482" s="129"/>
      <c r="XA482" s="129"/>
      <c r="XB482" s="129"/>
      <c r="XC482" s="129"/>
      <c r="XD482" s="129"/>
      <c r="XE482" s="129"/>
      <c r="XF482" s="129"/>
      <c r="XG482" s="129"/>
      <c r="XH482" s="129"/>
      <c r="XI482" s="129"/>
      <c r="XJ482" s="129"/>
      <c r="XK482" s="129"/>
      <c r="XL482" s="129"/>
      <c r="XM482" s="129"/>
      <c r="XN482" s="129"/>
      <c r="XO482" s="129"/>
      <c r="XP482" s="129"/>
      <c r="XQ482" s="129"/>
      <c r="XR482" s="129"/>
      <c r="XS482" s="129"/>
      <c r="XT482" s="129"/>
      <c r="XU482" s="129"/>
      <c r="XV482" s="129"/>
      <c r="XW482" s="129"/>
      <c r="XX482" s="129"/>
      <c r="XY482" s="129"/>
      <c r="XZ482" s="129"/>
      <c r="YA482" s="129"/>
      <c r="YB482" s="129"/>
      <c r="YC482" s="129"/>
      <c r="YD482" s="129"/>
      <c r="YE482" s="129"/>
      <c r="YF482" s="129"/>
      <c r="YG482" s="129"/>
      <c r="YH482" s="129"/>
      <c r="YI482" s="129"/>
      <c r="YJ482" s="129"/>
      <c r="YK482" s="129"/>
      <c r="YL482" s="129"/>
      <c r="YM482" s="129"/>
      <c r="YN482" s="129"/>
      <c r="YO482" s="129"/>
      <c r="YP482" s="129"/>
      <c r="YQ482" s="129"/>
      <c r="YR482" s="129"/>
      <c r="YS482" s="129"/>
      <c r="YT482" s="129"/>
      <c r="YU482" s="129"/>
      <c r="YV482" s="129"/>
      <c r="YW482" s="129"/>
      <c r="YX482" s="129"/>
      <c r="YY482" s="129"/>
      <c r="YZ482" s="129"/>
      <c r="ZA482" s="129"/>
      <c r="ZB482" s="129"/>
      <c r="ZC482" s="129"/>
      <c r="ZD482" s="129"/>
      <c r="ZE482" s="129"/>
      <c r="ZF482" s="129"/>
      <c r="ZG482" s="129"/>
      <c r="ZH482" s="129"/>
      <c r="ZI482" s="129"/>
      <c r="ZJ482" s="129"/>
      <c r="ZK482" s="129"/>
      <c r="ZL482" s="129"/>
      <c r="ZM482" s="129"/>
      <c r="ZN482" s="129"/>
      <c r="ZO482" s="129"/>
      <c r="ZP482" s="129"/>
      <c r="ZQ482" s="129"/>
      <c r="ZR482" s="129"/>
      <c r="ZS482" s="129"/>
      <c r="ZT482" s="129"/>
      <c r="ZU482" s="129"/>
      <c r="ZV482" s="129"/>
      <c r="ZW482" s="129"/>
      <c r="ZX482" s="129"/>
      <c r="ZY482" s="129"/>
      <c r="ZZ482" s="129"/>
      <c r="AAA482" s="129"/>
      <c r="AAB482" s="129"/>
      <c r="AAC482" s="129"/>
      <c r="AAD482" s="129"/>
      <c r="AAE482" s="129"/>
      <c r="AAF482" s="129"/>
      <c r="AAG482" s="129"/>
      <c r="AAH482" s="129"/>
      <c r="AAI482" s="129"/>
      <c r="AAJ482" s="129"/>
      <c r="AAK482" s="129"/>
      <c r="AAL482" s="129"/>
      <c r="AAM482" s="129"/>
      <c r="AAN482" s="129"/>
      <c r="AAO482" s="129"/>
      <c r="AAP482" s="129"/>
      <c r="AAQ482" s="129"/>
      <c r="AAR482" s="129"/>
      <c r="AAS482" s="129"/>
      <c r="AAT482" s="129"/>
      <c r="AAU482" s="129"/>
      <c r="AAV482" s="129"/>
      <c r="AAW482" s="129"/>
      <c r="AAX482" s="129"/>
      <c r="AAY482" s="129"/>
      <c r="AAZ482" s="129"/>
      <c r="ABA482" s="129"/>
      <c r="ABB482" s="129"/>
      <c r="ABC482" s="129"/>
      <c r="ABD482" s="129"/>
      <c r="ABE482" s="129"/>
      <c r="ABF482" s="129"/>
      <c r="ABG482" s="129"/>
      <c r="ABH482" s="129"/>
      <c r="ABI482" s="129"/>
      <c r="ABJ482" s="129"/>
      <c r="ABK482" s="129"/>
      <c r="ABL482" s="129"/>
      <c r="ABM482" s="129"/>
      <c r="ABN482" s="129"/>
      <c r="ABO482" s="129"/>
      <c r="ABP482" s="129"/>
      <c r="ABQ482" s="129"/>
      <c r="ABR482" s="129"/>
      <c r="ABS482" s="129"/>
      <c r="ABT482" s="129"/>
      <c r="ABU482" s="129"/>
      <c r="ABV482" s="129"/>
      <c r="ABW482" s="129"/>
      <c r="ABX482" s="129"/>
      <c r="ABY482" s="129"/>
      <c r="ABZ482" s="129"/>
      <c r="ACA482" s="129"/>
      <c r="ACB482" s="129"/>
      <c r="ACC482" s="129"/>
      <c r="ACD482" s="129"/>
      <c r="ACE482" s="129"/>
      <c r="ACF482" s="129"/>
      <c r="ACG482" s="129"/>
      <c r="ACH482" s="129"/>
      <c r="ACI482" s="129"/>
      <c r="ACJ482" s="129"/>
      <c r="ACK482" s="129"/>
      <c r="ACL482" s="129"/>
      <c r="ACM482" s="129"/>
      <c r="ACN482" s="129"/>
      <c r="ACO482" s="129"/>
      <c r="ACP482" s="129"/>
      <c r="ACQ482" s="129"/>
      <c r="ACR482" s="129"/>
      <c r="ACS482" s="129"/>
      <c r="ACT482" s="129"/>
      <c r="ACU482" s="129"/>
      <c r="ACV482" s="129"/>
      <c r="ACW482" s="129"/>
      <c r="ACX482" s="129"/>
      <c r="ACY482" s="129"/>
      <c r="ACZ482" s="129"/>
      <c r="ADA482" s="129"/>
      <c r="ADB482" s="129"/>
      <c r="ADC482" s="129"/>
      <c r="ADD482" s="129"/>
      <c r="ADE482" s="129"/>
      <c r="ADF482" s="129"/>
      <c r="ADG482" s="129"/>
      <c r="ADH482" s="129"/>
      <c r="ADI482" s="129"/>
      <c r="ADJ482" s="129"/>
      <c r="ADK482" s="129"/>
      <c r="ADL482" s="129"/>
      <c r="ADM482" s="129"/>
      <c r="ADN482" s="129"/>
      <c r="ADO482" s="129"/>
      <c r="ADP482" s="129"/>
      <c r="ADQ482" s="129"/>
      <c r="ADR482" s="129"/>
      <c r="ADS482" s="129"/>
      <c r="ADT482" s="129"/>
      <c r="ADU482" s="129"/>
      <c r="ADV482" s="129"/>
      <c r="ADW482" s="129"/>
      <c r="ADX482" s="129"/>
      <c r="ADY482" s="129"/>
      <c r="ADZ482" s="129"/>
      <c r="AEA482" s="129"/>
      <c r="AEB482" s="129"/>
      <c r="AEC482" s="129"/>
      <c r="AED482" s="129"/>
      <c r="AEE482" s="129"/>
      <c r="AEF482" s="129"/>
      <c r="AEG482" s="129"/>
      <c r="AEH482" s="129"/>
      <c r="AEI482" s="129"/>
      <c r="AEJ482" s="129"/>
      <c r="AEK482" s="129"/>
      <c r="AEL482" s="129"/>
      <c r="AEM482" s="129"/>
      <c r="AEN482" s="129"/>
      <c r="AEO482" s="129"/>
      <c r="AEP482" s="129"/>
      <c r="AEQ482" s="129"/>
      <c r="AER482" s="129"/>
      <c r="AES482" s="129"/>
      <c r="AET482" s="129"/>
      <c r="AEU482" s="129"/>
      <c r="AEV482" s="129"/>
      <c r="AEW482" s="129"/>
      <c r="AEX482" s="129"/>
      <c r="AEY482" s="129"/>
      <c r="AEZ482" s="129"/>
      <c r="AFA482" s="129"/>
      <c r="AFB482" s="129"/>
      <c r="AFC482" s="129"/>
      <c r="AFD482" s="129"/>
      <c r="AFE482" s="129"/>
      <c r="AFF482" s="129"/>
      <c r="AFG482" s="129"/>
      <c r="AFH482" s="129"/>
      <c r="AFI482" s="129"/>
      <c r="AFJ482" s="129"/>
      <c r="AFK482" s="129"/>
      <c r="AFL482" s="129"/>
      <c r="AFM482" s="129"/>
      <c r="AFN482" s="129"/>
      <c r="AFO482" s="129"/>
      <c r="AFP482" s="129"/>
      <c r="AFQ482" s="129"/>
      <c r="AFR482" s="129"/>
      <c r="AFS482" s="129"/>
      <c r="AFT482" s="129"/>
      <c r="AFU482" s="129"/>
      <c r="AFV482" s="129"/>
      <c r="AFW482" s="129"/>
      <c r="AFX482" s="129"/>
      <c r="AFY482" s="129"/>
      <c r="AFZ482" s="129"/>
      <c r="AGA482" s="129"/>
      <c r="AGB482" s="129"/>
      <c r="AGC482" s="129"/>
      <c r="AGD482" s="129"/>
      <c r="AGE482" s="129"/>
      <c r="AGF482" s="129"/>
      <c r="AGG482" s="129"/>
      <c r="AGH482" s="129"/>
      <c r="AGI482" s="129"/>
      <c r="AGJ482" s="129"/>
      <c r="AGK482" s="129"/>
      <c r="AGL482" s="129"/>
      <c r="AGM482" s="129"/>
      <c r="AGN482" s="129"/>
      <c r="AGO482" s="129"/>
      <c r="AGP482" s="129"/>
      <c r="AGQ482" s="129"/>
      <c r="AGR482" s="129"/>
      <c r="AGS482" s="129"/>
      <c r="AGT482" s="129"/>
      <c r="AGU482" s="129"/>
      <c r="AGV482" s="129"/>
      <c r="AGW482" s="129"/>
      <c r="AGX482" s="129"/>
      <c r="AGY482" s="129"/>
      <c r="AGZ482" s="129"/>
      <c r="AHA482" s="129"/>
      <c r="AHB482" s="129"/>
      <c r="AHC482" s="129"/>
      <c r="AHD482" s="129"/>
      <c r="AHE482" s="129"/>
      <c r="AHF482" s="129"/>
      <c r="AHG482" s="129"/>
      <c r="AHH482" s="129"/>
      <c r="AHI482" s="129"/>
      <c r="AHJ482" s="129"/>
      <c r="AHK482" s="129"/>
      <c r="AHL482" s="129"/>
      <c r="AHM482" s="129"/>
      <c r="AHN482" s="129"/>
      <c r="AHO482" s="129"/>
      <c r="AHP482" s="129"/>
      <c r="AHQ482" s="129"/>
      <c r="AHR482" s="129"/>
      <c r="AHS482" s="129"/>
      <c r="AHT482" s="129"/>
      <c r="AHU482" s="129"/>
      <c r="AHV482" s="129"/>
      <c r="AHW482" s="129"/>
      <c r="AHX482" s="129"/>
      <c r="AHY482" s="129"/>
      <c r="AHZ482" s="129"/>
      <c r="AIA482" s="129"/>
      <c r="AIB482" s="129"/>
      <c r="AIC482" s="129"/>
      <c r="AID482" s="129"/>
      <c r="AIE482" s="129"/>
      <c r="AIF482" s="129"/>
      <c r="AIG482" s="129"/>
      <c r="AIH482" s="129"/>
      <c r="AII482" s="129"/>
      <c r="AIJ482" s="129"/>
      <c r="AIK482" s="129"/>
      <c r="AIL482" s="129"/>
      <c r="AIM482" s="129"/>
      <c r="AIN482" s="129"/>
      <c r="AIO482" s="129"/>
      <c r="AIP482" s="129"/>
      <c r="AIQ482" s="129"/>
      <c r="AIR482" s="129"/>
      <c r="AIS482" s="129"/>
      <c r="AIT482" s="129"/>
      <c r="AIU482" s="129"/>
      <c r="AIV482" s="129"/>
      <c r="AIW482" s="129"/>
      <c r="AIX482" s="129"/>
      <c r="AIY482" s="129"/>
      <c r="AIZ482" s="129"/>
      <c r="AJA482" s="129"/>
      <c r="AJB482" s="129"/>
      <c r="AJC482" s="129"/>
      <c r="AJD482" s="129"/>
      <c r="AJE482" s="129"/>
      <c r="AJF482" s="129"/>
      <c r="AJG482" s="129"/>
      <c r="AJH482" s="129"/>
      <c r="AJI482" s="129"/>
      <c r="AJJ482" s="129"/>
      <c r="AJK482" s="129"/>
      <c r="AJL482" s="129"/>
      <c r="AJM482" s="129"/>
      <c r="AJN482" s="129"/>
      <c r="AJO482" s="129"/>
      <c r="AJP482" s="129"/>
      <c r="AJQ482" s="129"/>
      <c r="AJR482" s="129"/>
      <c r="AJS482" s="129"/>
      <c r="AJT482" s="129"/>
      <c r="AJU482" s="129"/>
      <c r="AJV482" s="129"/>
      <c r="AJW482" s="129"/>
      <c r="AJX482" s="129"/>
      <c r="AJY482" s="129"/>
      <c r="AJZ482" s="129"/>
      <c r="AKA482" s="129"/>
      <c r="AKB482" s="129"/>
      <c r="AKC482" s="129"/>
      <c r="AKD482" s="129"/>
      <c r="AKE482" s="129"/>
      <c r="AKF482" s="129"/>
      <c r="AKG482" s="129"/>
      <c r="AKH482" s="129"/>
      <c r="AKI482" s="129"/>
      <c r="AKJ482" s="129"/>
      <c r="AKK482" s="129"/>
      <c r="AKL482" s="129"/>
      <c r="AKM482" s="129"/>
      <c r="AKN482" s="129"/>
      <c r="AKO482" s="129"/>
      <c r="AKP482" s="129"/>
      <c r="AKQ482" s="129"/>
      <c r="AKR482" s="129"/>
      <c r="AKS482" s="129"/>
      <c r="AKT482" s="129"/>
      <c r="AKU482" s="129"/>
      <c r="AKV482" s="129"/>
      <c r="AKW482" s="129"/>
      <c r="AKX482" s="129"/>
      <c r="AKY482" s="129"/>
      <c r="AKZ482" s="129"/>
      <c r="ALA482" s="129"/>
      <c r="ALB482" s="129"/>
      <c r="ALC482" s="129"/>
      <c r="ALD482" s="129"/>
      <c r="ALE482" s="129"/>
      <c r="ALF482" s="129"/>
      <c r="ALG482" s="129"/>
      <c r="ALH482" s="129"/>
      <c r="ALI482" s="129"/>
      <c r="ALJ482" s="129"/>
      <c r="ALK482" s="129"/>
      <c r="ALL482" s="129"/>
      <c r="ALM482" s="129"/>
      <c r="ALN482" s="129"/>
      <c r="ALO482" s="129"/>
      <c r="ALP482" s="129"/>
      <c r="ALQ482" s="129"/>
      <c r="ALR482" s="129"/>
      <c r="ALS482" s="129"/>
      <c r="ALT482" s="129"/>
      <c r="ALU482" s="129"/>
      <c r="ALV482" s="129"/>
      <c r="ALW482" s="129"/>
      <c r="ALX482" s="129"/>
      <c r="ALY482" s="129"/>
      <c r="ALZ482" s="129"/>
      <c r="AMA482" s="129"/>
      <c r="AMB482" s="129"/>
      <c r="AMC482" s="129"/>
      <c r="AMD482" s="129"/>
      <c r="AME482" s="129"/>
      <c r="AMF482" s="129"/>
      <c r="AMG482" s="129"/>
      <c r="AMH482" s="129"/>
      <c r="AMI482" s="129"/>
      <c r="AMJ482" s="129"/>
      <c r="AMK482" s="129"/>
      <c r="AML482" s="129"/>
      <c r="AMM482" s="129"/>
      <c r="AMN482" s="129"/>
      <c r="AMO482" s="129"/>
      <c r="AMP482" s="129"/>
      <c r="AMQ482" s="129"/>
      <c r="AMR482" s="129"/>
      <c r="AMS482" s="129"/>
      <c r="AMT482" s="129"/>
      <c r="AMU482" s="129"/>
      <c r="AMV482" s="129"/>
      <c r="AMW482" s="129"/>
      <c r="AMX482" s="129"/>
      <c r="AMY482" s="129"/>
      <c r="AMZ482" s="129"/>
      <c r="ANA482" s="129"/>
      <c r="ANB482" s="129"/>
    </row>
    <row r="483" spans="2:1042" ht="15" customHeight="1" x14ac:dyDescent="0.2">
      <c r="B483" s="91">
        <v>432</v>
      </c>
      <c r="C483" s="91" t="s">
        <v>92</v>
      </c>
      <c r="D483" s="283">
        <f t="shared" si="871"/>
        <v>44170</v>
      </c>
      <c r="E483" s="90" t="str">
        <f t="shared" si="877"/>
        <v>MF19ACM01</v>
      </c>
      <c r="F483" s="90">
        <f t="shared" si="878"/>
        <v>60.84</v>
      </c>
      <c r="G483" s="90">
        <f t="shared" si="879"/>
        <v>23</v>
      </c>
      <c r="H483" s="90">
        <f t="shared" si="862"/>
        <v>13.993200000000002</v>
      </c>
      <c r="I483" s="121" t="str">
        <f t="shared" si="880"/>
        <v>CT20ACM01</v>
      </c>
      <c r="J483" s="90">
        <f t="shared" si="881"/>
        <v>62.400000000000006</v>
      </c>
      <c r="K483" s="90">
        <f t="shared" si="882"/>
        <v>18</v>
      </c>
      <c r="L483" s="90">
        <f t="shared" si="863"/>
        <v>11.232000000000001</v>
      </c>
      <c r="M483" s="121" t="str">
        <f t="shared" si="883"/>
        <v>AC20MNM02</v>
      </c>
      <c r="N483" s="90">
        <f t="shared" si="884"/>
        <v>90.12</v>
      </c>
      <c r="O483" s="90">
        <f t="shared" si="885"/>
        <v>20</v>
      </c>
      <c r="P483" s="90">
        <f t="shared" si="864"/>
        <v>18.024000000000001</v>
      </c>
      <c r="Q483" s="121" t="str">
        <f t="shared" si="886"/>
        <v>ME20ACM01</v>
      </c>
      <c r="R483" s="90">
        <f t="shared" si="887"/>
        <v>60.84</v>
      </c>
      <c r="S483" s="90">
        <f t="shared" si="888"/>
        <v>18</v>
      </c>
      <c r="T483" s="90">
        <f t="shared" si="865"/>
        <v>10.951200000000002</v>
      </c>
      <c r="U483" s="121" t="str">
        <f t="shared" si="889"/>
        <v>EU20TAM01</v>
      </c>
      <c r="V483" s="90">
        <f t="shared" si="890"/>
        <v>79.44</v>
      </c>
      <c r="W483" s="90">
        <f t="shared" si="891"/>
        <v>11</v>
      </c>
      <c r="X483" s="90">
        <f t="shared" si="866"/>
        <v>8.7383999999999986</v>
      </c>
      <c r="Y483" s="121">
        <f t="shared" si="892"/>
        <v>0</v>
      </c>
      <c r="Z483" s="90">
        <f t="shared" si="893"/>
        <v>0</v>
      </c>
      <c r="AA483" s="90">
        <f t="shared" si="894"/>
        <v>0</v>
      </c>
      <c r="AB483" s="90">
        <f t="shared" si="867"/>
        <v>0</v>
      </c>
      <c r="AC483" s="121" t="str">
        <f t="shared" si="895"/>
        <v>MF19DAG01</v>
      </c>
      <c r="AD483" s="90">
        <f t="shared" si="896"/>
        <v>60.84</v>
      </c>
      <c r="AE483" s="90">
        <f t="shared" si="897"/>
        <v>33</v>
      </c>
      <c r="AF483" s="90">
        <f t="shared" si="868"/>
        <v>20.077200000000001</v>
      </c>
      <c r="AG483" s="121" t="str">
        <f t="shared" si="898"/>
        <v>CT20DAG01</v>
      </c>
      <c r="AH483" s="90">
        <f t="shared" si="899"/>
        <v>61.44</v>
      </c>
      <c r="AI483" s="90">
        <f t="shared" si="900"/>
        <v>0</v>
      </c>
      <c r="AJ483" s="90">
        <f t="shared" si="869"/>
        <v>0</v>
      </c>
      <c r="AK483" s="121" t="str">
        <f t="shared" si="901"/>
        <v>AC20MN20G01</v>
      </c>
      <c r="AL483" s="90">
        <f t="shared" si="902"/>
        <v>87</v>
      </c>
      <c r="AM483" s="90">
        <f t="shared" si="903"/>
        <v>25</v>
      </c>
      <c r="AN483" s="90">
        <f t="shared" si="870"/>
        <v>21.75</v>
      </c>
      <c r="AO483" s="121">
        <f t="shared" si="904"/>
        <v>0</v>
      </c>
      <c r="AP483" s="118">
        <f t="shared" si="872"/>
        <v>0</v>
      </c>
      <c r="AQ483" s="89">
        <f t="shared" si="905"/>
        <v>0</v>
      </c>
      <c r="AR483" s="279">
        <f t="shared" si="873"/>
        <v>0</v>
      </c>
      <c r="AS483" s="121">
        <f t="shared" si="906"/>
        <v>0</v>
      </c>
      <c r="AT483" s="118">
        <f t="shared" si="874"/>
        <v>0</v>
      </c>
      <c r="AU483" s="279">
        <f t="shared" si="907"/>
        <v>0</v>
      </c>
      <c r="AV483" s="279">
        <f t="shared" si="875"/>
        <v>0</v>
      </c>
      <c r="AW483" s="123">
        <f t="shared" si="908"/>
        <v>0</v>
      </c>
      <c r="AX483" s="118">
        <f t="shared" si="876"/>
        <v>0</v>
      </c>
      <c r="AY483" s="287">
        <f t="shared" si="909"/>
        <v>562.92000000000007</v>
      </c>
      <c r="AZ483" s="78">
        <f t="shared" si="959"/>
        <v>104.76600000000001</v>
      </c>
      <c r="BA483" s="279"/>
      <c r="BC483" s="325">
        <f t="shared" si="960"/>
        <v>432</v>
      </c>
      <c r="BD483" s="330"/>
      <c r="BE483" s="331" t="b">
        <f t="shared" si="961"/>
        <v>0</v>
      </c>
      <c r="BF483" s="330"/>
      <c r="BG483" s="331" t="b">
        <f t="shared" si="962"/>
        <v>0</v>
      </c>
    </row>
    <row r="484" spans="2:1042" ht="15" customHeight="1" x14ac:dyDescent="0.2">
      <c r="B484" s="91">
        <v>433</v>
      </c>
      <c r="C484" s="91" t="s">
        <v>92</v>
      </c>
      <c r="D484" s="283">
        <f t="shared" si="871"/>
        <v>44170</v>
      </c>
      <c r="E484" s="90" t="str">
        <f t="shared" si="877"/>
        <v>MF19ACM01</v>
      </c>
      <c r="F484" s="90">
        <f t="shared" si="878"/>
        <v>121.68</v>
      </c>
      <c r="G484" s="90">
        <f t="shared" si="879"/>
        <v>23</v>
      </c>
      <c r="H484" s="90">
        <f t="shared" si="862"/>
        <v>27.986400000000003</v>
      </c>
      <c r="I484" s="121" t="str">
        <f t="shared" si="880"/>
        <v>CT20ACM01</v>
      </c>
      <c r="J484" s="90">
        <f t="shared" si="881"/>
        <v>124.80000000000001</v>
      </c>
      <c r="K484" s="90">
        <f t="shared" si="882"/>
        <v>18</v>
      </c>
      <c r="L484" s="90">
        <f t="shared" si="863"/>
        <v>22.464000000000002</v>
      </c>
      <c r="M484" s="121" t="str">
        <f t="shared" si="883"/>
        <v>AC20MNM02</v>
      </c>
      <c r="N484" s="90">
        <f t="shared" si="884"/>
        <v>180.24</v>
      </c>
      <c r="O484" s="90">
        <f t="shared" si="885"/>
        <v>20</v>
      </c>
      <c r="P484" s="90">
        <f t="shared" si="864"/>
        <v>36.048000000000002</v>
      </c>
      <c r="Q484" s="121" t="str">
        <f t="shared" si="886"/>
        <v>ME20ACM01</v>
      </c>
      <c r="R484" s="90">
        <f t="shared" si="887"/>
        <v>121.68</v>
      </c>
      <c r="S484" s="90">
        <f t="shared" si="888"/>
        <v>18</v>
      </c>
      <c r="T484" s="90">
        <f t="shared" si="865"/>
        <v>21.902400000000004</v>
      </c>
      <c r="U484" s="121" t="str">
        <f t="shared" si="889"/>
        <v>EU20TAM01</v>
      </c>
      <c r="V484" s="90">
        <f t="shared" si="890"/>
        <v>158.88</v>
      </c>
      <c r="W484" s="90">
        <f t="shared" si="891"/>
        <v>11</v>
      </c>
      <c r="X484" s="90">
        <f t="shared" si="866"/>
        <v>17.476799999999997</v>
      </c>
      <c r="Y484" s="121">
        <f t="shared" si="892"/>
        <v>0</v>
      </c>
      <c r="Z484" s="90">
        <f t="shared" si="893"/>
        <v>0</v>
      </c>
      <c r="AA484" s="90">
        <f t="shared" si="894"/>
        <v>0</v>
      </c>
      <c r="AB484" s="90">
        <f t="shared" si="867"/>
        <v>0</v>
      </c>
      <c r="AC484" s="121" t="str">
        <f t="shared" si="895"/>
        <v>MF19DAG01</v>
      </c>
      <c r="AD484" s="90">
        <f t="shared" si="896"/>
        <v>60.84</v>
      </c>
      <c r="AE484" s="90">
        <f t="shared" si="897"/>
        <v>33</v>
      </c>
      <c r="AF484" s="90">
        <f t="shared" si="868"/>
        <v>20.077200000000001</v>
      </c>
      <c r="AG484" s="121" t="str">
        <f t="shared" si="898"/>
        <v>CT20DAG01</v>
      </c>
      <c r="AH484" s="90">
        <f t="shared" si="899"/>
        <v>122.88</v>
      </c>
      <c r="AI484" s="90">
        <f t="shared" si="900"/>
        <v>0</v>
      </c>
      <c r="AJ484" s="90">
        <f t="shared" si="869"/>
        <v>0</v>
      </c>
      <c r="AK484" s="121" t="str">
        <f t="shared" si="901"/>
        <v>AC20MN20G01</v>
      </c>
      <c r="AL484" s="90">
        <f t="shared" si="902"/>
        <v>174</v>
      </c>
      <c r="AM484" s="90">
        <f t="shared" si="903"/>
        <v>25</v>
      </c>
      <c r="AN484" s="90">
        <f t="shared" si="870"/>
        <v>43.5</v>
      </c>
      <c r="AO484" s="121">
        <f t="shared" si="904"/>
        <v>0</v>
      </c>
      <c r="AP484" s="118">
        <f t="shared" si="872"/>
        <v>0</v>
      </c>
      <c r="AQ484" s="89">
        <f t="shared" si="905"/>
        <v>0</v>
      </c>
      <c r="AR484" s="279">
        <f t="shared" si="873"/>
        <v>0</v>
      </c>
      <c r="AS484" s="121">
        <f t="shared" si="906"/>
        <v>0</v>
      </c>
      <c r="AT484" s="118">
        <f t="shared" si="874"/>
        <v>0</v>
      </c>
      <c r="AU484" s="279">
        <f t="shared" si="907"/>
        <v>0</v>
      </c>
      <c r="AV484" s="279">
        <f t="shared" si="875"/>
        <v>0</v>
      </c>
      <c r="AW484" s="123">
        <f t="shared" si="908"/>
        <v>0</v>
      </c>
      <c r="AX484" s="118">
        <f t="shared" si="876"/>
        <v>0</v>
      </c>
      <c r="AY484" s="287">
        <f t="shared" si="909"/>
        <v>1065</v>
      </c>
      <c r="AZ484" s="78">
        <f t="shared" si="959"/>
        <v>189.45480000000001</v>
      </c>
      <c r="BA484" s="279"/>
      <c r="BC484" s="325">
        <f t="shared" si="960"/>
        <v>433</v>
      </c>
      <c r="BD484" s="330"/>
      <c r="BE484" s="331" t="b">
        <f t="shared" si="961"/>
        <v>0</v>
      </c>
      <c r="BF484" s="330"/>
      <c r="BG484" s="331" t="b">
        <f t="shared" si="962"/>
        <v>0</v>
      </c>
    </row>
    <row r="485" spans="2:1042" ht="15" customHeight="1" x14ac:dyDescent="0.2">
      <c r="B485" s="91">
        <v>434</v>
      </c>
      <c r="C485" s="91" t="s">
        <v>92</v>
      </c>
      <c r="D485" s="283">
        <f t="shared" si="871"/>
        <v>44170</v>
      </c>
      <c r="E485" s="90" t="str">
        <f t="shared" si="877"/>
        <v>MF19ACM01</v>
      </c>
      <c r="F485" s="90">
        <f t="shared" si="878"/>
        <v>60.84</v>
      </c>
      <c r="G485" s="90">
        <f t="shared" si="879"/>
        <v>23</v>
      </c>
      <c r="H485" s="90">
        <f t="shared" si="862"/>
        <v>13.993200000000002</v>
      </c>
      <c r="I485" s="121" t="str">
        <f t="shared" si="880"/>
        <v>CT20ACM01</v>
      </c>
      <c r="J485" s="90">
        <f t="shared" si="881"/>
        <v>31.200000000000003</v>
      </c>
      <c r="K485" s="90">
        <f t="shared" si="882"/>
        <v>18</v>
      </c>
      <c r="L485" s="90">
        <f t="shared" si="863"/>
        <v>5.6160000000000005</v>
      </c>
      <c r="M485" s="121" t="str">
        <f t="shared" si="883"/>
        <v>AC20MNM02</v>
      </c>
      <c r="N485" s="90">
        <f t="shared" si="884"/>
        <v>90.12</v>
      </c>
      <c r="O485" s="90">
        <f t="shared" si="885"/>
        <v>20</v>
      </c>
      <c r="P485" s="90">
        <f t="shared" si="864"/>
        <v>18.024000000000001</v>
      </c>
      <c r="Q485" s="121" t="str">
        <f t="shared" si="886"/>
        <v>ME20ACM01</v>
      </c>
      <c r="R485" s="90">
        <f t="shared" si="887"/>
        <v>60.84</v>
      </c>
      <c r="S485" s="90">
        <f t="shared" si="888"/>
        <v>18</v>
      </c>
      <c r="T485" s="90">
        <f t="shared" si="865"/>
        <v>10.951200000000002</v>
      </c>
      <c r="U485" s="121" t="str">
        <f t="shared" si="889"/>
        <v>EU20TAM01</v>
      </c>
      <c r="V485" s="90">
        <f t="shared" si="890"/>
        <v>79.44</v>
      </c>
      <c r="W485" s="90">
        <f t="shared" si="891"/>
        <v>11</v>
      </c>
      <c r="X485" s="90">
        <f t="shared" si="866"/>
        <v>8.7383999999999986</v>
      </c>
      <c r="Y485" s="121">
        <f t="shared" si="892"/>
        <v>0</v>
      </c>
      <c r="Z485" s="90">
        <f t="shared" si="893"/>
        <v>0</v>
      </c>
      <c r="AA485" s="90">
        <f t="shared" si="894"/>
        <v>0</v>
      </c>
      <c r="AB485" s="90">
        <f t="shared" si="867"/>
        <v>0</v>
      </c>
      <c r="AC485" s="121">
        <f t="shared" si="895"/>
        <v>0</v>
      </c>
      <c r="AD485" s="90">
        <f t="shared" si="896"/>
        <v>0</v>
      </c>
      <c r="AE485" s="90">
        <f t="shared" si="897"/>
        <v>0</v>
      </c>
      <c r="AF485" s="90">
        <f t="shared" si="868"/>
        <v>0</v>
      </c>
      <c r="AG485" s="121" t="str">
        <f t="shared" si="898"/>
        <v>CT20DAG01</v>
      </c>
      <c r="AH485" s="90">
        <f t="shared" si="899"/>
        <v>92.16</v>
      </c>
      <c r="AI485" s="90">
        <f t="shared" si="900"/>
        <v>0</v>
      </c>
      <c r="AJ485" s="90">
        <f t="shared" si="869"/>
        <v>0</v>
      </c>
      <c r="AK485" s="121" t="str">
        <f t="shared" si="901"/>
        <v>AC20MN20G01</v>
      </c>
      <c r="AL485" s="90">
        <f t="shared" si="902"/>
        <v>130.5</v>
      </c>
      <c r="AM485" s="90">
        <f t="shared" si="903"/>
        <v>25</v>
      </c>
      <c r="AN485" s="90">
        <f t="shared" si="870"/>
        <v>32.625</v>
      </c>
      <c r="AO485" s="121">
        <f t="shared" si="904"/>
        <v>0</v>
      </c>
      <c r="AP485" s="118">
        <f t="shared" si="872"/>
        <v>0</v>
      </c>
      <c r="AQ485" s="89">
        <f t="shared" si="905"/>
        <v>0</v>
      </c>
      <c r="AR485" s="279">
        <f t="shared" si="873"/>
        <v>0</v>
      </c>
      <c r="AS485" s="121">
        <f t="shared" si="906"/>
        <v>0</v>
      </c>
      <c r="AT485" s="118">
        <f t="shared" si="874"/>
        <v>0</v>
      </c>
      <c r="AU485" s="279">
        <f t="shared" si="907"/>
        <v>0</v>
      </c>
      <c r="AV485" s="279">
        <f t="shared" si="875"/>
        <v>0</v>
      </c>
      <c r="AW485" s="123">
        <f t="shared" si="908"/>
        <v>0</v>
      </c>
      <c r="AX485" s="118">
        <f t="shared" si="876"/>
        <v>0</v>
      </c>
      <c r="AY485" s="287">
        <f t="shared" si="909"/>
        <v>545.1</v>
      </c>
      <c r="AZ485" s="78">
        <f t="shared" si="959"/>
        <v>89.947800000000001</v>
      </c>
      <c r="BA485" s="279"/>
      <c r="BC485" s="325">
        <f t="shared" si="960"/>
        <v>434</v>
      </c>
      <c r="BD485" s="330"/>
      <c r="BE485" s="331" t="b">
        <f t="shared" si="961"/>
        <v>0</v>
      </c>
      <c r="BF485" s="330"/>
      <c r="BG485" s="331" t="b">
        <f t="shared" si="962"/>
        <v>0</v>
      </c>
    </row>
    <row r="486" spans="2:1042" ht="15" customHeight="1" x14ac:dyDescent="0.2">
      <c r="B486" s="91">
        <v>435</v>
      </c>
      <c r="C486" s="91" t="s">
        <v>92</v>
      </c>
      <c r="D486" s="283">
        <f t="shared" si="871"/>
        <v>44170</v>
      </c>
      <c r="E486" s="90">
        <f t="shared" si="877"/>
        <v>0</v>
      </c>
      <c r="F486" s="90">
        <f t="shared" si="878"/>
        <v>0</v>
      </c>
      <c r="G486" s="90">
        <f t="shared" si="879"/>
        <v>0</v>
      </c>
      <c r="H486" s="90">
        <f t="shared" si="862"/>
        <v>0</v>
      </c>
      <c r="I486" s="121" t="str">
        <f t="shared" si="880"/>
        <v>CT20ACM01</v>
      </c>
      <c r="J486" s="90">
        <f t="shared" si="881"/>
        <v>31.200000000000003</v>
      </c>
      <c r="K486" s="90">
        <f t="shared" si="882"/>
        <v>18</v>
      </c>
      <c r="L486" s="90">
        <f t="shared" si="863"/>
        <v>5.6160000000000005</v>
      </c>
      <c r="M486" s="121" t="str">
        <f t="shared" si="883"/>
        <v>AC20MNM02</v>
      </c>
      <c r="N486" s="90">
        <f t="shared" si="884"/>
        <v>180.24</v>
      </c>
      <c r="O486" s="90">
        <f t="shared" si="885"/>
        <v>20</v>
      </c>
      <c r="P486" s="90">
        <f t="shared" si="864"/>
        <v>36.048000000000002</v>
      </c>
      <c r="Q486" s="121" t="str">
        <f t="shared" si="886"/>
        <v>ME20ACM01</v>
      </c>
      <c r="R486" s="90">
        <f t="shared" si="887"/>
        <v>121.68</v>
      </c>
      <c r="S486" s="90">
        <f t="shared" si="888"/>
        <v>18</v>
      </c>
      <c r="T486" s="90">
        <f t="shared" si="865"/>
        <v>21.902400000000004</v>
      </c>
      <c r="U486" s="121" t="str">
        <f t="shared" si="889"/>
        <v>EU20TAM01</v>
      </c>
      <c r="V486" s="90">
        <f t="shared" si="890"/>
        <v>158.88</v>
      </c>
      <c r="W486" s="90">
        <f t="shared" si="891"/>
        <v>11</v>
      </c>
      <c r="X486" s="90">
        <f t="shared" si="866"/>
        <v>17.476799999999997</v>
      </c>
      <c r="Y486" s="121">
        <f t="shared" si="892"/>
        <v>0</v>
      </c>
      <c r="Z486" s="90">
        <f t="shared" si="893"/>
        <v>0</v>
      </c>
      <c r="AA486" s="90">
        <f t="shared" si="894"/>
        <v>0</v>
      </c>
      <c r="AB486" s="90">
        <f t="shared" si="867"/>
        <v>0</v>
      </c>
      <c r="AC486" s="121">
        <f t="shared" si="895"/>
        <v>0</v>
      </c>
      <c r="AD486" s="90">
        <f t="shared" si="896"/>
        <v>0</v>
      </c>
      <c r="AE486" s="90">
        <f t="shared" si="897"/>
        <v>0</v>
      </c>
      <c r="AF486" s="90">
        <f t="shared" si="868"/>
        <v>0</v>
      </c>
      <c r="AG486" s="121" t="str">
        <f t="shared" si="898"/>
        <v>CT20DAG01</v>
      </c>
      <c r="AH486" s="90">
        <f t="shared" si="899"/>
        <v>30.72</v>
      </c>
      <c r="AI486" s="90">
        <f t="shared" si="900"/>
        <v>0</v>
      </c>
      <c r="AJ486" s="90">
        <f t="shared" si="869"/>
        <v>0</v>
      </c>
      <c r="AK486" s="121" t="str">
        <f t="shared" si="901"/>
        <v>AC20MN20G01</v>
      </c>
      <c r="AL486" s="90">
        <f t="shared" si="902"/>
        <v>174</v>
      </c>
      <c r="AM486" s="90">
        <f t="shared" si="903"/>
        <v>25</v>
      </c>
      <c r="AN486" s="90">
        <f t="shared" si="870"/>
        <v>43.5</v>
      </c>
      <c r="AO486" s="121">
        <f t="shared" si="904"/>
        <v>0</v>
      </c>
      <c r="AP486" s="118">
        <f t="shared" si="872"/>
        <v>0</v>
      </c>
      <c r="AQ486" s="89">
        <f t="shared" si="905"/>
        <v>0</v>
      </c>
      <c r="AR486" s="279">
        <f t="shared" si="873"/>
        <v>0</v>
      </c>
      <c r="AS486" s="121">
        <f t="shared" si="906"/>
        <v>0</v>
      </c>
      <c r="AT486" s="118">
        <f t="shared" si="874"/>
        <v>0</v>
      </c>
      <c r="AU486" s="279">
        <f t="shared" si="907"/>
        <v>0</v>
      </c>
      <c r="AV486" s="279">
        <f t="shared" si="875"/>
        <v>0</v>
      </c>
      <c r="AW486" s="123">
        <f t="shared" si="908"/>
        <v>0</v>
      </c>
      <c r="AX486" s="118">
        <f t="shared" si="876"/>
        <v>0</v>
      </c>
      <c r="AY486" s="287">
        <f t="shared" si="909"/>
        <v>696.72</v>
      </c>
      <c r="AZ486" s="78">
        <f t="shared" si="959"/>
        <v>124.5432</v>
      </c>
      <c r="BA486" s="279"/>
      <c r="BC486" s="325">
        <f t="shared" si="960"/>
        <v>435</v>
      </c>
      <c r="BD486" s="330"/>
      <c r="BE486" s="331" t="b">
        <f t="shared" si="961"/>
        <v>0</v>
      </c>
      <c r="BF486" s="330"/>
      <c r="BG486" s="331" t="b">
        <f t="shared" si="962"/>
        <v>0</v>
      </c>
    </row>
    <row r="487" spans="2:1042" ht="15" customHeight="1" x14ac:dyDescent="0.2">
      <c r="B487" s="91">
        <v>436</v>
      </c>
      <c r="C487" s="91" t="s">
        <v>92</v>
      </c>
      <c r="D487" s="283">
        <f t="shared" si="871"/>
        <v>44173</v>
      </c>
      <c r="E487" s="90" t="str">
        <f t="shared" si="877"/>
        <v>MF19ACM01</v>
      </c>
      <c r="F487" s="90">
        <f t="shared" si="878"/>
        <v>91.26</v>
      </c>
      <c r="G487" s="90">
        <f t="shared" si="879"/>
        <v>23</v>
      </c>
      <c r="H487" s="90">
        <f t="shared" si="862"/>
        <v>20.989799999999999</v>
      </c>
      <c r="I487" s="121" t="str">
        <f t="shared" si="880"/>
        <v>CT20ACM01</v>
      </c>
      <c r="J487" s="90">
        <f t="shared" si="881"/>
        <v>62.400000000000006</v>
      </c>
      <c r="K487" s="90">
        <f t="shared" si="882"/>
        <v>18</v>
      </c>
      <c r="L487" s="90">
        <f t="shared" si="863"/>
        <v>11.232000000000001</v>
      </c>
      <c r="M487" s="121" t="str">
        <f t="shared" si="883"/>
        <v>AC20MNM02</v>
      </c>
      <c r="N487" s="90">
        <f t="shared" si="884"/>
        <v>270.36</v>
      </c>
      <c r="O487" s="90">
        <f t="shared" si="885"/>
        <v>20</v>
      </c>
      <c r="P487" s="90">
        <f t="shared" si="864"/>
        <v>54.07200000000001</v>
      </c>
      <c r="Q487" s="121" t="str">
        <f t="shared" si="886"/>
        <v>ME20ACM01</v>
      </c>
      <c r="R487" s="90">
        <f t="shared" si="887"/>
        <v>182.52</v>
      </c>
      <c r="S487" s="90">
        <f t="shared" si="888"/>
        <v>18</v>
      </c>
      <c r="T487" s="90">
        <f t="shared" si="865"/>
        <v>32.8536</v>
      </c>
      <c r="U487" s="121" t="str">
        <f t="shared" si="889"/>
        <v>EU20TAM01</v>
      </c>
      <c r="V487" s="90">
        <f t="shared" si="890"/>
        <v>79.44</v>
      </c>
      <c r="W487" s="90">
        <f t="shared" si="891"/>
        <v>11</v>
      </c>
      <c r="X487" s="90">
        <f t="shared" si="866"/>
        <v>8.7383999999999986</v>
      </c>
      <c r="Y487" s="121">
        <f t="shared" si="892"/>
        <v>0</v>
      </c>
      <c r="Z487" s="90">
        <f t="shared" si="893"/>
        <v>0</v>
      </c>
      <c r="AA487" s="90">
        <f t="shared" si="894"/>
        <v>0</v>
      </c>
      <c r="AB487" s="90">
        <f t="shared" si="867"/>
        <v>0</v>
      </c>
      <c r="AC487" s="121" t="str">
        <f t="shared" si="895"/>
        <v>MF19DAG01</v>
      </c>
      <c r="AD487" s="90">
        <f t="shared" si="896"/>
        <v>30.42</v>
      </c>
      <c r="AE487" s="90">
        <f t="shared" si="897"/>
        <v>33</v>
      </c>
      <c r="AF487" s="90">
        <f t="shared" si="868"/>
        <v>10.038600000000001</v>
      </c>
      <c r="AG487" s="121" t="str">
        <f t="shared" si="898"/>
        <v>CT20DAG01</v>
      </c>
      <c r="AH487" s="90">
        <f t="shared" si="899"/>
        <v>30.72</v>
      </c>
      <c r="AI487" s="90">
        <f t="shared" si="900"/>
        <v>0</v>
      </c>
      <c r="AJ487" s="90">
        <f t="shared" si="869"/>
        <v>0</v>
      </c>
      <c r="AK487" s="121" t="str">
        <f t="shared" si="901"/>
        <v>AC20MN20G01</v>
      </c>
      <c r="AL487" s="90">
        <f t="shared" si="902"/>
        <v>87</v>
      </c>
      <c r="AM487" s="90">
        <f t="shared" si="903"/>
        <v>25</v>
      </c>
      <c r="AN487" s="90">
        <f t="shared" si="870"/>
        <v>21.75</v>
      </c>
      <c r="AO487" s="121">
        <f t="shared" si="904"/>
        <v>0</v>
      </c>
      <c r="AP487" s="118">
        <f t="shared" si="872"/>
        <v>0</v>
      </c>
      <c r="AQ487" s="89">
        <f t="shared" si="905"/>
        <v>0</v>
      </c>
      <c r="AR487" s="279">
        <f t="shared" si="873"/>
        <v>0</v>
      </c>
      <c r="AS487" s="121">
        <f t="shared" si="906"/>
        <v>0</v>
      </c>
      <c r="AT487" s="118">
        <f t="shared" si="874"/>
        <v>0</v>
      </c>
      <c r="AU487" s="279">
        <f t="shared" si="907"/>
        <v>0</v>
      </c>
      <c r="AV487" s="279">
        <f t="shared" si="875"/>
        <v>0</v>
      </c>
      <c r="AW487" s="123">
        <f t="shared" si="908"/>
        <v>0</v>
      </c>
      <c r="AX487" s="118">
        <f t="shared" si="876"/>
        <v>0</v>
      </c>
      <c r="AY487" s="287">
        <f t="shared" si="909"/>
        <v>834.12</v>
      </c>
      <c r="AZ487" s="78">
        <f t="shared" si="959"/>
        <v>159.67439999999999</v>
      </c>
      <c r="BA487" s="279"/>
      <c r="BC487" s="325">
        <f t="shared" si="960"/>
        <v>436</v>
      </c>
      <c r="BD487" s="330"/>
      <c r="BE487" s="331" t="b">
        <f t="shared" si="961"/>
        <v>0</v>
      </c>
      <c r="BF487" s="330"/>
      <c r="BG487" s="331" t="b">
        <f t="shared" si="962"/>
        <v>0</v>
      </c>
    </row>
    <row r="488" spans="2:1042" ht="15" customHeight="1" x14ac:dyDescent="0.2">
      <c r="B488" s="91">
        <v>437</v>
      </c>
      <c r="C488" s="91" t="s">
        <v>92</v>
      </c>
      <c r="D488" s="283">
        <f t="shared" si="871"/>
        <v>44173</v>
      </c>
      <c r="E488" s="90" t="str">
        <f t="shared" si="877"/>
        <v>MF19ACM01</v>
      </c>
      <c r="F488" s="90">
        <f t="shared" si="878"/>
        <v>63.6</v>
      </c>
      <c r="G488" s="90">
        <f t="shared" si="879"/>
        <v>23</v>
      </c>
      <c r="H488" s="90">
        <f t="shared" si="862"/>
        <v>14.628</v>
      </c>
      <c r="I488" s="121" t="str">
        <f t="shared" si="880"/>
        <v>CT20ACM01</v>
      </c>
      <c r="J488" s="90">
        <f t="shared" si="881"/>
        <v>67.2</v>
      </c>
      <c r="K488" s="90">
        <f t="shared" si="882"/>
        <v>18</v>
      </c>
      <c r="L488" s="90">
        <f t="shared" si="863"/>
        <v>12.096000000000002</v>
      </c>
      <c r="M488" s="121" t="str">
        <f t="shared" si="883"/>
        <v>AC20MNM02</v>
      </c>
      <c r="N488" s="90">
        <f t="shared" si="884"/>
        <v>90.12</v>
      </c>
      <c r="O488" s="90">
        <f t="shared" si="885"/>
        <v>20</v>
      </c>
      <c r="P488" s="90">
        <f t="shared" si="864"/>
        <v>18.024000000000001</v>
      </c>
      <c r="Q488" s="121" t="str">
        <f t="shared" si="886"/>
        <v>ME20ACM01</v>
      </c>
      <c r="R488" s="90">
        <f t="shared" si="887"/>
        <v>63.6</v>
      </c>
      <c r="S488" s="90">
        <f t="shared" si="888"/>
        <v>18</v>
      </c>
      <c r="T488" s="90">
        <f t="shared" si="865"/>
        <v>11.448</v>
      </c>
      <c r="U488" s="121">
        <f t="shared" si="889"/>
        <v>0</v>
      </c>
      <c r="V488" s="90">
        <f t="shared" si="890"/>
        <v>0</v>
      </c>
      <c r="W488" s="90">
        <f t="shared" si="891"/>
        <v>0</v>
      </c>
      <c r="X488" s="90">
        <f t="shared" si="866"/>
        <v>0</v>
      </c>
      <c r="Y488" s="121">
        <f t="shared" si="892"/>
        <v>0</v>
      </c>
      <c r="Z488" s="90">
        <f t="shared" si="893"/>
        <v>0</v>
      </c>
      <c r="AA488" s="90">
        <f t="shared" si="894"/>
        <v>0</v>
      </c>
      <c r="AB488" s="90">
        <f t="shared" si="867"/>
        <v>0</v>
      </c>
      <c r="AC488" s="121">
        <f t="shared" si="895"/>
        <v>0</v>
      </c>
      <c r="AD488" s="90">
        <f t="shared" si="896"/>
        <v>0</v>
      </c>
      <c r="AE488" s="90">
        <f t="shared" si="897"/>
        <v>0</v>
      </c>
      <c r="AF488" s="90">
        <f t="shared" si="868"/>
        <v>0</v>
      </c>
      <c r="AG488" s="121">
        <f t="shared" si="898"/>
        <v>0</v>
      </c>
      <c r="AH488" s="90">
        <f t="shared" si="899"/>
        <v>0</v>
      </c>
      <c r="AI488" s="90">
        <f t="shared" si="900"/>
        <v>0</v>
      </c>
      <c r="AJ488" s="90">
        <f t="shared" si="869"/>
        <v>0</v>
      </c>
      <c r="AK488" s="121">
        <f t="shared" si="901"/>
        <v>0</v>
      </c>
      <c r="AL488" s="90">
        <f t="shared" si="902"/>
        <v>0</v>
      </c>
      <c r="AM488" s="90">
        <f t="shared" si="903"/>
        <v>0</v>
      </c>
      <c r="AN488" s="90">
        <f t="shared" si="870"/>
        <v>0</v>
      </c>
      <c r="AO488" s="121">
        <f t="shared" si="904"/>
        <v>0</v>
      </c>
      <c r="AP488" s="118">
        <f t="shared" si="872"/>
        <v>0</v>
      </c>
      <c r="AQ488" s="89">
        <f t="shared" si="905"/>
        <v>0</v>
      </c>
      <c r="AR488" s="279">
        <f t="shared" si="873"/>
        <v>0</v>
      </c>
      <c r="AS488" s="121">
        <f t="shared" si="906"/>
        <v>0</v>
      </c>
      <c r="AT488" s="118">
        <f t="shared" si="874"/>
        <v>0</v>
      </c>
      <c r="AU488" s="279">
        <f t="shared" si="907"/>
        <v>0</v>
      </c>
      <c r="AV488" s="279">
        <f t="shared" si="875"/>
        <v>0</v>
      </c>
      <c r="AW488" s="123">
        <f t="shared" si="908"/>
        <v>0</v>
      </c>
      <c r="AX488" s="118">
        <f t="shared" si="876"/>
        <v>0</v>
      </c>
      <c r="AY488" s="287">
        <f t="shared" si="909"/>
        <v>284.52000000000004</v>
      </c>
      <c r="AZ488" s="78">
        <f t="shared" si="959"/>
        <v>56.196000000000005</v>
      </c>
      <c r="BA488" s="279"/>
      <c r="BC488" s="325">
        <f t="shared" si="960"/>
        <v>437</v>
      </c>
      <c r="BD488" s="330"/>
      <c r="BE488" s="331" t="b">
        <f t="shared" si="961"/>
        <v>0</v>
      </c>
      <c r="BF488" s="330"/>
      <c r="BG488" s="331" t="b">
        <f t="shared" si="962"/>
        <v>0</v>
      </c>
    </row>
    <row r="489" spans="2:1042" ht="15" customHeight="1" x14ac:dyDescent="0.2">
      <c r="B489" s="91">
        <v>438</v>
      </c>
      <c r="C489" s="91" t="s">
        <v>92</v>
      </c>
      <c r="D489" s="283">
        <f t="shared" si="871"/>
        <v>44174</v>
      </c>
      <c r="E489" s="90" t="str">
        <f t="shared" si="877"/>
        <v>MF19ACM01</v>
      </c>
      <c r="F489" s="90">
        <f t="shared" si="878"/>
        <v>60.84</v>
      </c>
      <c r="G489" s="90">
        <f t="shared" si="879"/>
        <v>23</v>
      </c>
      <c r="H489" s="90">
        <f t="shared" si="862"/>
        <v>13.993200000000002</v>
      </c>
      <c r="I489" s="121" t="str">
        <f t="shared" si="880"/>
        <v>CT20ACM01</v>
      </c>
      <c r="J489" s="90">
        <f t="shared" si="881"/>
        <v>62.400000000000006</v>
      </c>
      <c r="K489" s="90">
        <f t="shared" si="882"/>
        <v>18</v>
      </c>
      <c r="L489" s="90">
        <f t="shared" si="863"/>
        <v>11.232000000000001</v>
      </c>
      <c r="M489" s="121" t="str">
        <f t="shared" si="883"/>
        <v>AC20MNM02</v>
      </c>
      <c r="N489" s="90">
        <f t="shared" si="884"/>
        <v>90.12</v>
      </c>
      <c r="O489" s="90">
        <f t="shared" si="885"/>
        <v>20</v>
      </c>
      <c r="P489" s="90">
        <f t="shared" si="864"/>
        <v>18.024000000000001</v>
      </c>
      <c r="Q489" s="121" t="str">
        <f t="shared" si="886"/>
        <v>ME20ACM01</v>
      </c>
      <c r="R489" s="90">
        <f t="shared" si="887"/>
        <v>60.84</v>
      </c>
      <c r="S489" s="90">
        <f t="shared" si="888"/>
        <v>18</v>
      </c>
      <c r="T489" s="90">
        <f t="shared" si="865"/>
        <v>10.951200000000002</v>
      </c>
      <c r="U489" s="121" t="str">
        <f t="shared" si="889"/>
        <v>EU20TAM01</v>
      </c>
      <c r="V489" s="90">
        <f t="shared" si="890"/>
        <v>119.16</v>
      </c>
      <c r="W489" s="90">
        <f t="shared" si="891"/>
        <v>11</v>
      </c>
      <c r="X489" s="90">
        <f t="shared" si="866"/>
        <v>13.1076</v>
      </c>
      <c r="Y489" s="121">
        <f t="shared" si="892"/>
        <v>0</v>
      </c>
      <c r="Z489" s="90">
        <f t="shared" si="893"/>
        <v>0</v>
      </c>
      <c r="AA489" s="90">
        <f t="shared" si="894"/>
        <v>0</v>
      </c>
      <c r="AB489" s="90">
        <f t="shared" si="867"/>
        <v>0</v>
      </c>
      <c r="AC489" s="121" t="str">
        <f t="shared" si="895"/>
        <v>MF19DAG01</v>
      </c>
      <c r="AD489" s="90">
        <f t="shared" si="896"/>
        <v>30.42</v>
      </c>
      <c r="AE489" s="90">
        <f t="shared" si="897"/>
        <v>33</v>
      </c>
      <c r="AF489" s="90">
        <f t="shared" si="868"/>
        <v>10.038600000000001</v>
      </c>
      <c r="AG489" s="121" t="str">
        <f t="shared" si="898"/>
        <v>CT20DAG01</v>
      </c>
      <c r="AH489" s="90">
        <f t="shared" si="899"/>
        <v>61.44</v>
      </c>
      <c r="AI489" s="90">
        <f t="shared" si="900"/>
        <v>0</v>
      </c>
      <c r="AJ489" s="90">
        <f t="shared" si="869"/>
        <v>0</v>
      </c>
      <c r="AK489" s="121" t="str">
        <f t="shared" si="901"/>
        <v>AC20MN20G01</v>
      </c>
      <c r="AL489" s="90">
        <f t="shared" si="902"/>
        <v>174</v>
      </c>
      <c r="AM489" s="90">
        <f t="shared" si="903"/>
        <v>25</v>
      </c>
      <c r="AN489" s="90">
        <f t="shared" si="870"/>
        <v>43.5</v>
      </c>
      <c r="AO489" s="121">
        <f t="shared" si="904"/>
        <v>0</v>
      </c>
      <c r="AP489" s="118">
        <f t="shared" si="872"/>
        <v>0</v>
      </c>
      <c r="AQ489" s="89">
        <f t="shared" si="905"/>
        <v>0</v>
      </c>
      <c r="AR489" s="279">
        <f t="shared" si="873"/>
        <v>0</v>
      </c>
      <c r="AS489" s="121">
        <f t="shared" si="906"/>
        <v>0</v>
      </c>
      <c r="AT489" s="118">
        <f t="shared" si="874"/>
        <v>0</v>
      </c>
      <c r="AU489" s="279">
        <f t="shared" si="907"/>
        <v>0</v>
      </c>
      <c r="AV489" s="279">
        <f t="shared" si="875"/>
        <v>0</v>
      </c>
      <c r="AW489" s="123">
        <f t="shared" si="908"/>
        <v>0</v>
      </c>
      <c r="AX489" s="118">
        <f t="shared" si="876"/>
        <v>0</v>
      </c>
      <c r="AY489" s="287">
        <f t="shared" si="909"/>
        <v>659.22</v>
      </c>
      <c r="AZ489" s="78">
        <f t="shared" si="959"/>
        <v>120.84660000000001</v>
      </c>
      <c r="BA489" s="279"/>
      <c r="BC489" s="325">
        <f t="shared" si="960"/>
        <v>438</v>
      </c>
      <c r="BD489" s="330"/>
      <c r="BE489" s="331" t="b">
        <f t="shared" si="961"/>
        <v>0</v>
      </c>
      <c r="BF489" s="330"/>
      <c r="BG489" s="331" t="b">
        <f t="shared" si="962"/>
        <v>0</v>
      </c>
    </row>
    <row r="490" spans="2:1042" ht="15" customHeight="1" x14ac:dyDescent="0.2">
      <c r="B490" s="91">
        <v>439</v>
      </c>
      <c r="C490" s="91"/>
      <c r="D490" s="283">
        <f t="shared" si="871"/>
        <v>44174</v>
      </c>
      <c r="E490" s="90">
        <f t="shared" si="877"/>
        <v>0</v>
      </c>
      <c r="F490" s="90">
        <f t="shared" si="878"/>
        <v>0</v>
      </c>
      <c r="G490" s="90">
        <f t="shared" si="879"/>
        <v>0</v>
      </c>
      <c r="H490" s="90">
        <f t="shared" si="862"/>
        <v>0</v>
      </c>
      <c r="I490" s="121">
        <f t="shared" si="880"/>
        <v>0</v>
      </c>
      <c r="J490" s="90">
        <f t="shared" si="881"/>
        <v>0</v>
      </c>
      <c r="K490" s="90">
        <f t="shared" si="882"/>
        <v>0</v>
      </c>
      <c r="L490" s="90">
        <f t="shared" si="863"/>
        <v>0</v>
      </c>
      <c r="M490" s="121">
        <f t="shared" si="883"/>
        <v>0</v>
      </c>
      <c r="N490" s="90">
        <f t="shared" si="884"/>
        <v>0</v>
      </c>
      <c r="O490" s="90">
        <f t="shared" si="885"/>
        <v>0</v>
      </c>
      <c r="P490" s="90">
        <f t="shared" si="864"/>
        <v>0</v>
      </c>
      <c r="Q490" s="121">
        <f t="shared" si="886"/>
        <v>0</v>
      </c>
      <c r="R490" s="90">
        <f t="shared" si="887"/>
        <v>0</v>
      </c>
      <c r="S490" s="90">
        <f t="shared" si="888"/>
        <v>0</v>
      </c>
      <c r="T490" s="90">
        <f t="shared" si="865"/>
        <v>0</v>
      </c>
      <c r="U490" s="121">
        <f t="shared" si="889"/>
        <v>0</v>
      </c>
      <c r="V490" s="90">
        <f t="shared" si="890"/>
        <v>0</v>
      </c>
      <c r="W490" s="90">
        <f t="shared" si="891"/>
        <v>0</v>
      </c>
      <c r="X490" s="90">
        <f t="shared" si="866"/>
        <v>0</v>
      </c>
      <c r="Y490" s="121">
        <f t="shared" si="892"/>
        <v>0</v>
      </c>
      <c r="Z490" s="90">
        <f t="shared" si="893"/>
        <v>0</v>
      </c>
      <c r="AA490" s="90">
        <f t="shared" si="894"/>
        <v>0</v>
      </c>
      <c r="AB490" s="90">
        <f t="shared" si="867"/>
        <v>0</v>
      </c>
      <c r="AC490" s="121">
        <f t="shared" si="895"/>
        <v>0</v>
      </c>
      <c r="AD490" s="90">
        <f t="shared" si="896"/>
        <v>0</v>
      </c>
      <c r="AE490" s="90">
        <f t="shared" si="897"/>
        <v>0</v>
      </c>
      <c r="AF490" s="90">
        <f t="shared" si="868"/>
        <v>0</v>
      </c>
      <c r="AG490" s="121">
        <f t="shared" si="898"/>
        <v>0</v>
      </c>
      <c r="AH490" s="90">
        <f t="shared" si="899"/>
        <v>0</v>
      </c>
      <c r="AI490" s="90">
        <f t="shared" si="900"/>
        <v>0</v>
      </c>
      <c r="AJ490" s="90">
        <f t="shared" si="869"/>
        <v>0</v>
      </c>
      <c r="AK490" s="121">
        <f t="shared" si="901"/>
        <v>0</v>
      </c>
      <c r="AL490" s="90">
        <f t="shared" si="902"/>
        <v>0</v>
      </c>
      <c r="AM490" s="90">
        <f t="shared" si="903"/>
        <v>0</v>
      </c>
      <c r="AN490" s="90">
        <f t="shared" si="870"/>
        <v>0</v>
      </c>
      <c r="AO490" s="121">
        <f t="shared" si="904"/>
        <v>0</v>
      </c>
      <c r="AP490" s="118">
        <f t="shared" si="872"/>
        <v>0</v>
      </c>
      <c r="AQ490" s="89">
        <f t="shared" si="905"/>
        <v>32.01</v>
      </c>
      <c r="AR490" s="279">
        <f t="shared" si="873"/>
        <v>8.0024999999999995</v>
      </c>
      <c r="AS490" s="121">
        <f t="shared" si="906"/>
        <v>52.38</v>
      </c>
      <c r="AT490" s="118">
        <f t="shared" si="874"/>
        <v>10.476000000000001</v>
      </c>
      <c r="AU490" s="279">
        <f t="shared" si="907"/>
        <v>0</v>
      </c>
      <c r="AV490" s="279">
        <f t="shared" si="875"/>
        <v>0</v>
      </c>
      <c r="AW490" s="123">
        <f t="shared" si="908"/>
        <v>0</v>
      </c>
      <c r="AX490" s="118">
        <f t="shared" si="876"/>
        <v>0</v>
      </c>
      <c r="AY490" s="287">
        <f t="shared" si="909"/>
        <v>84.39</v>
      </c>
      <c r="AZ490" s="78">
        <f t="shared" si="959"/>
        <v>18.4785</v>
      </c>
      <c r="BA490" s="279"/>
      <c r="BC490" s="325">
        <f t="shared" si="960"/>
        <v>439</v>
      </c>
      <c r="BD490" s="330"/>
      <c r="BE490" s="331" t="b">
        <f t="shared" si="961"/>
        <v>0</v>
      </c>
      <c r="BF490" s="330"/>
      <c r="BG490" s="331" t="b">
        <f t="shared" si="962"/>
        <v>0</v>
      </c>
    </row>
    <row r="491" spans="2:1042" ht="15" customHeight="1" x14ac:dyDescent="0.2">
      <c r="B491" s="91">
        <v>440</v>
      </c>
      <c r="C491" s="91" t="s">
        <v>92</v>
      </c>
      <c r="D491" s="283">
        <f t="shared" si="871"/>
        <v>44177</v>
      </c>
      <c r="E491" s="90">
        <f t="shared" si="877"/>
        <v>0</v>
      </c>
      <c r="F491" s="90">
        <f t="shared" si="878"/>
        <v>0</v>
      </c>
      <c r="G491" s="90">
        <f t="shared" si="879"/>
        <v>0</v>
      </c>
      <c r="H491" s="90">
        <f t="shared" si="862"/>
        <v>0</v>
      </c>
      <c r="I491" s="121" t="str">
        <f t="shared" si="880"/>
        <v>CT20ACM01</v>
      </c>
      <c r="J491" s="90">
        <f t="shared" si="881"/>
        <v>31.200000000000003</v>
      </c>
      <c r="K491" s="90">
        <f t="shared" si="882"/>
        <v>18</v>
      </c>
      <c r="L491" s="90">
        <f t="shared" si="863"/>
        <v>5.6160000000000005</v>
      </c>
      <c r="M491" s="121" t="str">
        <f t="shared" si="883"/>
        <v>AC20MNM02</v>
      </c>
      <c r="N491" s="90">
        <f t="shared" si="884"/>
        <v>90.12</v>
      </c>
      <c r="O491" s="90">
        <f t="shared" si="885"/>
        <v>20</v>
      </c>
      <c r="P491" s="90">
        <f t="shared" si="864"/>
        <v>18.024000000000001</v>
      </c>
      <c r="Q491" s="121" t="str">
        <f t="shared" si="886"/>
        <v>ME20ACM01</v>
      </c>
      <c r="R491" s="90">
        <f t="shared" si="887"/>
        <v>60.84</v>
      </c>
      <c r="S491" s="90">
        <f t="shared" si="888"/>
        <v>18</v>
      </c>
      <c r="T491" s="90">
        <f t="shared" si="865"/>
        <v>10.951200000000002</v>
      </c>
      <c r="U491" s="121">
        <f t="shared" si="889"/>
        <v>0</v>
      </c>
      <c r="V491" s="90">
        <f t="shared" si="890"/>
        <v>0</v>
      </c>
      <c r="W491" s="90">
        <f t="shared" si="891"/>
        <v>0</v>
      </c>
      <c r="X491" s="90">
        <f t="shared" si="866"/>
        <v>0</v>
      </c>
      <c r="Y491" s="121">
        <f t="shared" si="892"/>
        <v>0</v>
      </c>
      <c r="Z491" s="90">
        <f t="shared" si="893"/>
        <v>0</v>
      </c>
      <c r="AA491" s="90">
        <f t="shared" si="894"/>
        <v>0</v>
      </c>
      <c r="AB491" s="90">
        <f t="shared" si="867"/>
        <v>0</v>
      </c>
      <c r="AC491" s="121">
        <f t="shared" si="895"/>
        <v>0</v>
      </c>
      <c r="AD491" s="90">
        <f t="shared" si="896"/>
        <v>0</v>
      </c>
      <c r="AE491" s="90">
        <f t="shared" si="897"/>
        <v>0</v>
      </c>
      <c r="AF491" s="90">
        <f t="shared" si="868"/>
        <v>0</v>
      </c>
      <c r="AG491" s="121" t="str">
        <f t="shared" si="898"/>
        <v>CT20DAG01</v>
      </c>
      <c r="AH491" s="90">
        <f t="shared" si="899"/>
        <v>30.72</v>
      </c>
      <c r="AI491" s="90">
        <f t="shared" si="900"/>
        <v>0</v>
      </c>
      <c r="AJ491" s="90">
        <f t="shared" si="869"/>
        <v>0</v>
      </c>
      <c r="AK491" s="121">
        <f t="shared" si="901"/>
        <v>0</v>
      </c>
      <c r="AL491" s="90">
        <f t="shared" si="902"/>
        <v>0</v>
      </c>
      <c r="AM491" s="90">
        <f t="shared" si="903"/>
        <v>0</v>
      </c>
      <c r="AN491" s="90">
        <f t="shared" si="870"/>
        <v>0</v>
      </c>
      <c r="AO491" s="121">
        <f t="shared" si="904"/>
        <v>0</v>
      </c>
      <c r="AP491" s="118">
        <f t="shared" si="872"/>
        <v>0</v>
      </c>
      <c r="AQ491" s="89">
        <f t="shared" si="905"/>
        <v>0</v>
      </c>
      <c r="AR491" s="279">
        <f t="shared" si="873"/>
        <v>0</v>
      </c>
      <c r="AS491" s="121">
        <f t="shared" si="906"/>
        <v>0</v>
      </c>
      <c r="AT491" s="118">
        <f t="shared" si="874"/>
        <v>0</v>
      </c>
      <c r="AU491" s="279">
        <f t="shared" si="907"/>
        <v>0</v>
      </c>
      <c r="AV491" s="279">
        <f t="shared" si="875"/>
        <v>0</v>
      </c>
      <c r="AW491" s="123">
        <f t="shared" si="908"/>
        <v>0</v>
      </c>
      <c r="AX491" s="118">
        <f t="shared" si="876"/>
        <v>0</v>
      </c>
      <c r="AY491" s="287">
        <f t="shared" si="909"/>
        <v>212.88000000000002</v>
      </c>
      <c r="AZ491" s="78">
        <f t="shared" si="959"/>
        <v>34.591200000000001</v>
      </c>
      <c r="BA491" s="279"/>
      <c r="BC491" s="325">
        <f t="shared" si="960"/>
        <v>440</v>
      </c>
      <c r="BD491" s="330"/>
      <c r="BE491" s="331" t="b">
        <f t="shared" si="961"/>
        <v>0</v>
      </c>
      <c r="BF491" s="330"/>
      <c r="BG491" s="331" t="b">
        <f t="shared" si="962"/>
        <v>0</v>
      </c>
    </row>
    <row r="492" spans="2:1042" ht="15" customHeight="1" x14ac:dyDescent="0.2">
      <c r="B492" s="91">
        <v>441</v>
      </c>
      <c r="C492" s="91" t="s">
        <v>92</v>
      </c>
      <c r="D492" s="283">
        <f t="shared" si="871"/>
        <v>44177</v>
      </c>
      <c r="E492" s="90" t="str">
        <f t="shared" si="877"/>
        <v>MF19ACM02</v>
      </c>
      <c r="F492" s="90">
        <f t="shared" si="878"/>
        <v>60.84</v>
      </c>
      <c r="G492" s="90">
        <f t="shared" si="879"/>
        <v>0</v>
      </c>
      <c r="H492" s="90">
        <f t="shared" si="862"/>
        <v>0</v>
      </c>
      <c r="I492" s="121" t="str">
        <f t="shared" si="880"/>
        <v>CT20ACM01</v>
      </c>
      <c r="J492" s="90">
        <f t="shared" si="881"/>
        <v>31.200000000000003</v>
      </c>
      <c r="K492" s="90">
        <f t="shared" si="882"/>
        <v>18</v>
      </c>
      <c r="L492" s="90">
        <f t="shared" si="863"/>
        <v>5.6160000000000005</v>
      </c>
      <c r="M492" s="121">
        <f t="shared" si="883"/>
        <v>0</v>
      </c>
      <c r="N492" s="90">
        <f t="shared" si="884"/>
        <v>0</v>
      </c>
      <c r="O492" s="90">
        <f t="shared" si="885"/>
        <v>0</v>
      </c>
      <c r="P492" s="90">
        <f t="shared" si="864"/>
        <v>0</v>
      </c>
      <c r="Q492" s="121" t="str">
        <f t="shared" si="886"/>
        <v>ME20ACM01</v>
      </c>
      <c r="R492" s="90">
        <f t="shared" si="887"/>
        <v>60.84</v>
      </c>
      <c r="S492" s="90">
        <f t="shared" si="888"/>
        <v>18</v>
      </c>
      <c r="T492" s="90">
        <f t="shared" si="865"/>
        <v>10.951200000000002</v>
      </c>
      <c r="U492" s="121" t="str">
        <f t="shared" si="889"/>
        <v>EU20TAM01</v>
      </c>
      <c r="V492" s="90">
        <f t="shared" si="890"/>
        <v>39.72</v>
      </c>
      <c r="W492" s="90">
        <f t="shared" si="891"/>
        <v>11</v>
      </c>
      <c r="X492" s="90">
        <f t="shared" si="866"/>
        <v>4.3691999999999993</v>
      </c>
      <c r="Y492" s="121">
        <f t="shared" si="892"/>
        <v>0</v>
      </c>
      <c r="Z492" s="90">
        <f t="shared" si="893"/>
        <v>0</v>
      </c>
      <c r="AA492" s="90">
        <f t="shared" si="894"/>
        <v>0</v>
      </c>
      <c r="AB492" s="90">
        <f t="shared" si="867"/>
        <v>0</v>
      </c>
      <c r="AC492" s="121" t="str">
        <f t="shared" si="895"/>
        <v>MF19DAG01</v>
      </c>
      <c r="AD492" s="90">
        <f t="shared" si="896"/>
        <v>60.84</v>
      </c>
      <c r="AE492" s="90">
        <f t="shared" si="897"/>
        <v>33</v>
      </c>
      <c r="AF492" s="90">
        <f t="shared" si="868"/>
        <v>20.077200000000001</v>
      </c>
      <c r="AG492" s="121">
        <f t="shared" si="898"/>
        <v>0</v>
      </c>
      <c r="AH492" s="90">
        <f t="shared" si="899"/>
        <v>0</v>
      </c>
      <c r="AI492" s="90">
        <f t="shared" si="900"/>
        <v>0</v>
      </c>
      <c r="AJ492" s="90">
        <f t="shared" si="869"/>
        <v>0</v>
      </c>
      <c r="AK492" s="121" t="str">
        <f t="shared" si="901"/>
        <v>AC20MN20G01</v>
      </c>
      <c r="AL492" s="90">
        <f t="shared" si="902"/>
        <v>43.5</v>
      </c>
      <c r="AM492" s="90">
        <f t="shared" si="903"/>
        <v>25</v>
      </c>
      <c r="AN492" s="90">
        <f t="shared" si="870"/>
        <v>10.875</v>
      </c>
      <c r="AO492" s="121">
        <f t="shared" si="904"/>
        <v>0</v>
      </c>
      <c r="AP492" s="118">
        <f t="shared" si="872"/>
        <v>0</v>
      </c>
      <c r="AQ492" s="89">
        <f t="shared" si="905"/>
        <v>0</v>
      </c>
      <c r="AR492" s="279">
        <f t="shared" si="873"/>
        <v>0</v>
      </c>
      <c r="AS492" s="121">
        <f t="shared" si="906"/>
        <v>0</v>
      </c>
      <c r="AT492" s="118">
        <f t="shared" si="874"/>
        <v>0</v>
      </c>
      <c r="AU492" s="279">
        <f t="shared" si="907"/>
        <v>0</v>
      </c>
      <c r="AV492" s="279">
        <f t="shared" si="875"/>
        <v>0</v>
      </c>
      <c r="AW492" s="123">
        <f t="shared" si="908"/>
        <v>0</v>
      </c>
      <c r="AX492" s="118">
        <f t="shared" si="876"/>
        <v>0</v>
      </c>
      <c r="AY492" s="287">
        <f t="shared" si="909"/>
        <v>296.94</v>
      </c>
      <c r="AZ492" s="78">
        <f t="shared" si="959"/>
        <v>51.888600000000004</v>
      </c>
      <c r="BA492" s="279"/>
      <c r="BC492" s="325">
        <f t="shared" si="960"/>
        <v>441</v>
      </c>
      <c r="BD492" s="330"/>
      <c r="BE492" s="331" t="b">
        <f t="shared" si="961"/>
        <v>0</v>
      </c>
      <c r="BF492" s="330"/>
      <c r="BG492" s="331" t="b">
        <f t="shared" si="962"/>
        <v>0</v>
      </c>
    </row>
    <row r="493" spans="2:1042" ht="15" customHeight="1" x14ac:dyDescent="0.2">
      <c r="B493" s="91">
        <v>442</v>
      </c>
      <c r="C493" s="91" t="s">
        <v>92</v>
      </c>
      <c r="D493" s="283">
        <f t="shared" si="871"/>
        <v>44177</v>
      </c>
      <c r="E493" s="90" t="str">
        <f t="shared" si="877"/>
        <v>MF19ACM02</v>
      </c>
      <c r="F493" s="90">
        <f t="shared" si="878"/>
        <v>60.84</v>
      </c>
      <c r="G493" s="90">
        <f t="shared" si="879"/>
        <v>0</v>
      </c>
      <c r="H493" s="90">
        <f t="shared" si="862"/>
        <v>0</v>
      </c>
      <c r="I493" s="121">
        <f t="shared" si="880"/>
        <v>0</v>
      </c>
      <c r="J493" s="90">
        <f t="shared" si="881"/>
        <v>0</v>
      </c>
      <c r="K493" s="90">
        <f t="shared" si="882"/>
        <v>0</v>
      </c>
      <c r="L493" s="90">
        <f t="shared" si="863"/>
        <v>0</v>
      </c>
      <c r="M493" s="121" t="str">
        <f t="shared" si="883"/>
        <v>AC20MNM02</v>
      </c>
      <c r="N493" s="90">
        <f t="shared" si="884"/>
        <v>90.12</v>
      </c>
      <c r="O493" s="90">
        <f t="shared" si="885"/>
        <v>20</v>
      </c>
      <c r="P493" s="90">
        <f t="shared" si="864"/>
        <v>18.024000000000001</v>
      </c>
      <c r="Q493" s="121" t="str">
        <f t="shared" si="886"/>
        <v>ME20ACM01</v>
      </c>
      <c r="R493" s="90">
        <f t="shared" si="887"/>
        <v>60.84</v>
      </c>
      <c r="S493" s="90">
        <f t="shared" si="888"/>
        <v>18</v>
      </c>
      <c r="T493" s="90">
        <f t="shared" si="865"/>
        <v>10.951200000000002</v>
      </c>
      <c r="U493" s="121" t="str">
        <f t="shared" si="889"/>
        <v>EU20TAM01</v>
      </c>
      <c r="V493" s="90">
        <f t="shared" si="890"/>
        <v>79.44</v>
      </c>
      <c r="W493" s="90">
        <f t="shared" si="891"/>
        <v>11</v>
      </c>
      <c r="X493" s="90">
        <f t="shared" si="866"/>
        <v>8.7383999999999986</v>
      </c>
      <c r="Y493" s="121">
        <f t="shared" si="892"/>
        <v>0</v>
      </c>
      <c r="Z493" s="90">
        <f t="shared" si="893"/>
        <v>0</v>
      </c>
      <c r="AA493" s="90">
        <f t="shared" si="894"/>
        <v>0</v>
      </c>
      <c r="AB493" s="90">
        <f t="shared" si="867"/>
        <v>0</v>
      </c>
      <c r="AC493" s="121" t="str">
        <f t="shared" si="895"/>
        <v>MF19DAG01</v>
      </c>
      <c r="AD493" s="90">
        <f t="shared" si="896"/>
        <v>60.84</v>
      </c>
      <c r="AE493" s="90">
        <f t="shared" si="897"/>
        <v>33</v>
      </c>
      <c r="AF493" s="90">
        <f t="shared" si="868"/>
        <v>20.077200000000001</v>
      </c>
      <c r="AG493" s="121">
        <f t="shared" si="898"/>
        <v>0</v>
      </c>
      <c r="AH493" s="90">
        <f t="shared" si="899"/>
        <v>0</v>
      </c>
      <c r="AI493" s="90">
        <f t="shared" si="900"/>
        <v>0</v>
      </c>
      <c r="AJ493" s="90">
        <f t="shared" si="869"/>
        <v>0</v>
      </c>
      <c r="AK493" s="121">
        <f t="shared" si="901"/>
        <v>0</v>
      </c>
      <c r="AL493" s="90">
        <f t="shared" si="902"/>
        <v>0</v>
      </c>
      <c r="AM493" s="90">
        <f t="shared" si="903"/>
        <v>0</v>
      </c>
      <c r="AN493" s="90">
        <f t="shared" si="870"/>
        <v>0</v>
      </c>
      <c r="AO493" s="121">
        <f t="shared" si="904"/>
        <v>0</v>
      </c>
      <c r="AP493" s="118">
        <f t="shared" si="872"/>
        <v>0</v>
      </c>
      <c r="AQ493" s="89">
        <f t="shared" si="905"/>
        <v>0</v>
      </c>
      <c r="AR493" s="279">
        <f t="shared" si="873"/>
        <v>0</v>
      </c>
      <c r="AS493" s="121">
        <f t="shared" si="906"/>
        <v>0</v>
      </c>
      <c r="AT493" s="118">
        <f t="shared" si="874"/>
        <v>0</v>
      </c>
      <c r="AU493" s="279">
        <f t="shared" si="907"/>
        <v>0</v>
      </c>
      <c r="AV493" s="279">
        <f t="shared" si="875"/>
        <v>0</v>
      </c>
      <c r="AW493" s="123">
        <f t="shared" si="908"/>
        <v>0</v>
      </c>
      <c r="AX493" s="118">
        <f t="shared" si="876"/>
        <v>0</v>
      </c>
      <c r="AY493" s="287">
        <f t="shared" si="909"/>
        <v>352.08000000000004</v>
      </c>
      <c r="AZ493" s="78">
        <f t="shared" si="959"/>
        <v>57.790800000000004</v>
      </c>
      <c r="BA493" s="279"/>
      <c r="BC493" s="325">
        <f t="shared" si="960"/>
        <v>442</v>
      </c>
      <c r="BD493" s="330"/>
      <c r="BE493" s="331" t="b">
        <f t="shared" si="961"/>
        <v>0</v>
      </c>
      <c r="BF493" s="330"/>
      <c r="BG493" s="331" t="b">
        <f t="shared" si="962"/>
        <v>0</v>
      </c>
    </row>
    <row r="494" spans="2:1042" ht="15" customHeight="1" x14ac:dyDescent="0.2">
      <c r="B494" s="91">
        <v>443</v>
      </c>
      <c r="C494" s="91" t="s">
        <v>92</v>
      </c>
      <c r="D494" s="283">
        <f t="shared" si="871"/>
        <v>44177</v>
      </c>
      <c r="E494" s="90" t="str">
        <f t="shared" si="877"/>
        <v>MF19ACM02</v>
      </c>
      <c r="F494" s="90">
        <f t="shared" si="878"/>
        <v>60.84</v>
      </c>
      <c r="G494" s="90">
        <f t="shared" si="879"/>
        <v>0</v>
      </c>
      <c r="H494" s="90">
        <f t="shared" si="862"/>
        <v>0</v>
      </c>
      <c r="I494" s="121" t="str">
        <f t="shared" si="880"/>
        <v>CT20ACM01</v>
      </c>
      <c r="J494" s="90">
        <f t="shared" si="881"/>
        <v>31.200000000000003</v>
      </c>
      <c r="K494" s="90">
        <f t="shared" si="882"/>
        <v>18</v>
      </c>
      <c r="L494" s="90">
        <f t="shared" si="863"/>
        <v>5.6160000000000005</v>
      </c>
      <c r="M494" s="121" t="str">
        <f t="shared" si="883"/>
        <v>AC20MNM02</v>
      </c>
      <c r="N494" s="90">
        <f t="shared" si="884"/>
        <v>45.06</v>
      </c>
      <c r="O494" s="90">
        <f t="shared" si="885"/>
        <v>20</v>
      </c>
      <c r="P494" s="90">
        <f t="shared" si="864"/>
        <v>9.0120000000000005</v>
      </c>
      <c r="Q494" s="121">
        <f t="shared" si="886"/>
        <v>0</v>
      </c>
      <c r="R494" s="90">
        <f t="shared" si="887"/>
        <v>0</v>
      </c>
      <c r="S494" s="90">
        <f t="shared" si="888"/>
        <v>0</v>
      </c>
      <c r="T494" s="90">
        <f t="shared" si="865"/>
        <v>0</v>
      </c>
      <c r="U494" s="121">
        <f t="shared" si="889"/>
        <v>0</v>
      </c>
      <c r="V494" s="90">
        <f t="shared" si="890"/>
        <v>0</v>
      </c>
      <c r="W494" s="90">
        <f t="shared" si="891"/>
        <v>0</v>
      </c>
      <c r="X494" s="90">
        <f t="shared" si="866"/>
        <v>0</v>
      </c>
      <c r="Y494" s="121">
        <f t="shared" si="892"/>
        <v>0</v>
      </c>
      <c r="Z494" s="90">
        <f t="shared" si="893"/>
        <v>0</v>
      </c>
      <c r="AA494" s="90">
        <f t="shared" si="894"/>
        <v>0</v>
      </c>
      <c r="AB494" s="90">
        <f t="shared" si="867"/>
        <v>0</v>
      </c>
      <c r="AC494" s="121" t="str">
        <f t="shared" si="895"/>
        <v>MF19DAG01</v>
      </c>
      <c r="AD494" s="90">
        <f t="shared" si="896"/>
        <v>60.84</v>
      </c>
      <c r="AE494" s="90">
        <f t="shared" si="897"/>
        <v>33</v>
      </c>
      <c r="AF494" s="90">
        <f t="shared" si="868"/>
        <v>20.077200000000001</v>
      </c>
      <c r="AG494" s="121" t="str">
        <f t="shared" si="898"/>
        <v>CT20DAG01</v>
      </c>
      <c r="AH494" s="90">
        <f t="shared" si="899"/>
        <v>30.72</v>
      </c>
      <c r="AI494" s="90">
        <f t="shared" si="900"/>
        <v>0</v>
      </c>
      <c r="AJ494" s="90">
        <f t="shared" si="869"/>
        <v>0</v>
      </c>
      <c r="AK494" s="121">
        <f t="shared" si="901"/>
        <v>0</v>
      </c>
      <c r="AL494" s="90">
        <f t="shared" si="902"/>
        <v>0</v>
      </c>
      <c r="AM494" s="90">
        <f t="shared" si="903"/>
        <v>0</v>
      </c>
      <c r="AN494" s="90">
        <f t="shared" si="870"/>
        <v>0</v>
      </c>
      <c r="AO494" s="121">
        <f t="shared" si="904"/>
        <v>0</v>
      </c>
      <c r="AP494" s="118">
        <f t="shared" si="872"/>
        <v>0</v>
      </c>
      <c r="AQ494" s="89">
        <f t="shared" si="905"/>
        <v>0</v>
      </c>
      <c r="AR494" s="279">
        <f t="shared" si="873"/>
        <v>0</v>
      </c>
      <c r="AS494" s="121">
        <f t="shared" si="906"/>
        <v>0</v>
      </c>
      <c r="AT494" s="118">
        <f t="shared" si="874"/>
        <v>0</v>
      </c>
      <c r="AU494" s="279">
        <f t="shared" si="907"/>
        <v>0</v>
      </c>
      <c r="AV494" s="279">
        <f t="shared" si="875"/>
        <v>0</v>
      </c>
      <c r="AW494" s="123">
        <f t="shared" si="908"/>
        <v>0</v>
      </c>
      <c r="AX494" s="118">
        <f t="shared" si="876"/>
        <v>0</v>
      </c>
      <c r="AY494" s="287">
        <f t="shared" si="909"/>
        <v>228.66000000000003</v>
      </c>
      <c r="AZ494" s="78">
        <f t="shared" si="959"/>
        <v>34.705200000000005</v>
      </c>
      <c r="BA494" s="279"/>
      <c r="BC494" s="325">
        <f t="shared" si="960"/>
        <v>443</v>
      </c>
      <c r="BD494" s="330"/>
      <c r="BE494" s="331" t="b">
        <f t="shared" si="961"/>
        <v>0</v>
      </c>
      <c r="BF494" s="330"/>
      <c r="BG494" s="331" t="b">
        <f t="shared" si="962"/>
        <v>0</v>
      </c>
    </row>
    <row r="495" spans="2:1042" ht="15" customHeight="1" x14ac:dyDescent="0.2">
      <c r="B495" s="91"/>
      <c r="C495" s="91" t="s">
        <v>92</v>
      </c>
      <c r="D495" s="283" t="e">
        <f t="shared" si="871"/>
        <v>#N/A</v>
      </c>
      <c r="E495" s="90">
        <f t="shared" si="877"/>
        <v>0</v>
      </c>
      <c r="F495" s="90">
        <f t="shared" si="878"/>
        <v>0</v>
      </c>
      <c r="G495" s="90">
        <f t="shared" si="879"/>
        <v>0</v>
      </c>
      <c r="H495" s="90">
        <f t="shared" si="862"/>
        <v>0</v>
      </c>
      <c r="I495" s="121">
        <f t="shared" si="880"/>
        <v>0</v>
      </c>
      <c r="J495" s="90">
        <f t="shared" si="881"/>
        <v>0</v>
      </c>
      <c r="K495" s="90">
        <f t="shared" si="882"/>
        <v>0</v>
      </c>
      <c r="L495" s="90">
        <f t="shared" si="863"/>
        <v>0</v>
      </c>
      <c r="M495" s="121">
        <f t="shared" si="883"/>
        <v>0</v>
      </c>
      <c r="N495" s="90">
        <f t="shared" si="884"/>
        <v>0</v>
      </c>
      <c r="O495" s="90">
        <f t="shared" si="885"/>
        <v>0</v>
      </c>
      <c r="P495" s="90">
        <f t="shared" si="864"/>
        <v>0</v>
      </c>
      <c r="Q495" s="121">
        <f t="shared" si="886"/>
        <v>0</v>
      </c>
      <c r="R495" s="90">
        <f t="shared" si="887"/>
        <v>0</v>
      </c>
      <c r="S495" s="90">
        <f t="shared" si="888"/>
        <v>0</v>
      </c>
      <c r="T495" s="90">
        <f t="shared" si="865"/>
        <v>0</v>
      </c>
      <c r="U495" s="121">
        <f t="shared" si="889"/>
        <v>0</v>
      </c>
      <c r="V495" s="90">
        <f t="shared" si="890"/>
        <v>0</v>
      </c>
      <c r="W495" s="90">
        <f t="shared" si="891"/>
        <v>0</v>
      </c>
      <c r="X495" s="90">
        <f t="shared" si="866"/>
        <v>0</v>
      </c>
      <c r="Y495" s="121">
        <f t="shared" si="892"/>
        <v>0</v>
      </c>
      <c r="Z495" s="90">
        <f t="shared" si="893"/>
        <v>0</v>
      </c>
      <c r="AA495" s="90">
        <f t="shared" si="894"/>
        <v>0</v>
      </c>
      <c r="AB495" s="90">
        <f t="shared" si="867"/>
        <v>0</v>
      </c>
      <c r="AC495" s="121">
        <f t="shared" si="895"/>
        <v>0</v>
      </c>
      <c r="AD495" s="90">
        <f t="shared" si="896"/>
        <v>0</v>
      </c>
      <c r="AE495" s="90">
        <f t="shared" si="897"/>
        <v>0</v>
      </c>
      <c r="AF495" s="90">
        <f t="shared" si="868"/>
        <v>0</v>
      </c>
      <c r="AG495" s="121">
        <f t="shared" si="898"/>
        <v>0</v>
      </c>
      <c r="AH495" s="90">
        <f t="shared" si="899"/>
        <v>0</v>
      </c>
      <c r="AI495" s="90">
        <f t="shared" si="900"/>
        <v>0</v>
      </c>
      <c r="AJ495" s="90">
        <f t="shared" si="869"/>
        <v>0</v>
      </c>
      <c r="AK495" s="121">
        <f t="shared" si="901"/>
        <v>0</v>
      </c>
      <c r="AL495" s="90">
        <f t="shared" si="902"/>
        <v>0</v>
      </c>
      <c r="AM495" s="90">
        <f t="shared" si="903"/>
        <v>0</v>
      </c>
      <c r="AN495" s="90">
        <f t="shared" si="870"/>
        <v>0</v>
      </c>
      <c r="AO495" s="121">
        <f t="shared" si="904"/>
        <v>0</v>
      </c>
      <c r="AP495" s="118">
        <f t="shared" si="872"/>
        <v>0</v>
      </c>
      <c r="AQ495" s="89">
        <f t="shared" si="905"/>
        <v>0</v>
      </c>
      <c r="AR495" s="279">
        <f t="shared" si="873"/>
        <v>0</v>
      </c>
      <c r="AS495" s="121">
        <f t="shared" si="906"/>
        <v>0</v>
      </c>
      <c r="AT495" s="118">
        <f t="shared" si="874"/>
        <v>0</v>
      </c>
      <c r="AU495" s="279">
        <f t="shared" si="907"/>
        <v>0</v>
      </c>
      <c r="AV495" s="279">
        <f t="shared" si="875"/>
        <v>0</v>
      </c>
      <c r="AW495" s="123">
        <f t="shared" si="908"/>
        <v>0</v>
      </c>
      <c r="AX495" s="118">
        <f t="shared" si="876"/>
        <v>0</v>
      </c>
      <c r="AY495" s="287">
        <f t="shared" si="909"/>
        <v>0</v>
      </c>
      <c r="AZ495" s="78">
        <f t="shared" si="959"/>
        <v>0</v>
      </c>
      <c r="BA495" s="279"/>
      <c r="BC495" s="325">
        <f t="shared" si="960"/>
        <v>0</v>
      </c>
      <c r="BD495" s="330"/>
      <c r="BE495" s="331" t="b">
        <f t="shared" si="961"/>
        <v>0</v>
      </c>
      <c r="BF495" s="330"/>
      <c r="BG495" s="331" t="b">
        <f t="shared" si="962"/>
        <v>0</v>
      </c>
    </row>
    <row r="496" spans="2:1042" ht="15" customHeight="1" x14ac:dyDescent="0.2">
      <c r="B496" s="91"/>
      <c r="C496" s="91" t="s">
        <v>92</v>
      </c>
      <c r="D496" s="283" t="e">
        <f t="shared" si="871"/>
        <v>#N/A</v>
      </c>
      <c r="E496" s="90">
        <f t="shared" si="877"/>
        <v>0</v>
      </c>
      <c r="F496" s="90">
        <f t="shared" si="878"/>
        <v>0</v>
      </c>
      <c r="G496" s="90">
        <f t="shared" si="879"/>
        <v>0</v>
      </c>
      <c r="H496" s="90">
        <f t="shared" si="862"/>
        <v>0</v>
      </c>
      <c r="I496" s="121">
        <f t="shared" si="880"/>
        <v>0</v>
      </c>
      <c r="J496" s="90">
        <f t="shared" si="881"/>
        <v>0</v>
      </c>
      <c r="K496" s="90">
        <f t="shared" si="882"/>
        <v>0</v>
      </c>
      <c r="L496" s="90">
        <f t="shared" si="863"/>
        <v>0</v>
      </c>
      <c r="M496" s="121">
        <f t="shared" si="883"/>
        <v>0</v>
      </c>
      <c r="N496" s="90">
        <f t="shared" si="884"/>
        <v>0</v>
      </c>
      <c r="O496" s="90">
        <f t="shared" si="885"/>
        <v>0</v>
      </c>
      <c r="P496" s="90">
        <f t="shared" si="864"/>
        <v>0</v>
      </c>
      <c r="Q496" s="121">
        <f t="shared" si="886"/>
        <v>0</v>
      </c>
      <c r="R496" s="90">
        <f t="shared" si="887"/>
        <v>0</v>
      </c>
      <c r="S496" s="90">
        <f t="shared" si="888"/>
        <v>0</v>
      </c>
      <c r="T496" s="90">
        <f t="shared" si="865"/>
        <v>0</v>
      </c>
      <c r="U496" s="121">
        <f t="shared" si="889"/>
        <v>0</v>
      </c>
      <c r="V496" s="90">
        <f t="shared" si="890"/>
        <v>0</v>
      </c>
      <c r="W496" s="90">
        <f t="shared" si="891"/>
        <v>0</v>
      </c>
      <c r="X496" s="90">
        <f t="shared" si="866"/>
        <v>0</v>
      </c>
      <c r="Y496" s="121">
        <f t="shared" si="892"/>
        <v>0</v>
      </c>
      <c r="Z496" s="90">
        <f t="shared" si="893"/>
        <v>0</v>
      </c>
      <c r="AA496" s="90">
        <f t="shared" si="894"/>
        <v>0</v>
      </c>
      <c r="AB496" s="90">
        <f t="shared" si="867"/>
        <v>0</v>
      </c>
      <c r="AC496" s="121">
        <f t="shared" si="895"/>
        <v>0</v>
      </c>
      <c r="AD496" s="90">
        <f t="shared" si="896"/>
        <v>0</v>
      </c>
      <c r="AE496" s="90">
        <f t="shared" si="897"/>
        <v>0</v>
      </c>
      <c r="AF496" s="90">
        <f t="shared" si="868"/>
        <v>0</v>
      </c>
      <c r="AG496" s="121">
        <f t="shared" si="898"/>
        <v>0</v>
      </c>
      <c r="AH496" s="90">
        <f t="shared" si="899"/>
        <v>0</v>
      </c>
      <c r="AI496" s="90">
        <f t="shared" si="900"/>
        <v>0</v>
      </c>
      <c r="AJ496" s="90">
        <f t="shared" si="869"/>
        <v>0</v>
      </c>
      <c r="AK496" s="121">
        <f t="shared" si="901"/>
        <v>0</v>
      </c>
      <c r="AL496" s="90">
        <f t="shared" si="902"/>
        <v>0</v>
      </c>
      <c r="AM496" s="90">
        <f t="shared" si="903"/>
        <v>0</v>
      </c>
      <c r="AN496" s="90">
        <f t="shared" si="870"/>
        <v>0</v>
      </c>
      <c r="AO496" s="121">
        <f t="shared" si="904"/>
        <v>0</v>
      </c>
      <c r="AP496" s="118">
        <f t="shared" si="872"/>
        <v>0</v>
      </c>
      <c r="AQ496" s="89">
        <f t="shared" si="905"/>
        <v>0</v>
      </c>
      <c r="AR496" s="279">
        <f t="shared" si="873"/>
        <v>0</v>
      </c>
      <c r="AS496" s="121">
        <f t="shared" si="906"/>
        <v>0</v>
      </c>
      <c r="AT496" s="118">
        <f t="shared" si="874"/>
        <v>0</v>
      </c>
      <c r="AU496" s="279">
        <f t="shared" si="907"/>
        <v>0</v>
      </c>
      <c r="AV496" s="279">
        <f t="shared" si="875"/>
        <v>0</v>
      </c>
      <c r="AW496" s="123">
        <f t="shared" si="908"/>
        <v>0</v>
      </c>
      <c r="AX496" s="118">
        <f t="shared" si="876"/>
        <v>0</v>
      </c>
      <c r="AY496" s="287">
        <f t="shared" si="909"/>
        <v>0</v>
      </c>
      <c r="AZ496" s="78">
        <f t="shared" si="959"/>
        <v>0</v>
      </c>
      <c r="BA496" s="279"/>
      <c r="BC496" s="325">
        <f t="shared" si="960"/>
        <v>0</v>
      </c>
      <c r="BD496" s="330"/>
      <c r="BE496" s="331" t="b">
        <f t="shared" si="961"/>
        <v>0</v>
      </c>
      <c r="BF496" s="330"/>
      <c r="BG496" s="331" t="b">
        <f t="shared" si="962"/>
        <v>0</v>
      </c>
    </row>
    <row r="497" spans="2:59" ht="15" customHeight="1" x14ac:dyDescent="0.2">
      <c r="B497" s="91"/>
      <c r="C497" s="91" t="s">
        <v>92</v>
      </c>
      <c r="D497" s="283" t="e">
        <f t="shared" si="871"/>
        <v>#N/A</v>
      </c>
      <c r="E497" s="90">
        <f t="shared" si="877"/>
        <v>0</v>
      </c>
      <c r="F497" s="90">
        <f t="shared" si="878"/>
        <v>0</v>
      </c>
      <c r="G497" s="90">
        <f t="shared" si="879"/>
        <v>0</v>
      </c>
      <c r="H497" s="90">
        <f t="shared" si="862"/>
        <v>0</v>
      </c>
      <c r="I497" s="121">
        <f t="shared" si="880"/>
        <v>0</v>
      </c>
      <c r="J497" s="90">
        <f t="shared" si="881"/>
        <v>0</v>
      </c>
      <c r="K497" s="90">
        <f t="shared" si="882"/>
        <v>0</v>
      </c>
      <c r="L497" s="90">
        <f t="shared" si="863"/>
        <v>0</v>
      </c>
      <c r="M497" s="121">
        <f t="shared" si="883"/>
        <v>0</v>
      </c>
      <c r="N497" s="90">
        <f t="shared" si="884"/>
        <v>0</v>
      </c>
      <c r="O497" s="90">
        <f t="shared" si="885"/>
        <v>0</v>
      </c>
      <c r="P497" s="90">
        <f t="shared" si="864"/>
        <v>0</v>
      </c>
      <c r="Q497" s="121">
        <f t="shared" si="886"/>
        <v>0</v>
      </c>
      <c r="R497" s="90">
        <f t="shared" si="887"/>
        <v>0</v>
      </c>
      <c r="S497" s="90">
        <f t="shared" si="888"/>
        <v>0</v>
      </c>
      <c r="T497" s="90">
        <f t="shared" si="865"/>
        <v>0</v>
      </c>
      <c r="U497" s="121">
        <f t="shared" si="889"/>
        <v>0</v>
      </c>
      <c r="V497" s="90">
        <f t="shared" si="890"/>
        <v>0</v>
      </c>
      <c r="W497" s="90">
        <f t="shared" si="891"/>
        <v>0</v>
      </c>
      <c r="X497" s="90">
        <f t="shared" si="866"/>
        <v>0</v>
      </c>
      <c r="Y497" s="121">
        <f t="shared" si="892"/>
        <v>0</v>
      </c>
      <c r="Z497" s="90">
        <f t="shared" si="893"/>
        <v>0</v>
      </c>
      <c r="AA497" s="90">
        <f t="shared" si="894"/>
        <v>0</v>
      </c>
      <c r="AB497" s="90">
        <f t="shared" si="867"/>
        <v>0</v>
      </c>
      <c r="AC497" s="121">
        <f t="shared" si="895"/>
        <v>0</v>
      </c>
      <c r="AD497" s="90">
        <f t="shared" si="896"/>
        <v>0</v>
      </c>
      <c r="AE497" s="90">
        <f t="shared" si="897"/>
        <v>0</v>
      </c>
      <c r="AF497" s="90">
        <f t="shared" si="868"/>
        <v>0</v>
      </c>
      <c r="AG497" s="121">
        <f t="shared" si="898"/>
        <v>0</v>
      </c>
      <c r="AH497" s="90">
        <f t="shared" si="899"/>
        <v>0</v>
      </c>
      <c r="AI497" s="90">
        <f t="shared" si="900"/>
        <v>0</v>
      </c>
      <c r="AJ497" s="90">
        <f t="shared" si="869"/>
        <v>0</v>
      </c>
      <c r="AK497" s="121">
        <f t="shared" si="901"/>
        <v>0</v>
      </c>
      <c r="AL497" s="90">
        <f t="shared" si="902"/>
        <v>0</v>
      </c>
      <c r="AM497" s="90">
        <f t="shared" si="903"/>
        <v>0</v>
      </c>
      <c r="AN497" s="90">
        <f t="shared" si="870"/>
        <v>0</v>
      </c>
      <c r="AO497" s="121">
        <f t="shared" si="904"/>
        <v>0</v>
      </c>
      <c r="AP497" s="118">
        <f t="shared" si="872"/>
        <v>0</v>
      </c>
      <c r="AQ497" s="89">
        <f t="shared" si="905"/>
        <v>0</v>
      </c>
      <c r="AR497" s="279">
        <f t="shared" si="873"/>
        <v>0</v>
      </c>
      <c r="AS497" s="121">
        <f t="shared" si="906"/>
        <v>0</v>
      </c>
      <c r="AT497" s="118">
        <f t="shared" si="874"/>
        <v>0</v>
      </c>
      <c r="AU497" s="279">
        <f t="shared" si="907"/>
        <v>0</v>
      </c>
      <c r="AV497" s="279">
        <f t="shared" si="875"/>
        <v>0</v>
      </c>
      <c r="AW497" s="123">
        <f t="shared" si="908"/>
        <v>0</v>
      </c>
      <c r="AX497" s="118">
        <f t="shared" si="876"/>
        <v>0</v>
      </c>
      <c r="AY497" s="287">
        <f t="shared" si="909"/>
        <v>0</v>
      </c>
      <c r="AZ497" s="78">
        <f t="shared" si="959"/>
        <v>0</v>
      </c>
      <c r="BA497" s="279"/>
      <c r="BC497" s="325">
        <f t="shared" si="960"/>
        <v>0</v>
      </c>
      <c r="BD497" s="330"/>
      <c r="BE497" s="331" t="b">
        <f t="shared" si="961"/>
        <v>0</v>
      </c>
      <c r="BF497" s="330"/>
      <c r="BG497" s="331" t="b">
        <f t="shared" si="962"/>
        <v>0</v>
      </c>
    </row>
    <row r="498" spans="2:59" ht="15" customHeight="1" x14ac:dyDescent="0.2">
      <c r="B498" s="91"/>
      <c r="C498" s="91" t="s">
        <v>92</v>
      </c>
      <c r="D498" s="283" t="e">
        <f t="shared" si="871"/>
        <v>#N/A</v>
      </c>
      <c r="E498" s="90">
        <f t="shared" si="877"/>
        <v>0</v>
      </c>
      <c r="F498" s="90">
        <f t="shared" si="878"/>
        <v>0</v>
      </c>
      <c r="G498" s="90">
        <f t="shared" si="879"/>
        <v>0</v>
      </c>
      <c r="H498" s="90">
        <f t="shared" si="862"/>
        <v>0</v>
      </c>
      <c r="I498" s="121">
        <f t="shared" si="880"/>
        <v>0</v>
      </c>
      <c r="J498" s="90">
        <f t="shared" si="881"/>
        <v>0</v>
      </c>
      <c r="K498" s="90">
        <f t="shared" si="882"/>
        <v>0</v>
      </c>
      <c r="L498" s="90">
        <f t="shared" si="863"/>
        <v>0</v>
      </c>
      <c r="M498" s="121">
        <f t="shared" si="883"/>
        <v>0</v>
      </c>
      <c r="N498" s="90">
        <f t="shared" si="884"/>
        <v>0</v>
      </c>
      <c r="O498" s="90">
        <f t="shared" si="885"/>
        <v>0</v>
      </c>
      <c r="P498" s="90">
        <f t="shared" si="864"/>
        <v>0</v>
      </c>
      <c r="Q498" s="121">
        <f t="shared" si="886"/>
        <v>0</v>
      </c>
      <c r="R498" s="90">
        <f t="shared" si="887"/>
        <v>0</v>
      </c>
      <c r="S498" s="90">
        <f t="shared" si="888"/>
        <v>0</v>
      </c>
      <c r="T498" s="90">
        <f t="shared" si="865"/>
        <v>0</v>
      </c>
      <c r="U498" s="121">
        <f t="shared" si="889"/>
        <v>0</v>
      </c>
      <c r="V498" s="90">
        <f t="shared" si="890"/>
        <v>0</v>
      </c>
      <c r="W498" s="90">
        <f t="shared" si="891"/>
        <v>0</v>
      </c>
      <c r="X498" s="90">
        <f t="shared" si="866"/>
        <v>0</v>
      </c>
      <c r="Y498" s="121">
        <f t="shared" si="892"/>
        <v>0</v>
      </c>
      <c r="Z498" s="90">
        <f t="shared" si="893"/>
        <v>0</v>
      </c>
      <c r="AA498" s="90">
        <f t="shared" si="894"/>
        <v>0</v>
      </c>
      <c r="AB498" s="90">
        <f t="shared" si="867"/>
        <v>0</v>
      </c>
      <c r="AC498" s="121">
        <f t="shared" si="895"/>
        <v>0</v>
      </c>
      <c r="AD498" s="90">
        <f t="shared" si="896"/>
        <v>0</v>
      </c>
      <c r="AE498" s="90">
        <f t="shared" si="897"/>
        <v>0</v>
      </c>
      <c r="AF498" s="90">
        <f t="shared" si="868"/>
        <v>0</v>
      </c>
      <c r="AG498" s="121">
        <f t="shared" si="898"/>
        <v>0</v>
      </c>
      <c r="AH498" s="90">
        <f t="shared" si="899"/>
        <v>0</v>
      </c>
      <c r="AI498" s="90">
        <f t="shared" si="900"/>
        <v>0</v>
      </c>
      <c r="AJ498" s="90">
        <f t="shared" si="869"/>
        <v>0</v>
      </c>
      <c r="AK498" s="121">
        <f t="shared" si="901"/>
        <v>0</v>
      </c>
      <c r="AL498" s="90">
        <f t="shared" si="902"/>
        <v>0</v>
      </c>
      <c r="AM498" s="90">
        <f t="shared" si="903"/>
        <v>0</v>
      </c>
      <c r="AN498" s="90">
        <f t="shared" si="870"/>
        <v>0</v>
      </c>
      <c r="AO498" s="121">
        <f t="shared" si="904"/>
        <v>0</v>
      </c>
      <c r="AP498" s="118">
        <f t="shared" si="872"/>
        <v>0</v>
      </c>
      <c r="AQ498" s="89">
        <f t="shared" si="905"/>
        <v>0</v>
      </c>
      <c r="AR498" s="279">
        <f t="shared" si="873"/>
        <v>0</v>
      </c>
      <c r="AS498" s="121">
        <f t="shared" si="906"/>
        <v>0</v>
      </c>
      <c r="AT498" s="118">
        <f t="shared" si="874"/>
        <v>0</v>
      </c>
      <c r="AU498" s="279">
        <f t="shared" si="907"/>
        <v>0</v>
      </c>
      <c r="AV498" s="279">
        <f t="shared" si="875"/>
        <v>0</v>
      </c>
      <c r="AW498" s="123">
        <f t="shared" si="908"/>
        <v>0</v>
      </c>
      <c r="AX498" s="118">
        <f t="shared" si="876"/>
        <v>0</v>
      </c>
      <c r="AY498" s="287">
        <f t="shared" si="909"/>
        <v>0</v>
      </c>
      <c r="AZ498" s="78">
        <f t="shared" si="959"/>
        <v>0</v>
      </c>
      <c r="BA498" s="279"/>
      <c r="BC498" s="325">
        <f t="shared" si="960"/>
        <v>0</v>
      </c>
      <c r="BD498" s="330"/>
      <c r="BE498" s="331" t="b">
        <f t="shared" si="961"/>
        <v>0</v>
      </c>
      <c r="BF498" s="330"/>
      <c r="BG498" s="331" t="b">
        <f t="shared" si="962"/>
        <v>0</v>
      </c>
    </row>
    <row r="499" spans="2:59" ht="15" customHeight="1" x14ac:dyDescent="0.2">
      <c r="B499" s="91"/>
      <c r="C499" s="91" t="s">
        <v>92</v>
      </c>
      <c r="D499" s="283" t="e">
        <f t="shared" si="871"/>
        <v>#N/A</v>
      </c>
      <c r="E499" s="90">
        <f t="shared" si="877"/>
        <v>0</v>
      </c>
      <c r="F499" s="90">
        <f t="shared" si="878"/>
        <v>0</v>
      </c>
      <c r="G499" s="90">
        <f t="shared" si="879"/>
        <v>0</v>
      </c>
      <c r="H499" s="90">
        <f t="shared" si="862"/>
        <v>0</v>
      </c>
      <c r="I499" s="121">
        <f t="shared" si="880"/>
        <v>0</v>
      </c>
      <c r="J499" s="90">
        <f t="shared" si="881"/>
        <v>0</v>
      </c>
      <c r="K499" s="90">
        <f t="shared" si="882"/>
        <v>0</v>
      </c>
      <c r="L499" s="90">
        <f t="shared" si="863"/>
        <v>0</v>
      </c>
      <c r="M499" s="121">
        <f t="shared" si="883"/>
        <v>0</v>
      </c>
      <c r="N499" s="90">
        <f t="shared" si="884"/>
        <v>0</v>
      </c>
      <c r="O499" s="90">
        <f t="shared" si="885"/>
        <v>0</v>
      </c>
      <c r="P499" s="90">
        <f t="shared" si="864"/>
        <v>0</v>
      </c>
      <c r="Q499" s="121">
        <f t="shared" si="886"/>
        <v>0</v>
      </c>
      <c r="R499" s="90">
        <f t="shared" si="887"/>
        <v>0</v>
      </c>
      <c r="S499" s="90">
        <f t="shared" si="888"/>
        <v>0</v>
      </c>
      <c r="T499" s="90">
        <f t="shared" si="865"/>
        <v>0</v>
      </c>
      <c r="U499" s="121">
        <f t="shared" si="889"/>
        <v>0</v>
      </c>
      <c r="V499" s="90">
        <f t="shared" si="890"/>
        <v>0</v>
      </c>
      <c r="W499" s="90">
        <f t="shared" si="891"/>
        <v>0</v>
      </c>
      <c r="X499" s="90">
        <f t="shared" si="866"/>
        <v>0</v>
      </c>
      <c r="Y499" s="121">
        <f t="shared" si="892"/>
        <v>0</v>
      </c>
      <c r="Z499" s="90">
        <f t="shared" si="893"/>
        <v>0</v>
      </c>
      <c r="AA499" s="90">
        <f t="shared" si="894"/>
        <v>0</v>
      </c>
      <c r="AB499" s="90">
        <f t="shared" si="867"/>
        <v>0</v>
      </c>
      <c r="AC499" s="121">
        <f t="shared" si="895"/>
        <v>0</v>
      </c>
      <c r="AD499" s="90">
        <f t="shared" si="896"/>
        <v>0</v>
      </c>
      <c r="AE499" s="90">
        <f t="shared" si="897"/>
        <v>0</v>
      </c>
      <c r="AF499" s="90">
        <f t="shared" si="868"/>
        <v>0</v>
      </c>
      <c r="AG499" s="121">
        <f t="shared" si="898"/>
        <v>0</v>
      </c>
      <c r="AH499" s="90">
        <f t="shared" si="899"/>
        <v>0</v>
      </c>
      <c r="AI499" s="90">
        <f t="shared" si="900"/>
        <v>0</v>
      </c>
      <c r="AJ499" s="90">
        <f t="shared" si="869"/>
        <v>0</v>
      </c>
      <c r="AK499" s="121">
        <f t="shared" si="901"/>
        <v>0</v>
      </c>
      <c r="AL499" s="90">
        <f t="shared" si="902"/>
        <v>0</v>
      </c>
      <c r="AM499" s="90">
        <f t="shared" si="903"/>
        <v>0</v>
      </c>
      <c r="AN499" s="90">
        <f t="shared" si="870"/>
        <v>0</v>
      </c>
      <c r="AO499" s="121">
        <f t="shared" si="904"/>
        <v>0</v>
      </c>
      <c r="AP499" s="118">
        <f t="shared" si="872"/>
        <v>0</v>
      </c>
      <c r="AQ499" s="89">
        <f t="shared" si="905"/>
        <v>0</v>
      </c>
      <c r="AR499" s="279">
        <f t="shared" si="873"/>
        <v>0</v>
      </c>
      <c r="AS499" s="121">
        <f t="shared" si="906"/>
        <v>0</v>
      </c>
      <c r="AT499" s="118">
        <f t="shared" si="874"/>
        <v>0</v>
      </c>
      <c r="AU499" s="279">
        <f t="shared" si="907"/>
        <v>0</v>
      </c>
      <c r="AV499" s="279">
        <f t="shared" si="875"/>
        <v>0</v>
      </c>
      <c r="AW499" s="123">
        <f t="shared" si="908"/>
        <v>0</v>
      </c>
      <c r="AX499" s="118">
        <f t="shared" si="876"/>
        <v>0</v>
      </c>
      <c r="AY499" s="287">
        <f t="shared" si="909"/>
        <v>0</v>
      </c>
      <c r="AZ499" s="78">
        <f t="shared" si="959"/>
        <v>0</v>
      </c>
      <c r="BA499" s="279"/>
      <c r="BC499" s="325">
        <f t="shared" si="960"/>
        <v>0</v>
      </c>
      <c r="BD499" s="330"/>
      <c r="BE499" s="331" t="b">
        <f t="shared" si="961"/>
        <v>0</v>
      </c>
      <c r="BF499" s="330"/>
      <c r="BG499" s="331" t="b">
        <f t="shared" si="962"/>
        <v>0</v>
      </c>
    </row>
    <row r="500" spans="2:59" ht="15" customHeight="1" x14ac:dyDescent="0.2">
      <c r="B500" s="91"/>
      <c r="C500" s="91" t="s">
        <v>92</v>
      </c>
      <c r="D500" s="283" t="e">
        <f t="shared" si="871"/>
        <v>#N/A</v>
      </c>
      <c r="E500" s="90">
        <f t="shared" si="877"/>
        <v>0</v>
      </c>
      <c r="F500" s="90">
        <f t="shared" si="878"/>
        <v>0</v>
      </c>
      <c r="G500" s="90">
        <f t="shared" si="879"/>
        <v>0</v>
      </c>
      <c r="H500" s="90">
        <f t="shared" si="862"/>
        <v>0</v>
      </c>
      <c r="I500" s="121">
        <f t="shared" si="880"/>
        <v>0</v>
      </c>
      <c r="J500" s="90">
        <f t="shared" si="881"/>
        <v>0</v>
      </c>
      <c r="K500" s="90">
        <f t="shared" si="882"/>
        <v>0</v>
      </c>
      <c r="L500" s="90">
        <f t="shared" si="863"/>
        <v>0</v>
      </c>
      <c r="M500" s="121">
        <f t="shared" si="883"/>
        <v>0</v>
      </c>
      <c r="N500" s="90">
        <f t="shared" si="884"/>
        <v>0</v>
      </c>
      <c r="O500" s="90">
        <f t="shared" si="885"/>
        <v>0</v>
      </c>
      <c r="P500" s="90">
        <f t="shared" si="864"/>
        <v>0</v>
      </c>
      <c r="Q500" s="121">
        <f t="shared" si="886"/>
        <v>0</v>
      </c>
      <c r="R500" s="90">
        <f t="shared" si="887"/>
        <v>0</v>
      </c>
      <c r="S500" s="90">
        <f t="shared" si="888"/>
        <v>0</v>
      </c>
      <c r="T500" s="90">
        <f t="shared" si="865"/>
        <v>0</v>
      </c>
      <c r="U500" s="121">
        <f t="shared" si="889"/>
        <v>0</v>
      </c>
      <c r="V500" s="90">
        <f t="shared" si="890"/>
        <v>0</v>
      </c>
      <c r="W500" s="90">
        <f t="shared" si="891"/>
        <v>0</v>
      </c>
      <c r="X500" s="90">
        <f t="shared" si="866"/>
        <v>0</v>
      </c>
      <c r="Y500" s="121">
        <f t="shared" si="892"/>
        <v>0</v>
      </c>
      <c r="Z500" s="90">
        <f t="shared" si="893"/>
        <v>0</v>
      </c>
      <c r="AA500" s="90">
        <f t="shared" si="894"/>
        <v>0</v>
      </c>
      <c r="AB500" s="90">
        <f t="shared" si="867"/>
        <v>0</v>
      </c>
      <c r="AC500" s="121">
        <f t="shared" si="895"/>
        <v>0</v>
      </c>
      <c r="AD500" s="90">
        <f t="shared" si="896"/>
        <v>0</v>
      </c>
      <c r="AE500" s="90">
        <f t="shared" si="897"/>
        <v>0</v>
      </c>
      <c r="AF500" s="90">
        <f t="shared" si="868"/>
        <v>0</v>
      </c>
      <c r="AG500" s="121">
        <f t="shared" si="898"/>
        <v>0</v>
      </c>
      <c r="AH500" s="90">
        <f t="shared" si="899"/>
        <v>0</v>
      </c>
      <c r="AI500" s="90">
        <f t="shared" si="900"/>
        <v>0</v>
      </c>
      <c r="AJ500" s="90">
        <f t="shared" si="869"/>
        <v>0</v>
      </c>
      <c r="AK500" s="121">
        <f t="shared" si="901"/>
        <v>0</v>
      </c>
      <c r="AL500" s="90">
        <f t="shared" si="902"/>
        <v>0</v>
      </c>
      <c r="AM500" s="90">
        <f t="shared" si="903"/>
        <v>0</v>
      </c>
      <c r="AN500" s="90">
        <f t="shared" si="870"/>
        <v>0</v>
      </c>
      <c r="AO500" s="121">
        <f t="shared" si="904"/>
        <v>0</v>
      </c>
      <c r="AP500" s="118">
        <f t="shared" si="872"/>
        <v>0</v>
      </c>
      <c r="AQ500" s="89">
        <f t="shared" si="905"/>
        <v>0</v>
      </c>
      <c r="AR500" s="279">
        <f t="shared" si="873"/>
        <v>0</v>
      </c>
      <c r="AS500" s="121">
        <f t="shared" si="906"/>
        <v>0</v>
      </c>
      <c r="AT500" s="118">
        <f t="shared" si="874"/>
        <v>0</v>
      </c>
      <c r="AU500" s="279">
        <f t="shared" si="907"/>
        <v>0</v>
      </c>
      <c r="AV500" s="279">
        <f t="shared" si="875"/>
        <v>0</v>
      </c>
      <c r="AW500" s="123">
        <f t="shared" si="908"/>
        <v>0</v>
      </c>
      <c r="AX500" s="118">
        <f t="shared" si="876"/>
        <v>0</v>
      </c>
      <c r="AY500" s="287">
        <f t="shared" si="909"/>
        <v>0</v>
      </c>
      <c r="AZ500" s="78">
        <f t="shared" si="959"/>
        <v>0</v>
      </c>
      <c r="BA500" s="279"/>
      <c r="BC500" s="325">
        <f t="shared" si="960"/>
        <v>0</v>
      </c>
      <c r="BD500" s="330"/>
      <c r="BE500" s="331" t="b">
        <f t="shared" si="961"/>
        <v>0</v>
      </c>
      <c r="BF500" s="330"/>
      <c r="BG500" s="331" t="b">
        <f t="shared" si="962"/>
        <v>0</v>
      </c>
    </row>
    <row r="501" spans="2:59" ht="15" customHeight="1" x14ac:dyDescent="0.2">
      <c r="B501" s="91"/>
      <c r="C501" s="91" t="s">
        <v>92</v>
      </c>
      <c r="D501" s="283" t="e">
        <f t="shared" si="871"/>
        <v>#N/A</v>
      </c>
      <c r="E501" s="90">
        <f t="shared" si="877"/>
        <v>0</v>
      </c>
      <c r="F501" s="90">
        <f t="shared" si="878"/>
        <v>0</v>
      </c>
      <c r="G501" s="90">
        <f t="shared" si="879"/>
        <v>0</v>
      </c>
      <c r="H501" s="90">
        <f t="shared" si="862"/>
        <v>0</v>
      </c>
      <c r="I501" s="121">
        <f t="shared" si="880"/>
        <v>0</v>
      </c>
      <c r="J501" s="90">
        <f t="shared" si="881"/>
        <v>0</v>
      </c>
      <c r="K501" s="90">
        <f t="shared" si="882"/>
        <v>0</v>
      </c>
      <c r="L501" s="90">
        <f t="shared" si="863"/>
        <v>0</v>
      </c>
      <c r="M501" s="121">
        <f t="shared" si="883"/>
        <v>0</v>
      </c>
      <c r="N501" s="90">
        <f t="shared" si="884"/>
        <v>0</v>
      </c>
      <c r="O501" s="90">
        <f t="shared" si="885"/>
        <v>0</v>
      </c>
      <c r="P501" s="90">
        <f t="shared" si="864"/>
        <v>0</v>
      </c>
      <c r="Q501" s="121">
        <f t="shared" si="886"/>
        <v>0</v>
      </c>
      <c r="R501" s="90">
        <f t="shared" si="887"/>
        <v>0</v>
      </c>
      <c r="S501" s="90">
        <f t="shared" si="888"/>
        <v>0</v>
      </c>
      <c r="T501" s="90">
        <f t="shared" si="865"/>
        <v>0</v>
      </c>
      <c r="U501" s="121">
        <f t="shared" si="889"/>
        <v>0</v>
      </c>
      <c r="V501" s="90">
        <f t="shared" si="890"/>
        <v>0</v>
      </c>
      <c r="W501" s="90">
        <f t="shared" si="891"/>
        <v>0</v>
      </c>
      <c r="X501" s="90">
        <f t="shared" si="866"/>
        <v>0</v>
      </c>
      <c r="Y501" s="121">
        <f t="shared" si="892"/>
        <v>0</v>
      </c>
      <c r="Z501" s="90">
        <f t="shared" si="893"/>
        <v>0</v>
      </c>
      <c r="AA501" s="90">
        <f t="shared" si="894"/>
        <v>0</v>
      </c>
      <c r="AB501" s="90">
        <f t="shared" si="867"/>
        <v>0</v>
      </c>
      <c r="AC501" s="121">
        <f t="shared" si="895"/>
        <v>0</v>
      </c>
      <c r="AD501" s="90">
        <f t="shared" si="896"/>
        <v>0</v>
      </c>
      <c r="AE501" s="90">
        <f t="shared" si="897"/>
        <v>0</v>
      </c>
      <c r="AF501" s="90">
        <f t="shared" si="868"/>
        <v>0</v>
      </c>
      <c r="AG501" s="121">
        <f t="shared" si="898"/>
        <v>0</v>
      </c>
      <c r="AH501" s="90">
        <f t="shared" si="899"/>
        <v>0</v>
      </c>
      <c r="AI501" s="90">
        <f t="shared" si="900"/>
        <v>0</v>
      </c>
      <c r="AJ501" s="90">
        <f t="shared" si="869"/>
        <v>0</v>
      </c>
      <c r="AK501" s="121">
        <f t="shared" si="901"/>
        <v>0</v>
      </c>
      <c r="AL501" s="90">
        <f t="shared" si="902"/>
        <v>0</v>
      </c>
      <c r="AM501" s="90">
        <f t="shared" si="903"/>
        <v>0</v>
      </c>
      <c r="AN501" s="90">
        <f t="shared" si="870"/>
        <v>0</v>
      </c>
      <c r="AO501" s="121">
        <f t="shared" si="904"/>
        <v>0</v>
      </c>
      <c r="AP501" s="118">
        <f t="shared" si="872"/>
        <v>0</v>
      </c>
      <c r="AQ501" s="89">
        <f t="shared" si="905"/>
        <v>0</v>
      </c>
      <c r="AR501" s="279">
        <f t="shared" si="873"/>
        <v>0</v>
      </c>
      <c r="AS501" s="121">
        <f t="shared" si="906"/>
        <v>0</v>
      </c>
      <c r="AT501" s="118">
        <f t="shared" si="874"/>
        <v>0</v>
      </c>
      <c r="AU501" s="279">
        <f t="shared" si="907"/>
        <v>0</v>
      </c>
      <c r="AV501" s="279">
        <f t="shared" si="875"/>
        <v>0</v>
      </c>
      <c r="AW501" s="123">
        <f t="shared" si="908"/>
        <v>0</v>
      </c>
      <c r="AX501" s="118">
        <f t="shared" si="876"/>
        <v>0</v>
      </c>
      <c r="AY501" s="287">
        <f t="shared" si="909"/>
        <v>0</v>
      </c>
      <c r="AZ501" s="78">
        <f t="shared" si="959"/>
        <v>0</v>
      </c>
      <c r="BA501" s="279"/>
      <c r="BC501" s="325">
        <f t="shared" si="960"/>
        <v>0</v>
      </c>
      <c r="BD501" s="330"/>
      <c r="BE501" s="331" t="b">
        <f t="shared" si="961"/>
        <v>0</v>
      </c>
      <c r="BF501" s="330"/>
      <c r="BG501" s="331" t="b">
        <f t="shared" si="962"/>
        <v>0</v>
      </c>
    </row>
    <row r="502" spans="2:59" ht="15" customHeight="1" x14ac:dyDescent="0.2">
      <c r="B502" s="91"/>
      <c r="C502" s="91" t="s">
        <v>92</v>
      </c>
      <c r="D502" s="283" t="e">
        <f t="shared" si="871"/>
        <v>#N/A</v>
      </c>
      <c r="E502" s="90">
        <f t="shared" si="877"/>
        <v>0</v>
      </c>
      <c r="F502" s="90">
        <f t="shared" si="878"/>
        <v>0</v>
      </c>
      <c r="G502" s="90">
        <f t="shared" si="879"/>
        <v>0</v>
      </c>
      <c r="H502" s="90">
        <f t="shared" si="862"/>
        <v>0</v>
      </c>
      <c r="I502" s="121">
        <f t="shared" si="880"/>
        <v>0</v>
      </c>
      <c r="J502" s="90">
        <f t="shared" si="881"/>
        <v>0</v>
      </c>
      <c r="K502" s="90">
        <f t="shared" si="882"/>
        <v>0</v>
      </c>
      <c r="L502" s="90">
        <f t="shared" si="863"/>
        <v>0</v>
      </c>
      <c r="M502" s="121">
        <f t="shared" si="883"/>
        <v>0</v>
      </c>
      <c r="N502" s="90">
        <f t="shared" si="884"/>
        <v>0</v>
      </c>
      <c r="O502" s="90">
        <f t="shared" si="885"/>
        <v>0</v>
      </c>
      <c r="P502" s="90">
        <f t="shared" si="864"/>
        <v>0</v>
      </c>
      <c r="Q502" s="121">
        <f t="shared" si="886"/>
        <v>0</v>
      </c>
      <c r="R502" s="90">
        <f t="shared" si="887"/>
        <v>0</v>
      </c>
      <c r="S502" s="90">
        <f t="shared" si="888"/>
        <v>0</v>
      </c>
      <c r="T502" s="90">
        <f t="shared" si="865"/>
        <v>0</v>
      </c>
      <c r="U502" s="121">
        <f t="shared" si="889"/>
        <v>0</v>
      </c>
      <c r="V502" s="90">
        <f t="shared" si="890"/>
        <v>0</v>
      </c>
      <c r="W502" s="90">
        <f t="shared" si="891"/>
        <v>0</v>
      </c>
      <c r="X502" s="90">
        <f t="shared" si="866"/>
        <v>0</v>
      </c>
      <c r="Y502" s="121">
        <f t="shared" si="892"/>
        <v>0</v>
      </c>
      <c r="Z502" s="90">
        <f t="shared" si="893"/>
        <v>0</v>
      </c>
      <c r="AA502" s="90">
        <f t="shared" si="894"/>
        <v>0</v>
      </c>
      <c r="AB502" s="90">
        <f t="shared" si="867"/>
        <v>0</v>
      </c>
      <c r="AC502" s="121">
        <f t="shared" si="895"/>
        <v>0</v>
      </c>
      <c r="AD502" s="90">
        <f t="shared" si="896"/>
        <v>0</v>
      </c>
      <c r="AE502" s="90">
        <f t="shared" si="897"/>
        <v>0</v>
      </c>
      <c r="AF502" s="90">
        <f t="shared" si="868"/>
        <v>0</v>
      </c>
      <c r="AG502" s="121">
        <f t="shared" si="898"/>
        <v>0</v>
      </c>
      <c r="AH502" s="90">
        <f t="shared" si="899"/>
        <v>0</v>
      </c>
      <c r="AI502" s="90">
        <f t="shared" si="900"/>
        <v>0</v>
      </c>
      <c r="AJ502" s="90">
        <f t="shared" si="869"/>
        <v>0</v>
      </c>
      <c r="AK502" s="121">
        <f t="shared" si="901"/>
        <v>0</v>
      </c>
      <c r="AL502" s="90">
        <f t="shared" si="902"/>
        <v>0</v>
      </c>
      <c r="AM502" s="90">
        <f t="shared" si="903"/>
        <v>0</v>
      </c>
      <c r="AN502" s="90">
        <f t="shared" si="870"/>
        <v>0</v>
      </c>
      <c r="AO502" s="121">
        <f t="shared" si="904"/>
        <v>0</v>
      </c>
      <c r="AP502" s="118">
        <f t="shared" si="872"/>
        <v>0</v>
      </c>
      <c r="AQ502" s="89">
        <f t="shared" si="905"/>
        <v>0</v>
      </c>
      <c r="AR502" s="279">
        <f t="shared" si="873"/>
        <v>0</v>
      </c>
      <c r="AS502" s="121">
        <f t="shared" si="906"/>
        <v>0</v>
      </c>
      <c r="AT502" s="118">
        <f t="shared" si="874"/>
        <v>0</v>
      </c>
      <c r="AU502" s="279">
        <f t="shared" si="907"/>
        <v>0</v>
      </c>
      <c r="AV502" s="279">
        <f t="shared" si="875"/>
        <v>0</v>
      </c>
      <c r="AW502" s="123">
        <f t="shared" si="908"/>
        <v>0</v>
      </c>
      <c r="AX502" s="118">
        <f t="shared" si="876"/>
        <v>0</v>
      </c>
      <c r="AY502" s="287">
        <f t="shared" si="909"/>
        <v>0</v>
      </c>
      <c r="AZ502" s="78">
        <f t="shared" si="959"/>
        <v>0</v>
      </c>
      <c r="BA502" s="279"/>
      <c r="BC502" s="325">
        <f t="shared" si="960"/>
        <v>0</v>
      </c>
      <c r="BD502" s="330"/>
      <c r="BE502" s="331" t="b">
        <f t="shared" si="961"/>
        <v>0</v>
      </c>
      <c r="BF502" s="330"/>
      <c r="BG502" s="331" t="b">
        <f t="shared" si="962"/>
        <v>0</v>
      </c>
    </row>
    <row r="503" spans="2:59" ht="15" customHeight="1" x14ac:dyDescent="0.2">
      <c r="B503" s="91"/>
      <c r="C503" s="91" t="s">
        <v>92</v>
      </c>
      <c r="D503" s="283" t="e">
        <f t="shared" si="871"/>
        <v>#N/A</v>
      </c>
      <c r="E503" s="90">
        <f t="shared" si="877"/>
        <v>0</v>
      </c>
      <c r="F503" s="90">
        <f t="shared" si="878"/>
        <v>0</v>
      </c>
      <c r="G503" s="90">
        <f t="shared" si="879"/>
        <v>0</v>
      </c>
      <c r="H503" s="90">
        <f t="shared" si="862"/>
        <v>0</v>
      </c>
      <c r="I503" s="121">
        <f t="shared" si="880"/>
        <v>0</v>
      </c>
      <c r="J503" s="90">
        <f t="shared" si="881"/>
        <v>0</v>
      </c>
      <c r="K503" s="90">
        <f t="shared" si="882"/>
        <v>0</v>
      </c>
      <c r="L503" s="90">
        <f t="shared" si="863"/>
        <v>0</v>
      </c>
      <c r="M503" s="121">
        <f t="shared" si="883"/>
        <v>0</v>
      </c>
      <c r="N503" s="90">
        <f t="shared" si="884"/>
        <v>0</v>
      </c>
      <c r="O503" s="90">
        <f t="shared" si="885"/>
        <v>0</v>
      </c>
      <c r="P503" s="90">
        <f t="shared" si="864"/>
        <v>0</v>
      </c>
      <c r="Q503" s="121">
        <f t="shared" si="886"/>
        <v>0</v>
      </c>
      <c r="R503" s="90">
        <f t="shared" si="887"/>
        <v>0</v>
      </c>
      <c r="S503" s="90">
        <f t="shared" si="888"/>
        <v>0</v>
      </c>
      <c r="T503" s="90">
        <f t="shared" si="865"/>
        <v>0</v>
      </c>
      <c r="U503" s="121">
        <f t="shared" si="889"/>
        <v>0</v>
      </c>
      <c r="V503" s="90">
        <f t="shared" si="890"/>
        <v>0</v>
      </c>
      <c r="W503" s="90">
        <f t="shared" si="891"/>
        <v>0</v>
      </c>
      <c r="X503" s="90">
        <f t="shared" si="866"/>
        <v>0</v>
      </c>
      <c r="Y503" s="121">
        <f t="shared" si="892"/>
        <v>0</v>
      </c>
      <c r="Z503" s="90">
        <f t="shared" si="893"/>
        <v>0</v>
      </c>
      <c r="AA503" s="90">
        <f t="shared" si="894"/>
        <v>0</v>
      </c>
      <c r="AB503" s="90">
        <f t="shared" si="867"/>
        <v>0</v>
      </c>
      <c r="AC503" s="121">
        <f t="shared" si="895"/>
        <v>0</v>
      </c>
      <c r="AD503" s="90">
        <f t="shared" si="896"/>
        <v>0</v>
      </c>
      <c r="AE503" s="90">
        <f t="shared" si="897"/>
        <v>0</v>
      </c>
      <c r="AF503" s="90">
        <f t="shared" si="868"/>
        <v>0</v>
      </c>
      <c r="AG503" s="121">
        <f t="shared" si="898"/>
        <v>0</v>
      </c>
      <c r="AH503" s="90">
        <f t="shared" si="899"/>
        <v>0</v>
      </c>
      <c r="AI503" s="90">
        <f t="shared" si="900"/>
        <v>0</v>
      </c>
      <c r="AJ503" s="90">
        <f t="shared" si="869"/>
        <v>0</v>
      </c>
      <c r="AK503" s="121">
        <f t="shared" si="901"/>
        <v>0</v>
      </c>
      <c r="AL503" s="90">
        <f t="shared" si="902"/>
        <v>0</v>
      </c>
      <c r="AM503" s="90">
        <f t="shared" si="903"/>
        <v>0</v>
      </c>
      <c r="AN503" s="90">
        <f t="shared" si="870"/>
        <v>0</v>
      </c>
      <c r="AO503" s="121">
        <f t="shared" si="904"/>
        <v>0</v>
      </c>
      <c r="AP503" s="118">
        <f t="shared" si="872"/>
        <v>0</v>
      </c>
      <c r="AQ503" s="89">
        <f t="shared" si="905"/>
        <v>0</v>
      </c>
      <c r="AR503" s="279">
        <f t="shared" si="873"/>
        <v>0</v>
      </c>
      <c r="AS503" s="121">
        <f t="shared" si="906"/>
        <v>0</v>
      </c>
      <c r="AT503" s="118">
        <f t="shared" si="874"/>
        <v>0</v>
      </c>
      <c r="AU503" s="279">
        <f t="shared" si="907"/>
        <v>0</v>
      </c>
      <c r="AV503" s="279">
        <f t="shared" si="875"/>
        <v>0</v>
      </c>
      <c r="AW503" s="123">
        <f t="shared" si="908"/>
        <v>0</v>
      </c>
      <c r="AX503" s="118">
        <f t="shared" si="876"/>
        <v>0</v>
      </c>
      <c r="AY503" s="287">
        <f t="shared" si="909"/>
        <v>0</v>
      </c>
      <c r="AZ503" s="78">
        <f t="shared" si="959"/>
        <v>0</v>
      </c>
      <c r="BA503" s="279"/>
      <c r="BC503" s="325">
        <f t="shared" si="960"/>
        <v>0</v>
      </c>
      <c r="BD503" s="330"/>
      <c r="BE503" s="331" t="b">
        <f t="shared" si="961"/>
        <v>0</v>
      </c>
      <c r="BF503" s="330"/>
      <c r="BG503" s="331" t="b">
        <f t="shared" si="962"/>
        <v>0</v>
      </c>
    </row>
    <row r="504" spans="2:59" ht="15" customHeight="1" x14ac:dyDescent="0.2">
      <c r="B504" s="91"/>
      <c r="C504" s="91" t="s">
        <v>92</v>
      </c>
      <c r="D504" s="283" t="e">
        <f t="shared" si="871"/>
        <v>#N/A</v>
      </c>
      <c r="E504" s="90">
        <f t="shared" si="877"/>
        <v>0</v>
      </c>
      <c r="F504" s="90">
        <f t="shared" si="878"/>
        <v>0</v>
      </c>
      <c r="G504" s="90">
        <f t="shared" si="879"/>
        <v>0</v>
      </c>
      <c r="H504" s="90">
        <f t="shared" si="862"/>
        <v>0</v>
      </c>
      <c r="I504" s="121">
        <f t="shared" si="880"/>
        <v>0</v>
      </c>
      <c r="J504" s="90">
        <f t="shared" si="881"/>
        <v>0</v>
      </c>
      <c r="K504" s="90">
        <f t="shared" si="882"/>
        <v>0</v>
      </c>
      <c r="L504" s="90">
        <f t="shared" si="863"/>
        <v>0</v>
      </c>
      <c r="M504" s="121">
        <f t="shared" si="883"/>
        <v>0</v>
      </c>
      <c r="N504" s="90">
        <f t="shared" si="884"/>
        <v>0</v>
      </c>
      <c r="O504" s="90">
        <f t="shared" si="885"/>
        <v>0</v>
      </c>
      <c r="P504" s="90">
        <f t="shared" si="864"/>
        <v>0</v>
      </c>
      <c r="Q504" s="121">
        <f t="shared" si="886"/>
        <v>0</v>
      </c>
      <c r="R504" s="90">
        <f t="shared" si="887"/>
        <v>0</v>
      </c>
      <c r="S504" s="90">
        <f t="shared" si="888"/>
        <v>0</v>
      </c>
      <c r="T504" s="90">
        <f t="shared" si="865"/>
        <v>0</v>
      </c>
      <c r="U504" s="121">
        <f t="shared" si="889"/>
        <v>0</v>
      </c>
      <c r="V504" s="90">
        <f t="shared" si="890"/>
        <v>0</v>
      </c>
      <c r="W504" s="90">
        <f t="shared" si="891"/>
        <v>0</v>
      </c>
      <c r="X504" s="90">
        <f t="shared" si="866"/>
        <v>0</v>
      </c>
      <c r="Y504" s="121">
        <f t="shared" si="892"/>
        <v>0</v>
      </c>
      <c r="Z504" s="90">
        <f t="shared" si="893"/>
        <v>0</v>
      </c>
      <c r="AA504" s="90">
        <f t="shared" si="894"/>
        <v>0</v>
      </c>
      <c r="AB504" s="90">
        <f t="shared" si="867"/>
        <v>0</v>
      </c>
      <c r="AC504" s="121">
        <f t="shared" si="895"/>
        <v>0</v>
      </c>
      <c r="AD504" s="90">
        <f t="shared" si="896"/>
        <v>0</v>
      </c>
      <c r="AE504" s="90">
        <f t="shared" si="897"/>
        <v>0</v>
      </c>
      <c r="AF504" s="90">
        <f t="shared" si="868"/>
        <v>0</v>
      </c>
      <c r="AG504" s="121">
        <f t="shared" si="898"/>
        <v>0</v>
      </c>
      <c r="AH504" s="90">
        <f t="shared" si="899"/>
        <v>0</v>
      </c>
      <c r="AI504" s="90">
        <f t="shared" si="900"/>
        <v>0</v>
      </c>
      <c r="AJ504" s="90">
        <f t="shared" si="869"/>
        <v>0</v>
      </c>
      <c r="AK504" s="121">
        <f t="shared" si="901"/>
        <v>0</v>
      </c>
      <c r="AL504" s="90">
        <f t="shared" si="902"/>
        <v>0</v>
      </c>
      <c r="AM504" s="90">
        <f t="shared" si="903"/>
        <v>0</v>
      </c>
      <c r="AN504" s="90">
        <f t="shared" si="870"/>
        <v>0</v>
      </c>
      <c r="AO504" s="121">
        <f t="shared" si="904"/>
        <v>0</v>
      </c>
      <c r="AP504" s="118">
        <f t="shared" si="872"/>
        <v>0</v>
      </c>
      <c r="AQ504" s="89">
        <f t="shared" si="905"/>
        <v>0</v>
      </c>
      <c r="AR504" s="279">
        <f t="shared" si="873"/>
        <v>0</v>
      </c>
      <c r="AS504" s="121">
        <f t="shared" si="906"/>
        <v>0</v>
      </c>
      <c r="AT504" s="118">
        <f t="shared" si="874"/>
        <v>0</v>
      </c>
      <c r="AU504" s="279">
        <f t="shared" si="907"/>
        <v>0</v>
      </c>
      <c r="AV504" s="279">
        <f t="shared" si="875"/>
        <v>0</v>
      </c>
      <c r="AW504" s="123">
        <f t="shared" si="908"/>
        <v>0</v>
      </c>
      <c r="AX504" s="118">
        <f t="shared" si="876"/>
        <v>0</v>
      </c>
      <c r="AY504" s="287">
        <f t="shared" si="909"/>
        <v>0</v>
      </c>
      <c r="AZ504" s="78">
        <f t="shared" si="959"/>
        <v>0</v>
      </c>
      <c r="BA504" s="279"/>
      <c r="BC504" s="325">
        <f t="shared" si="960"/>
        <v>0</v>
      </c>
      <c r="BD504" s="330"/>
      <c r="BE504" s="331" t="b">
        <f t="shared" si="961"/>
        <v>0</v>
      </c>
      <c r="BF504" s="330"/>
      <c r="BG504" s="331" t="b">
        <f t="shared" si="962"/>
        <v>0</v>
      </c>
    </row>
    <row r="505" spans="2:59" ht="15" customHeight="1" x14ac:dyDescent="0.2">
      <c r="B505" s="91"/>
      <c r="C505" s="91" t="s">
        <v>92</v>
      </c>
      <c r="D505" s="283" t="e">
        <f t="shared" si="871"/>
        <v>#N/A</v>
      </c>
      <c r="E505" s="90">
        <f t="shared" si="877"/>
        <v>0</v>
      </c>
      <c r="F505" s="90">
        <f t="shared" si="878"/>
        <v>0</v>
      </c>
      <c r="G505" s="90">
        <f t="shared" si="879"/>
        <v>0</v>
      </c>
      <c r="H505" s="90">
        <f t="shared" si="862"/>
        <v>0</v>
      </c>
      <c r="I505" s="121">
        <f t="shared" si="880"/>
        <v>0</v>
      </c>
      <c r="J505" s="90">
        <f t="shared" si="881"/>
        <v>0</v>
      </c>
      <c r="K505" s="90">
        <f t="shared" si="882"/>
        <v>0</v>
      </c>
      <c r="L505" s="90">
        <f t="shared" si="863"/>
        <v>0</v>
      </c>
      <c r="M505" s="121">
        <f t="shared" si="883"/>
        <v>0</v>
      </c>
      <c r="N505" s="90">
        <f t="shared" si="884"/>
        <v>0</v>
      </c>
      <c r="O505" s="90">
        <f t="shared" si="885"/>
        <v>0</v>
      </c>
      <c r="P505" s="90">
        <f t="shared" si="864"/>
        <v>0</v>
      </c>
      <c r="Q505" s="121">
        <f t="shared" si="886"/>
        <v>0</v>
      </c>
      <c r="R505" s="90">
        <f t="shared" si="887"/>
        <v>0</v>
      </c>
      <c r="S505" s="90">
        <f t="shared" si="888"/>
        <v>0</v>
      </c>
      <c r="T505" s="90">
        <f t="shared" si="865"/>
        <v>0</v>
      </c>
      <c r="U505" s="121">
        <f t="shared" si="889"/>
        <v>0</v>
      </c>
      <c r="V505" s="90">
        <f t="shared" si="890"/>
        <v>0</v>
      </c>
      <c r="W505" s="90">
        <f t="shared" si="891"/>
        <v>0</v>
      </c>
      <c r="X505" s="90">
        <f t="shared" si="866"/>
        <v>0</v>
      </c>
      <c r="Y505" s="121">
        <f t="shared" si="892"/>
        <v>0</v>
      </c>
      <c r="Z505" s="90">
        <f t="shared" si="893"/>
        <v>0</v>
      </c>
      <c r="AA505" s="90">
        <f t="shared" si="894"/>
        <v>0</v>
      </c>
      <c r="AB505" s="90">
        <f t="shared" si="867"/>
        <v>0</v>
      </c>
      <c r="AC505" s="121">
        <f t="shared" si="895"/>
        <v>0</v>
      </c>
      <c r="AD505" s="90">
        <f t="shared" si="896"/>
        <v>0</v>
      </c>
      <c r="AE505" s="90">
        <f t="shared" si="897"/>
        <v>0</v>
      </c>
      <c r="AF505" s="90">
        <f t="shared" si="868"/>
        <v>0</v>
      </c>
      <c r="AG505" s="121">
        <f t="shared" si="898"/>
        <v>0</v>
      </c>
      <c r="AH505" s="90">
        <f t="shared" si="899"/>
        <v>0</v>
      </c>
      <c r="AI505" s="90">
        <f t="shared" si="900"/>
        <v>0</v>
      </c>
      <c r="AJ505" s="90">
        <f t="shared" si="869"/>
        <v>0</v>
      </c>
      <c r="AK505" s="121">
        <f t="shared" si="901"/>
        <v>0</v>
      </c>
      <c r="AL505" s="90">
        <f t="shared" si="902"/>
        <v>0</v>
      </c>
      <c r="AM505" s="90">
        <f t="shared" si="903"/>
        <v>0</v>
      </c>
      <c r="AN505" s="90">
        <f t="shared" si="870"/>
        <v>0</v>
      </c>
      <c r="AO505" s="121">
        <f t="shared" si="904"/>
        <v>0</v>
      </c>
      <c r="AP505" s="118">
        <f t="shared" si="872"/>
        <v>0</v>
      </c>
      <c r="AQ505" s="89">
        <f t="shared" si="905"/>
        <v>0</v>
      </c>
      <c r="AR505" s="279">
        <f t="shared" si="873"/>
        <v>0</v>
      </c>
      <c r="AS505" s="121">
        <f t="shared" si="906"/>
        <v>0</v>
      </c>
      <c r="AT505" s="118">
        <f t="shared" si="874"/>
        <v>0</v>
      </c>
      <c r="AU505" s="279">
        <f t="shared" si="907"/>
        <v>0</v>
      </c>
      <c r="AV505" s="279">
        <f t="shared" si="875"/>
        <v>0</v>
      </c>
      <c r="AW505" s="123">
        <f t="shared" si="908"/>
        <v>0</v>
      </c>
      <c r="AX505" s="118">
        <f t="shared" si="876"/>
        <v>0</v>
      </c>
      <c r="AY505" s="287">
        <f t="shared" si="909"/>
        <v>0</v>
      </c>
      <c r="AZ505" s="78">
        <f t="shared" si="959"/>
        <v>0</v>
      </c>
      <c r="BA505" s="279"/>
      <c r="BC505" s="325">
        <f t="shared" si="960"/>
        <v>0</v>
      </c>
      <c r="BD505" s="330"/>
      <c r="BE505" s="331" t="b">
        <f t="shared" si="961"/>
        <v>0</v>
      </c>
      <c r="BF505" s="330"/>
      <c r="BG505" s="331" t="b">
        <f t="shared" si="962"/>
        <v>0</v>
      </c>
    </row>
    <row r="506" spans="2:59" ht="15" customHeight="1" x14ac:dyDescent="0.2">
      <c r="B506" s="91"/>
      <c r="C506" s="91" t="s">
        <v>92</v>
      </c>
      <c r="D506" s="283" t="e">
        <f t="shared" si="871"/>
        <v>#N/A</v>
      </c>
      <c r="E506" s="90">
        <f t="shared" si="877"/>
        <v>0</v>
      </c>
      <c r="F506" s="90">
        <f t="shared" si="878"/>
        <v>0</v>
      </c>
      <c r="G506" s="90">
        <f t="shared" si="879"/>
        <v>0</v>
      </c>
      <c r="H506" s="90">
        <f t="shared" ref="H506:H529" si="963">F506*G506/100</f>
        <v>0</v>
      </c>
      <c r="I506" s="121">
        <f t="shared" si="880"/>
        <v>0</v>
      </c>
      <c r="J506" s="90">
        <f t="shared" si="881"/>
        <v>0</v>
      </c>
      <c r="K506" s="90">
        <f t="shared" si="882"/>
        <v>0</v>
      </c>
      <c r="L506" s="90">
        <f t="shared" ref="L506:L529" si="964">J506*K506/100</f>
        <v>0</v>
      </c>
      <c r="M506" s="121">
        <f t="shared" si="883"/>
        <v>0</v>
      </c>
      <c r="N506" s="90">
        <f t="shared" si="884"/>
        <v>0</v>
      </c>
      <c r="O506" s="90">
        <f t="shared" si="885"/>
        <v>0</v>
      </c>
      <c r="P506" s="90">
        <f t="shared" ref="P506:P529" si="965">N506*O506/100</f>
        <v>0</v>
      </c>
      <c r="Q506" s="121">
        <f t="shared" si="886"/>
        <v>0</v>
      </c>
      <c r="R506" s="90">
        <f t="shared" si="887"/>
        <v>0</v>
      </c>
      <c r="S506" s="90">
        <f t="shared" si="888"/>
        <v>0</v>
      </c>
      <c r="T506" s="90">
        <f t="shared" ref="T506:T529" si="966">R506*S506/100</f>
        <v>0</v>
      </c>
      <c r="U506" s="121">
        <f t="shared" si="889"/>
        <v>0</v>
      </c>
      <c r="V506" s="90">
        <f t="shared" si="890"/>
        <v>0</v>
      </c>
      <c r="W506" s="90">
        <f t="shared" si="891"/>
        <v>0</v>
      </c>
      <c r="X506" s="90">
        <f t="shared" ref="X506:X529" si="967">V506*W506/100</f>
        <v>0</v>
      </c>
      <c r="Y506" s="121">
        <f t="shared" si="892"/>
        <v>0</v>
      </c>
      <c r="Z506" s="90">
        <f t="shared" si="893"/>
        <v>0</v>
      </c>
      <c r="AA506" s="90">
        <f t="shared" si="894"/>
        <v>0</v>
      </c>
      <c r="AB506" s="90">
        <f t="shared" ref="AB506:AB529" si="968">Z506*AA506/100</f>
        <v>0</v>
      </c>
      <c r="AC506" s="121">
        <f t="shared" si="895"/>
        <v>0</v>
      </c>
      <c r="AD506" s="90">
        <f t="shared" si="896"/>
        <v>0</v>
      </c>
      <c r="AE506" s="90">
        <f t="shared" si="897"/>
        <v>0</v>
      </c>
      <c r="AF506" s="90">
        <f t="shared" ref="AF506:AF529" si="969">AD506*AE506/100</f>
        <v>0</v>
      </c>
      <c r="AG506" s="121">
        <f t="shared" si="898"/>
        <v>0</v>
      </c>
      <c r="AH506" s="90">
        <f t="shared" si="899"/>
        <v>0</v>
      </c>
      <c r="AI506" s="90">
        <f t="shared" si="900"/>
        <v>0</v>
      </c>
      <c r="AJ506" s="90">
        <f t="shared" ref="AJ506:AJ529" si="970">AH506*AI506/100</f>
        <v>0</v>
      </c>
      <c r="AK506" s="121">
        <f t="shared" si="901"/>
        <v>0</v>
      </c>
      <c r="AL506" s="90">
        <f t="shared" si="902"/>
        <v>0</v>
      </c>
      <c r="AM506" s="90">
        <f t="shared" si="903"/>
        <v>0</v>
      </c>
      <c r="AN506" s="90">
        <f t="shared" ref="AN506:AN529" si="971">AL506*AM506/100</f>
        <v>0</v>
      </c>
      <c r="AO506" s="121">
        <f t="shared" si="904"/>
        <v>0</v>
      </c>
      <c r="AP506" s="118">
        <f t="shared" si="872"/>
        <v>0</v>
      </c>
      <c r="AQ506" s="89">
        <f t="shared" si="905"/>
        <v>0</v>
      </c>
      <c r="AR506" s="279">
        <f t="shared" si="873"/>
        <v>0</v>
      </c>
      <c r="AS506" s="121">
        <f t="shared" si="906"/>
        <v>0</v>
      </c>
      <c r="AT506" s="118">
        <f t="shared" si="874"/>
        <v>0</v>
      </c>
      <c r="AU506" s="279">
        <f t="shared" si="907"/>
        <v>0</v>
      </c>
      <c r="AV506" s="279">
        <f t="shared" si="875"/>
        <v>0</v>
      </c>
      <c r="AW506" s="123">
        <f t="shared" si="908"/>
        <v>0</v>
      </c>
      <c r="AX506" s="118">
        <f t="shared" si="876"/>
        <v>0</v>
      </c>
      <c r="AY506" s="287">
        <f t="shared" si="909"/>
        <v>0</v>
      </c>
      <c r="AZ506" s="78">
        <f t="shared" si="959"/>
        <v>0</v>
      </c>
      <c r="BA506" s="279"/>
      <c r="BC506" s="325">
        <f t="shared" si="960"/>
        <v>0</v>
      </c>
      <c r="BD506" s="330"/>
      <c r="BE506" s="331" t="b">
        <f t="shared" si="961"/>
        <v>0</v>
      </c>
      <c r="BF506" s="330"/>
      <c r="BG506" s="331" t="b">
        <f t="shared" si="962"/>
        <v>0</v>
      </c>
    </row>
    <row r="507" spans="2:59" ht="15" customHeight="1" x14ac:dyDescent="0.2">
      <c r="B507" s="91"/>
      <c r="C507" s="91" t="s">
        <v>92</v>
      </c>
      <c r="D507" s="283" t="e">
        <f t="shared" ref="D507:D529" si="972">IF($C507="GD",VLOOKUP($B507,FATT_GD,4,0),VLOOKUP($B507,FATT_VE,2,0))</f>
        <v>#N/A</v>
      </c>
      <c r="E507" s="90">
        <f t="shared" si="877"/>
        <v>0</v>
      </c>
      <c r="F507" s="90">
        <f t="shared" si="878"/>
        <v>0</v>
      </c>
      <c r="G507" s="90">
        <f t="shared" si="879"/>
        <v>0</v>
      </c>
      <c r="H507" s="90">
        <f t="shared" si="963"/>
        <v>0</v>
      </c>
      <c r="I507" s="121">
        <f t="shared" si="880"/>
        <v>0</v>
      </c>
      <c r="J507" s="90">
        <f t="shared" si="881"/>
        <v>0</v>
      </c>
      <c r="K507" s="90">
        <f t="shared" si="882"/>
        <v>0</v>
      </c>
      <c r="L507" s="90">
        <f t="shared" si="964"/>
        <v>0</v>
      </c>
      <c r="M507" s="121">
        <f t="shared" si="883"/>
        <v>0</v>
      </c>
      <c r="N507" s="90">
        <f t="shared" si="884"/>
        <v>0</v>
      </c>
      <c r="O507" s="90">
        <f t="shared" si="885"/>
        <v>0</v>
      </c>
      <c r="P507" s="90">
        <f t="shared" si="965"/>
        <v>0</v>
      </c>
      <c r="Q507" s="121">
        <f t="shared" si="886"/>
        <v>0</v>
      </c>
      <c r="R507" s="90">
        <f t="shared" si="887"/>
        <v>0</v>
      </c>
      <c r="S507" s="90">
        <f t="shared" si="888"/>
        <v>0</v>
      </c>
      <c r="T507" s="90">
        <f t="shared" si="966"/>
        <v>0</v>
      </c>
      <c r="U507" s="121">
        <f t="shared" si="889"/>
        <v>0</v>
      </c>
      <c r="V507" s="90">
        <f t="shared" si="890"/>
        <v>0</v>
      </c>
      <c r="W507" s="90">
        <f t="shared" si="891"/>
        <v>0</v>
      </c>
      <c r="X507" s="90">
        <f t="shared" si="967"/>
        <v>0</v>
      </c>
      <c r="Y507" s="121">
        <f t="shared" si="892"/>
        <v>0</v>
      </c>
      <c r="Z507" s="90">
        <f t="shared" si="893"/>
        <v>0</v>
      </c>
      <c r="AA507" s="90">
        <f t="shared" si="894"/>
        <v>0</v>
      </c>
      <c r="AB507" s="90">
        <f t="shared" si="968"/>
        <v>0</v>
      </c>
      <c r="AC507" s="121">
        <f t="shared" si="895"/>
        <v>0</v>
      </c>
      <c r="AD507" s="90">
        <f t="shared" si="896"/>
        <v>0</v>
      </c>
      <c r="AE507" s="90">
        <f t="shared" si="897"/>
        <v>0</v>
      </c>
      <c r="AF507" s="90">
        <f t="shared" si="969"/>
        <v>0</v>
      </c>
      <c r="AG507" s="121">
        <f t="shared" si="898"/>
        <v>0</v>
      </c>
      <c r="AH507" s="90">
        <f t="shared" si="899"/>
        <v>0</v>
      </c>
      <c r="AI507" s="90">
        <f t="shared" si="900"/>
        <v>0</v>
      </c>
      <c r="AJ507" s="90">
        <f t="shared" si="970"/>
        <v>0</v>
      </c>
      <c r="AK507" s="121">
        <f t="shared" si="901"/>
        <v>0</v>
      </c>
      <c r="AL507" s="90">
        <f t="shared" si="902"/>
        <v>0</v>
      </c>
      <c r="AM507" s="90">
        <f t="shared" si="903"/>
        <v>0</v>
      </c>
      <c r="AN507" s="90">
        <f t="shared" si="971"/>
        <v>0</v>
      </c>
      <c r="AO507" s="121">
        <f t="shared" si="904"/>
        <v>0</v>
      </c>
      <c r="AP507" s="118">
        <f t="shared" ref="AP507:AP529" si="973">IFERROR(IF(AO507&gt;0,AO507*AP$6/100,0),0)</f>
        <v>0</v>
      </c>
      <c r="AQ507" s="89">
        <f t="shared" si="905"/>
        <v>0</v>
      </c>
      <c r="AR507" s="279">
        <f t="shared" ref="AR507:AR529" si="974">IFERROR(IF(AQ507&gt;0,AQ507*AR$6/100,0),0)</f>
        <v>0</v>
      </c>
      <c r="AS507" s="121">
        <f t="shared" si="906"/>
        <v>0</v>
      </c>
      <c r="AT507" s="118">
        <f t="shared" ref="AT507:AT529" si="975">IFERROR(IF(AS507&gt;0,AS507*AT$6/100,0),0)</f>
        <v>0</v>
      </c>
      <c r="AU507" s="279">
        <f t="shared" si="907"/>
        <v>0</v>
      </c>
      <c r="AV507" s="279">
        <f t="shared" ref="AV507:AV529" si="976">IFERROR(IF(AU507&gt;0,AU507*AV$6/100,0),0)</f>
        <v>0</v>
      </c>
      <c r="AW507" s="123">
        <f t="shared" si="908"/>
        <v>0</v>
      </c>
      <c r="AX507" s="118">
        <f t="shared" ref="AX507:AX529" si="977">IFERROR(IF(AW507&gt;0,AW507*AX$6/100,0),0)</f>
        <v>0</v>
      </c>
      <c r="AY507" s="287">
        <f t="shared" si="909"/>
        <v>0</v>
      </c>
      <c r="AZ507" s="78">
        <f t="shared" si="959"/>
        <v>0</v>
      </c>
      <c r="BA507" s="279"/>
      <c r="BC507" s="325">
        <f t="shared" si="960"/>
        <v>0</v>
      </c>
      <c r="BD507" s="330"/>
      <c r="BE507" s="331" t="b">
        <f t="shared" si="961"/>
        <v>0</v>
      </c>
      <c r="BF507" s="330"/>
      <c r="BG507" s="331" t="b">
        <f t="shared" si="962"/>
        <v>0</v>
      </c>
    </row>
    <row r="508" spans="2:59" ht="15" customHeight="1" x14ac:dyDescent="0.2">
      <c r="B508" s="91"/>
      <c r="C508" s="91" t="s">
        <v>92</v>
      </c>
      <c r="D508" s="283" t="e">
        <f t="shared" si="972"/>
        <v>#N/A</v>
      </c>
      <c r="E508" s="90">
        <f t="shared" si="877"/>
        <v>0</v>
      </c>
      <c r="F508" s="90">
        <f t="shared" si="878"/>
        <v>0</v>
      </c>
      <c r="G508" s="90">
        <f t="shared" si="879"/>
        <v>0</v>
      </c>
      <c r="H508" s="90">
        <f t="shared" si="963"/>
        <v>0</v>
      </c>
      <c r="I508" s="121">
        <f t="shared" si="880"/>
        <v>0</v>
      </c>
      <c r="J508" s="90">
        <f t="shared" si="881"/>
        <v>0</v>
      </c>
      <c r="K508" s="90">
        <f t="shared" si="882"/>
        <v>0</v>
      </c>
      <c r="L508" s="90">
        <f t="shared" si="964"/>
        <v>0</v>
      </c>
      <c r="M508" s="121">
        <f t="shared" si="883"/>
        <v>0</v>
      </c>
      <c r="N508" s="90">
        <f t="shared" si="884"/>
        <v>0</v>
      </c>
      <c r="O508" s="90">
        <f t="shared" si="885"/>
        <v>0</v>
      </c>
      <c r="P508" s="90">
        <f t="shared" si="965"/>
        <v>0</v>
      </c>
      <c r="Q508" s="121">
        <f t="shared" si="886"/>
        <v>0</v>
      </c>
      <c r="R508" s="90">
        <f t="shared" si="887"/>
        <v>0</v>
      </c>
      <c r="S508" s="90">
        <f t="shared" si="888"/>
        <v>0</v>
      </c>
      <c r="T508" s="90">
        <f t="shared" si="966"/>
        <v>0</v>
      </c>
      <c r="U508" s="121">
        <f t="shared" si="889"/>
        <v>0</v>
      </c>
      <c r="V508" s="90">
        <f t="shared" si="890"/>
        <v>0</v>
      </c>
      <c r="W508" s="90">
        <f t="shared" si="891"/>
        <v>0</v>
      </c>
      <c r="X508" s="90">
        <f t="shared" si="967"/>
        <v>0</v>
      </c>
      <c r="Y508" s="121">
        <f t="shared" si="892"/>
        <v>0</v>
      </c>
      <c r="Z508" s="90">
        <f t="shared" si="893"/>
        <v>0</v>
      </c>
      <c r="AA508" s="90">
        <f t="shared" si="894"/>
        <v>0</v>
      </c>
      <c r="AB508" s="90">
        <f t="shared" si="968"/>
        <v>0</v>
      </c>
      <c r="AC508" s="121">
        <f t="shared" si="895"/>
        <v>0</v>
      </c>
      <c r="AD508" s="90">
        <f t="shared" si="896"/>
        <v>0</v>
      </c>
      <c r="AE508" s="90">
        <f t="shared" si="897"/>
        <v>0</v>
      </c>
      <c r="AF508" s="90">
        <f t="shared" si="969"/>
        <v>0</v>
      </c>
      <c r="AG508" s="121">
        <f t="shared" si="898"/>
        <v>0</v>
      </c>
      <c r="AH508" s="90">
        <f t="shared" si="899"/>
        <v>0</v>
      </c>
      <c r="AI508" s="90">
        <f t="shared" si="900"/>
        <v>0</v>
      </c>
      <c r="AJ508" s="90">
        <f t="shared" si="970"/>
        <v>0</v>
      </c>
      <c r="AK508" s="121">
        <f t="shared" si="901"/>
        <v>0</v>
      </c>
      <c r="AL508" s="90">
        <f t="shared" si="902"/>
        <v>0</v>
      </c>
      <c r="AM508" s="90">
        <f t="shared" si="903"/>
        <v>0</v>
      </c>
      <c r="AN508" s="90">
        <f t="shared" si="971"/>
        <v>0</v>
      </c>
      <c r="AO508" s="121">
        <f t="shared" si="904"/>
        <v>0</v>
      </c>
      <c r="AP508" s="118">
        <f t="shared" si="973"/>
        <v>0</v>
      </c>
      <c r="AQ508" s="89">
        <f t="shared" si="905"/>
        <v>0</v>
      </c>
      <c r="AR508" s="279">
        <f t="shared" si="974"/>
        <v>0</v>
      </c>
      <c r="AS508" s="121">
        <f t="shared" si="906"/>
        <v>0</v>
      </c>
      <c r="AT508" s="118">
        <f t="shared" si="975"/>
        <v>0</v>
      </c>
      <c r="AU508" s="279">
        <f t="shared" si="907"/>
        <v>0</v>
      </c>
      <c r="AV508" s="279">
        <f t="shared" si="976"/>
        <v>0</v>
      </c>
      <c r="AW508" s="123">
        <f t="shared" si="908"/>
        <v>0</v>
      </c>
      <c r="AX508" s="118">
        <f t="shared" si="977"/>
        <v>0</v>
      </c>
      <c r="AY508" s="287">
        <f t="shared" si="909"/>
        <v>0</v>
      </c>
      <c r="AZ508" s="78">
        <f t="shared" ref="AZ508:AZ529" si="978">IF($C508="GD",H508+L508+P508+T508+X508+AB508+AF508+AJ508+AN508+AP508-BE508-BG508,AR508+AT508+AX508+AV508-BE508-BG508)</f>
        <v>0</v>
      </c>
      <c r="BA508" s="279"/>
      <c r="BC508" s="325">
        <f t="shared" ref="BC508:BC529" si="979">B508</f>
        <v>0</v>
      </c>
      <c r="BD508" s="330"/>
      <c r="BE508" s="331" t="b">
        <f t="shared" ref="BE508:BE529" si="980">IF(BD508="OK",$AY508*$BE$6/100)</f>
        <v>0</v>
      </c>
      <c r="BF508" s="330"/>
      <c r="BG508" s="331" t="b">
        <f t="shared" ref="BG508:BG529" si="981">IF(BF508="OK",$AY508*$BG$6/100)</f>
        <v>0</v>
      </c>
    </row>
    <row r="509" spans="2:59" ht="15" customHeight="1" x14ac:dyDescent="0.2">
      <c r="B509" s="91"/>
      <c r="C509" s="91" t="s">
        <v>92</v>
      </c>
      <c r="D509" s="283" t="e">
        <f t="shared" si="972"/>
        <v>#N/A</v>
      </c>
      <c r="E509" s="90">
        <f t="shared" si="877"/>
        <v>0</v>
      </c>
      <c r="F509" s="90">
        <f t="shared" si="878"/>
        <v>0</v>
      </c>
      <c r="G509" s="90">
        <f t="shared" si="879"/>
        <v>0</v>
      </c>
      <c r="H509" s="90">
        <f t="shared" si="963"/>
        <v>0</v>
      </c>
      <c r="I509" s="121">
        <f t="shared" si="880"/>
        <v>0</v>
      </c>
      <c r="J509" s="90">
        <f t="shared" si="881"/>
        <v>0</v>
      </c>
      <c r="K509" s="90">
        <f t="shared" si="882"/>
        <v>0</v>
      </c>
      <c r="L509" s="90">
        <f t="shared" si="964"/>
        <v>0</v>
      </c>
      <c r="M509" s="121">
        <f t="shared" si="883"/>
        <v>0</v>
      </c>
      <c r="N509" s="90">
        <f t="shared" si="884"/>
        <v>0</v>
      </c>
      <c r="O509" s="90">
        <f t="shared" si="885"/>
        <v>0</v>
      </c>
      <c r="P509" s="90">
        <f t="shared" si="965"/>
        <v>0</v>
      </c>
      <c r="Q509" s="121">
        <f t="shared" si="886"/>
        <v>0</v>
      </c>
      <c r="R509" s="90">
        <f t="shared" si="887"/>
        <v>0</v>
      </c>
      <c r="S509" s="90">
        <f t="shared" si="888"/>
        <v>0</v>
      </c>
      <c r="T509" s="90">
        <f t="shared" si="966"/>
        <v>0</v>
      </c>
      <c r="U509" s="121">
        <f t="shared" si="889"/>
        <v>0</v>
      </c>
      <c r="V509" s="90">
        <f t="shared" si="890"/>
        <v>0</v>
      </c>
      <c r="W509" s="90">
        <f t="shared" si="891"/>
        <v>0</v>
      </c>
      <c r="X509" s="90">
        <f t="shared" si="967"/>
        <v>0</v>
      </c>
      <c r="Y509" s="121">
        <f t="shared" si="892"/>
        <v>0</v>
      </c>
      <c r="Z509" s="90">
        <f t="shared" si="893"/>
        <v>0</v>
      </c>
      <c r="AA509" s="90">
        <f t="shared" si="894"/>
        <v>0</v>
      </c>
      <c r="AB509" s="90">
        <f t="shared" si="968"/>
        <v>0</v>
      </c>
      <c r="AC509" s="121">
        <f t="shared" si="895"/>
        <v>0</v>
      </c>
      <c r="AD509" s="90">
        <f t="shared" si="896"/>
        <v>0</v>
      </c>
      <c r="AE509" s="90">
        <f t="shared" si="897"/>
        <v>0</v>
      </c>
      <c r="AF509" s="90">
        <f t="shared" si="969"/>
        <v>0</v>
      </c>
      <c r="AG509" s="121">
        <f t="shared" si="898"/>
        <v>0</v>
      </c>
      <c r="AH509" s="90">
        <f t="shared" si="899"/>
        <v>0</v>
      </c>
      <c r="AI509" s="90">
        <f t="shared" si="900"/>
        <v>0</v>
      </c>
      <c r="AJ509" s="90">
        <f t="shared" si="970"/>
        <v>0</v>
      </c>
      <c r="AK509" s="121">
        <f t="shared" si="901"/>
        <v>0</v>
      </c>
      <c r="AL509" s="90">
        <f t="shared" si="902"/>
        <v>0</v>
      </c>
      <c r="AM509" s="90">
        <f t="shared" si="903"/>
        <v>0</v>
      </c>
      <c r="AN509" s="90">
        <f t="shared" si="971"/>
        <v>0</v>
      </c>
      <c r="AO509" s="121">
        <f t="shared" si="904"/>
        <v>0</v>
      </c>
      <c r="AP509" s="118">
        <f t="shared" si="973"/>
        <v>0</v>
      </c>
      <c r="AQ509" s="89">
        <f t="shared" si="905"/>
        <v>0</v>
      </c>
      <c r="AR509" s="279">
        <f t="shared" si="974"/>
        <v>0</v>
      </c>
      <c r="AS509" s="121">
        <f t="shared" si="906"/>
        <v>0</v>
      </c>
      <c r="AT509" s="118">
        <f t="shared" si="975"/>
        <v>0</v>
      </c>
      <c r="AU509" s="279">
        <f t="shared" si="907"/>
        <v>0</v>
      </c>
      <c r="AV509" s="279">
        <f t="shared" si="976"/>
        <v>0</v>
      </c>
      <c r="AW509" s="123">
        <f t="shared" si="908"/>
        <v>0</v>
      </c>
      <c r="AX509" s="118">
        <f t="shared" si="977"/>
        <v>0</v>
      </c>
      <c r="AY509" s="287">
        <f t="shared" si="909"/>
        <v>0</v>
      </c>
      <c r="AZ509" s="78">
        <f t="shared" si="978"/>
        <v>0</v>
      </c>
      <c r="BA509" s="279"/>
      <c r="BC509" s="325">
        <f t="shared" si="979"/>
        <v>0</v>
      </c>
      <c r="BD509" s="330"/>
      <c r="BE509" s="331" t="b">
        <f t="shared" si="980"/>
        <v>0</v>
      </c>
      <c r="BF509" s="330"/>
      <c r="BG509" s="331" t="b">
        <f t="shared" si="981"/>
        <v>0</v>
      </c>
    </row>
    <row r="510" spans="2:59" ht="15" customHeight="1" x14ac:dyDescent="0.2">
      <c r="B510" s="91"/>
      <c r="C510" s="91" t="s">
        <v>92</v>
      </c>
      <c r="D510" s="283" t="e">
        <f t="shared" si="972"/>
        <v>#N/A</v>
      </c>
      <c r="E510" s="90">
        <f t="shared" si="877"/>
        <v>0</v>
      </c>
      <c r="F510" s="90">
        <f t="shared" si="878"/>
        <v>0</v>
      </c>
      <c r="G510" s="90">
        <f t="shared" si="879"/>
        <v>0</v>
      </c>
      <c r="H510" s="90">
        <f t="shared" si="963"/>
        <v>0</v>
      </c>
      <c r="I510" s="121">
        <f t="shared" si="880"/>
        <v>0</v>
      </c>
      <c r="J510" s="90">
        <f t="shared" si="881"/>
        <v>0</v>
      </c>
      <c r="K510" s="90">
        <f t="shared" si="882"/>
        <v>0</v>
      </c>
      <c r="L510" s="90">
        <f t="shared" si="964"/>
        <v>0</v>
      </c>
      <c r="M510" s="121">
        <f t="shared" si="883"/>
        <v>0</v>
      </c>
      <c r="N510" s="90">
        <f t="shared" si="884"/>
        <v>0</v>
      </c>
      <c r="O510" s="90">
        <f t="shared" si="885"/>
        <v>0</v>
      </c>
      <c r="P510" s="90">
        <f t="shared" si="965"/>
        <v>0</v>
      </c>
      <c r="Q510" s="121">
        <f t="shared" si="886"/>
        <v>0</v>
      </c>
      <c r="R510" s="90">
        <f t="shared" si="887"/>
        <v>0</v>
      </c>
      <c r="S510" s="90">
        <f t="shared" si="888"/>
        <v>0</v>
      </c>
      <c r="T510" s="90">
        <f t="shared" si="966"/>
        <v>0</v>
      </c>
      <c r="U510" s="121">
        <f t="shared" si="889"/>
        <v>0</v>
      </c>
      <c r="V510" s="90">
        <f t="shared" si="890"/>
        <v>0</v>
      </c>
      <c r="W510" s="90">
        <f t="shared" si="891"/>
        <v>0</v>
      </c>
      <c r="X510" s="90">
        <f t="shared" si="967"/>
        <v>0</v>
      </c>
      <c r="Y510" s="121">
        <f t="shared" si="892"/>
        <v>0</v>
      </c>
      <c r="Z510" s="90">
        <f t="shared" si="893"/>
        <v>0</v>
      </c>
      <c r="AA510" s="90">
        <f t="shared" si="894"/>
        <v>0</v>
      </c>
      <c r="AB510" s="90">
        <f t="shared" si="968"/>
        <v>0</v>
      </c>
      <c r="AC510" s="121">
        <f t="shared" si="895"/>
        <v>0</v>
      </c>
      <c r="AD510" s="90">
        <f t="shared" si="896"/>
        <v>0</v>
      </c>
      <c r="AE510" s="90">
        <f t="shared" si="897"/>
        <v>0</v>
      </c>
      <c r="AF510" s="90">
        <f t="shared" si="969"/>
        <v>0</v>
      </c>
      <c r="AG510" s="121">
        <f t="shared" si="898"/>
        <v>0</v>
      </c>
      <c r="AH510" s="90">
        <f t="shared" si="899"/>
        <v>0</v>
      </c>
      <c r="AI510" s="90">
        <f t="shared" si="900"/>
        <v>0</v>
      </c>
      <c r="AJ510" s="90">
        <f t="shared" si="970"/>
        <v>0</v>
      </c>
      <c r="AK510" s="121">
        <f t="shared" si="901"/>
        <v>0</v>
      </c>
      <c r="AL510" s="90">
        <f t="shared" si="902"/>
        <v>0</v>
      </c>
      <c r="AM510" s="90">
        <f t="shared" si="903"/>
        <v>0</v>
      </c>
      <c r="AN510" s="90">
        <f t="shared" si="971"/>
        <v>0</v>
      </c>
      <c r="AO510" s="121">
        <f t="shared" si="904"/>
        <v>0</v>
      </c>
      <c r="AP510" s="118">
        <f t="shared" si="973"/>
        <v>0</v>
      </c>
      <c r="AQ510" s="89">
        <f t="shared" si="905"/>
        <v>0</v>
      </c>
      <c r="AR510" s="279">
        <f t="shared" si="974"/>
        <v>0</v>
      </c>
      <c r="AS510" s="121">
        <f t="shared" si="906"/>
        <v>0</v>
      </c>
      <c r="AT510" s="118">
        <f t="shared" si="975"/>
        <v>0</v>
      </c>
      <c r="AU510" s="279">
        <f t="shared" si="907"/>
        <v>0</v>
      </c>
      <c r="AV510" s="279">
        <f t="shared" si="976"/>
        <v>0</v>
      </c>
      <c r="AW510" s="123">
        <f t="shared" si="908"/>
        <v>0</v>
      </c>
      <c r="AX510" s="118">
        <f t="shared" si="977"/>
        <v>0</v>
      </c>
      <c r="AY510" s="287">
        <f t="shared" si="909"/>
        <v>0</v>
      </c>
      <c r="AZ510" s="78">
        <f t="shared" si="978"/>
        <v>0</v>
      </c>
      <c r="BA510" s="279"/>
      <c r="BC510" s="325">
        <f t="shared" si="979"/>
        <v>0</v>
      </c>
      <c r="BD510" s="330"/>
      <c r="BE510" s="331" t="b">
        <f t="shared" si="980"/>
        <v>0</v>
      </c>
      <c r="BF510" s="330"/>
      <c r="BG510" s="331" t="b">
        <f t="shared" si="981"/>
        <v>0</v>
      </c>
    </row>
    <row r="511" spans="2:59" ht="15" customHeight="1" x14ac:dyDescent="0.2">
      <c r="B511" s="91"/>
      <c r="C511" s="91" t="s">
        <v>92</v>
      </c>
      <c r="D511" s="283" t="e">
        <f t="shared" si="972"/>
        <v>#N/A</v>
      </c>
      <c r="E511" s="90">
        <f t="shared" si="877"/>
        <v>0</v>
      </c>
      <c r="F511" s="90">
        <f t="shared" si="878"/>
        <v>0</v>
      </c>
      <c r="G511" s="90">
        <f t="shared" si="879"/>
        <v>0</v>
      </c>
      <c r="H511" s="90">
        <f t="shared" si="963"/>
        <v>0</v>
      </c>
      <c r="I511" s="121">
        <f t="shared" si="880"/>
        <v>0</v>
      </c>
      <c r="J511" s="90">
        <f t="shared" si="881"/>
        <v>0</v>
      </c>
      <c r="K511" s="90">
        <f t="shared" si="882"/>
        <v>0</v>
      </c>
      <c r="L511" s="90">
        <f t="shared" si="964"/>
        <v>0</v>
      </c>
      <c r="M511" s="121">
        <f t="shared" si="883"/>
        <v>0</v>
      </c>
      <c r="N511" s="90">
        <f t="shared" si="884"/>
        <v>0</v>
      </c>
      <c r="O511" s="90">
        <f t="shared" si="885"/>
        <v>0</v>
      </c>
      <c r="P511" s="90">
        <f t="shared" si="965"/>
        <v>0</v>
      </c>
      <c r="Q511" s="121">
        <f t="shared" si="886"/>
        <v>0</v>
      </c>
      <c r="R511" s="90">
        <f t="shared" si="887"/>
        <v>0</v>
      </c>
      <c r="S511" s="90">
        <f t="shared" si="888"/>
        <v>0</v>
      </c>
      <c r="T511" s="90">
        <f t="shared" si="966"/>
        <v>0</v>
      </c>
      <c r="U511" s="121">
        <f t="shared" si="889"/>
        <v>0</v>
      </c>
      <c r="V511" s="90">
        <f t="shared" si="890"/>
        <v>0</v>
      </c>
      <c r="W511" s="90">
        <f t="shared" si="891"/>
        <v>0</v>
      </c>
      <c r="X511" s="90">
        <f t="shared" si="967"/>
        <v>0</v>
      </c>
      <c r="Y511" s="121">
        <f t="shared" si="892"/>
        <v>0</v>
      </c>
      <c r="Z511" s="90">
        <f t="shared" si="893"/>
        <v>0</v>
      </c>
      <c r="AA511" s="90">
        <f t="shared" si="894"/>
        <v>0</v>
      </c>
      <c r="AB511" s="90">
        <f t="shared" si="968"/>
        <v>0</v>
      </c>
      <c r="AC511" s="121">
        <f t="shared" si="895"/>
        <v>0</v>
      </c>
      <c r="AD511" s="90">
        <f t="shared" si="896"/>
        <v>0</v>
      </c>
      <c r="AE511" s="90">
        <f t="shared" si="897"/>
        <v>0</v>
      </c>
      <c r="AF511" s="90">
        <f t="shared" si="969"/>
        <v>0</v>
      </c>
      <c r="AG511" s="121">
        <f t="shared" si="898"/>
        <v>0</v>
      </c>
      <c r="AH511" s="90">
        <f t="shared" si="899"/>
        <v>0</v>
      </c>
      <c r="AI511" s="90">
        <f t="shared" si="900"/>
        <v>0</v>
      </c>
      <c r="AJ511" s="90">
        <f t="shared" si="970"/>
        <v>0</v>
      </c>
      <c r="AK511" s="121">
        <f t="shared" si="901"/>
        <v>0</v>
      </c>
      <c r="AL511" s="90">
        <f t="shared" si="902"/>
        <v>0</v>
      </c>
      <c r="AM511" s="90">
        <f t="shared" si="903"/>
        <v>0</v>
      </c>
      <c r="AN511" s="90">
        <f t="shared" si="971"/>
        <v>0</v>
      </c>
      <c r="AO511" s="121">
        <f t="shared" si="904"/>
        <v>0</v>
      </c>
      <c r="AP511" s="118">
        <f t="shared" si="973"/>
        <v>0</v>
      </c>
      <c r="AQ511" s="89">
        <f t="shared" si="905"/>
        <v>0</v>
      </c>
      <c r="AR511" s="279">
        <f t="shared" si="974"/>
        <v>0</v>
      </c>
      <c r="AS511" s="121">
        <f t="shared" si="906"/>
        <v>0</v>
      </c>
      <c r="AT511" s="118">
        <f t="shared" si="975"/>
        <v>0</v>
      </c>
      <c r="AU511" s="279">
        <f t="shared" si="907"/>
        <v>0</v>
      </c>
      <c r="AV511" s="279">
        <f t="shared" si="976"/>
        <v>0</v>
      </c>
      <c r="AW511" s="123">
        <f t="shared" si="908"/>
        <v>0</v>
      </c>
      <c r="AX511" s="118">
        <f t="shared" si="977"/>
        <v>0</v>
      </c>
      <c r="AY511" s="287">
        <f t="shared" si="909"/>
        <v>0</v>
      </c>
      <c r="AZ511" s="78">
        <f t="shared" si="978"/>
        <v>0</v>
      </c>
      <c r="BA511" s="279"/>
      <c r="BC511" s="325">
        <f t="shared" si="979"/>
        <v>0</v>
      </c>
      <c r="BD511" s="330"/>
      <c r="BE511" s="331" t="b">
        <f t="shared" si="980"/>
        <v>0</v>
      </c>
      <c r="BF511" s="330"/>
      <c r="BG511" s="331" t="b">
        <f t="shared" si="981"/>
        <v>0</v>
      </c>
    </row>
    <row r="512" spans="2:59" ht="15" customHeight="1" x14ac:dyDescent="0.2">
      <c r="B512" s="91"/>
      <c r="C512" s="91" t="s">
        <v>92</v>
      </c>
      <c r="D512" s="283" t="e">
        <f t="shared" si="972"/>
        <v>#N/A</v>
      </c>
      <c r="E512" s="90">
        <f t="shared" si="877"/>
        <v>0</v>
      </c>
      <c r="F512" s="90">
        <f t="shared" si="878"/>
        <v>0</v>
      </c>
      <c r="G512" s="90">
        <f t="shared" si="879"/>
        <v>0</v>
      </c>
      <c r="H512" s="90">
        <f t="shared" si="963"/>
        <v>0</v>
      </c>
      <c r="I512" s="121">
        <f t="shared" si="880"/>
        <v>0</v>
      </c>
      <c r="J512" s="90">
        <f t="shared" si="881"/>
        <v>0</v>
      </c>
      <c r="K512" s="90">
        <f t="shared" si="882"/>
        <v>0</v>
      </c>
      <c r="L512" s="90">
        <f t="shared" si="964"/>
        <v>0</v>
      </c>
      <c r="M512" s="121">
        <f t="shared" si="883"/>
        <v>0</v>
      </c>
      <c r="N512" s="90">
        <f t="shared" si="884"/>
        <v>0</v>
      </c>
      <c r="O512" s="90">
        <f t="shared" si="885"/>
        <v>0</v>
      </c>
      <c r="P512" s="90">
        <f t="shared" si="965"/>
        <v>0</v>
      </c>
      <c r="Q512" s="121">
        <f t="shared" si="886"/>
        <v>0</v>
      </c>
      <c r="R512" s="90">
        <f t="shared" si="887"/>
        <v>0</v>
      </c>
      <c r="S512" s="90">
        <f t="shared" si="888"/>
        <v>0</v>
      </c>
      <c r="T512" s="90">
        <f t="shared" si="966"/>
        <v>0</v>
      </c>
      <c r="U512" s="121">
        <f t="shared" si="889"/>
        <v>0</v>
      </c>
      <c r="V512" s="90">
        <f t="shared" si="890"/>
        <v>0</v>
      </c>
      <c r="W512" s="90">
        <f t="shared" si="891"/>
        <v>0</v>
      </c>
      <c r="X512" s="90">
        <f t="shared" si="967"/>
        <v>0</v>
      </c>
      <c r="Y512" s="121">
        <f t="shared" si="892"/>
        <v>0</v>
      </c>
      <c r="Z512" s="90">
        <f t="shared" si="893"/>
        <v>0</v>
      </c>
      <c r="AA512" s="90">
        <f t="shared" si="894"/>
        <v>0</v>
      </c>
      <c r="AB512" s="90">
        <f t="shared" si="968"/>
        <v>0</v>
      </c>
      <c r="AC512" s="121">
        <f t="shared" si="895"/>
        <v>0</v>
      </c>
      <c r="AD512" s="90">
        <f t="shared" si="896"/>
        <v>0</v>
      </c>
      <c r="AE512" s="90">
        <f t="shared" si="897"/>
        <v>0</v>
      </c>
      <c r="AF512" s="90">
        <f t="shared" si="969"/>
        <v>0</v>
      </c>
      <c r="AG512" s="121">
        <f t="shared" si="898"/>
        <v>0</v>
      </c>
      <c r="AH512" s="90">
        <f t="shared" si="899"/>
        <v>0</v>
      </c>
      <c r="AI512" s="90">
        <f t="shared" si="900"/>
        <v>0</v>
      </c>
      <c r="AJ512" s="90">
        <f t="shared" si="970"/>
        <v>0</v>
      </c>
      <c r="AK512" s="121">
        <f t="shared" si="901"/>
        <v>0</v>
      </c>
      <c r="AL512" s="90">
        <f t="shared" si="902"/>
        <v>0</v>
      </c>
      <c r="AM512" s="90">
        <f t="shared" si="903"/>
        <v>0</v>
      </c>
      <c r="AN512" s="90">
        <f t="shared" si="971"/>
        <v>0</v>
      </c>
      <c r="AO512" s="121">
        <f t="shared" si="904"/>
        <v>0</v>
      </c>
      <c r="AP512" s="118">
        <f t="shared" si="973"/>
        <v>0</v>
      </c>
      <c r="AQ512" s="89">
        <f t="shared" si="905"/>
        <v>0</v>
      </c>
      <c r="AR512" s="279">
        <f t="shared" si="974"/>
        <v>0</v>
      </c>
      <c r="AS512" s="121">
        <f t="shared" si="906"/>
        <v>0</v>
      </c>
      <c r="AT512" s="118">
        <f t="shared" si="975"/>
        <v>0</v>
      </c>
      <c r="AU512" s="279">
        <f t="shared" si="907"/>
        <v>0</v>
      </c>
      <c r="AV512" s="279">
        <f t="shared" si="976"/>
        <v>0</v>
      </c>
      <c r="AW512" s="123">
        <f t="shared" si="908"/>
        <v>0</v>
      </c>
      <c r="AX512" s="118">
        <f t="shared" si="977"/>
        <v>0</v>
      </c>
      <c r="AY512" s="287">
        <f t="shared" si="909"/>
        <v>0</v>
      </c>
      <c r="AZ512" s="78">
        <f t="shared" si="978"/>
        <v>0</v>
      </c>
      <c r="BA512" s="279"/>
      <c r="BC512" s="325">
        <f t="shared" si="979"/>
        <v>0</v>
      </c>
      <c r="BD512" s="330"/>
      <c r="BE512" s="331" t="b">
        <f t="shared" si="980"/>
        <v>0</v>
      </c>
      <c r="BF512" s="330"/>
      <c r="BG512" s="331" t="b">
        <f t="shared" si="981"/>
        <v>0</v>
      </c>
    </row>
    <row r="513" spans="2:1042" ht="15" customHeight="1" x14ac:dyDescent="0.2">
      <c r="B513" s="91"/>
      <c r="C513" s="91" t="s">
        <v>92</v>
      </c>
      <c r="D513" s="283" t="e">
        <f t="shared" si="972"/>
        <v>#N/A</v>
      </c>
      <c r="E513" s="90">
        <f t="shared" si="877"/>
        <v>0</v>
      </c>
      <c r="F513" s="90">
        <f t="shared" si="878"/>
        <v>0</v>
      </c>
      <c r="G513" s="90">
        <f t="shared" si="879"/>
        <v>0</v>
      </c>
      <c r="H513" s="90">
        <f t="shared" si="963"/>
        <v>0</v>
      </c>
      <c r="I513" s="121">
        <f t="shared" si="880"/>
        <v>0</v>
      </c>
      <c r="J513" s="90">
        <f t="shared" si="881"/>
        <v>0</v>
      </c>
      <c r="K513" s="90">
        <f t="shared" si="882"/>
        <v>0</v>
      </c>
      <c r="L513" s="90">
        <f t="shared" si="964"/>
        <v>0</v>
      </c>
      <c r="M513" s="121">
        <f t="shared" si="883"/>
        <v>0</v>
      </c>
      <c r="N513" s="90">
        <f t="shared" si="884"/>
        <v>0</v>
      </c>
      <c r="O513" s="90">
        <f t="shared" si="885"/>
        <v>0</v>
      </c>
      <c r="P513" s="90">
        <f t="shared" si="965"/>
        <v>0</v>
      </c>
      <c r="Q513" s="121">
        <f t="shared" si="886"/>
        <v>0</v>
      </c>
      <c r="R513" s="90">
        <f t="shared" si="887"/>
        <v>0</v>
      </c>
      <c r="S513" s="90">
        <f t="shared" si="888"/>
        <v>0</v>
      </c>
      <c r="T513" s="90">
        <f t="shared" si="966"/>
        <v>0</v>
      </c>
      <c r="U513" s="121">
        <f t="shared" si="889"/>
        <v>0</v>
      </c>
      <c r="V513" s="90">
        <f t="shared" si="890"/>
        <v>0</v>
      </c>
      <c r="W513" s="90">
        <f t="shared" si="891"/>
        <v>0</v>
      </c>
      <c r="X513" s="90">
        <f t="shared" si="967"/>
        <v>0</v>
      </c>
      <c r="Y513" s="121">
        <f t="shared" si="892"/>
        <v>0</v>
      </c>
      <c r="Z513" s="90">
        <f t="shared" si="893"/>
        <v>0</v>
      </c>
      <c r="AA513" s="90">
        <f t="shared" si="894"/>
        <v>0</v>
      </c>
      <c r="AB513" s="90">
        <f t="shared" si="968"/>
        <v>0</v>
      </c>
      <c r="AC513" s="121">
        <f t="shared" si="895"/>
        <v>0</v>
      </c>
      <c r="AD513" s="90">
        <f t="shared" si="896"/>
        <v>0</v>
      </c>
      <c r="AE513" s="90">
        <f t="shared" si="897"/>
        <v>0</v>
      </c>
      <c r="AF513" s="90">
        <f t="shared" si="969"/>
        <v>0</v>
      </c>
      <c r="AG513" s="121">
        <f t="shared" si="898"/>
        <v>0</v>
      </c>
      <c r="AH513" s="90">
        <f t="shared" si="899"/>
        <v>0</v>
      </c>
      <c r="AI513" s="90">
        <f t="shared" si="900"/>
        <v>0</v>
      </c>
      <c r="AJ513" s="90">
        <f t="shared" si="970"/>
        <v>0</v>
      </c>
      <c r="AK513" s="121">
        <f t="shared" si="901"/>
        <v>0</v>
      </c>
      <c r="AL513" s="90">
        <f t="shared" si="902"/>
        <v>0</v>
      </c>
      <c r="AM513" s="90">
        <f t="shared" si="903"/>
        <v>0</v>
      </c>
      <c r="AN513" s="90">
        <f t="shared" si="971"/>
        <v>0</v>
      </c>
      <c r="AO513" s="121">
        <f t="shared" si="904"/>
        <v>0</v>
      </c>
      <c r="AP513" s="118">
        <f t="shared" si="973"/>
        <v>0</v>
      </c>
      <c r="AQ513" s="89">
        <f t="shared" si="905"/>
        <v>0</v>
      </c>
      <c r="AR513" s="279">
        <f t="shared" si="974"/>
        <v>0</v>
      </c>
      <c r="AS513" s="121">
        <f t="shared" si="906"/>
        <v>0</v>
      </c>
      <c r="AT513" s="118">
        <f t="shared" si="975"/>
        <v>0</v>
      </c>
      <c r="AU513" s="279">
        <f t="shared" si="907"/>
        <v>0</v>
      </c>
      <c r="AV513" s="279">
        <f t="shared" si="976"/>
        <v>0</v>
      </c>
      <c r="AW513" s="123">
        <f t="shared" si="908"/>
        <v>0</v>
      </c>
      <c r="AX513" s="118">
        <f t="shared" si="977"/>
        <v>0</v>
      </c>
      <c r="AY513" s="287">
        <f t="shared" si="909"/>
        <v>0</v>
      </c>
      <c r="AZ513" s="78">
        <f t="shared" si="978"/>
        <v>0</v>
      </c>
      <c r="BA513" s="279"/>
      <c r="BC513" s="325">
        <f t="shared" si="979"/>
        <v>0</v>
      </c>
      <c r="BD513" s="330"/>
      <c r="BE513" s="331" t="b">
        <f t="shared" si="980"/>
        <v>0</v>
      </c>
      <c r="BF513" s="330"/>
      <c r="BG513" s="331" t="b">
        <f t="shared" si="981"/>
        <v>0</v>
      </c>
    </row>
    <row r="514" spans="2:1042" ht="15" customHeight="1" x14ac:dyDescent="0.2">
      <c r="B514" s="91"/>
      <c r="C514" s="91" t="s">
        <v>92</v>
      </c>
      <c r="D514" s="283" t="e">
        <f t="shared" si="972"/>
        <v>#N/A</v>
      </c>
      <c r="E514" s="90">
        <f t="shared" ref="E514:E529" si="982">IFERROR(VLOOKUP($B514,FATT_GD,8,0),0)</f>
        <v>0</v>
      </c>
      <c r="F514" s="90">
        <f t="shared" ref="F514:F529" si="983">IFERROR(VLOOKUP($B514,FATT_GD,10,0),0)</f>
        <v>0</v>
      </c>
      <c r="G514" s="90">
        <f t="shared" ref="G514:G529" si="984">IFERROR(VLOOKUP($E514,LOTTI_MF_BIO,4,0),0)</f>
        <v>0</v>
      </c>
      <c r="H514" s="90">
        <f t="shared" si="963"/>
        <v>0</v>
      </c>
      <c r="I514" s="121">
        <f t="shared" ref="I514:I529" si="985">IFERROR(VLOOKUP($B514,FATT_GD,11,0),0)</f>
        <v>0</v>
      </c>
      <c r="J514" s="90">
        <f t="shared" ref="J514:J529" si="986">IFERROR(VLOOKUP($B514,FATT_GD,13,0),0)</f>
        <v>0</v>
      </c>
      <c r="K514" s="90">
        <f t="shared" ref="K514:K529" si="987">IFERROR(VLOOKUP($I514,LOTTI_CT_BIO,4,0),0)</f>
        <v>0</v>
      </c>
      <c r="L514" s="90">
        <f t="shared" si="964"/>
        <v>0</v>
      </c>
      <c r="M514" s="121">
        <f t="shared" ref="M514:M529" si="988">IFERROR(VLOOKUP($B514,FATT_GD,14,0),0)</f>
        <v>0</v>
      </c>
      <c r="N514" s="90">
        <f t="shared" ref="N514:N529" si="989">IFERROR(VLOOKUP($B514,FATT_GD,16,0),0)</f>
        <v>0</v>
      </c>
      <c r="O514" s="90">
        <f t="shared" ref="O514:O529" si="990">IFERROR(VLOOKUP($M514,LOTTI_AC_BIO,4,0),0)</f>
        <v>0</v>
      </c>
      <c r="P514" s="90">
        <f t="shared" si="965"/>
        <v>0</v>
      </c>
      <c r="Q514" s="121">
        <f t="shared" ref="Q514:Q529" si="991">IFERROR(VLOOKUP($B514,FATT_GD,17,0),0)</f>
        <v>0</v>
      </c>
      <c r="R514" s="90">
        <f t="shared" ref="R514:R529" si="992">IFERROR(VLOOKUP($B514,FATT_GD,19,0),0)</f>
        <v>0</v>
      </c>
      <c r="S514" s="90">
        <f t="shared" ref="S514:S529" si="993">IFERROR(VLOOKUP($Q514,LOTTI_ME_BIO,4,0),0)</f>
        <v>0</v>
      </c>
      <c r="T514" s="90">
        <f t="shared" si="966"/>
        <v>0</v>
      </c>
      <c r="U514" s="121">
        <f t="shared" ref="U514:U529" si="994">IFERROR(VLOOKUP($B514,FATT_GD,20,0),0)</f>
        <v>0</v>
      </c>
      <c r="V514" s="90">
        <f t="shared" ref="V514:V529" si="995">IFERROR(VLOOKUP($B514,FATT_GD,22,0),0)</f>
        <v>0</v>
      </c>
      <c r="W514" s="90">
        <f t="shared" ref="W514:W529" si="996">IFERROR(VLOOKUP($U514,LOTTI_EU_BIO,4,0),0)</f>
        <v>0</v>
      </c>
      <c r="X514" s="90">
        <f t="shared" si="967"/>
        <v>0</v>
      </c>
      <c r="Y514" s="121">
        <f t="shared" ref="Y514:Y529" si="997">IFERROR(VLOOKUP($B514,FATT_GD,23,0),0)</f>
        <v>0</v>
      </c>
      <c r="Z514" s="90">
        <f t="shared" ref="Z514:Z529" si="998">IFERROR(VLOOKUP($B514,FATT_GD,25,0),0)</f>
        <v>0</v>
      </c>
      <c r="AA514" s="90">
        <f t="shared" ref="AA514:AA529" si="999">IFERROR(VLOOKUP($Y514,LOTTI_TG_BIO,4,0),0)</f>
        <v>0</v>
      </c>
      <c r="AB514" s="90">
        <f t="shared" si="968"/>
        <v>0</v>
      </c>
      <c r="AC514" s="121">
        <f t="shared" ref="AC514:AC529" si="1000">IFERROR(VLOOKUP($B514,FATT_GD,26,0),0)</f>
        <v>0</v>
      </c>
      <c r="AD514" s="90">
        <f t="shared" ref="AD514:AD529" si="1001">IFERROR(VLOOKUP($B514,FATT_GD,28,0),0)</f>
        <v>0</v>
      </c>
      <c r="AE514" s="90">
        <f t="shared" ref="AE514:AE529" si="1002">IFERROR(VLOOKUP($AC514,LOTTI_MF,4,0),0)</f>
        <v>0</v>
      </c>
      <c r="AF514" s="90">
        <f t="shared" si="969"/>
        <v>0</v>
      </c>
      <c r="AG514" s="121">
        <f t="shared" ref="AG514:AG529" si="1003">IFERROR(VLOOKUP($B514,FATT_GD,29,0),0)</f>
        <v>0</v>
      </c>
      <c r="AH514" s="90">
        <f t="shared" ref="AH514:AH529" si="1004">IFERROR(VLOOKUP($B514,FATT_GD,31,0),0)</f>
        <v>0</v>
      </c>
      <c r="AI514" s="90">
        <f t="shared" ref="AI514:AI529" si="1005">IFERROR(VLOOKUP($AG514,LOTTI_CT,4,0),0)</f>
        <v>0</v>
      </c>
      <c r="AJ514" s="90">
        <f t="shared" si="970"/>
        <v>0</v>
      </c>
      <c r="AK514" s="121">
        <f t="shared" ref="AK514:AK529" si="1006">IFERROR(VLOOKUP($B514,FATT_GD,32,0),0)</f>
        <v>0</v>
      </c>
      <c r="AL514" s="90">
        <f t="shared" ref="AL514:AL529" si="1007">IFERROR(VLOOKUP($B514,FATT_GD,34,0),0)</f>
        <v>0</v>
      </c>
      <c r="AM514" s="90">
        <f t="shared" ref="AM514:AM529" si="1008">IFERROR(VLOOKUP($AK514,LOTTI_AC,4,0),0)</f>
        <v>0</v>
      </c>
      <c r="AN514" s="90">
        <f t="shared" si="971"/>
        <v>0</v>
      </c>
      <c r="AO514" s="121">
        <f t="shared" ref="AO514:AO529" si="1009">IFERROR(VLOOKUP($B514,FATT_GD,37,0),0)</f>
        <v>0</v>
      </c>
      <c r="AP514" s="118">
        <f t="shared" si="973"/>
        <v>0</v>
      </c>
      <c r="AQ514" s="89">
        <f t="shared" ref="AQ514:AQ529" si="1010">IFERROR(VLOOKUP($B514,FATT_VE,5,0),0)</f>
        <v>0</v>
      </c>
      <c r="AR514" s="279">
        <f t="shared" si="974"/>
        <v>0</v>
      </c>
      <c r="AS514" s="121">
        <f t="shared" ref="AS514:AS529" si="1011">IFERROR(VLOOKUP($B514,FATT_VE,10,0),0)</f>
        <v>0</v>
      </c>
      <c r="AT514" s="118">
        <f t="shared" si="975"/>
        <v>0</v>
      </c>
      <c r="AU514" s="279">
        <f t="shared" ref="AU514:AU529" si="1012">IFERROR(VLOOKUP($B514,FATT_VE,13,0),0)</f>
        <v>0</v>
      </c>
      <c r="AV514" s="279">
        <f t="shared" si="976"/>
        <v>0</v>
      </c>
      <c r="AW514" s="123">
        <f t="shared" ref="AW514:AW529" si="1013">IFERROR(VLOOKUP($B514,FATT_VE,62,0),0)</f>
        <v>0</v>
      </c>
      <c r="AX514" s="118">
        <f t="shared" si="977"/>
        <v>0</v>
      </c>
      <c r="AY514" s="287">
        <f t="shared" ref="AY514:AY529" si="1014">IF($C514="GD",F514+J514+N514+R514+V514+Z514+AD514+AH514+AL514+AO514,AQ514+AS514+AU514+AW514)</f>
        <v>0</v>
      </c>
      <c r="AZ514" s="78">
        <f t="shared" si="978"/>
        <v>0</v>
      </c>
      <c r="BA514" s="279"/>
      <c r="BC514" s="325">
        <f t="shared" si="979"/>
        <v>0</v>
      </c>
      <c r="BD514" s="330"/>
      <c r="BE514" s="331" t="b">
        <f t="shared" si="980"/>
        <v>0</v>
      </c>
      <c r="BF514" s="330"/>
      <c r="BG514" s="331" t="b">
        <f t="shared" si="981"/>
        <v>0</v>
      </c>
    </row>
    <row r="515" spans="2:1042" ht="15" customHeight="1" x14ac:dyDescent="0.2">
      <c r="B515" s="91"/>
      <c r="C515" s="91" t="s">
        <v>92</v>
      </c>
      <c r="D515" s="283" t="e">
        <f t="shared" si="972"/>
        <v>#N/A</v>
      </c>
      <c r="E515" s="90">
        <f t="shared" si="982"/>
        <v>0</v>
      </c>
      <c r="F515" s="90">
        <f t="shared" si="983"/>
        <v>0</v>
      </c>
      <c r="G515" s="90">
        <f t="shared" si="984"/>
        <v>0</v>
      </c>
      <c r="H515" s="90">
        <f t="shared" si="963"/>
        <v>0</v>
      </c>
      <c r="I515" s="121">
        <f t="shared" si="985"/>
        <v>0</v>
      </c>
      <c r="J515" s="90">
        <f t="shared" si="986"/>
        <v>0</v>
      </c>
      <c r="K515" s="90">
        <f t="shared" si="987"/>
        <v>0</v>
      </c>
      <c r="L515" s="90">
        <f t="shared" si="964"/>
        <v>0</v>
      </c>
      <c r="M515" s="121">
        <f t="shared" si="988"/>
        <v>0</v>
      </c>
      <c r="N515" s="90">
        <f t="shared" si="989"/>
        <v>0</v>
      </c>
      <c r="O515" s="90">
        <f t="shared" si="990"/>
        <v>0</v>
      </c>
      <c r="P515" s="90">
        <f t="shared" si="965"/>
        <v>0</v>
      </c>
      <c r="Q515" s="121">
        <f t="shared" si="991"/>
        <v>0</v>
      </c>
      <c r="R515" s="90">
        <f t="shared" si="992"/>
        <v>0</v>
      </c>
      <c r="S515" s="90">
        <f t="shared" si="993"/>
        <v>0</v>
      </c>
      <c r="T515" s="90">
        <f t="shared" si="966"/>
        <v>0</v>
      </c>
      <c r="U515" s="121">
        <f t="shared" si="994"/>
        <v>0</v>
      </c>
      <c r="V515" s="90">
        <f t="shared" si="995"/>
        <v>0</v>
      </c>
      <c r="W515" s="90">
        <f t="shared" si="996"/>
        <v>0</v>
      </c>
      <c r="X515" s="90">
        <f t="shared" si="967"/>
        <v>0</v>
      </c>
      <c r="Y515" s="121">
        <f t="shared" si="997"/>
        <v>0</v>
      </c>
      <c r="Z515" s="90">
        <f t="shared" si="998"/>
        <v>0</v>
      </c>
      <c r="AA515" s="90">
        <f t="shared" si="999"/>
        <v>0</v>
      </c>
      <c r="AB515" s="90">
        <f t="shared" si="968"/>
        <v>0</v>
      </c>
      <c r="AC515" s="121">
        <f t="shared" si="1000"/>
        <v>0</v>
      </c>
      <c r="AD515" s="90">
        <f t="shared" si="1001"/>
        <v>0</v>
      </c>
      <c r="AE515" s="90">
        <f t="shared" si="1002"/>
        <v>0</v>
      </c>
      <c r="AF515" s="90">
        <f t="shared" si="969"/>
        <v>0</v>
      </c>
      <c r="AG515" s="121">
        <f t="shared" si="1003"/>
        <v>0</v>
      </c>
      <c r="AH515" s="90">
        <f t="shared" si="1004"/>
        <v>0</v>
      </c>
      <c r="AI515" s="90">
        <f t="shared" si="1005"/>
        <v>0</v>
      </c>
      <c r="AJ515" s="90">
        <f t="shared" si="970"/>
        <v>0</v>
      </c>
      <c r="AK515" s="121">
        <f t="shared" si="1006"/>
        <v>0</v>
      </c>
      <c r="AL515" s="90">
        <f t="shared" si="1007"/>
        <v>0</v>
      </c>
      <c r="AM515" s="90">
        <f t="shared" si="1008"/>
        <v>0</v>
      </c>
      <c r="AN515" s="90">
        <f t="shared" si="971"/>
        <v>0</v>
      </c>
      <c r="AO515" s="121">
        <f t="shared" si="1009"/>
        <v>0</v>
      </c>
      <c r="AP515" s="118">
        <f t="shared" si="973"/>
        <v>0</v>
      </c>
      <c r="AQ515" s="89">
        <f t="shared" si="1010"/>
        <v>0</v>
      </c>
      <c r="AR515" s="279">
        <f t="shared" si="974"/>
        <v>0</v>
      </c>
      <c r="AS515" s="121">
        <f t="shared" si="1011"/>
        <v>0</v>
      </c>
      <c r="AT515" s="118">
        <f t="shared" si="975"/>
        <v>0</v>
      </c>
      <c r="AU515" s="279">
        <f t="shared" si="1012"/>
        <v>0</v>
      </c>
      <c r="AV515" s="279">
        <f t="shared" si="976"/>
        <v>0</v>
      </c>
      <c r="AW515" s="123">
        <f t="shared" si="1013"/>
        <v>0</v>
      </c>
      <c r="AX515" s="118">
        <f t="shared" si="977"/>
        <v>0</v>
      </c>
      <c r="AY515" s="287">
        <f t="shared" si="1014"/>
        <v>0</v>
      </c>
      <c r="AZ515" s="78">
        <f t="shared" si="978"/>
        <v>0</v>
      </c>
      <c r="BA515" s="279"/>
      <c r="BC515" s="325">
        <f t="shared" si="979"/>
        <v>0</v>
      </c>
      <c r="BD515" s="330"/>
      <c r="BE515" s="331" t="b">
        <f t="shared" si="980"/>
        <v>0</v>
      </c>
      <c r="BF515" s="330"/>
      <c r="BG515" s="331" t="b">
        <f t="shared" si="981"/>
        <v>0</v>
      </c>
    </row>
    <row r="516" spans="2:1042" ht="15" customHeight="1" x14ac:dyDescent="0.2">
      <c r="B516" s="91"/>
      <c r="C516" s="91" t="s">
        <v>92</v>
      </c>
      <c r="D516" s="283" t="e">
        <f t="shared" si="972"/>
        <v>#N/A</v>
      </c>
      <c r="E516" s="90">
        <f t="shared" si="982"/>
        <v>0</v>
      </c>
      <c r="F516" s="90">
        <f t="shared" si="983"/>
        <v>0</v>
      </c>
      <c r="G516" s="90">
        <f t="shared" si="984"/>
        <v>0</v>
      </c>
      <c r="H516" s="90">
        <f t="shared" si="963"/>
        <v>0</v>
      </c>
      <c r="I516" s="121">
        <f t="shared" si="985"/>
        <v>0</v>
      </c>
      <c r="J516" s="90">
        <f t="shared" si="986"/>
        <v>0</v>
      </c>
      <c r="K516" s="90">
        <f t="shared" si="987"/>
        <v>0</v>
      </c>
      <c r="L516" s="90">
        <f t="shared" si="964"/>
        <v>0</v>
      </c>
      <c r="M516" s="121">
        <f t="shared" si="988"/>
        <v>0</v>
      </c>
      <c r="N516" s="90">
        <f t="shared" si="989"/>
        <v>0</v>
      </c>
      <c r="O516" s="90">
        <f t="shared" si="990"/>
        <v>0</v>
      </c>
      <c r="P516" s="90">
        <f t="shared" si="965"/>
        <v>0</v>
      </c>
      <c r="Q516" s="121">
        <f t="shared" si="991"/>
        <v>0</v>
      </c>
      <c r="R516" s="90">
        <f t="shared" si="992"/>
        <v>0</v>
      </c>
      <c r="S516" s="90">
        <f t="shared" si="993"/>
        <v>0</v>
      </c>
      <c r="T516" s="90">
        <f t="shared" si="966"/>
        <v>0</v>
      </c>
      <c r="U516" s="121">
        <f t="shared" si="994"/>
        <v>0</v>
      </c>
      <c r="V516" s="90">
        <f t="shared" si="995"/>
        <v>0</v>
      </c>
      <c r="W516" s="90">
        <f t="shared" si="996"/>
        <v>0</v>
      </c>
      <c r="X516" s="90">
        <f t="shared" si="967"/>
        <v>0</v>
      </c>
      <c r="Y516" s="121">
        <f t="shared" si="997"/>
        <v>0</v>
      </c>
      <c r="Z516" s="90">
        <f t="shared" si="998"/>
        <v>0</v>
      </c>
      <c r="AA516" s="90">
        <f t="shared" si="999"/>
        <v>0</v>
      </c>
      <c r="AB516" s="90">
        <f t="shared" si="968"/>
        <v>0</v>
      </c>
      <c r="AC516" s="121">
        <f t="shared" si="1000"/>
        <v>0</v>
      </c>
      <c r="AD516" s="90">
        <f t="shared" si="1001"/>
        <v>0</v>
      </c>
      <c r="AE516" s="90">
        <f t="shared" si="1002"/>
        <v>0</v>
      </c>
      <c r="AF516" s="90">
        <f t="shared" si="969"/>
        <v>0</v>
      </c>
      <c r="AG516" s="121">
        <f t="shared" si="1003"/>
        <v>0</v>
      </c>
      <c r="AH516" s="90">
        <f t="shared" si="1004"/>
        <v>0</v>
      </c>
      <c r="AI516" s="90">
        <f t="shared" si="1005"/>
        <v>0</v>
      </c>
      <c r="AJ516" s="90">
        <f t="shared" si="970"/>
        <v>0</v>
      </c>
      <c r="AK516" s="121">
        <f t="shared" si="1006"/>
        <v>0</v>
      </c>
      <c r="AL516" s="90">
        <f t="shared" si="1007"/>
        <v>0</v>
      </c>
      <c r="AM516" s="90">
        <f t="shared" si="1008"/>
        <v>0</v>
      </c>
      <c r="AN516" s="90">
        <f t="shared" si="971"/>
        <v>0</v>
      </c>
      <c r="AO516" s="121">
        <f t="shared" si="1009"/>
        <v>0</v>
      </c>
      <c r="AP516" s="118">
        <f t="shared" si="973"/>
        <v>0</v>
      </c>
      <c r="AQ516" s="89">
        <f t="shared" si="1010"/>
        <v>0</v>
      </c>
      <c r="AR516" s="279">
        <f t="shared" si="974"/>
        <v>0</v>
      </c>
      <c r="AS516" s="121">
        <f t="shared" si="1011"/>
        <v>0</v>
      </c>
      <c r="AT516" s="118">
        <f t="shared" si="975"/>
        <v>0</v>
      </c>
      <c r="AU516" s="279">
        <f t="shared" si="1012"/>
        <v>0</v>
      </c>
      <c r="AV516" s="279">
        <f t="shared" si="976"/>
        <v>0</v>
      </c>
      <c r="AW516" s="123">
        <f t="shared" si="1013"/>
        <v>0</v>
      </c>
      <c r="AX516" s="118">
        <f t="shared" si="977"/>
        <v>0</v>
      </c>
      <c r="AY516" s="287">
        <f t="shared" si="1014"/>
        <v>0</v>
      </c>
      <c r="AZ516" s="78">
        <f t="shared" si="978"/>
        <v>0</v>
      </c>
      <c r="BA516" s="279"/>
      <c r="BC516" s="325">
        <f t="shared" si="979"/>
        <v>0</v>
      </c>
      <c r="BD516" s="330"/>
      <c r="BE516" s="331" t="b">
        <f t="shared" si="980"/>
        <v>0</v>
      </c>
      <c r="BF516" s="330"/>
      <c r="BG516" s="331" t="b">
        <f t="shared" si="981"/>
        <v>0</v>
      </c>
    </row>
    <row r="517" spans="2:1042" ht="15" customHeight="1" x14ac:dyDescent="0.2">
      <c r="B517" s="91"/>
      <c r="C517" s="91" t="s">
        <v>92</v>
      </c>
      <c r="D517" s="283" t="e">
        <f t="shared" si="972"/>
        <v>#N/A</v>
      </c>
      <c r="E517" s="90">
        <f t="shared" si="982"/>
        <v>0</v>
      </c>
      <c r="F517" s="90">
        <f t="shared" si="983"/>
        <v>0</v>
      </c>
      <c r="G517" s="90">
        <f t="shared" si="984"/>
        <v>0</v>
      </c>
      <c r="H517" s="90">
        <f t="shared" si="963"/>
        <v>0</v>
      </c>
      <c r="I517" s="121">
        <f t="shared" si="985"/>
        <v>0</v>
      </c>
      <c r="J517" s="90">
        <f t="shared" si="986"/>
        <v>0</v>
      </c>
      <c r="K517" s="90">
        <f t="shared" si="987"/>
        <v>0</v>
      </c>
      <c r="L517" s="90">
        <f t="shared" si="964"/>
        <v>0</v>
      </c>
      <c r="M517" s="121">
        <f t="shared" si="988"/>
        <v>0</v>
      </c>
      <c r="N517" s="90">
        <f t="shared" si="989"/>
        <v>0</v>
      </c>
      <c r="O517" s="90">
        <f t="shared" si="990"/>
        <v>0</v>
      </c>
      <c r="P517" s="90">
        <f t="shared" si="965"/>
        <v>0</v>
      </c>
      <c r="Q517" s="121">
        <f t="shared" si="991"/>
        <v>0</v>
      </c>
      <c r="R517" s="90">
        <f t="shared" si="992"/>
        <v>0</v>
      </c>
      <c r="S517" s="90">
        <f t="shared" si="993"/>
        <v>0</v>
      </c>
      <c r="T517" s="90">
        <f t="shared" si="966"/>
        <v>0</v>
      </c>
      <c r="U517" s="121">
        <f t="shared" si="994"/>
        <v>0</v>
      </c>
      <c r="V517" s="90">
        <f t="shared" si="995"/>
        <v>0</v>
      </c>
      <c r="W517" s="90">
        <f t="shared" si="996"/>
        <v>0</v>
      </c>
      <c r="X517" s="90">
        <f t="shared" si="967"/>
        <v>0</v>
      </c>
      <c r="Y517" s="121">
        <f t="shared" si="997"/>
        <v>0</v>
      </c>
      <c r="Z517" s="90">
        <f t="shared" si="998"/>
        <v>0</v>
      </c>
      <c r="AA517" s="90">
        <f t="shared" si="999"/>
        <v>0</v>
      </c>
      <c r="AB517" s="90">
        <f t="shared" si="968"/>
        <v>0</v>
      </c>
      <c r="AC517" s="121">
        <f t="shared" si="1000"/>
        <v>0</v>
      </c>
      <c r="AD517" s="90">
        <f t="shared" si="1001"/>
        <v>0</v>
      </c>
      <c r="AE517" s="90">
        <f t="shared" si="1002"/>
        <v>0</v>
      </c>
      <c r="AF517" s="90">
        <f t="shared" si="969"/>
        <v>0</v>
      </c>
      <c r="AG517" s="121">
        <f t="shared" si="1003"/>
        <v>0</v>
      </c>
      <c r="AH517" s="90">
        <f t="shared" si="1004"/>
        <v>0</v>
      </c>
      <c r="AI517" s="90">
        <f t="shared" si="1005"/>
        <v>0</v>
      </c>
      <c r="AJ517" s="90">
        <f t="shared" si="970"/>
        <v>0</v>
      </c>
      <c r="AK517" s="121">
        <f t="shared" si="1006"/>
        <v>0</v>
      </c>
      <c r="AL517" s="90">
        <f t="shared" si="1007"/>
        <v>0</v>
      </c>
      <c r="AM517" s="90">
        <f t="shared" si="1008"/>
        <v>0</v>
      </c>
      <c r="AN517" s="90">
        <f t="shared" si="971"/>
        <v>0</v>
      </c>
      <c r="AO517" s="121">
        <f t="shared" si="1009"/>
        <v>0</v>
      </c>
      <c r="AP517" s="118">
        <f t="shared" si="973"/>
        <v>0</v>
      </c>
      <c r="AQ517" s="89">
        <f t="shared" si="1010"/>
        <v>0</v>
      </c>
      <c r="AR517" s="279">
        <f t="shared" si="974"/>
        <v>0</v>
      </c>
      <c r="AS517" s="121">
        <f t="shared" si="1011"/>
        <v>0</v>
      </c>
      <c r="AT517" s="118">
        <f t="shared" si="975"/>
        <v>0</v>
      </c>
      <c r="AU517" s="279">
        <f t="shared" si="1012"/>
        <v>0</v>
      </c>
      <c r="AV517" s="279">
        <f t="shared" si="976"/>
        <v>0</v>
      </c>
      <c r="AW517" s="123">
        <f t="shared" si="1013"/>
        <v>0</v>
      </c>
      <c r="AX517" s="118">
        <f t="shared" si="977"/>
        <v>0</v>
      </c>
      <c r="AY517" s="287">
        <f t="shared" si="1014"/>
        <v>0</v>
      </c>
      <c r="AZ517" s="78">
        <f t="shared" si="978"/>
        <v>0</v>
      </c>
      <c r="BA517" s="279"/>
      <c r="BC517" s="325">
        <f t="shared" si="979"/>
        <v>0</v>
      </c>
      <c r="BD517" s="330"/>
      <c r="BE517" s="331" t="b">
        <f t="shared" si="980"/>
        <v>0</v>
      </c>
      <c r="BF517" s="330"/>
      <c r="BG517" s="331" t="b">
        <f t="shared" si="981"/>
        <v>0</v>
      </c>
    </row>
    <row r="518" spans="2:1042" ht="15" customHeight="1" x14ac:dyDescent="0.2">
      <c r="B518" s="91"/>
      <c r="C518" s="91" t="s">
        <v>92</v>
      </c>
      <c r="D518" s="283" t="e">
        <f t="shared" si="972"/>
        <v>#N/A</v>
      </c>
      <c r="E518" s="90">
        <f t="shared" si="982"/>
        <v>0</v>
      </c>
      <c r="F518" s="90">
        <f t="shared" si="983"/>
        <v>0</v>
      </c>
      <c r="G518" s="90">
        <f t="shared" si="984"/>
        <v>0</v>
      </c>
      <c r="H518" s="90">
        <f t="shared" si="963"/>
        <v>0</v>
      </c>
      <c r="I518" s="121">
        <f t="shared" si="985"/>
        <v>0</v>
      </c>
      <c r="J518" s="90">
        <f t="shared" si="986"/>
        <v>0</v>
      </c>
      <c r="K518" s="90">
        <f t="shared" si="987"/>
        <v>0</v>
      </c>
      <c r="L518" s="90">
        <f t="shared" si="964"/>
        <v>0</v>
      </c>
      <c r="M518" s="121">
        <f t="shared" si="988"/>
        <v>0</v>
      </c>
      <c r="N518" s="90">
        <f t="shared" si="989"/>
        <v>0</v>
      </c>
      <c r="O518" s="90">
        <f t="shared" si="990"/>
        <v>0</v>
      </c>
      <c r="P518" s="90">
        <f t="shared" si="965"/>
        <v>0</v>
      </c>
      <c r="Q518" s="121">
        <f t="shared" si="991"/>
        <v>0</v>
      </c>
      <c r="R518" s="90">
        <f t="shared" si="992"/>
        <v>0</v>
      </c>
      <c r="S518" s="90">
        <f t="shared" si="993"/>
        <v>0</v>
      </c>
      <c r="T518" s="90">
        <f t="shared" si="966"/>
        <v>0</v>
      </c>
      <c r="U518" s="121">
        <f t="shared" si="994"/>
        <v>0</v>
      </c>
      <c r="V518" s="90">
        <f t="shared" si="995"/>
        <v>0</v>
      </c>
      <c r="W518" s="90">
        <f t="shared" si="996"/>
        <v>0</v>
      </c>
      <c r="X518" s="90">
        <f t="shared" si="967"/>
        <v>0</v>
      </c>
      <c r="Y518" s="121">
        <f t="shared" si="997"/>
        <v>0</v>
      </c>
      <c r="Z518" s="90">
        <f t="shared" si="998"/>
        <v>0</v>
      </c>
      <c r="AA518" s="90">
        <f t="shared" si="999"/>
        <v>0</v>
      </c>
      <c r="AB518" s="90">
        <f t="shared" si="968"/>
        <v>0</v>
      </c>
      <c r="AC518" s="121">
        <f t="shared" si="1000"/>
        <v>0</v>
      </c>
      <c r="AD518" s="90">
        <f t="shared" si="1001"/>
        <v>0</v>
      </c>
      <c r="AE518" s="90">
        <f t="shared" si="1002"/>
        <v>0</v>
      </c>
      <c r="AF518" s="90">
        <f t="shared" si="969"/>
        <v>0</v>
      </c>
      <c r="AG518" s="121">
        <f t="shared" si="1003"/>
        <v>0</v>
      </c>
      <c r="AH518" s="90">
        <f t="shared" si="1004"/>
        <v>0</v>
      </c>
      <c r="AI518" s="90">
        <f t="shared" si="1005"/>
        <v>0</v>
      </c>
      <c r="AJ518" s="90">
        <f t="shared" si="970"/>
        <v>0</v>
      </c>
      <c r="AK518" s="121">
        <f t="shared" si="1006"/>
        <v>0</v>
      </c>
      <c r="AL518" s="90">
        <f t="shared" si="1007"/>
        <v>0</v>
      </c>
      <c r="AM518" s="90">
        <f t="shared" si="1008"/>
        <v>0</v>
      </c>
      <c r="AN518" s="90">
        <f t="shared" si="971"/>
        <v>0</v>
      </c>
      <c r="AO518" s="121">
        <f t="shared" si="1009"/>
        <v>0</v>
      </c>
      <c r="AP518" s="118">
        <f t="shared" si="973"/>
        <v>0</v>
      </c>
      <c r="AQ518" s="89">
        <f t="shared" si="1010"/>
        <v>0</v>
      </c>
      <c r="AR518" s="279">
        <f t="shared" si="974"/>
        <v>0</v>
      </c>
      <c r="AS518" s="121">
        <f t="shared" si="1011"/>
        <v>0</v>
      </c>
      <c r="AT518" s="118">
        <f t="shared" si="975"/>
        <v>0</v>
      </c>
      <c r="AU518" s="279">
        <f t="shared" si="1012"/>
        <v>0</v>
      </c>
      <c r="AV518" s="279">
        <f t="shared" si="976"/>
        <v>0</v>
      </c>
      <c r="AW518" s="123">
        <f t="shared" si="1013"/>
        <v>0</v>
      </c>
      <c r="AX518" s="118">
        <f t="shared" si="977"/>
        <v>0</v>
      </c>
      <c r="AY518" s="287">
        <f t="shared" si="1014"/>
        <v>0</v>
      </c>
      <c r="AZ518" s="78">
        <f t="shared" si="978"/>
        <v>0</v>
      </c>
      <c r="BA518" s="279"/>
      <c r="BC518" s="325">
        <f t="shared" si="979"/>
        <v>0</v>
      </c>
      <c r="BD518" s="330"/>
      <c r="BE518" s="331" t="b">
        <f t="shared" si="980"/>
        <v>0</v>
      </c>
      <c r="BF518" s="330"/>
      <c r="BG518" s="331" t="b">
        <f t="shared" si="981"/>
        <v>0</v>
      </c>
    </row>
    <row r="519" spans="2:1042" ht="15" customHeight="1" x14ac:dyDescent="0.2">
      <c r="B519" s="91"/>
      <c r="C519" s="91" t="s">
        <v>92</v>
      </c>
      <c r="D519" s="283" t="e">
        <f t="shared" si="972"/>
        <v>#N/A</v>
      </c>
      <c r="E519" s="90">
        <f t="shared" si="982"/>
        <v>0</v>
      </c>
      <c r="F519" s="90">
        <f t="shared" si="983"/>
        <v>0</v>
      </c>
      <c r="G519" s="90">
        <f t="shared" si="984"/>
        <v>0</v>
      </c>
      <c r="H519" s="90">
        <f t="shared" si="963"/>
        <v>0</v>
      </c>
      <c r="I519" s="121">
        <f t="shared" si="985"/>
        <v>0</v>
      </c>
      <c r="J519" s="90">
        <f t="shared" si="986"/>
        <v>0</v>
      </c>
      <c r="K519" s="90">
        <f t="shared" si="987"/>
        <v>0</v>
      </c>
      <c r="L519" s="90">
        <f t="shared" si="964"/>
        <v>0</v>
      </c>
      <c r="M519" s="121">
        <f t="shared" si="988"/>
        <v>0</v>
      </c>
      <c r="N519" s="90">
        <f t="shared" si="989"/>
        <v>0</v>
      </c>
      <c r="O519" s="90">
        <f t="shared" si="990"/>
        <v>0</v>
      </c>
      <c r="P519" s="90">
        <f t="shared" si="965"/>
        <v>0</v>
      </c>
      <c r="Q519" s="121">
        <f t="shared" si="991"/>
        <v>0</v>
      </c>
      <c r="R519" s="90">
        <f t="shared" si="992"/>
        <v>0</v>
      </c>
      <c r="S519" s="90">
        <f t="shared" si="993"/>
        <v>0</v>
      </c>
      <c r="T519" s="90">
        <f t="shared" si="966"/>
        <v>0</v>
      </c>
      <c r="U519" s="121">
        <f t="shared" si="994"/>
        <v>0</v>
      </c>
      <c r="V519" s="90">
        <f t="shared" si="995"/>
        <v>0</v>
      </c>
      <c r="W519" s="90">
        <f t="shared" si="996"/>
        <v>0</v>
      </c>
      <c r="X519" s="90">
        <f t="shared" si="967"/>
        <v>0</v>
      </c>
      <c r="Y519" s="121">
        <f t="shared" si="997"/>
        <v>0</v>
      </c>
      <c r="Z519" s="90">
        <f t="shared" si="998"/>
        <v>0</v>
      </c>
      <c r="AA519" s="90">
        <f t="shared" si="999"/>
        <v>0</v>
      </c>
      <c r="AB519" s="90">
        <f t="shared" si="968"/>
        <v>0</v>
      </c>
      <c r="AC519" s="121">
        <f t="shared" si="1000"/>
        <v>0</v>
      </c>
      <c r="AD519" s="90">
        <f t="shared" si="1001"/>
        <v>0</v>
      </c>
      <c r="AE519" s="90">
        <f t="shared" si="1002"/>
        <v>0</v>
      </c>
      <c r="AF519" s="90">
        <f t="shared" si="969"/>
        <v>0</v>
      </c>
      <c r="AG519" s="121">
        <f t="shared" si="1003"/>
        <v>0</v>
      </c>
      <c r="AH519" s="90">
        <f t="shared" si="1004"/>
        <v>0</v>
      </c>
      <c r="AI519" s="90">
        <f t="shared" si="1005"/>
        <v>0</v>
      </c>
      <c r="AJ519" s="90">
        <f t="shared" si="970"/>
        <v>0</v>
      </c>
      <c r="AK519" s="121">
        <f t="shared" si="1006"/>
        <v>0</v>
      </c>
      <c r="AL519" s="90">
        <f t="shared" si="1007"/>
        <v>0</v>
      </c>
      <c r="AM519" s="90">
        <f t="shared" si="1008"/>
        <v>0</v>
      </c>
      <c r="AN519" s="90">
        <f t="shared" si="971"/>
        <v>0</v>
      </c>
      <c r="AO519" s="121">
        <f t="shared" si="1009"/>
        <v>0</v>
      </c>
      <c r="AP519" s="118">
        <f t="shared" si="973"/>
        <v>0</v>
      </c>
      <c r="AQ519" s="89">
        <f t="shared" si="1010"/>
        <v>0</v>
      </c>
      <c r="AR519" s="279">
        <f t="shared" si="974"/>
        <v>0</v>
      </c>
      <c r="AS519" s="121">
        <f t="shared" si="1011"/>
        <v>0</v>
      </c>
      <c r="AT519" s="118">
        <f t="shared" si="975"/>
        <v>0</v>
      </c>
      <c r="AU519" s="279">
        <f t="shared" si="1012"/>
        <v>0</v>
      </c>
      <c r="AV519" s="279">
        <f t="shared" si="976"/>
        <v>0</v>
      </c>
      <c r="AW519" s="123">
        <f t="shared" si="1013"/>
        <v>0</v>
      </c>
      <c r="AX519" s="118">
        <f t="shared" si="977"/>
        <v>0</v>
      </c>
      <c r="AY519" s="287">
        <f t="shared" si="1014"/>
        <v>0</v>
      </c>
      <c r="AZ519" s="78">
        <f t="shared" si="978"/>
        <v>0</v>
      </c>
      <c r="BA519" s="279"/>
      <c r="BC519" s="325">
        <f t="shared" si="979"/>
        <v>0</v>
      </c>
      <c r="BD519" s="330"/>
      <c r="BE519" s="331" t="b">
        <f t="shared" si="980"/>
        <v>0</v>
      </c>
      <c r="BF519" s="330"/>
      <c r="BG519" s="331" t="b">
        <f t="shared" si="981"/>
        <v>0</v>
      </c>
    </row>
    <row r="520" spans="2:1042" ht="15" customHeight="1" x14ac:dyDescent="0.2">
      <c r="B520" s="91"/>
      <c r="C520" s="91" t="s">
        <v>92</v>
      </c>
      <c r="D520" s="283" t="e">
        <f t="shared" si="972"/>
        <v>#N/A</v>
      </c>
      <c r="E520" s="90">
        <f t="shared" si="982"/>
        <v>0</v>
      </c>
      <c r="F520" s="90">
        <f t="shared" si="983"/>
        <v>0</v>
      </c>
      <c r="G520" s="90">
        <f t="shared" si="984"/>
        <v>0</v>
      </c>
      <c r="H520" s="90">
        <f t="shared" si="963"/>
        <v>0</v>
      </c>
      <c r="I520" s="121">
        <f t="shared" si="985"/>
        <v>0</v>
      </c>
      <c r="J520" s="90">
        <f t="shared" si="986"/>
        <v>0</v>
      </c>
      <c r="K520" s="90">
        <f t="shared" si="987"/>
        <v>0</v>
      </c>
      <c r="L520" s="90">
        <f t="shared" si="964"/>
        <v>0</v>
      </c>
      <c r="M520" s="121">
        <f t="shared" si="988"/>
        <v>0</v>
      </c>
      <c r="N520" s="90">
        <f t="shared" si="989"/>
        <v>0</v>
      </c>
      <c r="O520" s="90">
        <f t="shared" si="990"/>
        <v>0</v>
      </c>
      <c r="P520" s="90">
        <f t="shared" si="965"/>
        <v>0</v>
      </c>
      <c r="Q520" s="121">
        <f t="shared" si="991"/>
        <v>0</v>
      </c>
      <c r="R520" s="90">
        <f t="shared" si="992"/>
        <v>0</v>
      </c>
      <c r="S520" s="90">
        <f t="shared" si="993"/>
        <v>0</v>
      </c>
      <c r="T520" s="90">
        <f t="shared" si="966"/>
        <v>0</v>
      </c>
      <c r="U520" s="121">
        <f t="shared" si="994"/>
        <v>0</v>
      </c>
      <c r="V520" s="90">
        <f t="shared" si="995"/>
        <v>0</v>
      </c>
      <c r="W520" s="90">
        <f t="shared" si="996"/>
        <v>0</v>
      </c>
      <c r="X520" s="90">
        <f t="shared" si="967"/>
        <v>0</v>
      </c>
      <c r="Y520" s="121">
        <f t="shared" si="997"/>
        <v>0</v>
      </c>
      <c r="Z520" s="90">
        <f t="shared" si="998"/>
        <v>0</v>
      </c>
      <c r="AA520" s="90">
        <f t="shared" si="999"/>
        <v>0</v>
      </c>
      <c r="AB520" s="90">
        <f t="shared" si="968"/>
        <v>0</v>
      </c>
      <c r="AC520" s="121">
        <f t="shared" si="1000"/>
        <v>0</v>
      </c>
      <c r="AD520" s="90">
        <f t="shared" si="1001"/>
        <v>0</v>
      </c>
      <c r="AE520" s="90">
        <f t="shared" si="1002"/>
        <v>0</v>
      </c>
      <c r="AF520" s="90">
        <f t="shared" si="969"/>
        <v>0</v>
      </c>
      <c r="AG520" s="121">
        <f t="shared" si="1003"/>
        <v>0</v>
      </c>
      <c r="AH520" s="90">
        <f t="shared" si="1004"/>
        <v>0</v>
      </c>
      <c r="AI520" s="90">
        <f t="shared" si="1005"/>
        <v>0</v>
      </c>
      <c r="AJ520" s="90">
        <f t="shared" si="970"/>
        <v>0</v>
      </c>
      <c r="AK520" s="121">
        <f t="shared" si="1006"/>
        <v>0</v>
      </c>
      <c r="AL520" s="90">
        <f t="shared" si="1007"/>
        <v>0</v>
      </c>
      <c r="AM520" s="90">
        <f t="shared" si="1008"/>
        <v>0</v>
      </c>
      <c r="AN520" s="90">
        <f t="shared" si="971"/>
        <v>0</v>
      </c>
      <c r="AO520" s="121">
        <f t="shared" si="1009"/>
        <v>0</v>
      </c>
      <c r="AP520" s="118">
        <f t="shared" si="973"/>
        <v>0</v>
      </c>
      <c r="AQ520" s="89">
        <f t="shared" si="1010"/>
        <v>0</v>
      </c>
      <c r="AR520" s="279">
        <f t="shared" si="974"/>
        <v>0</v>
      </c>
      <c r="AS520" s="121">
        <f t="shared" si="1011"/>
        <v>0</v>
      </c>
      <c r="AT520" s="118">
        <f t="shared" si="975"/>
        <v>0</v>
      </c>
      <c r="AU520" s="279">
        <f t="shared" si="1012"/>
        <v>0</v>
      </c>
      <c r="AV520" s="279">
        <f t="shared" si="976"/>
        <v>0</v>
      </c>
      <c r="AW520" s="123">
        <f t="shared" si="1013"/>
        <v>0</v>
      </c>
      <c r="AX520" s="118">
        <f t="shared" si="977"/>
        <v>0</v>
      </c>
      <c r="AY520" s="287">
        <f t="shared" si="1014"/>
        <v>0</v>
      </c>
      <c r="AZ520" s="78">
        <f t="shared" si="978"/>
        <v>0</v>
      </c>
      <c r="BA520" s="279"/>
      <c r="BC520" s="325">
        <f t="shared" si="979"/>
        <v>0</v>
      </c>
      <c r="BD520" s="330"/>
      <c r="BE520" s="331" t="b">
        <f t="shared" si="980"/>
        <v>0</v>
      </c>
      <c r="BF520" s="330"/>
      <c r="BG520" s="331" t="b">
        <f t="shared" si="981"/>
        <v>0</v>
      </c>
    </row>
    <row r="521" spans="2:1042" ht="15" customHeight="1" x14ac:dyDescent="0.2">
      <c r="B521" s="91"/>
      <c r="C521" s="91" t="s">
        <v>92</v>
      </c>
      <c r="D521" s="283" t="e">
        <f t="shared" si="972"/>
        <v>#N/A</v>
      </c>
      <c r="E521" s="90">
        <f t="shared" si="982"/>
        <v>0</v>
      </c>
      <c r="F521" s="90">
        <f t="shared" si="983"/>
        <v>0</v>
      </c>
      <c r="G521" s="90">
        <f t="shared" si="984"/>
        <v>0</v>
      </c>
      <c r="H521" s="90">
        <f t="shared" si="963"/>
        <v>0</v>
      </c>
      <c r="I521" s="121">
        <f t="shared" si="985"/>
        <v>0</v>
      </c>
      <c r="J521" s="90">
        <f t="shared" si="986"/>
        <v>0</v>
      </c>
      <c r="K521" s="90">
        <f t="shared" si="987"/>
        <v>0</v>
      </c>
      <c r="L521" s="90">
        <f t="shared" si="964"/>
        <v>0</v>
      </c>
      <c r="M521" s="121">
        <f t="shared" si="988"/>
        <v>0</v>
      </c>
      <c r="N521" s="90">
        <f t="shared" si="989"/>
        <v>0</v>
      </c>
      <c r="O521" s="90">
        <f t="shared" si="990"/>
        <v>0</v>
      </c>
      <c r="P521" s="90">
        <f t="shared" si="965"/>
        <v>0</v>
      </c>
      <c r="Q521" s="121">
        <f t="shared" si="991"/>
        <v>0</v>
      </c>
      <c r="R521" s="90">
        <f t="shared" si="992"/>
        <v>0</v>
      </c>
      <c r="S521" s="90">
        <f t="shared" si="993"/>
        <v>0</v>
      </c>
      <c r="T521" s="90">
        <f t="shared" si="966"/>
        <v>0</v>
      </c>
      <c r="U521" s="121">
        <f t="shared" si="994"/>
        <v>0</v>
      </c>
      <c r="V521" s="90">
        <f t="shared" si="995"/>
        <v>0</v>
      </c>
      <c r="W521" s="90">
        <f t="shared" si="996"/>
        <v>0</v>
      </c>
      <c r="X521" s="90">
        <f t="shared" si="967"/>
        <v>0</v>
      </c>
      <c r="Y521" s="121">
        <f t="shared" si="997"/>
        <v>0</v>
      </c>
      <c r="Z521" s="90">
        <f t="shared" si="998"/>
        <v>0</v>
      </c>
      <c r="AA521" s="90">
        <f t="shared" si="999"/>
        <v>0</v>
      </c>
      <c r="AB521" s="90">
        <f t="shared" si="968"/>
        <v>0</v>
      </c>
      <c r="AC521" s="121">
        <f t="shared" si="1000"/>
        <v>0</v>
      </c>
      <c r="AD521" s="90">
        <f t="shared" si="1001"/>
        <v>0</v>
      </c>
      <c r="AE521" s="90">
        <f t="shared" si="1002"/>
        <v>0</v>
      </c>
      <c r="AF521" s="90">
        <f t="shared" si="969"/>
        <v>0</v>
      </c>
      <c r="AG521" s="121">
        <f t="shared" si="1003"/>
        <v>0</v>
      </c>
      <c r="AH521" s="90">
        <f t="shared" si="1004"/>
        <v>0</v>
      </c>
      <c r="AI521" s="90">
        <f t="shared" si="1005"/>
        <v>0</v>
      </c>
      <c r="AJ521" s="90">
        <f t="shared" si="970"/>
        <v>0</v>
      </c>
      <c r="AK521" s="121">
        <f t="shared" si="1006"/>
        <v>0</v>
      </c>
      <c r="AL521" s="90">
        <f t="shared" si="1007"/>
        <v>0</v>
      </c>
      <c r="AM521" s="90">
        <f t="shared" si="1008"/>
        <v>0</v>
      </c>
      <c r="AN521" s="90">
        <f t="shared" si="971"/>
        <v>0</v>
      </c>
      <c r="AO521" s="121">
        <f t="shared" si="1009"/>
        <v>0</v>
      </c>
      <c r="AP521" s="118">
        <f t="shared" si="973"/>
        <v>0</v>
      </c>
      <c r="AQ521" s="89">
        <f t="shared" si="1010"/>
        <v>0</v>
      </c>
      <c r="AR521" s="279">
        <f t="shared" si="974"/>
        <v>0</v>
      </c>
      <c r="AS521" s="121">
        <f t="shared" si="1011"/>
        <v>0</v>
      </c>
      <c r="AT521" s="118">
        <f t="shared" si="975"/>
        <v>0</v>
      </c>
      <c r="AU521" s="279">
        <f t="shared" si="1012"/>
        <v>0</v>
      </c>
      <c r="AV521" s="279">
        <f t="shared" si="976"/>
        <v>0</v>
      </c>
      <c r="AW521" s="123">
        <f t="shared" si="1013"/>
        <v>0</v>
      </c>
      <c r="AX521" s="118">
        <f t="shared" si="977"/>
        <v>0</v>
      </c>
      <c r="AY521" s="287">
        <f t="shared" si="1014"/>
        <v>0</v>
      </c>
      <c r="AZ521" s="78">
        <f t="shared" si="978"/>
        <v>0</v>
      </c>
      <c r="BA521" s="279"/>
      <c r="BC521" s="325">
        <f t="shared" si="979"/>
        <v>0</v>
      </c>
      <c r="BD521" s="330"/>
      <c r="BE521" s="331" t="b">
        <f t="shared" si="980"/>
        <v>0</v>
      </c>
      <c r="BF521" s="330"/>
      <c r="BG521" s="331" t="b">
        <f t="shared" si="981"/>
        <v>0</v>
      </c>
    </row>
    <row r="522" spans="2:1042" ht="15" customHeight="1" x14ac:dyDescent="0.2">
      <c r="B522" s="91"/>
      <c r="C522" s="91" t="s">
        <v>92</v>
      </c>
      <c r="D522" s="283" t="e">
        <f t="shared" si="972"/>
        <v>#N/A</v>
      </c>
      <c r="E522" s="90">
        <f t="shared" si="982"/>
        <v>0</v>
      </c>
      <c r="F522" s="90">
        <f t="shared" si="983"/>
        <v>0</v>
      </c>
      <c r="G522" s="90">
        <f t="shared" si="984"/>
        <v>0</v>
      </c>
      <c r="H522" s="90">
        <f t="shared" si="963"/>
        <v>0</v>
      </c>
      <c r="I522" s="121">
        <f t="shared" si="985"/>
        <v>0</v>
      </c>
      <c r="J522" s="90">
        <f t="shared" si="986"/>
        <v>0</v>
      </c>
      <c r="K522" s="90">
        <f t="shared" si="987"/>
        <v>0</v>
      </c>
      <c r="L522" s="90">
        <f t="shared" si="964"/>
        <v>0</v>
      </c>
      <c r="M522" s="121">
        <f t="shared" si="988"/>
        <v>0</v>
      </c>
      <c r="N522" s="90">
        <f t="shared" si="989"/>
        <v>0</v>
      </c>
      <c r="O522" s="90">
        <f t="shared" si="990"/>
        <v>0</v>
      </c>
      <c r="P522" s="90">
        <f t="shared" si="965"/>
        <v>0</v>
      </c>
      <c r="Q522" s="121">
        <f t="shared" si="991"/>
        <v>0</v>
      </c>
      <c r="R522" s="90">
        <f t="shared" si="992"/>
        <v>0</v>
      </c>
      <c r="S522" s="90">
        <f t="shared" si="993"/>
        <v>0</v>
      </c>
      <c r="T522" s="90">
        <f t="shared" si="966"/>
        <v>0</v>
      </c>
      <c r="U522" s="121">
        <f t="shared" si="994"/>
        <v>0</v>
      </c>
      <c r="V522" s="90">
        <f t="shared" si="995"/>
        <v>0</v>
      </c>
      <c r="W522" s="90">
        <f t="shared" si="996"/>
        <v>0</v>
      </c>
      <c r="X522" s="90">
        <f t="shared" si="967"/>
        <v>0</v>
      </c>
      <c r="Y522" s="121">
        <f t="shared" si="997"/>
        <v>0</v>
      </c>
      <c r="Z522" s="90">
        <f t="shared" si="998"/>
        <v>0</v>
      </c>
      <c r="AA522" s="90">
        <f t="shared" si="999"/>
        <v>0</v>
      </c>
      <c r="AB522" s="90">
        <f t="shared" si="968"/>
        <v>0</v>
      </c>
      <c r="AC522" s="121">
        <f t="shared" si="1000"/>
        <v>0</v>
      </c>
      <c r="AD522" s="90">
        <f t="shared" si="1001"/>
        <v>0</v>
      </c>
      <c r="AE522" s="90">
        <f t="shared" si="1002"/>
        <v>0</v>
      </c>
      <c r="AF522" s="90">
        <f t="shared" si="969"/>
        <v>0</v>
      </c>
      <c r="AG522" s="121">
        <f t="shared" si="1003"/>
        <v>0</v>
      </c>
      <c r="AH522" s="90">
        <f t="shared" si="1004"/>
        <v>0</v>
      </c>
      <c r="AI522" s="90">
        <f t="shared" si="1005"/>
        <v>0</v>
      </c>
      <c r="AJ522" s="90">
        <f t="shared" si="970"/>
        <v>0</v>
      </c>
      <c r="AK522" s="121">
        <f t="shared" si="1006"/>
        <v>0</v>
      </c>
      <c r="AL522" s="90">
        <f t="shared" si="1007"/>
        <v>0</v>
      </c>
      <c r="AM522" s="90">
        <f t="shared" si="1008"/>
        <v>0</v>
      </c>
      <c r="AN522" s="90">
        <f t="shared" si="971"/>
        <v>0</v>
      </c>
      <c r="AO522" s="121">
        <f t="shared" si="1009"/>
        <v>0</v>
      </c>
      <c r="AP522" s="118">
        <f t="shared" si="973"/>
        <v>0</v>
      </c>
      <c r="AQ522" s="89">
        <f t="shared" si="1010"/>
        <v>0</v>
      </c>
      <c r="AR522" s="279">
        <f t="shared" si="974"/>
        <v>0</v>
      </c>
      <c r="AS522" s="121">
        <f t="shared" si="1011"/>
        <v>0</v>
      </c>
      <c r="AT522" s="118">
        <f t="shared" si="975"/>
        <v>0</v>
      </c>
      <c r="AU522" s="279">
        <f t="shared" si="1012"/>
        <v>0</v>
      </c>
      <c r="AV522" s="279">
        <f t="shared" si="976"/>
        <v>0</v>
      </c>
      <c r="AW522" s="123">
        <f t="shared" si="1013"/>
        <v>0</v>
      </c>
      <c r="AX522" s="118">
        <f t="shared" si="977"/>
        <v>0</v>
      </c>
      <c r="AY522" s="287">
        <f t="shared" si="1014"/>
        <v>0</v>
      </c>
      <c r="AZ522" s="78">
        <f t="shared" si="978"/>
        <v>0</v>
      </c>
      <c r="BA522" s="279"/>
      <c r="BC522" s="325">
        <f t="shared" si="979"/>
        <v>0</v>
      </c>
      <c r="BD522" s="330"/>
      <c r="BE522" s="331" t="b">
        <f t="shared" si="980"/>
        <v>0</v>
      </c>
      <c r="BF522" s="330"/>
      <c r="BG522" s="331" t="b">
        <f t="shared" si="981"/>
        <v>0</v>
      </c>
    </row>
    <row r="523" spans="2:1042" ht="15" customHeight="1" x14ac:dyDescent="0.2">
      <c r="B523" s="91"/>
      <c r="C523" s="91" t="s">
        <v>92</v>
      </c>
      <c r="D523" s="283" t="e">
        <f t="shared" si="972"/>
        <v>#N/A</v>
      </c>
      <c r="E523" s="90">
        <f t="shared" si="982"/>
        <v>0</v>
      </c>
      <c r="F523" s="90">
        <f t="shared" si="983"/>
        <v>0</v>
      </c>
      <c r="G523" s="90">
        <f t="shared" si="984"/>
        <v>0</v>
      </c>
      <c r="H523" s="90">
        <f t="shared" si="963"/>
        <v>0</v>
      </c>
      <c r="I523" s="121">
        <f t="shared" si="985"/>
        <v>0</v>
      </c>
      <c r="J523" s="90">
        <f t="shared" si="986"/>
        <v>0</v>
      </c>
      <c r="K523" s="90">
        <f t="shared" si="987"/>
        <v>0</v>
      </c>
      <c r="L523" s="90">
        <f t="shared" si="964"/>
        <v>0</v>
      </c>
      <c r="M523" s="121">
        <f t="shared" si="988"/>
        <v>0</v>
      </c>
      <c r="N523" s="90">
        <f t="shared" si="989"/>
        <v>0</v>
      </c>
      <c r="O523" s="90">
        <f t="shared" si="990"/>
        <v>0</v>
      </c>
      <c r="P523" s="90">
        <f t="shared" si="965"/>
        <v>0</v>
      </c>
      <c r="Q523" s="121">
        <f t="shared" si="991"/>
        <v>0</v>
      </c>
      <c r="R523" s="90">
        <f t="shared" si="992"/>
        <v>0</v>
      </c>
      <c r="S523" s="90">
        <f t="shared" si="993"/>
        <v>0</v>
      </c>
      <c r="T523" s="90">
        <f t="shared" si="966"/>
        <v>0</v>
      </c>
      <c r="U523" s="121">
        <f t="shared" si="994"/>
        <v>0</v>
      </c>
      <c r="V523" s="90">
        <f t="shared" si="995"/>
        <v>0</v>
      </c>
      <c r="W523" s="90">
        <f t="shared" si="996"/>
        <v>0</v>
      </c>
      <c r="X523" s="90">
        <f t="shared" si="967"/>
        <v>0</v>
      </c>
      <c r="Y523" s="121">
        <f t="shared" si="997"/>
        <v>0</v>
      </c>
      <c r="Z523" s="90">
        <f t="shared" si="998"/>
        <v>0</v>
      </c>
      <c r="AA523" s="90">
        <f t="shared" si="999"/>
        <v>0</v>
      </c>
      <c r="AB523" s="90">
        <f t="shared" si="968"/>
        <v>0</v>
      </c>
      <c r="AC523" s="121">
        <f t="shared" si="1000"/>
        <v>0</v>
      </c>
      <c r="AD523" s="90">
        <f t="shared" si="1001"/>
        <v>0</v>
      </c>
      <c r="AE523" s="90">
        <f t="shared" si="1002"/>
        <v>0</v>
      </c>
      <c r="AF523" s="90">
        <f t="shared" si="969"/>
        <v>0</v>
      </c>
      <c r="AG523" s="121">
        <f t="shared" si="1003"/>
        <v>0</v>
      </c>
      <c r="AH523" s="90">
        <f t="shared" si="1004"/>
        <v>0</v>
      </c>
      <c r="AI523" s="90">
        <f t="shared" si="1005"/>
        <v>0</v>
      </c>
      <c r="AJ523" s="90">
        <f t="shared" si="970"/>
        <v>0</v>
      </c>
      <c r="AK523" s="121">
        <f t="shared" si="1006"/>
        <v>0</v>
      </c>
      <c r="AL523" s="90">
        <f t="shared" si="1007"/>
        <v>0</v>
      </c>
      <c r="AM523" s="90">
        <f t="shared" si="1008"/>
        <v>0</v>
      </c>
      <c r="AN523" s="90">
        <f t="shared" si="971"/>
        <v>0</v>
      </c>
      <c r="AO523" s="121">
        <f t="shared" si="1009"/>
        <v>0</v>
      </c>
      <c r="AP523" s="118">
        <f t="shared" si="973"/>
        <v>0</v>
      </c>
      <c r="AQ523" s="89">
        <f t="shared" si="1010"/>
        <v>0</v>
      </c>
      <c r="AR523" s="279">
        <f t="shared" si="974"/>
        <v>0</v>
      </c>
      <c r="AS523" s="121">
        <f t="shared" si="1011"/>
        <v>0</v>
      </c>
      <c r="AT523" s="118">
        <f t="shared" si="975"/>
        <v>0</v>
      </c>
      <c r="AU523" s="279">
        <f t="shared" si="1012"/>
        <v>0</v>
      </c>
      <c r="AV523" s="279">
        <f t="shared" si="976"/>
        <v>0</v>
      </c>
      <c r="AW523" s="123">
        <f t="shared" si="1013"/>
        <v>0</v>
      </c>
      <c r="AX523" s="118">
        <f t="shared" si="977"/>
        <v>0</v>
      </c>
      <c r="AY523" s="287">
        <f t="shared" si="1014"/>
        <v>0</v>
      </c>
      <c r="AZ523" s="78">
        <f t="shared" si="978"/>
        <v>0</v>
      </c>
      <c r="BA523" s="279"/>
      <c r="BC523" s="325">
        <f t="shared" si="979"/>
        <v>0</v>
      </c>
      <c r="BD523" s="330"/>
      <c r="BE523" s="331" t="b">
        <f t="shared" si="980"/>
        <v>0</v>
      </c>
      <c r="BF523" s="330"/>
      <c r="BG523" s="331" t="b">
        <f t="shared" si="981"/>
        <v>0</v>
      </c>
    </row>
    <row r="524" spans="2:1042" ht="15" customHeight="1" x14ac:dyDescent="0.2">
      <c r="B524" s="91"/>
      <c r="C524" s="91" t="s">
        <v>92</v>
      </c>
      <c r="D524" s="283" t="e">
        <f t="shared" si="972"/>
        <v>#N/A</v>
      </c>
      <c r="E524" s="90">
        <f t="shared" si="982"/>
        <v>0</v>
      </c>
      <c r="F524" s="90">
        <f t="shared" si="983"/>
        <v>0</v>
      </c>
      <c r="G524" s="90">
        <f t="shared" si="984"/>
        <v>0</v>
      </c>
      <c r="H524" s="90">
        <f t="shared" si="963"/>
        <v>0</v>
      </c>
      <c r="I524" s="121">
        <f t="shared" si="985"/>
        <v>0</v>
      </c>
      <c r="J524" s="90">
        <f t="shared" si="986"/>
        <v>0</v>
      </c>
      <c r="K524" s="90">
        <f t="shared" si="987"/>
        <v>0</v>
      </c>
      <c r="L524" s="90">
        <f t="shared" si="964"/>
        <v>0</v>
      </c>
      <c r="M524" s="121">
        <f t="shared" si="988"/>
        <v>0</v>
      </c>
      <c r="N524" s="90">
        <f t="shared" si="989"/>
        <v>0</v>
      </c>
      <c r="O524" s="90">
        <f t="shared" si="990"/>
        <v>0</v>
      </c>
      <c r="P524" s="90">
        <f t="shared" si="965"/>
        <v>0</v>
      </c>
      <c r="Q524" s="121">
        <f t="shared" si="991"/>
        <v>0</v>
      </c>
      <c r="R524" s="90">
        <f t="shared" si="992"/>
        <v>0</v>
      </c>
      <c r="S524" s="90">
        <f t="shared" si="993"/>
        <v>0</v>
      </c>
      <c r="T524" s="90">
        <f t="shared" si="966"/>
        <v>0</v>
      </c>
      <c r="U524" s="121">
        <f t="shared" si="994"/>
        <v>0</v>
      </c>
      <c r="V524" s="90">
        <f t="shared" si="995"/>
        <v>0</v>
      </c>
      <c r="W524" s="90">
        <f t="shared" si="996"/>
        <v>0</v>
      </c>
      <c r="X524" s="90">
        <f t="shared" si="967"/>
        <v>0</v>
      </c>
      <c r="Y524" s="121">
        <f t="shared" si="997"/>
        <v>0</v>
      </c>
      <c r="Z524" s="90">
        <f t="shared" si="998"/>
        <v>0</v>
      </c>
      <c r="AA524" s="90">
        <f t="shared" si="999"/>
        <v>0</v>
      </c>
      <c r="AB524" s="90">
        <f t="shared" si="968"/>
        <v>0</v>
      </c>
      <c r="AC524" s="121">
        <f t="shared" si="1000"/>
        <v>0</v>
      </c>
      <c r="AD524" s="90">
        <f t="shared" si="1001"/>
        <v>0</v>
      </c>
      <c r="AE524" s="90">
        <f t="shared" si="1002"/>
        <v>0</v>
      </c>
      <c r="AF524" s="90">
        <f t="shared" si="969"/>
        <v>0</v>
      </c>
      <c r="AG524" s="121">
        <f t="shared" si="1003"/>
        <v>0</v>
      </c>
      <c r="AH524" s="90">
        <f t="shared" si="1004"/>
        <v>0</v>
      </c>
      <c r="AI524" s="90">
        <f t="shared" si="1005"/>
        <v>0</v>
      </c>
      <c r="AJ524" s="90">
        <f t="shared" si="970"/>
        <v>0</v>
      </c>
      <c r="AK524" s="121">
        <f t="shared" si="1006"/>
        <v>0</v>
      </c>
      <c r="AL524" s="90">
        <f t="shared" si="1007"/>
        <v>0</v>
      </c>
      <c r="AM524" s="90">
        <f t="shared" si="1008"/>
        <v>0</v>
      </c>
      <c r="AN524" s="90">
        <f t="shared" si="971"/>
        <v>0</v>
      </c>
      <c r="AO524" s="121">
        <f t="shared" si="1009"/>
        <v>0</v>
      </c>
      <c r="AP524" s="118">
        <f t="shared" si="973"/>
        <v>0</v>
      </c>
      <c r="AQ524" s="89">
        <f t="shared" si="1010"/>
        <v>0</v>
      </c>
      <c r="AR524" s="279">
        <f t="shared" si="974"/>
        <v>0</v>
      </c>
      <c r="AS524" s="121">
        <f t="shared" si="1011"/>
        <v>0</v>
      </c>
      <c r="AT524" s="118">
        <f t="shared" si="975"/>
        <v>0</v>
      </c>
      <c r="AU524" s="279">
        <f t="shared" si="1012"/>
        <v>0</v>
      </c>
      <c r="AV524" s="279">
        <f t="shared" si="976"/>
        <v>0</v>
      </c>
      <c r="AW524" s="123">
        <f t="shared" si="1013"/>
        <v>0</v>
      </c>
      <c r="AX524" s="118">
        <f t="shared" si="977"/>
        <v>0</v>
      </c>
      <c r="AY524" s="287">
        <f t="shared" si="1014"/>
        <v>0</v>
      </c>
      <c r="AZ524" s="78">
        <f t="shared" si="978"/>
        <v>0</v>
      </c>
      <c r="BA524" s="279"/>
      <c r="BC524" s="325">
        <f t="shared" si="979"/>
        <v>0</v>
      </c>
      <c r="BD524" s="330"/>
      <c r="BE524" s="331" t="b">
        <f t="shared" si="980"/>
        <v>0</v>
      </c>
      <c r="BF524" s="330"/>
      <c r="BG524" s="331" t="b">
        <f t="shared" si="981"/>
        <v>0</v>
      </c>
    </row>
    <row r="525" spans="2:1042" ht="15" customHeight="1" x14ac:dyDescent="0.2">
      <c r="B525" s="91"/>
      <c r="C525" s="91" t="s">
        <v>92</v>
      </c>
      <c r="D525" s="283" t="e">
        <f t="shared" si="972"/>
        <v>#N/A</v>
      </c>
      <c r="E525" s="90">
        <f t="shared" si="982"/>
        <v>0</v>
      </c>
      <c r="F525" s="90">
        <f t="shared" si="983"/>
        <v>0</v>
      </c>
      <c r="G525" s="90">
        <f t="shared" si="984"/>
        <v>0</v>
      </c>
      <c r="H525" s="90">
        <f t="shared" si="963"/>
        <v>0</v>
      </c>
      <c r="I525" s="121">
        <f t="shared" si="985"/>
        <v>0</v>
      </c>
      <c r="J525" s="90">
        <f t="shared" si="986"/>
        <v>0</v>
      </c>
      <c r="K525" s="90">
        <f t="shared" si="987"/>
        <v>0</v>
      </c>
      <c r="L525" s="90">
        <f t="shared" si="964"/>
        <v>0</v>
      </c>
      <c r="M525" s="121">
        <f t="shared" si="988"/>
        <v>0</v>
      </c>
      <c r="N525" s="90">
        <f t="shared" si="989"/>
        <v>0</v>
      </c>
      <c r="O525" s="90">
        <f t="shared" si="990"/>
        <v>0</v>
      </c>
      <c r="P525" s="90">
        <f t="shared" si="965"/>
        <v>0</v>
      </c>
      <c r="Q525" s="121">
        <f t="shared" si="991"/>
        <v>0</v>
      </c>
      <c r="R525" s="90">
        <f t="shared" si="992"/>
        <v>0</v>
      </c>
      <c r="S525" s="90">
        <f t="shared" si="993"/>
        <v>0</v>
      </c>
      <c r="T525" s="90">
        <f t="shared" si="966"/>
        <v>0</v>
      </c>
      <c r="U525" s="121">
        <f t="shared" si="994"/>
        <v>0</v>
      </c>
      <c r="V525" s="90">
        <f t="shared" si="995"/>
        <v>0</v>
      </c>
      <c r="W525" s="90">
        <f t="shared" si="996"/>
        <v>0</v>
      </c>
      <c r="X525" s="90">
        <f t="shared" si="967"/>
        <v>0</v>
      </c>
      <c r="Y525" s="121">
        <f t="shared" si="997"/>
        <v>0</v>
      </c>
      <c r="Z525" s="90">
        <f t="shared" si="998"/>
        <v>0</v>
      </c>
      <c r="AA525" s="90">
        <f t="shared" si="999"/>
        <v>0</v>
      </c>
      <c r="AB525" s="90">
        <f t="shared" si="968"/>
        <v>0</v>
      </c>
      <c r="AC525" s="121">
        <f t="shared" si="1000"/>
        <v>0</v>
      </c>
      <c r="AD525" s="90">
        <f t="shared" si="1001"/>
        <v>0</v>
      </c>
      <c r="AE525" s="90">
        <f t="shared" si="1002"/>
        <v>0</v>
      </c>
      <c r="AF525" s="90">
        <f t="shared" si="969"/>
        <v>0</v>
      </c>
      <c r="AG525" s="121">
        <f t="shared" si="1003"/>
        <v>0</v>
      </c>
      <c r="AH525" s="90">
        <f t="shared" si="1004"/>
        <v>0</v>
      </c>
      <c r="AI525" s="90">
        <f t="shared" si="1005"/>
        <v>0</v>
      </c>
      <c r="AJ525" s="90">
        <f t="shared" si="970"/>
        <v>0</v>
      </c>
      <c r="AK525" s="121">
        <f t="shared" si="1006"/>
        <v>0</v>
      </c>
      <c r="AL525" s="90">
        <f t="shared" si="1007"/>
        <v>0</v>
      </c>
      <c r="AM525" s="90">
        <f t="shared" si="1008"/>
        <v>0</v>
      </c>
      <c r="AN525" s="90">
        <f t="shared" si="971"/>
        <v>0</v>
      </c>
      <c r="AO525" s="121">
        <f t="shared" si="1009"/>
        <v>0</v>
      </c>
      <c r="AP525" s="118">
        <f t="shared" si="973"/>
        <v>0</v>
      </c>
      <c r="AQ525" s="89">
        <f t="shared" si="1010"/>
        <v>0</v>
      </c>
      <c r="AR525" s="279">
        <f t="shared" si="974"/>
        <v>0</v>
      </c>
      <c r="AS525" s="121">
        <f t="shared" si="1011"/>
        <v>0</v>
      </c>
      <c r="AT525" s="118">
        <f t="shared" si="975"/>
        <v>0</v>
      </c>
      <c r="AU525" s="279">
        <f t="shared" si="1012"/>
        <v>0</v>
      </c>
      <c r="AV525" s="279">
        <f t="shared" si="976"/>
        <v>0</v>
      </c>
      <c r="AW525" s="123">
        <f t="shared" si="1013"/>
        <v>0</v>
      </c>
      <c r="AX525" s="118">
        <f t="shared" si="977"/>
        <v>0</v>
      </c>
      <c r="AY525" s="287">
        <f t="shared" si="1014"/>
        <v>0</v>
      </c>
      <c r="AZ525" s="78">
        <f t="shared" si="978"/>
        <v>0</v>
      </c>
      <c r="BA525" s="279"/>
      <c r="BC525" s="325">
        <f t="shared" si="979"/>
        <v>0</v>
      </c>
      <c r="BD525" s="330"/>
      <c r="BE525" s="331" t="b">
        <f t="shared" si="980"/>
        <v>0</v>
      </c>
      <c r="BF525" s="330"/>
      <c r="BG525" s="331" t="b">
        <f t="shared" si="981"/>
        <v>0</v>
      </c>
    </row>
    <row r="526" spans="2:1042" s="112" customFormat="1" ht="15" customHeight="1" x14ac:dyDescent="0.3">
      <c r="B526" s="91"/>
      <c r="C526" s="91" t="s">
        <v>92</v>
      </c>
      <c r="D526" s="283" t="e">
        <f t="shared" si="972"/>
        <v>#N/A</v>
      </c>
      <c r="E526" s="90">
        <f t="shared" si="982"/>
        <v>0</v>
      </c>
      <c r="F526" s="90">
        <f t="shared" si="983"/>
        <v>0</v>
      </c>
      <c r="G526" s="90">
        <f t="shared" si="984"/>
        <v>0</v>
      </c>
      <c r="H526" s="90">
        <f t="shared" si="963"/>
        <v>0</v>
      </c>
      <c r="I526" s="121">
        <f t="shared" si="985"/>
        <v>0</v>
      </c>
      <c r="J526" s="90">
        <f t="shared" si="986"/>
        <v>0</v>
      </c>
      <c r="K526" s="90">
        <f t="shared" si="987"/>
        <v>0</v>
      </c>
      <c r="L526" s="90">
        <f t="shared" si="964"/>
        <v>0</v>
      </c>
      <c r="M526" s="121">
        <f t="shared" si="988"/>
        <v>0</v>
      </c>
      <c r="N526" s="90">
        <f t="shared" si="989"/>
        <v>0</v>
      </c>
      <c r="O526" s="90">
        <f t="shared" si="990"/>
        <v>0</v>
      </c>
      <c r="P526" s="90">
        <f t="shared" si="965"/>
        <v>0</v>
      </c>
      <c r="Q526" s="121">
        <f t="shared" si="991"/>
        <v>0</v>
      </c>
      <c r="R526" s="90">
        <f t="shared" si="992"/>
        <v>0</v>
      </c>
      <c r="S526" s="90">
        <f t="shared" si="993"/>
        <v>0</v>
      </c>
      <c r="T526" s="90">
        <f t="shared" si="966"/>
        <v>0</v>
      </c>
      <c r="U526" s="121">
        <f t="shared" si="994"/>
        <v>0</v>
      </c>
      <c r="V526" s="90">
        <f t="shared" si="995"/>
        <v>0</v>
      </c>
      <c r="W526" s="90">
        <f t="shared" si="996"/>
        <v>0</v>
      </c>
      <c r="X526" s="90">
        <f t="shared" si="967"/>
        <v>0</v>
      </c>
      <c r="Y526" s="121">
        <f t="shared" si="997"/>
        <v>0</v>
      </c>
      <c r="Z526" s="90">
        <f t="shared" si="998"/>
        <v>0</v>
      </c>
      <c r="AA526" s="90">
        <f t="shared" si="999"/>
        <v>0</v>
      </c>
      <c r="AB526" s="90">
        <f t="shared" si="968"/>
        <v>0</v>
      </c>
      <c r="AC526" s="121">
        <f t="shared" si="1000"/>
        <v>0</v>
      </c>
      <c r="AD526" s="90">
        <f t="shared" si="1001"/>
        <v>0</v>
      </c>
      <c r="AE526" s="90">
        <f t="shared" si="1002"/>
        <v>0</v>
      </c>
      <c r="AF526" s="90">
        <f t="shared" si="969"/>
        <v>0</v>
      </c>
      <c r="AG526" s="121">
        <f t="shared" si="1003"/>
        <v>0</v>
      </c>
      <c r="AH526" s="90">
        <f t="shared" si="1004"/>
        <v>0</v>
      </c>
      <c r="AI526" s="90">
        <f t="shared" si="1005"/>
        <v>0</v>
      </c>
      <c r="AJ526" s="90">
        <f t="shared" si="970"/>
        <v>0</v>
      </c>
      <c r="AK526" s="121">
        <f t="shared" si="1006"/>
        <v>0</v>
      </c>
      <c r="AL526" s="90">
        <f t="shared" si="1007"/>
        <v>0</v>
      </c>
      <c r="AM526" s="90">
        <f t="shared" si="1008"/>
        <v>0</v>
      </c>
      <c r="AN526" s="90">
        <f t="shared" si="971"/>
        <v>0</v>
      </c>
      <c r="AO526" s="121">
        <f t="shared" si="1009"/>
        <v>0</v>
      </c>
      <c r="AP526" s="118">
        <f t="shared" si="973"/>
        <v>0</v>
      </c>
      <c r="AQ526" s="89">
        <f t="shared" si="1010"/>
        <v>0</v>
      </c>
      <c r="AR526" s="279">
        <f t="shared" si="974"/>
        <v>0</v>
      </c>
      <c r="AS526" s="121">
        <f t="shared" si="1011"/>
        <v>0</v>
      </c>
      <c r="AT526" s="118">
        <f t="shared" si="975"/>
        <v>0</v>
      </c>
      <c r="AU526" s="279">
        <f t="shared" si="1012"/>
        <v>0</v>
      </c>
      <c r="AV526" s="279">
        <f t="shared" si="976"/>
        <v>0</v>
      </c>
      <c r="AW526" s="123">
        <f t="shared" si="1013"/>
        <v>0</v>
      </c>
      <c r="AX526" s="118">
        <f t="shared" si="977"/>
        <v>0</v>
      </c>
      <c r="AY526" s="287">
        <f t="shared" si="1014"/>
        <v>0</v>
      </c>
      <c r="AZ526" s="78">
        <f t="shared" si="978"/>
        <v>0</v>
      </c>
      <c r="BA526" s="279"/>
      <c r="BB526" s="127"/>
      <c r="BC526" s="325">
        <f t="shared" si="979"/>
        <v>0</v>
      </c>
      <c r="BD526" s="330"/>
      <c r="BE526" s="331" t="b">
        <f t="shared" si="980"/>
        <v>0</v>
      </c>
      <c r="BF526" s="330"/>
      <c r="BG526" s="331" t="b">
        <f t="shared" si="981"/>
        <v>0</v>
      </c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  <c r="CI526" s="113"/>
      <c r="CJ526" s="113"/>
      <c r="CK526" s="113"/>
      <c r="CL526" s="113"/>
      <c r="CM526" s="113"/>
      <c r="CN526" s="113"/>
      <c r="CO526" s="113"/>
      <c r="CP526" s="113"/>
      <c r="CQ526" s="113"/>
      <c r="CR526" s="113"/>
      <c r="CS526" s="113"/>
      <c r="CT526" s="113"/>
      <c r="CU526" s="113"/>
      <c r="CV526" s="113"/>
      <c r="CW526" s="113"/>
      <c r="CX526" s="113"/>
      <c r="CY526" s="113"/>
      <c r="CZ526" s="113"/>
      <c r="DA526" s="113"/>
      <c r="DB526" s="113"/>
      <c r="DC526" s="113"/>
      <c r="DD526" s="113"/>
      <c r="DE526" s="113"/>
      <c r="DF526" s="113"/>
      <c r="DG526" s="113"/>
      <c r="DH526" s="113"/>
      <c r="DI526" s="113"/>
      <c r="DJ526" s="113"/>
      <c r="DK526" s="113"/>
      <c r="DL526" s="113"/>
      <c r="DM526" s="113"/>
      <c r="DN526" s="113"/>
      <c r="DO526" s="113"/>
      <c r="DP526" s="113"/>
      <c r="DQ526" s="113"/>
      <c r="DR526" s="113"/>
      <c r="DS526" s="113"/>
      <c r="DT526" s="113"/>
      <c r="DU526" s="113"/>
      <c r="DV526" s="113"/>
      <c r="DW526" s="113"/>
      <c r="DX526" s="113"/>
      <c r="DY526" s="113"/>
      <c r="DZ526" s="113"/>
      <c r="EA526" s="113"/>
      <c r="EB526" s="113"/>
      <c r="EC526" s="113"/>
      <c r="ED526" s="113"/>
      <c r="EE526" s="113"/>
      <c r="EF526" s="113"/>
      <c r="EG526" s="113"/>
      <c r="EH526" s="113"/>
      <c r="EI526" s="113"/>
      <c r="EJ526" s="113"/>
      <c r="EK526" s="113"/>
      <c r="EL526" s="113"/>
      <c r="EM526" s="113"/>
      <c r="EN526" s="113"/>
      <c r="EO526" s="113"/>
      <c r="EP526" s="113"/>
      <c r="EQ526" s="113"/>
      <c r="ER526" s="113"/>
      <c r="ES526" s="113"/>
      <c r="ET526" s="113"/>
      <c r="EU526" s="113"/>
      <c r="EV526" s="113"/>
      <c r="EW526" s="113"/>
      <c r="EX526" s="113"/>
      <c r="EY526" s="113"/>
      <c r="EZ526" s="113"/>
      <c r="FA526" s="113"/>
      <c r="FB526" s="113"/>
      <c r="FC526" s="113"/>
      <c r="FD526" s="113"/>
      <c r="FE526" s="113"/>
      <c r="FF526" s="113"/>
      <c r="FG526" s="113"/>
      <c r="FH526" s="113"/>
      <c r="FI526" s="113"/>
      <c r="FJ526" s="113"/>
      <c r="FK526" s="113"/>
      <c r="FL526" s="113"/>
      <c r="FM526" s="113"/>
      <c r="FN526" s="113"/>
      <c r="FO526" s="113"/>
      <c r="FP526" s="113"/>
      <c r="FQ526" s="113"/>
      <c r="FR526" s="113"/>
      <c r="FS526" s="113"/>
      <c r="FT526" s="113"/>
      <c r="FU526" s="113"/>
      <c r="FV526" s="113"/>
      <c r="FW526" s="113"/>
      <c r="FX526" s="113"/>
      <c r="FY526" s="113"/>
      <c r="FZ526" s="113"/>
      <c r="GA526" s="113"/>
      <c r="GB526" s="113"/>
      <c r="GC526" s="113"/>
      <c r="GD526" s="113"/>
      <c r="GE526" s="113"/>
      <c r="GF526" s="113"/>
      <c r="GG526" s="113"/>
      <c r="GH526" s="113"/>
      <c r="GI526" s="113"/>
      <c r="GJ526" s="113"/>
      <c r="GK526" s="113"/>
      <c r="GL526" s="113"/>
      <c r="GM526" s="113"/>
      <c r="GN526" s="113"/>
      <c r="GO526" s="113"/>
      <c r="GP526" s="113"/>
      <c r="GQ526" s="113"/>
      <c r="GR526" s="113"/>
      <c r="GS526" s="113"/>
      <c r="GT526" s="113"/>
      <c r="GU526" s="113"/>
      <c r="GV526" s="113"/>
      <c r="GW526" s="113"/>
      <c r="GX526" s="113"/>
      <c r="GY526" s="113"/>
      <c r="GZ526" s="113"/>
      <c r="HA526" s="113"/>
      <c r="HB526" s="113"/>
      <c r="HC526" s="113"/>
      <c r="HD526" s="113"/>
      <c r="HE526" s="113"/>
      <c r="HF526" s="113"/>
      <c r="HG526" s="113"/>
      <c r="HH526" s="113"/>
      <c r="HI526" s="113"/>
      <c r="HJ526" s="113"/>
      <c r="HK526" s="113"/>
      <c r="HL526" s="113"/>
      <c r="HM526" s="113"/>
      <c r="HN526" s="113"/>
      <c r="HO526" s="113"/>
      <c r="HP526" s="113"/>
      <c r="HQ526" s="113"/>
      <c r="HR526" s="113"/>
      <c r="HS526" s="113"/>
      <c r="HT526" s="113"/>
      <c r="HU526" s="113"/>
      <c r="HV526" s="113"/>
      <c r="HW526" s="113"/>
      <c r="HX526" s="113"/>
      <c r="HY526" s="113"/>
      <c r="HZ526" s="113"/>
      <c r="IA526" s="113"/>
      <c r="IB526" s="113"/>
      <c r="IC526" s="113"/>
      <c r="ID526" s="113"/>
      <c r="IE526" s="113"/>
      <c r="IF526" s="113"/>
      <c r="IG526" s="113"/>
      <c r="IH526" s="113"/>
      <c r="II526" s="113"/>
      <c r="IJ526" s="113"/>
      <c r="IK526" s="113"/>
      <c r="IL526" s="113"/>
      <c r="IM526" s="113"/>
      <c r="IN526" s="113"/>
      <c r="IO526" s="113"/>
      <c r="IP526" s="113"/>
      <c r="IQ526" s="113"/>
      <c r="IR526" s="113"/>
      <c r="IS526" s="113"/>
      <c r="IT526" s="113"/>
      <c r="IU526" s="113"/>
      <c r="IV526" s="113"/>
      <c r="IW526" s="113"/>
      <c r="IX526" s="113"/>
      <c r="IY526" s="113"/>
      <c r="IZ526" s="113"/>
      <c r="JA526" s="113"/>
      <c r="JB526" s="113"/>
      <c r="JC526" s="113"/>
      <c r="JD526" s="113"/>
      <c r="JE526" s="113"/>
      <c r="JF526" s="113"/>
      <c r="JG526" s="113"/>
      <c r="JH526" s="113"/>
      <c r="JI526" s="113"/>
      <c r="JJ526" s="113"/>
      <c r="JK526" s="113"/>
      <c r="JL526" s="113"/>
      <c r="JM526" s="113"/>
      <c r="JN526" s="113"/>
      <c r="JO526" s="113"/>
      <c r="JP526" s="113"/>
      <c r="JQ526" s="113"/>
      <c r="JR526" s="113"/>
      <c r="JS526" s="113"/>
      <c r="JT526" s="113"/>
      <c r="JU526" s="113"/>
      <c r="JV526" s="113"/>
      <c r="JW526" s="113"/>
      <c r="JX526" s="113"/>
      <c r="JY526" s="113"/>
      <c r="JZ526" s="113"/>
      <c r="KA526" s="113"/>
      <c r="KB526" s="113"/>
      <c r="KC526" s="113"/>
      <c r="KD526" s="113"/>
      <c r="KE526" s="113"/>
      <c r="KF526" s="113"/>
      <c r="KG526" s="113"/>
      <c r="KH526" s="113"/>
      <c r="KI526" s="113"/>
      <c r="KJ526" s="113"/>
      <c r="KK526" s="113"/>
      <c r="KL526" s="113"/>
      <c r="KM526" s="113"/>
      <c r="KN526" s="113"/>
      <c r="KO526" s="113"/>
      <c r="KP526" s="113"/>
      <c r="KQ526" s="113"/>
      <c r="KR526" s="113"/>
      <c r="KS526" s="113"/>
      <c r="KT526" s="113"/>
      <c r="KU526" s="113"/>
      <c r="KV526" s="113"/>
      <c r="KW526" s="113"/>
      <c r="KX526" s="113"/>
      <c r="KY526" s="113"/>
      <c r="KZ526" s="113"/>
      <c r="LA526" s="113"/>
      <c r="LB526" s="113"/>
      <c r="LC526" s="113"/>
      <c r="LD526" s="113"/>
      <c r="LE526" s="113"/>
      <c r="LF526" s="113"/>
      <c r="LG526" s="113"/>
      <c r="LH526" s="113"/>
      <c r="LI526" s="113"/>
      <c r="LJ526" s="113"/>
      <c r="LK526" s="113"/>
      <c r="LL526" s="113"/>
      <c r="LM526" s="113"/>
      <c r="LN526" s="113"/>
      <c r="LO526" s="113"/>
      <c r="LP526" s="113"/>
      <c r="LQ526" s="113"/>
      <c r="LR526" s="113"/>
      <c r="LS526" s="113"/>
      <c r="LT526" s="113"/>
      <c r="LU526" s="113"/>
      <c r="LV526" s="113"/>
      <c r="LW526" s="113"/>
      <c r="LX526" s="113"/>
      <c r="LY526" s="113"/>
      <c r="LZ526" s="113"/>
      <c r="MA526" s="113"/>
      <c r="MB526" s="113"/>
      <c r="MC526" s="113"/>
      <c r="MD526" s="113"/>
      <c r="ME526" s="113"/>
      <c r="MF526" s="113"/>
      <c r="MG526" s="113"/>
      <c r="MH526" s="113"/>
      <c r="MI526" s="113"/>
      <c r="MJ526" s="113"/>
      <c r="MK526" s="113"/>
      <c r="ML526" s="113"/>
      <c r="MM526" s="113"/>
      <c r="MN526" s="113"/>
      <c r="MO526" s="113"/>
      <c r="MP526" s="113"/>
      <c r="MQ526" s="113"/>
      <c r="MR526" s="113"/>
      <c r="MS526" s="113"/>
      <c r="MT526" s="113"/>
      <c r="MU526" s="113"/>
      <c r="MV526" s="113"/>
      <c r="MW526" s="113"/>
      <c r="MX526" s="113"/>
      <c r="MY526" s="113"/>
      <c r="MZ526" s="113"/>
      <c r="NA526" s="113"/>
      <c r="NB526" s="113"/>
      <c r="NC526" s="113"/>
      <c r="ND526" s="113"/>
      <c r="NE526" s="113"/>
      <c r="NF526" s="113"/>
      <c r="NG526" s="113"/>
      <c r="NH526" s="113"/>
      <c r="NI526" s="113"/>
      <c r="NJ526" s="113"/>
      <c r="NK526" s="113"/>
      <c r="NL526" s="113"/>
      <c r="NM526" s="113"/>
      <c r="NN526" s="113"/>
      <c r="NO526" s="113"/>
      <c r="NP526" s="113"/>
      <c r="NQ526" s="113"/>
      <c r="NR526" s="113"/>
      <c r="NS526" s="113"/>
      <c r="NT526" s="113"/>
      <c r="NU526" s="113"/>
      <c r="NV526" s="113"/>
      <c r="NW526" s="113"/>
      <c r="NX526" s="113"/>
      <c r="NY526" s="113"/>
      <c r="NZ526" s="113"/>
      <c r="OA526" s="113"/>
      <c r="OB526" s="113"/>
      <c r="OC526" s="113"/>
      <c r="OD526" s="113"/>
      <c r="OE526" s="113"/>
      <c r="OF526" s="113"/>
      <c r="OG526" s="113"/>
      <c r="OH526" s="113"/>
      <c r="OI526" s="113"/>
      <c r="OJ526" s="113"/>
      <c r="OK526" s="113"/>
      <c r="OL526" s="113"/>
      <c r="OM526" s="113"/>
      <c r="ON526" s="113"/>
      <c r="OO526" s="113"/>
      <c r="OP526" s="113"/>
      <c r="OQ526" s="113"/>
      <c r="OR526" s="113"/>
      <c r="OS526" s="113"/>
      <c r="OT526" s="113"/>
      <c r="OU526" s="113"/>
      <c r="OV526" s="113"/>
      <c r="OW526" s="113"/>
      <c r="OX526" s="113"/>
      <c r="OY526" s="113"/>
      <c r="OZ526" s="113"/>
      <c r="PA526" s="113"/>
      <c r="PB526" s="113"/>
      <c r="PC526" s="113"/>
      <c r="PD526" s="113"/>
      <c r="PE526" s="113"/>
      <c r="PF526" s="113"/>
      <c r="PG526" s="113"/>
      <c r="PH526" s="113"/>
      <c r="PI526" s="113"/>
      <c r="PJ526" s="113"/>
      <c r="PK526" s="113"/>
      <c r="PL526" s="113"/>
      <c r="PM526" s="113"/>
      <c r="PN526" s="113"/>
      <c r="PO526" s="113"/>
      <c r="PP526" s="113"/>
      <c r="PQ526" s="113"/>
      <c r="PR526" s="113"/>
      <c r="PS526" s="113"/>
      <c r="PT526" s="113"/>
      <c r="PU526" s="113"/>
      <c r="PV526" s="113"/>
      <c r="PW526" s="113"/>
      <c r="PX526" s="113"/>
      <c r="PY526" s="113"/>
      <c r="PZ526" s="113"/>
      <c r="QA526" s="113"/>
      <c r="QB526" s="113"/>
      <c r="QC526" s="113"/>
      <c r="QD526" s="113"/>
      <c r="QE526" s="113"/>
      <c r="QF526" s="113"/>
      <c r="QG526" s="113"/>
      <c r="QH526" s="113"/>
      <c r="QI526" s="113"/>
      <c r="QJ526" s="113"/>
      <c r="QK526" s="113"/>
      <c r="QL526" s="113"/>
      <c r="QM526" s="113"/>
      <c r="QN526" s="113"/>
      <c r="QO526" s="113"/>
      <c r="QP526" s="113"/>
      <c r="QQ526" s="113"/>
      <c r="QR526" s="113"/>
      <c r="QS526" s="113"/>
      <c r="QT526" s="113"/>
      <c r="QU526" s="113"/>
      <c r="QV526" s="113"/>
      <c r="QW526" s="113"/>
      <c r="QX526" s="113"/>
      <c r="QY526" s="113"/>
      <c r="QZ526" s="113"/>
      <c r="RA526" s="113"/>
      <c r="RB526" s="113"/>
      <c r="RC526" s="113"/>
      <c r="RD526" s="113"/>
      <c r="RE526" s="113"/>
      <c r="RF526" s="113"/>
      <c r="RG526" s="113"/>
      <c r="RH526" s="113"/>
      <c r="RI526" s="113"/>
      <c r="RJ526" s="113"/>
      <c r="RK526" s="113"/>
      <c r="RL526" s="113"/>
      <c r="RM526" s="113"/>
      <c r="RN526" s="113"/>
      <c r="RO526" s="113"/>
      <c r="RP526" s="113"/>
      <c r="RQ526" s="113"/>
      <c r="RR526" s="113"/>
      <c r="RS526" s="113"/>
      <c r="RT526" s="113"/>
      <c r="RU526" s="113"/>
      <c r="RV526" s="113"/>
      <c r="RW526" s="113"/>
      <c r="RX526" s="113"/>
      <c r="RY526" s="113"/>
      <c r="RZ526" s="113"/>
      <c r="SA526" s="113"/>
      <c r="SB526" s="113"/>
      <c r="SC526" s="113"/>
      <c r="SD526" s="113"/>
      <c r="SE526" s="113"/>
      <c r="SF526" s="113"/>
      <c r="SG526" s="113"/>
      <c r="SH526" s="113"/>
      <c r="SI526" s="113"/>
      <c r="SJ526" s="113"/>
      <c r="SK526" s="113"/>
      <c r="SL526" s="113"/>
      <c r="SM526" s="113"/>
      <c r="SN526" s="113"/>
      <c r="SO526" s="113"/>
      <c r="SP526" s="113"/>
      <c r="SQ526" s="113"/>
      <c r="SR526" s="113"/>
      <c r="SS526" s="113"/>
      <c r="ST526" s="113"/>
      <c r="SU526" s="113"/>
      <c r="SV526" s="113"/>
      <c r="SW526" s="113"/>
      <c r="SX526" s="113"/>
      <c r="SY526" s="113"/>
      <c r="SZ526" s="113"/>
      <c r="TA526" s="113"/>
      <c r="TB526" s="113"/>
      <c r="TC526" s="113"/>
      <c r="TD526" s="113"/>
      <c r="TE526" s="113"/>
      <c r="TF526" s="113"/>
      <c r="TG526" s="113"/>
      <c r="TH526" s="113"/>
      <c r="TI526" s="113"/>
      <c r="TJ526" s="113"/>
      <c r="TK526" s="113"/>
      <c r="TL526" s="113"/>
      <c r="TM526" s="113"/>
      <c r="TN526" s="113"/>
      <c r="TO526" s="113"/>
      <c r="TP526" s="113"/>
      <c r="TQ526" s="113"/>
      <c r="TR526" s="113"/>
      <c r="TS526" s="113"/>
      <c r="TT526" s="113"/>
      <c r="TU526" s="113"/>
      <c r="TV526" s="113"/>
      <c r="TW526" s="113"/>
      <c r="TX526" s="113"/>
      <c r="TY526" s="113"/>
      <c r="TZ526" s="113"/>
      <c r="UA526" s="113"/>
      <c r="UB526" s="113"/>
      <c r="UC526" s="113"/>
      <c r="UD526" s="113"/>
      <c r="UE526" s="113"/>
      <c r="UF526" s="113"/>
      <c r="UG526" s="113"/>
      <c r="UH526" s="113"/>
      <c r="UI526" s="113"/>
      <c r="UJ526" s="113"/>
      <c r="UK526" s="113"/>
      <c r="UL526" s="113"/>
      <c r="UM526" s="113"/>
      <c r="UN526" s="113"/>
      <c r="UO526" s="113"/>
      <c r="UP526" s="113"/>
      <c r="UQ526" s="113"/>
      <c r="UR526" s="113"/>
      <c r="US526" s="113"/>
      <c r="UT526" s="113"/>
      <c r="UU526" s="113"/>
      <c r="UV526" s="113"/>
      <c r="UW526" s="113"/>
      <c r="UX526" s="113"/>
      <c r="UY526" s="113"/>
      <c r="UZ526" s="113"/>
      <c r="VA526" s="113"/>
      <c r="VB526" s="113"/>
      <c r="VC526" s="113"/>
      <c r="VD526" s="113"/>
      <c r="VE526" s="113"/>
      <c r="VF526" s="113"/>
      <c r="VG526" s="113"/>
      <c r="VH526" s="113"/>
      <c r="VI526" s="113"/>
      <c r="VJ526" s="113"/>
      <c r="VK526" s="113"/>
      <c r="VL526" s="113"/>
      <c r="VM526" s="113"/>
      <c r="VN526" s="113"/>
      <c r="VO526" s="113"/>
      <c r="VP526" s="113"/>
      <c r="VQ526" s="113"/>
      <c r="VR526" s="113"/>
      <c r="VS526" s="113"/>
      <c r="VT526" s="113"/>
      <c r="VU526" s="113"/>
      <c r="VV526" s="113"/>
      <c r="VW526" s="113"/>
      <c r="VX526" s="113"/>
      <c r="VY526" s="113"/>
      <c r="VZ526" s="113"/>
      <c r="WA526" s="113"/>
      <c r="WB526" s="113"/>
      <c r="WC526" s="113"/>
      <c r="WD526" s="113"/>
      <c r="WE526" s="113"/>
      <c r="WF526" s="113"/>
      <c r="WG526" s="113"/>
      <c r="WH526" s="113"/>
      <c r="WI526" s="113"/>
      <c r="WJ526" s="113"/>
      <c r="WK526" s="113"/>
      <c r="WL526" s="113"/>
      <c r="WM526" s="113"/>
      <c r="WN526" s="113"/>
      <c r="WO526" s="113"/>
      <c r="WP526" s="113"/>
      <c r="WQ526" s="113"/>
      <c r="WR526" s="113"/>
      <c r="WS526" s="113"/>
      <c r="WT526" s="113"/>
      <c r="WU526" s="113"/>
      <c r="WV526" s="113"/>
      <c r="WW526" s="113"/>
      <c r="WX526" s="113"/>
      <c r="WY526" s="113"/>
      <c r="WZ526" s="113"/>
      <c r="XA526" s="113"/>
      <c r="XB526" s="113"/>
      <c r="XC526" s="113"/>
      <c r="XD526" s="113"/>
      <c r="XE526" s="113"/>
      <c r="XF526" s="113"/>
      <c r="XG526" s="113"/>
      <c r="XH526" s="113"/>
      <c r="XI526" s="113"/>
      <c r="XJ526" s="113"/>
      <c r="XK526" s="113"/>
      <c r="XL526" s="113"/>
      <c r="XM526" s="113"/>
      <c r="XN526" s="113"/>
      <c r="XO526" s="113"/>
      <c r="XP526" s="113"/>
      <c r="XQ526" s="113"/>
      <c r="XR526" s="113"/>
      <c r="XS526" s="113"/>
      <c r="XT526" s="113"/>
      <c r="XU526" s="113"/>
      <c r="XV526" s="113"/>
      <c r="XW526" s="113"/>
      <c r="XX526" s="113"/>
      <c r="XY526" s="113"/>
      <c r="XZ526" s="113"/>
      <c r="YA526" s="113"/>
      <c r="YB526" s="113"/>
      <c r="YC526" s="113"/>
      <c r="YD526" s="113"/>
      <c r="YE526" s="113"/>
      <c r="YF526" s="113"/>
      <c r="YG526" s="113"/>
      <c r="YH526" s="113"/>
      <c r="YI526" s="113"/>
      <c r="YJ526" s="113"/>
      <c r="YK526" s="113"/>
      <c r="YL526" s="113"/>
      <c r="YM526" s="113"/>
      <c r="YN526" s="113"/>
      <c r="YO526" s="113"/>
      <c r="YP526" s="113"/>
      <c r="YQ526" s="113"/>
      <c r="YR526" s="113"/>
      <c r="YS526" s="113"/>
      <c r="YT526" s="113"/>
      <c r="YU526" s="113"/>
      <c r="YV526" s="113"/>
      <c r="YW526" s="113"/>
      <c r="YX526" s="113"/>
      <c r="YY526" s="113"/>
      <c r="YZ526" s="113"/>
      <c r="ZA526" s="113"/>
      <c r="ZB526" s="113"/>
      <c r="ZC526" s="113"/>
      <c r="ZD526" s="113"/>
      <c r="ZE526" s="113"/>
      <c r="ZF526" s="113"/>
      <c r="ZG526" s="113"/>
      <c r="ZH526" s="113"/>
      <c r="ZI526" s="113"/>
      <c r="ZJ526" s="113"/>
      <c r="ZK526" s="113"/>
      <c r="ZL526" s="113"/>
      <c r="ZM526" s="113"/>
      <c r="ZN526" s="113"/>
      <c r="ZO526" s="113"/>
      <c r="ZP526" s="113"/>
      <c r="ZQ526" s="113"/>
      <c r="ZR526" s="113"/>
      <c r="ZS526" s="113"/>
      <c r="ZT526" s="113"/>
      <c r="ZU526" s="113"/>
      <c r="ZV526" s="113"/>
      <c r="ZW526" s="113"/>
      <c r="ZX526" s="113"/>
      <c r="ZY526" s="113"/>
      <c r="ZZ526" s="113"/>
      <c r="AAA526" s="113"/>
      <c r="AAB526" s="113"/>
      <c r="AAC526" s="113"/>
      <c r="AAD526" s="113"/>
      <c r="AAE526" s="113"/>
      <c r="AAF526" s="113"/>
      <c r="AAG526" s="113"/>
      <c r="AAH526" s="113"/>
      <c r="AAI526" s="113"/>
      <c r="AAJ526" s="113"/>
      <c r="AAK526" s="113"/>
      <c r="AAL526" s="113"/>
      <c r="AAM526" s="113"/>
      <c r="AAN526" s="113"/>
      <c r="AAO526" s="113"/>
      <c r="AAP526" s="113"/>
      <c r="AAQ526" s="113"/>
      <c r="AAR526" s="113"/>
      <c r="AAS526" s="113"/>
      <c r="AAT526" s="113"/>
      <c r="AAU526" s="113"/>
      <c r="AAV526" s="113"/>
      <c r="AAW526" s="113"/>
      <c r="AAX526" s="113"/>
      <c r="AAY526" s="113"/>
      <c r="AAZ526" s="113"/>
      <c r="ABA526" s="113"/>
      <c r="ABB526" s="113"/>
      <c r="ABC526" s="113"/>
      <c r="ABD526" s="113"/>
      <c r="ABE526" s="113"/>
      <c r="ABF526" s="113"/>
      <c r="ABG526" s="113"/>
      <c r="ABH526" s="113"/>
      <c r="ABI526" s="113"/>
      <c r="ABJ526" s="113"/>
      <c r="ABK526" s="113"/>
      <c r="ABL526" s="113"/>
      <c r="ABM526" s="113"/>
      <c r="ABN526" s="113"/>
      <c r="ABO526" s="113"/>
      <c r="ABP526" s="113"/>
      <c r="ABQ526" s="113"/>
      <c r="ABR526" s="113"/>
      <c r="ABS526" s="113"/>
      <c r="ABT526" s="113"/>
      <c r="ABU526" s="113"/>
      <c r="ABV526" s="113"/>
      <c r="ABW526" s="113"/>
      <c r="ABX526" s="113"/>
      <c r="ABY526" s="113"/>
      <c r="ABZ526" s="113"/>
      <c r="ACA526" s="113"/>
      <c r="ACB526" s="113"/>
      <c r="ACC526" s="113"/>
      <c r="ACD526" s="113"/>
      <c r="ACE526" s="113"/>
      <c r="ACF526" s="113"/>
      <c r="ACG526" s="113"/>
      <c r="ACH526" s="113"/>
      <c r="ACI526" s="113"/>
      <c r="ACJ526" s="113"/>
      <c r="ACK526" s="113"/>
      <c r="ACL526" s="113"/>
      <c r="ACM526" s="113"/>
      <c r="ACN526" s="113"/>
      <c r="ACO526" s="113"/>
      <c r="ACP526" s="113"/>
      <c r="ACQ526" s="113"/>
      <c r="ACR526" s="113"/>
      <c r="ACS526" s="113"/>
      <c r="ACT526" s="113"/>
      <c r="ACU526" s="113"/>
      <c r="ACV526" s="113"/>
      <c r="ACW526" s="113"/>
      <c r="ACX526" s="113"/>
      <c r="ACY526" s="113"/>
      <c r="ACZ526" s="113"/>
      <c r="ADA526" s="113"/>
      <c r="ADB526" s="113"/>
      <c r="ADC526" s="113"/>
      <c r="ADD526" s="113"/>
      <c r="ADE526" s="113"/>
      <c r="ADF526" s="113"/>
      <c r="ADG526" s="113"/>
      <c r="ADH526" s="113"/>
      <c r="ADI526" s="113"/>
      <c r="ADJ526" s="113"/>
      <c r="ADK526" s="113"/>
      <c r="ADL526" s="113"/>
      <c r="ADM526" s="113"/>
      <c r="ADN526" s="113"/>
      <c r="ADO526" s="113"/>
      <c r="ADP526" s="113"/>
      <c r="ADQ526" s="113"/>
      <c r="ADR526" s="113"/>
      <c r="ADS526" s="113"/>
      <c r="ADT526" s="113"/>
      <c r="ADU526" s="113"/>
      <c r="ADV526" s="113"/>
      <c r="ADW526" s="113"/>
      <c r="ADX526" s="113"/>
      <c r="ADY526" s="113"/>
      <c r="ADZ526" s="113"/>
      <c r="AEA526" s="113"/>
      <c r="AEB526" s="113"/>
      <c r="AEC526" s="113"/>
      <c r="AED526" s="113"/>
      <c r="AEE526" s="113"/>
      <c r="AEF526" s="113"/>
      <c r="AEG526" s="113"/>
      <c r="AEH526" s="113"/>
      <c r="AEI526" s="113"/>
      <c r="AEJ526" s="113"/>
      <c r="AEK526" s="113"/>
      <c r="AEL526" s="113"/>
      <c r="AEM526" s="113"/>
      <c r="AEN526" s="113"/>
      <c r="AEO526" s="113"/>
      <c r="AEP526" s="113"/>
      <c r="AEQ526" s="113"/>
      <c r="AER526" s="113"/>
      <c r="AES526" s="113"/>
      <c r="AET526" s="113"/>
      <c r="AEU526" s="113"/>
      <c r="AEV526" s="113"/>
      <c r="AEW526" s="113"/>
      <c r="AEX526" s="113"/>
      <c r="AEY526" s="113"/>
      <c r="AEZ526" s="113"/>
      <c r="AFA526" s="113"/>
      <c r="AFB526" s="113"/>
      <c r="AFC526" s="113"/>
      <c r="AFD526" s="113"/>
      <c r="AFE526" s="113"/>
      <c r="AFF526" s="113"/>
      <c r="AFG526" s="113"/>
      <c r="AFH526" s="113"/>
      <c r="AFI526" s="113"/>
      <c r="AFJ526" s="113"/>
      <c r="AFK526" s="113"/>
      <c r="AFL526" s="113"/>
      <c r="AFM526" s="113"/>
      <c r="AFN526" s="113"/>
      <c r="AFO526" s="113"/>
      <c r="AFP526" s="113"/>
      <c r="AFQ526" s="113"/>
      <c r="AFR526" s="113"/>
      <c r="AFS526" s="113"/>
      <c r="AFT526" s="113"/>
      <c r="AFU526" s="113"/>
      <c r="AFV526" s="113"/>
      <c r="AFW526" s="113"/>
      <c r="AFX526" s="113"/>
      <c r="AFY526" s="113"/>
      <c r="AFZ526" s="113"/>
      <c r="AGA526" s="113"/>
      <c r="AGB526" s="113"/>
      <c r="AGC526" s="113"/>
      <c r="AGD526" s="113"/>
      <c r="AGE526" s="113"/>
      <c r="AGF526" s="113"/>
      <c r="AGG526" s="113"/>
      <c r="AGH526" s="113"/>
      <c r="AGI526" s="113"/>
      <c r="AGJ526" s="113"/>
      <c r="AGK526" s="113"/>
      <c r="AGL526" s="113"/>
      <c r="AGM526" s="113"/>
      <c r="AGN526" s="113"/>
      <c r="AGO526" s="113"/>
      <c r="AGP526" s="113"/>
      <c r="AGQ526" s="113"/>
      <c r="AGR526" s="113"/>
      <c r="AGS526" s="113"/>
      <c r="AGT526" s="113"/>
      <c r="AGU526" s="113"/>
      <c r="AGV526" s="113"/>
      <c r="AGW526" s="113"/>
      <c r="AGX526" s="113"/>
      <c r="AGY526" s="113"/>
      <c r="AGZ526" s="113"/>
      <c r="AHA526" s="113"/>
      <c r="AHB526" s="113"/>
      <c r="AHC526" s="113"/>
      <c r="AHD526" s="113"/>
      <c r="AHE526" s="113"/>
      <c r="AHF526" s="113"/>
      <c r="AHG526" s="113"/>
      <c r="AHH526" s="113"/>
      <c r="AHI526" s="113"/>
      <c r="AHJ526" s="113"/>
      <c r="AHK526" s="113"/>
      <c r="AHL526" s="113"/>
      <c r="AHM526" s="113"/>
      <c r="AHN526" s="113"/>
      <c r="AHO526" s="113"/>
      <c r="AHP526" s="113"/>
      <c r="AHQ526" s="113"/>
      <c r="AHR526" s="113"/>
      <c r="AHS526" s="113"/>
      <c r="AHT526" s="113"/>
      <c r="AHU526" s="113"/>
      <c r="AHV526" s="113"/>
      <c r="AHW526" s="113"/>
      <c r="AHX526" s="113"/>
      <c r="AHY526" s="113"/>
      <c r="AHZ526" s="113"/>
      <c r="AIA526" s="113"/>
      <c r="AIB526" s="113"/>
      <c r="AIC526" s="113"/>
      <c r="AID526" s="113"/>
      <c r="AIE526" s="113"/>
      <c r="AIF526" s="113"/>
      <c r="AIG526" s="113"/>
      <c r="AIH526" s="113"/>
      <c r="AII526" s="113"/>
      <c r="AIJ526" s="113"/>
      <c r="AIK526" s="113"/>
      <c r="AIL526" s="113"/>
      <c r="AIM526" s="113"/>
      <c r="AIN526" s="113"/>
      <c r="AIO526" s="113"/>
      <c r="AIP526" s="113"/>
      <c r="AIQ526" s="113"/>
      <c r="AIR526" s="113"/>
      <c r="AIS526" s="113"/>
      <c r="AIT526" s="113"/>
      <c r="AIU526" s="113"/>
      <c r="AIV526" s="113"/>
      <c r="AIW526" s="113"/>
      <c r="AIX526" s="113"/>
      <c r="AIY526" s="113"/>
      <c r="AIZ526" s="113"/>
      <c r="AJA526" s="113"/>
      <c r="AJB526" s="113"/>
      <c r="AJC526" s="113"/>
      <c r="AJD526" s="113"/>
      <c r="AJE526" s="113"/>
      <c r="AJF526" s="113"/>
      <c r="AJG526" s="113"/>
      <c r="AJH526" s="113"/>
      <c r="AJI526" s="113"/>
      <c r="AJJ526" s="113"/>
      <c r="AJK526" s="113"/>
      <c r="AJL526" s="113"/>
      <c r="AJM526" s="113"/>
      <c r="AJN526" s="113"/>
      <c r="AJO526" s="113"/>
      <c r="AJP526" s="113"/>
      <c r="AJQ526" s="113"/>
      <c r="AJR526" s="113"/>
      <c r="AJS526" s="113"/>
      <c r="AJT526" s="113"/>
      <c r="AJU526" s="113"/>
      <c r="AJV526" s="113"/>
      <c r="AJW526" s="113"/>
      <c r="AJX526" s="113"/>
      <c r="AJY526" s="113"/>
      <c r="AJZ526" s="113"/>
      <c r="AKA526" s="113"/>
      <c r="AKB526" s="113"/>
      <c r="AKC526" s="113"/>
      <c r="AKD526" s="113"/>
      <c r="AKE526" s="113"/>
      <c r="AKF526" s="113"/>
      <c r="AKG526" s="113"/>
      <c r="AKH526" s="113"/>
      <c r="AKI526" s="113"/>
      <c r="AKJ526" s="113"/>
      <c r="AKK526" s="113"/>
      <c r="AKL526" s="113"/>
      <c r="AKM526" s="113"/>
      <c r="AKN526" s="113"/>
      <c r="AKO526" s="113"/>
      <c r="AKP526" s="113"/>
      <c r="AKQ526" s="113"/>
      <c r="AKR526" s="113"/>
      <c r="AKS526" s="113"/>
      <c r="AKT526" s="113"/>
      <c r="AKU526" s="113"/>
      <c r="AKV526" s="113"/>
      <c r="AKW526" s="113"/>
      <c r="AKX526" s="113"/>
      <c r="AKY526" s="113"/>
      <c r="AKZ526" s="113"/>
      <c r="ALA526" s="113"/>
      <c r="ALB526" s="113"/>
      <c r="ALC526" s="113"/>
      <c r="ALD526" s="113"/>
      <c r="ALE526" s="113"/>
      <c r="ALF526" s="113"/>
      <c r="ALG526" s="113"/>
      <c r="ALH526" s="113"/>
      <c r="ALI526" s="113"/>
      <c r="ALJ526" s="113"/>
      <c r="ALK526" s="113"/>
      <c r="ALL526" s="113"/>
      <c r="ALM526" s="113"/>
      <c r="ALN526" s="113"/>
      <c r="ALO526" s="113"/>
      <c r="ALP526" s="113"/>
      <c r="ALQ526" s="113"/>
      <c r="ALR526" s="113"/>
      <c r="ALS526" s="113"/>
      <c r="ALT526" s="113"/>
      <c r="ALU526" s="113"/>
      <c r="ALV526" s="113"/>
      <c r="ALW526" s="113"/>
      <c r="ALX526" s="113"/>
      <c r="ALY526" s="113"/>
      <c r="ALZ526" s="113"/>
      <c r="AMA526" s="113"/>
      <c r="AMB526" s="113"/>
      <c r="AMC526" s="113"/>
      <c r="AMD526" s="113"/>
      <c r="AME526" s="113"/>
      <c r="AMF526" s="113"/>
      <c r="AMG526" s="113"/>
      <c r="AMH526" s="113"/>
      <c r="AMI526" s="113"/>
      <c r="AMJ526" s="113"/>
      <c r="AMK526" s="113"/>
      <c r="AML526" s="113"/>
      <c r="AMM526" s="113"/>
      <c r="AMN526" s="113"/>
      <c r="AMO526" s="113"/>
      <c r="AMP526" s="113"/>
      <c r="AMQ526" s="113"/>
      <c r="AMR526" s="113"/>
      <c r="AMS526" s="113"/>
      <c r="AMT526" s="113"/>
      <c r="AMU526" s="113"/>
      <c r="AMV526" s="113"/>
      <c r="AMW526" s="113"/>
      <c r="AMX526" s="113"/>
      <c r="AMY526" s="113"/>
      <c r="AMZ526" s="113"/>
      <c r="ANA526" s="113"/>
      <c r="ANB526" s="113"/>
    </row>
    <row r="527" spans="2:1042" ht="15" customHeight="1" x14ac:dyDescent="0.2">
      <c r="B527" s="91"/>
      <c r="C527" s="91" t="s">
        <v>92</v>
      </c>
      <c r="D527" s="283" t="e">
        <f t="shared" si="972"/>
        <v>#N/A</v>
      </c>
      <c r="E527" s="90">
        <f t="shared" si="982"/>
        <v>0</v>
      </c>
      <c r="F527" s="90">
        <f t="shared" si="983"/>
        <v>0</v>
      </c>
      <c r="G527" s="90">
        <f t="shared" si="984"/>
        <v>0</v>
      </c>
      <c r="H527" s="90">
        <f t="shared" si="963"/>
        <v>0</v>
      </c>
      <c r="I527" s="121">
        <f t="shared" si="985"/>
        <v>0</v>
      </c>
      <c r="J527" s="90">
        <f t="shared" si="986"/>
        <v>0</v>
      </c>
      <c r="K527" s="90">
        <f t="shared" si="987"/>
        <v>0</v>
      </c>
      <c r="L527" s="90">
        <f t="shared" si="964"/>
        <v>0</v>
      </c>
      <c r="M527" s="121">
        <f t="shared" si="988"/>
        <v>0</v>
      </c>
      <c r="N527" s="90">
        <f t="shared" si="989"/>
        <v>0</v>
      </c>
      <c r="O527" s="90">
        <f t="shared" si="990"/>
        <v>0</v>
      </c>
      <c r="P527" s="90">
        <f t="shared" si="965"/>
        <v>0</v>
      </c>
      <c r="Q527" s="121">
        <f t="shared" si="991"/>
        <v>0</v>
      </c>
      <c r="R527" s="90">
        <f t="shared" si="992"/>
        <v>0</v>
      </c>
      <c r="S527" s="90">
        <f t="shared" si="993"/>
        <v>0</v>
      </c>
      <c r="T527" s="90">
        <f t="shared" si="966"/>
        <v>0</v>
      </c>
      <c r="U527" s="121">
        <f t="shared" si="994"/>
        <v>0</v>
      </c>
      <c r="V527" s="90">
        <f t="shared" si="995"/>
        <v>0</v>
      </c>
      <c r="W527" s="90">
        <f t="shared" si="996"/>
        <v>0</v>
      </c>
      <c r="X527" s="90">
        <f t="shared" si="967"/>
        <v>0</v>
      </c>
      <c r="Y527" s="121">
        <f t="shared" si="997"/>
        <v>0</v>
      </c>
      <c r="Z527" s="90">
        <f t="shared" si="998"/>
        <v>0</v>
      </c>
      <c r="AA527" s="90">
        <f t="shared" si="999"/>
        <v>0</v>
      </c>
      <c r="AB527" s="90">
        <f t="shared" si="968"/>
        <v>0</v>
      </c>
      <c r="AC527" s="121">
        <f t="shared" si="1000"/>
        <v>0</v>
      </c>
      <c r="AD527" s="90">
        <f t="shared" si="1001"/>
        <v>0</v>
      </c>
      <c r="AE527" s="90">
        <f t="shared" si="1002"/>
        <v>0</v>
      </c>
      <c r="AF527" s="90">
        <f t="shared" si="969"/>
        <v>0</v>
      </c>
      <c r="AG527" s="121">
        <f t="shared" si="1003"/>
        <v>0</v>
      </c>
      <c r="AH527" s="90">
        <f t="shared" si="1004"/>
        <v>0</v>
      </c>
      <c r="AI527" s="90">
        <f t="shared" si="1005"/>
        <v>0</v>
      </c>
      <c r="AJ527" s="90">
        <f t="shared" si="970"/>
        <v>0</v>
      </c>
      <c r="AK527" s="121">
        <f t="shared" si="1006"/>
        <v>0</v>
      </c>
      <c r="AL527" s="90">
        <f t="shared" si="1007"/>
        <v>0</v>
      </c>
      <c r="AM527" s="90">
        <f t="shared" si="1008"/>
        <v>0</v>
      </c>
      <c r="AN527" s="90">
        <f t="shared" si="971"/>
        <v>0</v>
      </c>
      <c r="AO527" s="121">
        <f t="shared" si="1009"/>
        <v>0</v>
      </c>
      <c r="AP527" s="118">
        <f t="shared" si="973"/>
        <v>0</v>
      </c>
      <c r="AQ527" s="89">
        <f t="shared" si="1010"/>
        <v>0</v>
      </c>
      <c r="AR527" s="279">
        <f t="shared" si="974"/>
        <v>0</v>
      </c>
      <c r="AS527" s="121">
        <f t="shared" si="1011"/>
        <v>0</v>
      </c>
      <c r="AT527" s="118">
        <f t="shared" si="975"/>
        <v>0</v>
      </c>
      <c r="AU527" s="279">
        <f t="shared" si="1012"/>
        <v>0</v>
      </c>
      <c r="AV527" s="279">
        <f t="shared" si="976"/>
        <v>0</v>
      </c>
      <c r="AW527" s="123">
        <f t="shared" si="1013"/>
        <v>0</v>
      </c>
      <c r="AX527" s="118">
        <f t="shared" si="977"/>
        <v>0</v>
      </c>
      <c r="AY527" s="287">
        <f t="shared" si="1014"/>
        <v>0</v>
      </c>
      <c r="AZ527" s="78">
        <f t="shared" si="978"/>
        <v>0</v>
      </c>
      <c r="BA527" s="279"/>
      <c r="BC527" s="325">
        <f t="shared" si="979"/>
        <v>0</v>
      </c>
      <c r="BD527" s="330"/>
      <c r="BE527" s="331" t="b">
        <f t="shared" si="980"/>
        <v>0</v>
      </c>
      <c r="BF527" s="330"/>
      <c r="BG527" s="331" t="b">
        <f t="shared" si="981"/>
        <v>0</v>
      </c>
    </row>
    <row r="528" spans="2:1042" ht="15" customHeight="1" x14ac:dyDescent="0.2">
      <c r="B528" s="91"/>
      <c r="C528" s="91" t="s">
        <v>92</v>
      </c>
      <c r="D528" s="283" t="e">
        <f t="shared" si="972"/>
        <v>#N/A</v>
      </c>
      <c r="E528" s="90">
        <f t="shared" si="982"/>
        <v>0</v>
      </c>
      <c r="F528" s="90">
        <f t="shared" si="983"/>
        <v>0</v>
      </c>
      <c r="G528" s="90">
        <f t="shared" si="984"/>
        <v>0</v>
      </c>
      <c r="H528" s="90">
        <f t="shared" si="963"/>
        <v>0</v>
      </c>
      <c r="I528" s="121">
        <f t="shared" si="985"/>
        <v>0</v>
      </c>
      <c r="J528" s="90">
        <f t="shared" si="986"/>
        <v>0</v>
      </c>
      <c r="K528" s="90">
        <f t="shared" si="987"/>
        <v>0</v>
      </c>
      <c r="L528" s="90">
        <f t="shared" si="964"/>
        <v>0</v>
      </c>
      <c r="M528" s="121">
        <f t="shared" si="988"/>
        <v>0</v>
      </c>
      <c r="N528" s="90">
        <f t="shared" si="989"/>
        <v>0</v>
      </c>
      <c r="O528" s="90">
        <f t="shared" si="990"/>
        <v>0</v>
      </c>
      <c r="P528" s="90">
        <f t="shared" si="965"/>
        <v>0</v>
      </c>
      <c r="Q528" s="121">
        <f t="shared" si="991"/>
        <v>0</v>
      </c>
      <c r="R528" s="90">
        <f t="shared" si="992"/>
        <v>0</v>
      </c>
      <c r="S528" s="90">
        <f t="shared" si="993"/>
        <v>0</v>
      </c>
      <c r="T528" s="90">
        <f t="shared" si="966"/>
        <v>0</v>
      </c>
      <c r="U528" s="121">
        <f t="shared" si="994"/>
        <v>0</v>
      </c>
      <c r="V528" s="90">
        <f t="shared" si="995"/>
        <v>0</v>
      </c>
      <c r="W528" s="90">
        <f t="shared" si="996"/>
        <v>0</v>
      </c>
      <c r="X528" s="90">
        <f t="shared" si="967"/>
        <v>0</v>
      </c>
      <c r="Y528" s="121">
        <f t="shared" si="997"/>
        <v>0</v>
      </c>
      <c r="Z528" s="90">
        <f t="shared" si="998"/>
        <v>0</v>
      </c>
      <c r="AA528" s="90">
        <f t="shared" si="999"/>
        <v>0</v>
      </c>
      <c r="AB528" s="90">
        <f t="shared" si="968"/>
        <v>0</v>
      </c>
      <c r="AC528" s="121">
        <f t="shared" si="1000"/>
        <v>0</v>
      </c>
      <c r="AD528" s="90">
        <f t="shared" si="1001"/>
        <v>0</v>
      </c>
      <c r="AE528" s="90">
        <f t="shared" si="1002"/>
        <v>0</v>
      </c>
      <c r="AF528" s="90">
        <f t="shared" si="969"/>
        <v>0</v>
      </c>
      <c r="AG528" s="121">
        <f t="shared" si="1003"/>
        <v>0</v>
      </c>
      <c r="AH528" s="90">
        <f t="shared" si="1004"/>
        <v>0</v>
      </c>
      <c r="AI528" s="90">
        <f t="shared" si="1005"/>
        <v>0</v>
      </c>
      <c r="AJ528" s="90">
        <f t="shared" si="970"/>
        <v>0</v>
      </c>
      <c r="AK528" s="121">
        <f t="shared" si="1006"/>
        <v>0</v>
      </c>
      <c r="AL528" s="90">
        <f t="shared" si="1007"/>
        <v>0</v>
      </c>
      <c r="AM528" s="90">
        <f t="shared" si="1008"/>
        <v>0</v>
      </c>
      <c r="AN528" s="90">
        <f t="shared" si="971"/>
        <v>0</v>
      </c>
      <c r="AO528" s="121">
        <f t="shared" si="1009"/>
        <v>0</v>
      </c>
      <c r="AP528" s="118">
        <f t="shared" si="973"/>
        <v>0</v>
      </c>
      <c r="AQ528" s="89">
        <f t="shared" si="1010"/>
        <v>0</v>
      </c>
      <c r="AR528" s="279">
        <f t="shared" si="974"/>
        <v>0</v>
      </c>
      <c r="AS528" s="121">
        <f t="shared" si="1011"/>
        <v>0</v>
      </c>
      <c r="AT528" s="118">
        <f t="shared" si="975"/>
        <v>0</v>
      </c>
      <c r="AU528" s="279">
        <f t="shared" si="1012"/>
        <v>0</v>
      </c>
      <c r="AV528" s="279">
        <f t="shared" si="976"/>
        <v>0</v>
      </c>
      <c r="AW528" s="123">
        <f t="shared" si="1013"/>
        <v>0</v>
      </c>
      <c r="AX528" s="118">
        <f t="shared" si="977"/>
        <v>0</v>
      </c>
      <c r="AY528" s="287">
        <f t="shared" si="1014"/>
        <v>0</v>
      </c>
      <c r="AZ528" s="78">
        <f t="shared" si="978"/>
        <v>0</v>
      </c>
      <c r="BA528" s="279"/>
      <c r="BC528" s="325">
        <f t="shared" si="979"/>
        <v>0</v>
      </c>
      <c r="BD528" s="330"/>
      <c r="BE528" s="331" t="b">
        <f t="shared" si="980"/>
        <v>0</v>
      </c>
      <c r="BF528" s="330"/>
      <c r="BG528" s="331" t="b">
        <f t="shared" si="981"/>
        <v>0</v>
      </c>
    </row>
    <row r="529" spans="1:1042" s="289" customFormat="1" ht="15" customHeight="1" x14ac:dyDescent="0.2">
      <c r="A529" s="290"/>
      <c r="B529" s="111"/>
      <c r="C529" s="111" t="s">
        <v>92</v>
      </c>
      <c r="D529" s="284" t="e">
        <f t="shared" si="972"/>
        <v>#N/A</v>
      </c>
      <c r="E529" s="99">
        <f t="shared" si="982"/>
        <v>0</v>
      </c>
      <c r="F529" s="99">
        <f t="shared" si="983"/>
        <v>0</v>
      </c>
      <c r="G529" s="99">
        <f t="shared" si="984"/>
        <v>0</v>
      </c>
      <c r="H529" s="99">
        <f t="shared" si="963"/>
        <v>0</v>
      </c>
      <c r="I529" s="122">
        <f t="shared" si="985"/>
        <v>0</v>
      </c>
      <c r="J529" s="99">
        <f t="shared" si="986"/>
        <v>0</v>
      </c>
      <c r="K529" s="99">
        <f t="shared" si="987"/>
        <v>0</v>
      </c>
      <c r="L529" s="99">
        <f t="shared" si="964"/>
        <v>0</v>
      </c>
      <c r="M529" s="122">
        <f t="shared" si="988"/>
        <v>0</v>
      </c>
      <c r="N529" s="99">
        <f t="shared" si="989"/>
        <v>0</v>
      </c>
      <c r="O529" s="99">
        <f t="shared" si="990"/>
        <v>0</v>
      </c>
      <c r="P529" s="99">
        <f t="shared" si="965"/>
        <v>0</v>
      </c>
      <c r="Q529" s="122">
        <f t="shared" si="991"/>
        <v>0</v>
      </c>
      <c r="R529" s="99">
        <f t="shared" si="992"/>
        <v>0</v>
      </c>
      <c r="S529" s="99">
        <f t="shared" si="993"/>
        <v>0</v>
      </c>
      <c r="T529" s="99">
        <f t="shared" si="966"/>
        <v>0</v>
      </c>
      <c r="U529" s="122">
        <f t="shared" si="994"/>
        <v>0</v>
      </c>
      <c r="V529" s="99">
        <f t="shared" si="995"/>
        <v>0</v>
      </c>
      <c r="W529" s="99">
        <f t="shared" si="996"/>
        <v>0</v>
      </c>
      <c r="X529" s="99">
        <f t="shared" si="967"/>
        <v>0</v>
      </c>
      <c r="Y529" s="122">
        <f t="shared" si="997"/>
        <v>0</v>
      </c>
      <c r="Z529" s="99">
        <f t="shared" si="998"/>
        <v>0</v>
      </c>
      <c r="AA529" s="99">
        <f t="shared" si="999"/>
        <v>0</v>
      </c>
      <c r="AB529" s="99">
        <f t="shared" si="968"/>
        <v>0</v>
      </c>
      <c r="AC529" s="122">
        <f t="shared" si="1000"/>
        <v>0</v>
      </c>
      <c r="AD529" s="99">
        <f t="shared" si="1001"/>
        <v>0</v>
      </c>
      <c r="AE529" s="99">
        <f t="shared" si="1002"/>
        <v>0</v>
      </c>
      <c r="AF529" s="99">
        <f t="shared" si="969"/>
        <v>0</v>
      </c>
      <c r="AG529" s="122">
        <f t="shared" si="1003"/>
        <v>0</v>
      </c>
      <c r="AH529" s="99">
        <f t="shared" si="1004"/>
        <v>0</v>
      </c>
      <c r="AI529" s="99">
        <f t="shared" si="1005"/>
        <v>0</v>
      </c>
      <c r="AJ529" s="99">
        <f t="shared" si="970"/>
        <v>0</v>
      </c>
      <c r="AK529" s="122">
        <f t="shared" si="1006"/>
        <v>0</v>
      </c>
      <c r="AL529" s="99">
        <f t="shared" si="1007"/>
        <v>0</v>
      </c>
      <c r="AM529" s="99">
        <f t="shared" si="1008"/>
        <v>0</v>
      </c>
      <c r="AN529" s="99">
        <f t="shared" si="971"/>
        <v>0</v>
      </c>
      <c r="AO529" s="122">
        <f t="shared" si="1009"/>
        <v>0</v>
      </c>
      <c r="AP529" s="119">
        <f t="shared" si="973"/>
        <v>0</v>
      </c>
      <c r="AQ529" s="285">
        <f t="shared" si="1010"/>
        <v>0</v>
      </c>
      <c r="AR529" s="99">
        <f t="shared" si="974"/>
        <v>0</v>
      </c>
      <c r="AS529" s="122">
        <f t="shared" si="1011"/>
        <v>0</v>
      </c>
      <c r="AT529" s="119">
        <f t="shared" si="975"/>
        <v>0</v>
      </c>
      <c r="AU529" s="99">
        <f t="shared" si="1012"/>
        <v>0</v>
      </c>
      <c r="AV529" s="99">
        <f t="shared" si="976"/>
        <v>0</v>
      </c>
      <c r="AW529" s="124">
        <f t="shared" si="1013"/>
        <v>0</v>
      </c>
      <c r="AX529" s="119">
        <f t="shared" si="977"/>
        <v>0</v>
      </c>
      <c r="AY529" s="288">
        <f t="shared" si="1014"/>
        <v>0</v>
      </c>
      <c r="AZ529" s="286">
        <f t="shared" si="978"/>
        <v>0</v>
      </c>
      <c r="BA529" s="99"/>
      <c r="BB529" s="291"/>
      <c r="BC529" s="324">
        <f t="shared" si="979"/>
        <v>0</v>
      </c>
      <c r="BD529" s="332"/>
      <c r="BE529" s="333" t="b">
        <f t="shared" si="980"/>
        <v>0</v>
      </c>
      <c r="BF529" s="332"/>
      <c r="BG529" s="333" t="b">
        <f t="shared" si="981"/>
        <v>0</v>
      </c>
      <c r="BH529" s="290"/>
      <c r="BI529" s="290"/>
      <c r="BJ529" s="290"/>
      <c r="BK529" s="290"/>
      <c r="BL529" s="290"/>
      <c r="BM529" s="290"/>
      <c r="BN529" s="290"/>
      <c r="BO529" s="290"/>
      <c r="BP529" s="290"/>
      <c r="BQ529" s="290"/>
      <c r="BR529" s="290"/>
      <c r="BS529" s="290"/>
      <c r="BT529" s="290"/>
      <c r="BU529" s="290"/>
      <c r="BV529" s="290"/>
      <c r="BW529" s="290"/>
      <c r="BX529" s="290"/>
      <c r="BY529" s="290"/>
      <c r="BZ529" s="290"/>
      <c r="CA529" s="290"/>
      <c r="CB529" s="290"/>
      <c r="CC529" s="290"/>
      <c r="CD529" s="290"/>
      <c r="CE529" s="290"/>
      <c r="CF529" s="290"/>
      <c r="CG529" s="290"/>
      <c r="CH529" s="290"/>
      <c r="CI529" s="290"/>
      <c r="CJ529" s="290"/>
      <c r="CK529" s="290"/>
      <c r="CL529" s="290"/>
      <c r="CM529" s="290"/>
      <c r="CN529" s="290"/>
      <c r="CO529" s="290"/>
      <c r="CP529" s="290"/>
      <c r="CQ529" s="290"/>
      <c r="CR529" s="290"/>
      <c r="CS529" s="290"/>
      <c r="CT529" s="290"/>
      <c r="CU529" s="290"/>
      <c r="CV529" s="290"/>
      <c r="CW529" s="290"/>
      <c r="CX529" s="290"/>
      <c r="CY529" s="290"/>
      <c r="CZ529" s="290"/>
      <c r="DA529" s="290"/>
      <c r="DB529" s="290"/>
      <c r="DC529" s="290"/>
      <c r="DD529" s="290"/>
      <c r="DE529" s="290"/>
      <c r="DF529" s="290"/>
      <c r="DG529" s="290"/>
      <c r="DH529" s="290"/>
      <c r="DI529" s="290"/>
      <c r="DJ529" s="290"/>
      <c r="DK529" s="290"/>
      <c r="DL529" s="290"/>
      <c r="DM529" s="290"/>
      <c r="DN529" s="290"/>
      <c r="DO529" s="290"/>
      <c r="DP529" s="290"/>
      <c r="DQ529" s="290"/>
      <c r="DR529" s="290"/>
      <c r="DS529" s="290"/>
      <c r="DT529" s="290"/>
      <c r="DU529" s="290"/>
      <c r="DV529" s="290"/>
      <c r="DW529" s="290"/>
      <c r="DX529" s="290"/>
      <c r="DY529" s="290"/>
      <c r="DZ529" s="290"/>
      <c r="EA529" s="290"/>
      <c r="EB529" s="290"/>
      <c r="EC529" s="290"/>
      <c r="ED529" s="290"/>
      <c r="EE529" s="290"/>
      <c r="EF529" s="290"/>
      <c r="EG529" s="290"/>
      <c r="EH529" s="290"/>
      <c r="EI529" s="290"/>
      <c r="EJ529" s="290"/>
      <c r="EK529" s="290"/>
      <c r="EL529" s="290"/>
      <c r="EM529" s="290"/>
      <c r="EN529" s="290"/>
      <c r="EO529" s="290"/>
      <c r="EP529" s="290"/>
      <c r="EQ529" s="290"/>
      <c r="ER529" s="290"/>
      <c r="ES529" s="290"/>
      <c r="ET529" s="290"/>
      <c r="EU529" s="290"/>
      <c r="EV529" s="290"/>
      <c r="EW529" s="290"/>
      <c r="EX529" s="290"/>
      <c r="EY529" s="290"/>
      <c r="EZ529" s="290"/>
      <c r="FA529" s="290"/>
      <c r="FB529" s="290"/>
      <c r="FC529" s="290"/>
      <c r="FD529" s="290"/>
      <c r="FE529" s="290"/>
      <c r="FF529" s="290"/>
      <c r="FG529" s="290"/>
      <c r="FH529" s="290"/>
      <c r="FI529" s="290"/>
      <c r="FJ529" s="290"/>
      <c r="FK529" s="290"/>
      <c r="FL529" s="290"/>
      <c r="FM529" s="290"/>
      <c r="FN529" s="290"/>
      <c r="FO529" s="290"/>
      <c r="FP529" s="290"/>
      <c r="FQ529" s="290"/>
      <c r="FR529" s="290"/>
      <c r="FS529" s="290"/>
      <c r="FT529" s="290"/>
      <c r="FU529" s="290"/>
      <c r="FV529" s="290"/>
      <c r="FW529" s="290"/>
      <c r="FX529" s="290"/>
      <c r="FY529" s="290"/>
      <c r="FZ529" s="290"/>
      <c r="GA529" s="290"/>
      <c r="GB529" s="290"/>
      <c r="GC529" s="290"/>
      <c r="GD529" s="290"/>
      <c r="GE529" s="290"/>
      <c r="GF529" s="290"/>
      <c r="GG529" s="290"/>
      <c r="GH529" s="290"/>
      <c r="GI529" s="290"/>
      <c r="GJ529" s="290"/>
      <c r="GK529" s="290"/>
      <c r="GL529" s="290"/>
      <c r="GM529" s="290"/>
      <c r="GN529" s="290"/>
      <c r="GO529" s="290"/>
      <c r="GP529" s="290"/>
      <c r="GQ529" s="290"/>
      <c r="GR529" s="290"/>
      <c r="GS529" s="290"/>
      <c r="GT529" s="290"/>
      <c r="GU529" s="290"/>
      <c r="GV529" s="290"/>
      <c r="GW529" s="290"/>
      <c r="GX529" s="290"/>
      <c r="GY529" s="290"/>
      <c r="GZ529" s="290"/>
      <c r="HA529" s="290"/>
      <c r="HB529" s="290"/>
      <c r="HC529" s="290"/>
      <c r="HD529" s="290"/>
      <c r="HE529" s="290"/>
      <c r="HF529" s="290"/>
      <c r="HG529" s="290"/>
      <c r="HH529" s="290"/>
      <c r="HI529" s="290"/>
      <c r="HJ529" s="290"/>
      <c r="HK529" s="290"/>
      <c r="HL529" s="290"/>
      <c r="HM529" s="290"/>
      <c r="HN529" s="290"/>
      <c r="HO529" s="290"/>
      <c r="HP529" s="290"/>
      <c r="HQ529" s="290"/>
      <c r="HR529" s="290"/>
      <c r="HS529" s="290"/>
      <c r="HT529" s="290"/>
      <c r="HU529" s="290"/>
      <c r="HV529" s="290"/>
      <c r="HW529" s="290"/>
      <c r="HX529" s="290"/>
      <c r="HY529" s="290"/>
      <c r="HZ529" s="290"/>
      <c r="IA529" s="290"/>
      <c r="IB529" s="290"/>
      <c r="IC529" s="290"/>
      <c r="ID529" s="290"/>
      <c r="IE529" s="290"/>
      <c r="IF529" s="290"/>
      <c r="IG529" s="290"/>
      <c r="IH529" s="290"/>
      <c r="II529" s="290"/>
      <c r="IJ529" s="290"/>
      <c r="IK529" s="290"/>
      <c r="IL529" s="290"/>
      <c r="IM529" s="290"/>
      <c r="IN529" s="290"/>
      <c r="IO529" s="290"/>
      <c r="IP529" s="290"/>
      <c r="IQ529" s="290"/>
      <c r="IR529" s="290"/>
      <c r="IS529" s="290"/>
      <c r="IT529" s="290"/>
      <c r="IU529" s="290"/>
      <c r="IV529" s="290"/>
      <c r="IW529" s="290"/>
      <c r="IX529" s="290"/>
      <c r="IY529" s="290"/>
      <c r="IZ529" s="290"/>
      <c r="JA529" s="290"/>
      <c r="JB529" s="290"/>
      <c r="JC529" s="290"/>
      <c r="JD529" s="290"/>
      <c r="JE529" s="290"/>
      <c r="JF529" s="290"/>
      <c r="JG529" s="290"/>
      <c r="JH529" s="290"/>
      <c r="JI529" s="290"/>
      <c r="JJ529" s="290"/>
      <c r="JK529" s="290"/>
      <c r="JL529" s="290"/>
      <c r="JM529" s="290"/>
      <c r="JN529" s="290"/>
      <c r="JO529" s="290"/>
      <c r="JP529" s="290"/>
      <c r="JQ529" s="290"/>
      <c r="JR529" s="290"/>
      <c r="JS529" s="290"/>
      <c r="JT529" s="290"/>
      <c r="JU529" s="290"/>
      <c r="JV529" s="290"/>
      <c r="JW529" s="290"/>
      <c r="JX529" s="290"/>
      <c r="JY529" s="290"/>
      <c r="JZ529" s="290"/>
      <c r="KA529" s="290"/>
      <c r="KB529" s="290"/>
      <c r="KC529" s="290"/>
      <c r="KD529" s="290"/>
      <c r="KE529" s="290"/>
      <c r="KF529" s="290"/>
      <c r="KG529" s="290"/>
      <c r="KH529" s="290"/>
      <c r="KI529" s="290"/>
      <c r="KJ529" s="290"/>
      <c r="KK529" s="290"/>
      <c r="KL529" s="290"/>
      <c r="KM529" s="290"/>
      <c r="KN529" s="290"/>
      <c r="KO529" s="290"/>
      <c r="KP529" s="290"/>
      <c r="KQ529" s="290"/>
      <c r="KR529" s="290"/>
      <c r="KS529" s="290"/>
      <c r="KT529" s="290"/>
      <c r="KU529" s="290"/>
      <c r="KV529" s="290"/>
      <c r="KW529" s="290"/>
      <c r="KX529" s="290"/>
      <c r="KY529" s="290"/>
      <c r="KZ529" s="290"/>
      <c r="LA529" s="290"/>
      <c r="LB529" s="290"/>
      <c r="LC529" s="290"/>
      <c r="LD529" s="290"/>
      <c r="LE529" s="290"/>
      <c r="LF529" s="290"/>
      <c r="LG529" s="290"/>
      <c r="LH529" s="290"/>
      <c r="LI529" s="290"/>
      <c r="LJ529" s="290"/>
      <c r="LK529" s="290"/>
      <c r="LL529" s="290"/>
      <c r="LM529" s="290"/>
      <c r="LN529" s="290"/>
      <c r="LO529" s="290"/>
      <c r="LP529" s="290"/>
      <c r="LQ529" s="290"/>
      <c r="LR529" s="290"/>
      <c r="LS529" s="290"/>
      <c r="LT529" s="290"/>
      <c r="LU529" s="290"/>
      <c r="LV529" s="290"/>
      <c r="LW529" s="290"/>
      <c r="LX529" s="290"/>
      <c r="LY529" s="290"/>
      <c r="LZ529" s="290"/>
      <c r="MA529" s="290"/>
      <c r="MB529" s="290"/>
      <c r="MC529" s="290"/>
      <c r="MD529" s="290"/>
      <c r="ME529" s="290"/>
      <c r="MF529" s="290"/>
      <c r="MG529" s="290"/>
      <c r="MH529" s="290"/>
      <c r="MI529" s="290"/>
      <c r="MJ529" s="290"/>
      <c r="MK529" s="290"/>
      <c r="ML529" s="290"/>
      <c r="MM529" s="290"/>
      <c r="MN529" s="290"/>
      <c r="MO529" s="290"/>
      <c r="MP529" s="290"/>
      <c r="MQ529" s="290"/>
      <c r="MR529" s="290"/>
      <c r="MS529" s="290"/>
      <c r="MT529" s="290"/>
      <c r="MU529" s="290"/>
      <c r="MV529" s="290"/>
      <c r="MW529" s="290"/>
      <c r="MX529" s="290"/>
      <c r="MY529" s="290"/>
      <c r="MZ529" s="290"/>
      <c r="NA529" s="290"/>
      <c r="NB529" s="290"/>
      <c r="NC529" s="290"/>
      <c r="ND529" s="290"/>
      <c r="NE529" s="290"/>
      <c r="NF529" s="290"/>
      <c r="NG529" s="290"/>
      <c r="NH529" s="290"/>
      <c r="NI529" s="290"/>
      <c r="NJ529" s="290"/>
      <c r="NK529" s="290"/>
      <c r="NL529" s="290"/>
      <c r="NM529" s="290"/>
      <c r="NN529" s="290"/>
      <c r="NO529" s="290"/>
      <c r="NP529" s="290"/>
      <c r="NQ529" s="290"/>
      <c r="NR529" s="290"/>
      <c r="NS529" s="290"/>
      <c r="NT529" s="290"/>
      <c r="NU529" s="290"/>
      <c r="NV529" s="290"/>
      <c r="NW529" s="290"/>
      <c r="NX529" s="290"/>
      <c r="NY529" s="290"/>
      <c r="NZ529" s="290"/>
      <c r="OA529" s="290"/>
      <c r="OB529" s="290"/>
      <c r="OC529" s="290"/>
      <c r="OD529" s="290"/>
      <c r="OE529" s="290"/>
      <c r="OF529" s="290"/>
      <c r="OG529" s="290"/>
      <c r="OH529" s="290"/>
      <c r="OI529" s="290"/>
      <c r="OJ529" s="290"/>
      <c r="OK529" s="290"/>
      <c r="OL529" s="290"/>
      <c r="OM529" s="290"/>
      <c r="ON529" s="290"/>
      <c r="OO529" s="290"/>
      <c r="OP529" s="290"/>
      <c r="OQ529" s="290"/>
      <c r="OR529" s="290"/>
      <c r="OS529" s="290"/>
      <c r="OT529" s="290"/>
      <c r="OU529" s="290"/>
      <c r="OV529" s="290"/>
      <c r="OW529" s="290"/>
      <c r="OX529" s="290"/>
      <c r="OY529" s="290"/>
      <c r="OZ529" s="290"/>
      <c r="PA529" s="290"/>
      <c r="PB529" s="290"/>
      <c r="PC529" s="290"/>
      <c r="PD529" s="290"/>
      <c r="PE529" s="290"/>
      <c r="PF529" s="290"/>
      <c r="PG529" s="290"/>
      <c r="PH529" s="290"/>
      <c r="PI529" s="290"/>
      <c r="PJ529" s="290"/>
      <c r="PK529" s="290"/>
      <c r="PL529" s="290"/>
      <c r="PM529" s="290"/>
      <c r="PN529" s="290"/>
      <c r="PO529" s="290"/>
      <c r="PP529" s="290"/>
      <c r="PQ529" s="290"/>
      <c r="PR529" s="290"/>
      <c r="PS529" s="290"/>
      <c r="PT529" s="290"/>
      <c r="PU529" s="290"/>
      <c r="PV529" s="290"/>
      <c r="PW529" s="290"/>
      <c r="PX529" s="290"/>
      <c r="PY529" s="290"/>
      <c r="PZ529" s="290"/>
      <c r="QA529" s="290"/>
      <c r="QB529" s="290"/>
      <c r="QC529" s="290"/>
      <c r="QD529" s="290"/>
      <c r="QE529" s="290"/>
      <c r="QF529" s="290"/>
      <c r="QG529" s="290"/>
      <c r="QH529" s="290"/>
      <c r="QI529" s="290"/>
      <c r="QJ529" s="290"/>
      <c r="QK529" s="290"/>
      <c r="QL529" s="290"/>
      <c r="QM529" s="290"/>
      <c r="QN529" s="290"/>
      <c r="QO529" s="290"/>
      <c r="QP529" s="290"/>
      <c r="QQ529" s="290"/>
      <c r="QR529" s="290"/>
      <c r="QS529" s="290"/>
      <c r="QT529" s="290"/>
      <c r="QU529" s="290"/>
      <c r="QV529" s="290"/>
      <c r="QW529" s="290"/>
      <c r="QX529" s="290"/>
      <c r="QY529" s="290"/>
      <c r="QZ529" s="290"/>
      <c r="RA529" s="290"/>
      <c r="RB529" s="290"/>
      <c r="RC529" s="290"/>
      <c r="RD529" s="290"/>
      <c r="RE529" s="290"/>
      <c r="RF529" s="290"/>
      <c r="RG529" s="290"/>
      <c r="RH529" s="290"/>
      <c r="RI529" s="290"/>
      <c r="RJ529" s="290"/>
      <c r="RK529" s="290"/>
      <c r="RL529" s="290"/>
      <c r="RM529" s="290"/>
      <c r="RN529" s="290"/>
      <c r="RO529" s="290"/>
      <c r="RP529" s="290"/>
      <c r="RQ529" s="290"/>
      <c r="RR529" s="290"/>
      <c r="RS529" s="290"/>
      <c r="RT529" s="290"/>
      <c r="RU529" s="290"/>
      <c r="RV529" s="290"/>
      <c r="RW529" s="290"/>
      <c r="RX529" s="290"/>
      <c r="RY529" s="290"/>
      <c r="RZ529" s="290"/>
      <c r="SA529" s="290"/>
      <c r="SB529" s="290"/>
      <c r="SC529" s="290"/>
      <c r="SD529" s="290"/>
      <c r="SE529" s="290"/>
      <c r="SF529" s="290"/>
      <c r="SG529" s="290"/>
      <c r="SH529" s="290"/>
      <c r="SI529" s="290"/>
      <c r="SJ529" s="290"/>
      <c r="SK529" s="290"/>
      <c r="SL529" s="290"/>
      <c r="SM529" s="290"/>
      <c r="SN529" s="290"/>
      <c r="SO529" s="290"/>
      <c r="SP529" s="290"/>
      <c r="SQ529" s="290"/>
      <c r="SR529" s="290"/>
      <c r="SS529" s="290"/>
      <c r="ST529" s="290"/>
      <c r="SU529" s="290"/>
      <c r="SV529" s="290"/>
      <c r="SW529" s="290"/>
      <c r="SX529" s="290"/>
      <c r="SY529" s="290"/>
      <c r="SZ529" s="290"/>
      <c r="TA529" s="290"/>
      <c r="TB529" s="290"/>
      <c r="TC529" s="290"/>
      <c r="TD529" s="290"/>
      <c r="TE529" s="290"/>
      <c r="TF529" s="290"/>
      <c r="TG529" s="290"/>
      <c r="TH529" s="290"/>
      <c r="TI529" s="290"/>
      <c r="TJ529" s="290"/>
      <c r="TK529" s="290"/>
      <c r="TL529" s="290"/>
      <c r="TM529" s="290"/>
      <c r="TN529" s="290"/>
      <c r="TO529" s="290"/>
      <c r="TP529" s="290"/>
      <c r="TQ529" s="290"/>
      <c r="TR529" s="290"/>
      <c r="TS529" s="290"/>
      <c r="TT529" s="290"/>
      <c r="TU529" s="290"/>
      <c r="TV529" s="290"/>
      <c r="TW529" s="290"/>
      <c r="TX529" s="290"/>
      <c r="TY529" s="290"/>
      <c r="TZ529" s="290"/>
      <c r="UA529" s="290"/>
      <c r="UB529" s="290"/>
      <c r="UC529" s="290"/>
      <c r="UD529" s="290"/>
      <c r="UE529" s="290"/>
      <c r="UF529" s="290"/>
      <c r="UG529" s="290"/>
      <c r="UH529" s="290"/>
      <c r="UI529" s="290"/>
      <c r="UJ529" s="290"/>
      <c r="UK529" s="290"/>
      <c r="UL529" s="290"/>
      <c r="UM529" s="290"/>
      <c r="UN529" s="290"/>
      <c r="UO529" s="290"/>
      <c r="UP529" s="290"/>
      <c r="UQ529" s="290"/>
      <c r="UR529" s="290"/>
      <c r="US529" s="290"/>
      <c r="UT529" s="290"/>
      <c r="UU529" s="290"/>
      <c r="UV529" s="290"/>
      <c r="UW529" s="290"/>
      <c r="UX529" s="290"/>
      <c r="UY529" s="290"/>
      <c r="UZ529" s="290"/>
      <c r="VA529" s="290"/>
      <c r="VB529" s="290"/>
      <c r="VC529" s="290"/>
      <c r="VD529" s="290"/>
      <c r="VE529" s="290"/>
      <c r="VF529" s="290"/>
      <c r="VG529" s="290"/>
      <c r="VH529" s="290"/>
      <c r="VI529" s="290"/>
      <c r="VJ529" s="290"/>
      <c r="VK529" s="290"/>
      <c r="VL529" s="290"/>
      <c r="VM529" s="290"/>
      <c r="VN529" s="290"/>
      <c r="VO529" s="290"/>
      <c r="VP529" s="290"/>
      <c r="VQ529" s="290"/>
      <c r="VR529" s="290"/>
      <c r="VS529" s="290"/>
      <c r="VT529" s="290"/>
      <c r="VU529" s="290"/>
      <c r="VV529" s="290"/>
      <c r="VW529" s="290"/>
      <c r="VX529" s="290"/>
      <c r="VY529" s="290"/>
      <c r="VZ529" s="290"/>
      <c r="WA529" s="290"/>
      <c r="WB529" s="290"/>
      <c r="WC529" s="290"/>
      <c r="WD529" s="290"/>
      <c r="WE529" s="290"/>
      <c r="WF529" s="290"/>
      <c r="WG529" s="290"/>
      <c r="WH529" s="290"/>
      <c r="WI529" s="290"/>
      <c r="WJ529" s="290"/>
      <c r="WK529" s="290"/>
      <c r="WL529" s="290"/>
      <c r="WM529" s="290"/>
      <c r="WN529" s="290"/>
      <c r="WO529" s="290"/>
      <c r="WP529" s="290"/>
      <c r="WQ529" s="290"/>
      <c r="WR529" s="290"/>
      <c r="WS529" s="290"/>
      <c r="WT529" s="290"/>
      <c r="WU529" s="290"/>
      <c r="WV529" s="290"/>
      <c r="WW529" s="290"/>
      <c r="WX529" s="290"/>
      <c r="WY529" s="290"/>
      <c r="WZ529" s="290"/>
      <c r="XA529" s="290"/>
      <c r="XB529" s="290"/>
      <c r="XC529" s="290"/>
      <c r="XD529" s="290"/>
      <c r="XE529" s="290"/>
      <c r="XF529" s="290"/>
      <c r="XG529" s="290"/>
      <c r="XH529" s="290"/>
      <c r="XI529" s="290"/>
      <c r="XJ529" s="290"/>
      <c r="XK529" s="290"/>
      <c r="XL529" s="290"/>
      <c r="XM529" s="290"/>
      <c r="XN529" s="290"/>
      <c r="XO529" s="290"/>
      <c r="XP529" s="290"/>
      <c r="XQ529" s="290"/>
      <c r="XR529" s="290"/>
      <c r="XS529" s="290"/>
      <c r="XT529" s="290"/>
      <c r="XU529" s="290"/>
      <c r="XV529" s="290"/>
      <c r="XW529" s="290"/>
      <c r="XX529" s="290"/>
      <c r="XY529" s="290"/>
      <c r="XZ529" s="290"/>
      <c r="YA529" s="290"/>
      <c r="YB529" s="290"/>
      <c r="YC529" s="290"/>
      <c r="YD529" s="290"/>
      <c r="YE529" s="290"/>
      <c r="YF529" s="290"/>
      <c r="YG529" s="290"/>
      <c r="YH529" s="290"/>
      <c r="YI529" s="290"/>
      <c r="YJ529" s="290"/>
      <c r="YK529" s="290"/>
      <c r="YL529" s="290"/>
      <c r="YM529" s="290"/>
      <c r="YN529" s="290"/>
      <c r="YO529" s="290"/>
      <c r="YP529" s="290"/>
      <c r="YQ529" s="290"/>
      <c r="YR529" s="290"/>
      <c r="YS529" s="290"/>
      <c r="YT529" s="290"/>
      <c r="YU529" s="290"/>
      <c r="YV529" s="290"/>
      <c r="YW529" s="290"/>
      <c r="YX529" s="290"/>
      <c r="YY529" s="290"/>
      <c r="YZ529" s="290"/>
      <c r="ZA529" s="290"/>
      <c r="ZB529" s="290"/>
      <c r="ZC529" s="290"/>
      <c r="ZD529" s="290"/>
      <c r="ZE529" s="290"/>
      <c r="ZF529" s="290"/>
      <c r="ZG529" s="290"/>
      <c r="ZH529" s="290"/>
      <c r="ZI529" s="290"/>
      <c r="ZJ529" s="290"/>
      <c r="ZK529" s="290"/>
      <c r="ZL529" s="290"/>
      <c r="ZM529" s="290"/>
      <c r="ZN529" s="290"/>
      <c r="ZO529" s="290"/>
      <c r="ZP529" s="290"/>
      <c r="ZQ529" s="290"/>
      <c r="ZR529" s="290"/>
      <c r="ZS529" s="290"/>
      <c r="ZT529" s="290"/>
      <c r="ZU529" s="290"/>
      <c r="ZV529" s="290"/>
      <c r="ZW529" s="290"/>
      <c r="ZX529" s="290"/>
      <c r="ZY529" s="290"/>
      <c r="ZZ529" s="290"/>
      <c r="AAA529" s="290"/>
      <c r="AAB529" s="290"/>
      <c r="AAC529" s="290"/>
      <c r="AAD529" s="290"/>
      <c r="AAE529" s="290"/>
      <c r="AAF529" s="290"/>
      <c r="AAG529" s="290"/>
      <c r="AAH529" s="290"/>
      <c r="AAI529" s="290"/>
      <c r="AAJ529" s="290"/>
      <c r="AAK529" s="290"/>
      <c r="AAL529" s="290"/>
      <c r="AAM529" s="290"/>
      <c r="AAN529" s="290"/>
      <c r="AAO529" s="290"/>
      <c r="AAP529" s="290"/>
      <c r="AAQ529" s="290"/>
      <c r="AAR529" s="290"/>
      <c r="AAS529" s="290"/>
      <c r="AAT529" s="290"/>
      <c r="AAU529" s="290"/>
      <c r="AAV529" s="290"/>
      <c r="AAW529" s="290"/>
      <c r="AAX529" s="290"/>
      <c r="AAY529" s="290"/>
      <c r="AAZ529" s="290"/>
      <c r="ABA529" s="290"/>
      <c r="ABB529" s="290"/>
      <c r="ABC529" s="290"/>
      <c r="ABD529" s="290"/>
      <c r="ABE529" s="290"/>
      <c r="ABF529" s="290"/>
      <c r="ABG529" s="290"/>
      <c r="ABH529" s="290"/>
      <c r="ABI529" s="290"/>
      <c r="ABJ529" s="290"/>
      <c r="ABK529" s="290"/>
      <c r="ABL529" s="290"/>
      <c r="ABM529" s="290"/>
      <c r="ABN529" s="290"/>
      <c r="ABO529" s="290"/>
      <c r="ABP529" s="290"/>
      <c r="ABQ529" s="290"/>
      <c r="ABR529" s="290"/>
      <c r="ABS529" s="290"/>
      <c r="ABT529" s="290"/>
      <c r="ABU529" s="290"/>
      <c r="ABV529" s="290"/>
      <c r="ABW529" s="290"/>
      <c r="ABX529" s="290"/>
      <c r="ABY529" s="290"/>
      <c r="ABZ529" s="290"/>
      <c r="ACA529" s="290"/>
      <c r="ACB529" s="290"/>
      <c r="ACC529" s="290"/>
      <c r="ACD529" s="290"/>
      <c r="ACE529" s="290"/>
      <c r="ACF529" s="290"/>
      <c r="ACG529" s="290"/>
      <c r="ACH529" s="290"/>
      <c r="ACI529" s="290"/>
      <c r="ACJ529" s="290"/>
      <c r="ACK529" s="290"/>
      <c r="ACL529" s="290"/>
      <c r="ACM529" s="290"/>
      <c r="ACN529" s="290"/>
      <c r="ACO529" s="290"/>
      <c r="ACP529" s="290"/>
      <c r="ACQ529" s="290"/>
      <c r="ACR529" s="290"/>
      <c r="ACS529" s="290"/>
      <c r="ACT529" s="290"/>
      <c r="ACU529" s="290"/>
      <c r="ACV529" s="290"/>
      <c r="ACW529" s="290"/>
      <c r="ACX529" s="290"/>
      <c r="ACY529" s="290"/>
      <c r="ACZ529" s="290"/>
      <c r="ADA529" s="290"/>
      <c r="ADB529" s="290"/>
      <c r="ADC529" s="290"/>
      <c r="ADD529" s="290"/>
      <c r="ADE529" s="290"/>
      <c r="ADF529" s="290"/>
      <c r="ADG529" s="290"/>
      <c r="ADH529" s="290"/>
      <c r="ADI529" s="290"/>
      <c r="ADJ529" s="290"/>
      <c r="ADK529" s="290"/>
      <c r="ADL529" s="290"/>
      <c r="ADM529" s="290"/>
      <c r="ADN529" s="290"/>
      <c r="ADO529" s="290"/>
      <c r="ADP529" s="290"/>
      <c r="ADQ529" s="290"/>
      <c r="ADR529" s="290"/>
      <c r="ADS529" s="290"/>
      <c r="ADT529" s="290"/>
      <c r="ADU529" s="290"/>
      <c r="ADV529" s="290"/>
      <c r="ADW529" s="290"/>
      <c r="ADX529" s="290"/>
      <c r="ADY529" s="290"/>
      <c r="ADZ529" s="290"/>
      <c r="AEA529" s="290"/>
      <c r="AEB529" s="290"/>
      <c r="AEC529" s="290"/>
      <c r="AED529" s="290"/>
      <c r="AEE529" s="290"/>
      <c r="AEF529" s="290"/>
      <c r="AEG529" s="290"/>
      <c r="AEH529" s="290"/>
      <c r="AEI529" s="290"/>
      <c r="AEJ529" s="290"/>
      <c r="AEK529" s="290"/>
      <c r="AEL529" s="290"/>
      <c r="AEM529" s="290"/>
      <c r="AEN529" s="290"/>
      <c r="AEO529" s="290"/>
      <c r="AEP529" s="290"/>
      <c r="AEQ529" s="290"/>
      <c r="AER529" s="290"/>
      <c r="AES529" s="290"/>
      <c r="AET529" s="290"/>
      <c r="AEU529" s="290"/>
      <c r="AEV529" s="290"/>
      <c r="AEW529" s="290"/>
      <c r="AEX529" s="290"/>
      <c r="AEY529" s="290"/>
      <c r="AEZ529" s="290"/>
      <c r="AFA529" s="290"/>
      <c r="AFB529" s="290"/>
      <c r="AFC529" s="290"/>
      <c r="AFD529" s="290"/>
      <c r="AFE529" s="290"/>
      <c r="AFF529" s="290"/>
      <c r="AFG529" s="290"/>
      <c r="AFH529" s="290"/>
      <c r="AFI529" s="290"/>
      <c r="AFJ529" s="290"/>
      <c r="AFK529" s="290"/>
      <c r="AFL529" s="290"/>
      <c r="AFM529" s="290"/>
      <c r="AFN529" s="290"/>
      <c r="AFO529" s="290"/>
      <c r="AFP529" s="290"/>
      <c r="AFQ529" s="290"/>
      <c r="AFR529" s="290"/>
      <c r="AFS529" s="290"/>
      <c r="AFT529" s="290"/>
      <c r="AFU529" s="290"/>
      <c r="AFV529" s="290"/>
      <c r="AFW529" s="290"/>
      <c r="AFX529" s="290"/>
      <c r="AFY529" s="290"/>
      <c r="AFZ529" s="290"/>
      <c r="AGA529" s="290"/>
      <c r="AGB529" s="290"/>
      <c r="AGC529" s="290"/>
      <c r="AGD529" s="290"/>
      <c r="AGE529" s="290"/>
      <c r="AGF529" s="290"/>
      <c r="AGG529" s="290"/>
      <c r="AGH529" s="290"/>
      <c r="AGI529" s="290"/>
      <c r="AGJ529" s="290"/>
      <c r="AGK529" s="290"/>
      <c r="AGL529" s="290"/>
      <c r="AGM529" s="290"/>
      <c r="AGN529" s="290"/>
      <c r="AGO529" s="290"/>
      <c r="AGP529" s="290"/>
      <c r="AGQ529" s="290"/>
      <c r="AGR529" s="290"/>
      <c r="AGS529" s="290"/>
      <c r="AGT529" s="290"/>
      <c r="AGU529" s="290"/>
      <c r="AGV529" s="290"/>
      <c r="AGW529" s="290"/>
      <c r="AGX529" s="290"/>
      <c r="AGY529" s="290"/>
      <c r="AGZ529" s="290"/>
      <c r="AHA529" s="290"/>
      <c r="AHB529" s="290"/>
      <c r="AHC529" s="290"/>
      <c r="AHD529" s="290"/>
      <c r="AHE529" s="290"/>
      <c r="AHF529" s="290"/>
      <c r="AHG529" s="290"/>
      <c r="AHH529" s="290"/>
      <c r="AHI529" s="290"/>
      <c r="AHJ529" s="290"/>
      <c r="AHK529" s="290"/>
      <c r="AHL529" s="290"/>
      <c r="AHM529" s="290"/>
      <c r="AHN529" s="290"/>
      <c r="AHO529" s="290"/>
      <c r="AHP529" s="290"/>
      <c r="AHQ529" s="290"/>
      <c r="AHR529" s="290"/>
      <c r="AHS529" s="290"/>
      <c r="AHT529" s="290"/>
      <c r="AHU529" s="290"/>
      <c r="AHV529" s="290"/>
      <c r="AHW529" s="290"/>
      <c r="AHX529" s="290"/>
      <c r="AHY529" s="290"/>
      <c r="AHZ529" s="290"/>
      <c r="AIA529" s="290"/>
      <c r="AIB529" s="290"/>
      <c r="AIC529" s="290"/>
      <c r="AID529" s="290"/>
      <c r="AIE529" s="290"/>
      <c r="AIF529" s="290"/>
      <c r="AIG529" s="290"/>
      <c r="AIH529" s="290"/>
      <c r="AII529" s="290"/>
      <c r="AIJ529" s="290"/>
      <c r="AIK529" s="290"/>
      <c r="AIL529" s="290"/>
      <c r="AIM529" s="290"/>
      <c r="AIN529" s="290"/>
      <c r="AIO529" s="290"/>
      <c r="AIP529" s="290"/>
      <c r="AIQ529" s="290"/>
      <c r="AIR529" s="290"/>
      <c r="AIS529" s="290"/>
      <c r="AIT529" s="290"/>
      <c r="AIU529" s="290"/>
      <c r="AIV529" s="290"/>
      <c r="AIW529" s="290"/>
      <c r="AIX529" s="290"/>
      <c r="AIY529" s="290"/>
      <c r="AIZ529" s="290"/>
      <c r="AJA529" s="290"/>
      <c r="AJB529" s="290"/>
      <c r="AJC529" s="290"/>
      <c r="AJD529" s="290"/>
      <c r="AJE529" s="290"/>
      <c r="AJF529" s="290"/>
      <c r="AJG529" s="290"/>
      <c r="AJH529" s="290"/>
      <c r="AJI529" s="290"/>
      <c r="AJJ529" s="290"/>
      <c r="AJK529" s="290"/>
      <c r="AJL529" s="290"/>
      <c r="AJM529" s="290"/>
      <c r="AJN529" s="290"/>
      <c r="AJO529" s="290"/>
      <c r="AJP529" s="290"/>
      <c r="AJQ529" s="290"/>
      <c r="AJR529" s="290"/>
      <c r="AJS529" s="290"/>
      <c r="AJT529" s="290"/>
      <c r="AJU529" s="290"/>
      <c r="AJV529" s="290"/>
      <c r="AJW529" s="290"/>
      <c r="AJX529" s="290"/>
      <c r="AJY529" s="290"/>
      <c r="AJZ529" s="290"/>
      <c r="AKA529" s="290"/>
      <c r="AKB529" s="290"/>
      <c r="AKC529" s="290"/>
      <c r="AKD529" s="290"/>
      <c r="AKE529" s="290"/>
      <c r="AKF529" s="290"/>
      <c r="AKG529" s="290"/>
      <c r="AKH529" s="290"/>
      <c r="AKI529" s="290"/>
      <c r="AKJ529" s="290"/>
      <c r="AKK529" s="290"/>
      <c r="AKL529" s="290"/>
      <c r="AKM529" s="290"/>
      <c r="AKN529" s="290"/>
      <c r="AKO529" s="290"/>
      <c r="AKP529" s="290"/>
      <c r="AKQ529" s="290"/>
      <c r="AKR529" s="290"/>
      <c r="AKS529" s="290"/>
      <c r="AKT529" s="290"/>
      <c r="AKU529" s="290"/>
      <c r="AKV529" s="290"/>
      <c r="AKW529" s="290"/>
      <c r="AKX529" s="290"/>
      <c r="AKY529" s="290"/>
      <c r="AKZ529" s="290"/>
      <c r="ALA529" s="290"/>
      <c r="ALB529" s="290"/>
      <c r="ALC529" s="290"/>
      <c r="ALD529" s="290"/>
      <c r="ALE529" s="290"/>
      <c r="ALF529" s="290"/>
      <c r="ALG529" s="290"/>
      <c r="ALH529" s="290"/>
      <c r="ALI529" s="290"/>
      <c r="ALJ529" s="290"/>
      <c r="ALK529" s="290"/>
      <c r="ALL529" s="290"/>
      <c r="ALM529" s="290"/>
      <c r="ALN529" s="290"/>
      <c r="ALO529" s="290"/>
      <c r="ALP529" s="290"/>
      <c r="ALQ529" s="290"/>
      <c r="ALR529" s="290"/>
      <c r="ALS529" s="290"/>
      <c r="ALT529" s="290"/>
      <c r="ALU529" s="290"/>
      <c r="ALV529" s="290"/>
      <c r="ALW529" s="290"/>
      <c r="ALX529" s="290"/>
      <c r="ALY529" s="290"/>
      <c r="ALZ529" s="290"/>
      <c r="AMA529" s="290"/>
      <c r="AMB529" s="290"/>
      <c r="AMC529" s="290"/>
      <c r="AMD529" s="290"/>
      <c r="AME529" s="290"/>
      <c r="AMF529" s="290"/>
      <c r="AMG529" s="290"/>
      <c r="AMH529" s="290"/>
      <c r="AMI529" s="290"/>
      <c r="AMJ529" s="290"/>
      <c r="AMK529" s="290"/>
      <c r="AML529" s="290"/>
      <c r="AMM529" s="290"/>
      <c r="AMN529" s="290"/>
      <c r="AMO529" s="290"/>
      <c r="AMP529" s="290"/>
      <c r="AMQ529" s="290"/>
      <c r="AMR529" s="290"/>
      <c r="AMS529" s="290"/>
      <c r="AMT529" s="290"/>
      <c r="AMU529" s="290"/>
      <c r="AMV529" s="290"/>
      <c r="AMW529" s="290"/>
      <c r="AMX529" s="290"/>
      <c r="AMY529" s="290"/>
      <c r="AMZ529" s="290"/>
      <c r="ANA529" s="290"/>
      <c r="ANB529" s="290"/>
    </row>
    <row r="530" spans="1:1042" ht="15" customHeight="1" x14ac:dyDescent="0.2">
      <c r="A530"/>
      <c r="B530" s="91"/>
      <c r="C530" s="91"/>
      <c r="D530" s="283"/>
      <c r="E530" s="90"/>
      <c r="F530" s="90"/>
      <c r="G530" s="90"/>
      <c r="H530" s="90"/>
      <c r="I530" s="121"/>
      <c r="J530" s="90"/>
      <c r="K530" s="90"/>
      <c r="L530" s="90"/>
      <c r="M530" s="121"/>
      <c r="N530" s="90"/>
      <c r="O530" s="90"/>
      <c r="P530" s="90"/>
      <c r="Q530" s="121"/>
      <c r="R530" s="90"/>
      <c r="S530" s="90"/>
      <c r="T530" s="90"/>
      <c r="U530" s="121"/>
      <c r="V530" s="90"/>
      <c r="W530" s="90"/>
      <c r="X530" s="90"/>
      <c r="Y530" s="121"/>
      <c r="Z530" s="90"/>
      <c r="AA530" s="90"/>
      <c r="AB530" s="90"/>
      <c r="AC530" s="121"/>
      <c r="AD530" s="90"/>
      <c r="AE530" s="90"/>
      <c r="AF530" s="90"/>
      <c r="AG530" s="121"/>
      <c r="AH530" s="90"/>
      <c r="AI530" s="90"/>
      <c r="AJ530" s="90"/>
      <c r="AK530" s="121"/>
      <c r="AL530" s="90"/>
      <c r="AM530" s="90"/>
      <c r="AN530" s="90"/>
      <c r="AO530" s="121"/>
      <c r="AP530" s="118"/>
      <c r="AQ530" s="89"/>
      <c r="AR530" s="279"/>
      <c r="AS530" s="121"/>
      <c r="AT530" s="118"/>
      <c r="AU530" s="279"/>
      <c r="AV530" s="279"/>
      <c r="AW530" s="123"/>
      <c r="AX530" s="320" t="s">
        <v>990</v>
      </c>
      <c r="AY530" s="319">
        <f>SUM(AY475:AY529)</f>
        <v>8607.630000000001</v>
      </c>
      <c r="AZ530" s="319">
        <f>SUM(AZ475:AZ529)</f>
        <v>1563.6369</v>
      </c>
      <c r="BA530" s="829"/>
      <c r="BC530" s="438" t="str">
        <f>AX530</f>
        <v>DICEMBRE</v>
      </c>
      <c r="BD530" s="439"/>
      <c r="BE530" s="439">
        <f>SUM(BE486:BE529)</f>
        <v>0</v>
      </c>
      <c r="BF530" s="331"/>
      <c r="BG530" s="439">
        <f>SUM(BG486:BG529)</f>
        <v>0</v>
      </c>
    </row>
    <row r="531" spans="1:1042" ht="15" customHeight="1" thickBot="1" x14ac:dyDescent="0.25">
      <c r="A531"/>
      <c r="B531" s="91"/>
      <c r="C531" s="91"/>
      <c r="D531" s="283"/>
      <c r="E531" s="90"/>
      <c r="F531" s="90"/>
      <c r="G531" s="90"/>
      <c r="H531" s="90"/>
      <c r="I531" s="121"/>
      <c r="J531" s="90"/>
      <c r="K531" s="90"/>
      <c r="L531" s="90"/>
      <c r="M531" s="121"/>
      <c r="N531" s="90"/>
      <c r="O531" s="90"/>
      <c r="P531" s="90"/>
      <c r="Q531" s="121"/>
      <c r="R531" s="90"/>
      <c r="S531" s="90"/>
      <c r="T531" s="90"/>
      <c r="U531" s="121"/>
      <c r="V531" s="90"/>
      <c r="W531" s="90"/>
      <c r="X531" s="90"/>
      <c r="Y531" s="121"/>
      <c r="Z531" s="90"/>
      <c r="AA531" s="90"/>
      <c r="AB531" s="90"/>
      <c r="AC531" s="121"/>
      <c r="AD531" s="90"/>
      <c r="AE531" s="90"/>
      <c r="AF531" s="90"/>
      <c r="AG531" s="121"/>
      <c r="AH531" s="90"/>
      <c r="AI531" s="90"/>
      <c r="AJ531" s="90"/>
      <c r="AK531" s="121"/>
      <c r="AL531" s="90"/>
      <c r="AM531" s="90"/>
      <c r="AN531" s="90"/>
      <c r="AO531" s="121"/>
      <c r="AP531" s="118"/>
      <c r="AQ531" s="89"/>
      <c r="AR531" s="279"/>
      <c r="AS531" s="121"/>
      <c r="AT531" s="118"/>
      <c r="AU531" s="279"/>
      <c r="AV531" s="279"/>
      <c r="AW531" s="123"/>
      <c r="AX531" s="320"/>
      <c r="AY531" s="319"/>
      <c r="AZ531" s="321"/>
      <c r="BA531" s="829"/>
      <c r="BC531" s="438"/>
      <c r="BD531" s="439"/>
      <c r="BE531" s="439"/>
      <c r="BF531" s="331"/>
      <c r="BG531" s="439"/>
    </row>
    <row r="532" spans="1:1042" s="289" customFormat="1" ht="15" customHeight="1" thickBot="1" x14ac:dyDescent="0.25">
      <c r="B532" s="844"/>
      <c r="C532" s="111"/>
      <c r="D532" s="284"/>
      <c r="E532" s="99"/>
      <c r="F532" s="99"/>
      <c r="G532" s="99"/>
      <c r="H532" s="99"/>
      <c r="I532" s="122"/>
      <c r="J532" s="99"/>
      <c r="K532" s="99"/>
      <c r="L532" s="99"/>
      <c r="M532" s="122"/>
      <c r="N532" s="99"/>
      <c r="O532" s="99"/>
      <c r="P532" s="99"/>
      <c r="Q532" s="122"/>
      <c r="R532" s="99"/>
      <c r="S532" s="99"/>
      <c r="T532" s="99"/>
      <c r="U532" s="122"/>
      <c r="V532" s="99"/>
      <c r="W532" s="99"/>
      <c r="X532" s="99"/>
      <c r="Y532" s="122"/>
      <c r="Z532" s="99"/>
      <c r="AA532" s="99"/>
      <c r="AB532" s="99"/>
      <c r="AC532" s="122"/>
      <c r="AD532" s="99"/>
      <c r="AE532" s="99"/>
      <c r="AF532" s="99"/>
      <c r="AG532" s="122"/>
      <c r="AH532" s="99"/>
      <c r="AI532" s="99"/>
      <c r="AJ532" s="99"/>
      <c r="AK532" s="122"/>
      <c r="AL532" s="99"/>
      <c r="AM532" s="99"/>
      <c r="AN532" s="99"/>
      <c r="AO532" s="122"/>
      <c r="AP532" s="119"/>
      <c r="AQ532" s="285"/>
      <c r="AR532" s="99"/>
      <c r="AS532" s="122"/>
      <c r="AT532" s="119"/>
      <c r="AU532" s="99"/>
      <c r="AV532" s="99"/>
      <c r="AW532" s="339"/>
      <c r="AX532" s="340" t="s">
        <v>1004</v>
      </c>
      <c r="AY532" s="341">
        <f>AY530+AY474+AY417</f>
        <v>40768.100000000006</v>
      </c>
      <c r="AZ532" s="342">
        <f>AZ530+AZ474+AZ417</f>
        <v>7939.4990999999991</v>
      </c>
      <c r="BA532" s="99"/>
      <c r="BB532" s="291"/>
      <c r="BC532" s="324"/>
      <c r="BD532" s="428"/>
      <c r="BE532" s="428"/>
      <c r="BF532" s="428"/>
      <c r="BG532" s="333"/>
      <c r="BH532" s="290"/>
      <c r="BI532" s="290"/>
      <c r="BJ532" s="290"/>
      <c r="BK532" s="290"/>
      <c r="BL532" s="290"/>
      <c r="BM532" s="290"/>
      <c r="BN532" s="290"/>
      <c r="BO532" s="290"/>
      <c r="BP532" s="290"/>
      <c r="BQ532" s="290"/>
      <c r="BR532" s="290"/>
      <c r="BS532" s="290"/>
      <c r="BT532" s="290"/>
      <c r="BU532" s="290"/>
      <c r="BV532" s="290"/>
      <c r="BW532" s="290"/>
      <c r="BX532" s="290"/>
      <c r="BY532" s="290"/>
      <c r="BZ532" s="290"/>
      <c r="CA532" s="290"/>
      <c r="CB532" s="290"/>
      <c r="CC532" s="290"/>
      <c r="CD532" s="290"/>
      <c r="CE532" s="290"/>
      <c r="CF532" s="290"/>
      <c r="CG532" s="290"/>
      <c r="CH532" s="290"/>
      <c r="CI532" s="290"/>
      <c r="CJ532" s="290"/>
      <c r="CK532" s="290"/>
      <c r="CL532" s="290"/>
      <c r="CM532" s="290"/>
      <c r="CN532" s="290"/>
      <c r="CO532" s="290"/>
      <c r="CP532" s="290"/>
      <c r="CQ532" s="290"/>
      <c r="CR532" s="290"/>
      <c r="CS532" s="290"/>
      <c r="CT532" s="290"/>
      <c r="CU532" s="290"/>
      <c r="CV532" s="290"/>
      <c r="CW532" s="290"/>
      <c r="CX532" s="290"/>
      <c r="CY532" s="290"/>
      <c r="CZ532" s="290"/>
      <c r="DA532" s="290"/>
      <c r="DB532" s="290"/>
      <c r="DC532" s="290"/>
      <c r="DD532" s="290"/>
      <c r="DE532" s="290"/>
      <c r="DF532" s="290"/>
      <c r="DG532" s="290"/>
      <c r="DH532" s="290"/>
      <c r="DI532" s="290"/>
      <c r="DJ532" s="290"/>
      <c r="DK532" s="290"/>
      <c r="DL532" s="290"/>
      <c r="DM532" s="290"/>
      <c r="DN532" s="290"/>
      <c r="DO532" s="290"/>
      <c r="DP532" s="290"/>
      <c r="DQ532" s="290"/>
      <c r="DR532" s="290"/>
      <c r="DS532" s="290"/>
      <c r="DT532" s="290"/>
      <c r="DU532" s="290"/>
      <c r="DV532" s="290"/>
      <c r="DW532" s="290"/>
      <c r="DX532" s="290"/>
      <c r="DY532" s="290"/>
      <c r="DZ532" s="290"/>
      <c r="EA532" s="290"/>
      <c r="EB532" s="290"/>
      <c r="EC532" s="290"/>
      <c r="ED532" s="290"/>
      <c r="EE532" s="290"/>
      <c r="EF532" s="290"/>
      <c r="EG532" s="290"/>
      <c r="EH532" s="290"/>
      <c r="EI532" s="290"/>
      <c r="EJ532" s="290"/>
      <c r="EK532" s="290"/>
      <c r="EL532" s="290"/>
      <c r="EM532" s="290"/>
      <c r="EN532" s="290"/>
      <c r="EO532" s="290"/>
      <c r="EP532" s="290"/>
      <c r="EQ532" s="290"/>
      <c r="ER532" s="290"/>
      <c r="ES532" s="290"/>
      <c r="ET532" s="290"/>
      <c r="EU532" s="290"/>
      <c r="EV532" s="290"/>
      <c r="EW532" s="290"/>
      <c r="EX532" s="290"/>
      <c r="EY532" s="290"/>
      <c r="EZ532" s="290"/>
      <c r="FA532" s="290"/>
      <c r="FB532" s="290"/>
      <c r="FC532" s="290"/>
      <c r="FD532" s="290"/>
      <c r="FE532" s="290"/>
      <c r="FF532" s="290"/>
      <c r="FG532" s="290"/>
      <c r="FH532" s="290"/>
      <c r="FI532" s="290"/>
      <c r="FJ532" s="290"/>
      <c r="FK532" s="290"/>
      <c r="FL532" s="290"/>
      <c r="FM532" s="290"/>
      <c r="FN532" s="290"/>
      <c r="FO532" s="290"/>
      <c r="FP532" s="290"/>
      <c r="FQ532" s="290"/>
      <c r="FR532" s="290"/>
      <c r="FS532" s="290"/>
      <c r="FT532" s="290"/>
      <c r="FU532" s="290"/>
      <c r="FV532" s="290"/>
      <c r="FW532" s="290"/>
      <c r="FX532" s="290"/>
      <c r="FY532" s="290"/>
      <c r="FZ532" s="290"/>
      <c r="GA532" s="290"/>
      <c r="GB532" s="290"/>
      <c r="GC532" s="290"/>
      <c r="GD532" s="290"/>
      <c r="GE532" s="290"/>
      <c r="GF532" s="290"/>
      <c r="GG532" s="290"/>
      <c r="GH532" s="290"/>
      <c r="GI532" s="290"/>
      <c r="GJ532" s="290"/>
      <c r="GK532" s="290"/>
      <c r="GL532" s="290"/>
      <c r="GM532" s="290"/>
      <c r="GN532" s="290"/>
      <c r="GO532" s="290"/>
      <c r="GP532" s="290"/>
      <c r="GQ532" s="290"/>
      <c r="GR532" s="290"/>
      <c r="GS532" s="290"/>
      <c r="GT532" s="290"/>
      <c r="GU532" s="290"/>
      <c r="GV532" s="290"/>
      <c r="GW532" s="290"/>
      <c r="GX532" s="290"/>
      <c r="GY532" s="290"/>
      <c r="GZ532" s="290"/>
      <c r="HA532" s="290"/>
      <c r="HB532" s="290"/>
      <c r="HC532" s="290"/>
      <c r="HD532" s="290"/>
      <c r="HE532" s="290"/>
      <c r="HF532" s="290"/>
      <c r="HG532" s="290"/>
      <c r="HH532" s="290"/>
      <c r="HI532" s="290"/>
      <c r="HJ532" s="290"/>
      <c r="HK532" s="290"/>
      <c r="HL532" s="290"/>
      <c r="HM532" s="290"/>
      <c r="HN532" s="290"/>
      <c r="HO532" s="290"/>
      <c r="HP532" s="290"/>
      <c r="HQ532" s="290"/>
      <c r="HR532" s="290"/>
      <c r="HS532" s="290"/>
      <c r="HT532" s="290"/>
      <c r="HU532" s="290"/>
      <c r="HV532" s="290"/>
      <c r="HW532" s="290"/>
      <c r="HX532" s="290"/>
      <c r="HY532" s="290"/>
      <c r="HZ532" s="290"/>
      <c r="IA532" s="290"/>
      <c r="IB532" s="290"/>
      <c r="IC532" s="290"/>
      <c r="ID532" s="290"/>
      <c r="IE532" s="290"/>
      <c r="IF532" s="290"/>
      <c r="IG532" s="290"/>
      <c r="IH532" s="290"/>
      <c r="II532" s="290"/>
      <c r="IJ532" s="290"/>
      <c r="IK532" s="290"/>
      <c r="IL532" s="290"/>
      <c r="IM532" s="290"/>
      <c r="IN532" s="290"/>
      <c r="IO532" s="290"/>
      <c r="IP532" s="290"/>
      <c r="IQ532" s="290"/>
      <c r="IR532" s="290"/>
      <c r="IS532" s="290"/>
      <c r="IT532" s="290"/>
      <c r="IU532" s="290"/>
      <c r="IV532" s="290"/>
      <c r="IW532" s="290"/>
      <c r="IX532" s="290"/>
      <c r="IY532" s="290"/>
      <c r="IZ532" s="290"/>
      <c r="JA532" s="290"/>
      <c r="JB532" s="290"/>
      <c r="JC532" s="290"/>
      <c r="JD532" s="290"/>
      <c r="JE532" s="290"/>
      <c r="JF532" s="290"/>
      <c r="JG532" s="290"/>
      <c r="JH532" s="290"/>
      <c r="JI532" s="290"/>
      <c r="JJ532" s="290"/>
      <c r="JK532" s="290"/>
      <c r="JL532" s="290"/>
      <c r="JM532" s="290"/>
      <c r="JN532" s="290"/>
      <c r="JO532" s="290"/>
      <c r="JP532" s="290"/>
      <c r="JQ532" s="290"/>
      <c r="JR532" s="290"/>
      <c r="JS532" s="290"/>
      <c r="JT532" s="290"/>
      <c r="JU532" s="290"/>
      <c r="JV532" s="290"/>
      <c r="JW532" s="290"/>
      <c r="JX532" s="290"/>
      <c r="JY532" s="290"/>
      <c r="JZ532" s="290"/>
      <c r="KA532" s="290"/>
      <c r="KB532" s="290"/>
      <c r="KC532" s="290"/>
      <c r="KD532" s="290"/>
      <c r="KE532" s="290"/>
      <c r="KF532" s="290"/>
      <c r="KG532" s="290"/>
      <c r="KH532" s="290"/>
      <c r="KI532" s="290"/>
      <c r="KJ532" s="290"/>
      <c r="KK532" s="290"/>
      <c r="KL532" s="290"/>
      <c r="KM532" s="290"/>
      <c r="KN532" s="290"/>
      <c r="KO532" s="290"/>
      <c r="KP532" s="290"/>
      <c r="KQ532" s="290"/>
      <c r="KR532" s="290"/>
      <c r="KS532" s="290"/>
      <c r="KT532" s="290"/>
      <c r="KU532" s="290"/>
      <c r="KV532" s="290"/>
      <c r="KW532" s="290"/>
      <c r="KX532" s="290"/>
      <c r="KY532" s="290"/>
      <c r="KZ532" s="290"/>
      <c r="LA532" s="290"/>
      <c r="LB532" s="290"/>
      <c r="LC532" s="290"/>
      <c r="LD532" s="290"/>
      <c r="LE532" s="290"/>
      <c r="LF532" s="290"/>
      <c r="LG532" s="290"/>
      <c r="LH532" s="290"/>
      <c r="LI532" s="290"/>
      <c r="LJ532" s="290"/>
      <c r="LK532" s="290"/>
      <c r="LL532" s="290"/>
      <c r="LM532" s="290"/>
      <c r="LN532" s="290"/>
      <c r="LO532" s="290"/>
      <c r="LP532" s="290"/>
      <c r="LQ532" s="290"/>
      <c r="LR532" s="290"/>
      <c r="LS532" s="290"/>
      <c r="LT532" s="290"/>
      <c r="LU532" s="290"/>
      <c r="LV532" s="290"/>
      <c r="LW532" s="290"/>
      <c r="LX532" s="290"/>
      <c r="LY532" s="290"/>
      <c r="LZ532" s="290"/>
      <c r="MA532" s="290"/>
      <c r="MB532" s="290"/>
      <c r="MC532" s="290"/>
      <c r="MD532" s="290"/>
      <c r="ME532" s="290"/>
      <c r="MF532" s="290"/>
      <c r="MG532" s="290"/>
      <c r="MH532" s="290"/>
      <c r="MI532" s="290"/>
      <c r="MJ532" s="290"/>
      <c r="MK532" s="290"/>
      <c r="ML532" s="290"/>
      <c r="MM532" s="290"/>
      <c r="MN532" s="290"/>
      <c r="MO532" s="290"/>
      <c r="MP532" s="290"/>
      <c r="MQ532" s="290"/>
      <c r="MR532" s="290"/>
      <c r="MS532" s="290"/>
      <c r="MT532" s="290"/>
      <c r="MU532" s="290"/>
      <c r="MV532" s="290"/>
      <c r="MW532" s="290"/>
      <c r="MX532" s="290"/>
      <c r="MY532" s="290"/>
      <c r="MZ532" s="290"/>
      <c r="NA532" s="290"/>
      <c r="NB532" s="290"/>
      <c r="NC532" s="290"/>
      <c r="ND532" s="290"/>
      <c r="NE532" s="290"/>
      <c r="NF532" s="290"/>
      <c r="NG532" s="290"/>
      <c r="NH532" s="290"/>
      <c r="NI532" s="290"/>
      <c r="NJ532" s="290"/>
      <c r="NK532" s="290"/>
      <c r="NL532" s="290"/>
      <c r="NM532" s="290"/>
      <c r="NN532" s="290"/>
      <c r="NO532" s="290"/>
      <c r="NP532" s="290"/>
      <c r="NQ532" s="290"/>
      <c r="NR532" s="290"/>
      <c r="NS532" s="290"/>
      <c r="NT532" s="290"/>
      <c r="NU532" s="290"/>
      <c r="NV532" s="290"/>
      <c r="NW532" s="290"/>
      <c r="NX532" s="290"/>
      <c r="NY532" s="290"/>
      <c r="NZ532" s="290"/>
      <c r="OA532" s="290"/>
      <c r="OB532" s="290"/>
      <c r="OC532" s="290"/>
      <c r="OD532" s="290"/>
      <c r="OE532" s="290"/>
      <c r="OF532" s="290"/>
      <c r="OG532" s="290"/>
      <c r="OH532" s="290"/>
      <c r="OI532" s="290"/>
      <c r="OJ532" s="290"/>
      <c r="OK532" s="290"/>
      <c r="OL532" s="290"/>
      <c r="OM532" s="290"/>
      <c r="ON532" s="290"/>
      <c r="OO532" s="290"/>
      <c r="OP532" s="290"/>
      <c r="OQ532" s="290"/>
      <c r="OR532" s="290"/>
      <c r="OS532" s="290"/>
      <c r="OT532" s="290"/>
      <c r="OU532" s="290"/>
      <c r="OV532" s="290"/>
      <c r="OW532" s="290"/>
      <c r="OX532" s="290"/>
      <c r="OY532" s="290"/>
      <c r="OZ532" s="290"/>
      <c r="PA532" s="290"/>
      <c r="PB532" s="290"/>
      <c r="PC532" s="290"/>
      <c r="PD532" s="290"/>
      <c r="PE532" s="290"/>
      <c r="PF532" s="290"/>
      <c r="PG532" s="290"/>
      <c r="PH532" s="290"/>
      <c r="PI532" s="290"/>
      <c r="PJ532" s="290"/>
      <c r="PK532" s="290"/>
      <c r="PL532" s="290"/>
      <c r="PM532" s="290"/>
      <c r="PN532" s="290"/>
      <c r="PO532" s="290"/>
      <c r="PP532" s="290"/>
      <c r="PQ532" s="290"/>
      <c r="PR532" s="290"/>
      <c r="PS532" s="290"/>
      <c r="PT532" s="290"/>
      <c r="PU532" s="290"/>
      <c r="PV532" s="290"/>
      <c r="PW532" s="290"/>
      <c r="PX532" s="290"/>
      <c r="PY532" s="290"/>
      <c r="PZ532" s="290"/>
      <c r="QA532" s="290"/>
      <c r="QB532" s="290"/>
      <c r="QC532" s="290"/>
      <c r="QD532" s="290"/>
      <c r="QE532" s="290"/>
      <c r="QF532" s="290"/>
      <c r="QG532" s="290"/>
      <c r="QH532" s="290"/>
      <c r="QI532" s="290"/>
      <c r="QJ532" s="290"/>
      <c r="QK532" s="290"/>
      <c r="QL532" s="290"/>
      <c r="QM532" s="290"/>
      <c r="QN532" s="290"/>
      <c r="QO532" s="290"/>
      <c r="QP532" s="290"/>
      <c r="QQ532" s="290"/>
      <c r="QR532" s="290"/>
      <c r="QS532" s="290"/>
      <c r="QT532" s="290"/>
      <c r="QU532" s="290"/>
      <c r="QV532" s="290"/>
      <c r="QW532" s="290"/>
      <c r="QX532" s="290"/>
      <c r="QY532" s="290"/>
      <c r="QZ532" s="290"/>
      <c r="RA532" s="290"/>
      <c r="RB532" s="290"/>
      <c r="RC532" s="290"/>
      <c r="RD532" s="290"/>
      <c r="RE532" s="290"/>
      <c r="RF532" s="290"/>
      <c r="RG532" s="290"/>
      <c r="RH532" s="290"/>
      <c r="RI532" s="290"/>
      <c r="RJ532" s="290"/>
      <c r="RK532" s="290"/>
      <c r="RL532" s="290"/>
      <c r="RM532" s="290"/>
      <c r="RN532" s="290"/>
      <c r="RO532" s="290"/>
      <c r="RP532" s="290"/>
      <c r="RQ532" s="290"/>
      <c r="RR532" s="290"/>
      <c r="RS532" s="290"/>
      <c r="RT532" s="290"/>
      <c r="RU532" s="290"/>
      <c r="RV532" s="290"/>
      <c r="RW532" s="290"/>
      <c r="RX532" s="290"/>
      <c r="RY532" s="290"/>
      <c r="RZ532" s="290"/>
      <c r="SA532" s="290"/>
      <c r="SB532" s="290"/>
      <c r="SC532" s="290"/>
      <c r="SD532" s="290"/>
      <c r="SE532" s="290"/>
      <c r="SF532" s="290"/>
      <c r="SG532" s="290"/>
      <c r="SH532" s="290"/>
      <c r="SI532" s="290"/>
      <c r="SJ532" s="290"/>
      <c r="SK532" s="290"/>
      <c r="SL532" s="290"/>
      <c r="SM532" s="290"/>
      <c r="SN532" s="290"/>
      <c r="SO532" s="290"/>
      <c r="SP532" s="290"/>
      <c r="SQ532" s="290"/>
      <c r="SR532" s="290"/>
      <c r="SS532" s="290"/>
      <c r="ST532" s="290"/>
      <c r="SU532" s="290"/>
      <c r="SV532" s="290"/>
      <c r="SW532" s="290"/>
      <c r="SX532" s="290"/>
      <c r="SY532" s="290"/>
      <c r="SZ532" s="290"/>
      <c r="TA532" s="290"/>
      <c r="TB532" s="290"/>
      <c r="TC532" s="290"/>
      <c r="TD532" s="290"/>
      <c r="TE532" s="290"/>
      <c r="TF532" s="290"/>
      <c r="TG532" s="290"/>
      <c r="TH532" s="290"/>
      <c r="TI532" s="290"/>
      <c r="TJ532" s="290"/>
      <c r="TK532" s="290"/>
      <c r="TL532" s="290"/>
      <c r="TM532" s="290"/>
      <c r="TN532" s="290"/>
      <c r="TO532" s="290"/>
      <c r="TP532" s="290"/>
      <c r="TQ532" s="290"/>
      <c r="TR532" s="290"/>
      <c r="TS532" s="290"/>
      <c r="TT532" s="290"/>
      <c r="TU532" s="290"/>
      <c r="TV532" s="290"/>
      <c r="TW532" s="290"/>
      <c r="TX532" s="290"/>
      <c r="TY532" s="290"/>
      <c r="TZ532" s="290"/>
      <c r="UA532" s="290"/>
      <c r="UB532" s="290"/>
      <c r="UC532" s="290"/>
      <c r="UD532" s="290"/>
      <c r="UE532" s="290"/>
      <c r="UF532" s="290"/>
      <c r="UG532" s="290"/>
      <c r="UH532" s="290"/>
      <c r="UI532" s="290"/>
      <c r="UJ532" s="290"/>
      <c r="UK532" s="290"/>
      <c r="UL532" s="290"/>
      <c r="UM532" s="290"/>
      <c r="UN532" s="290"/>
      <c r="UO532" s="290"/>
      <c r="UP532" s="290"/>
      <c r="UQ532" s="290"/>
      <c r="UR532" s="290"/>
      <c r="US532" s="290"/>
      <c r="UT532" s="290"/>
      <c r="UU532" s="290"/>
      <c r="UV532" s="290"/>
      <c r="UW532" s="290"/>
      <c r="UX532" s="290"/>
      <c r="UY532" s="290"/>
      <c r="UZ532" s="290"/>
      <c r="VA532" s="290"/>
      <c r="VB532" s="290"/>
      <c r="VC532" s="290"/>
      <c r="VD532" s="290"/>
      <c r="VE532" s="290"/>
      <c r="VF532" s="290"/>
      <c r="VG532" s="290"/>
      <c r="VH532" s="290"/>
      <c r="VI532" s="290"/>
      <c r="VJ532" s="290"/>
      <c r="VK532" s="290"/>
      <c r="VL532" s="290"/>
      <c r="VM532" s="290"/>
      <c r="VN532" s="290"/>
      <c r="VO532" s="290"/>
      <c r="VP532" s="290"/>
      <c r="VQ532" s="290"/>
      <c r="VR532" s="290"/>
      <c r="VS532" s="290"/>
      <c r="VT532" s="290"/>
      <c r="VU532" s="290"/>
      <c r="VV532" s="290"/>
      <c r="VW532" s="290"/>
      <c r="VX532" s="290"/>
      <c r="VY532" s="290"/>
      <c r="VZ532" s="290"/>
      <c r="WA532" s="290"/>
      <c r="WB532" s="290"/>
      <c r="WC532" s="290"/>
      <c r="WD532" s="290"/>
      <c r="WE532" s="290"/>
      <c r="WF532" s="290"/>
      <c r="WG532" s="290"/>
      <c r="WH532" s="290"/>
      <c r="WI532" s="290"/>
      <c r="WJ532" s="290"/>
      <c r="WK532" s="290"/>
      <c r="WL532" s="290"/>
      <c r="WM532" s="290"/>
      <c r="WN532" s="290"/>
      <c r="WO532" s="290"/>
      <c r="WP532" s="290"/>
      <c r="WQ532" s="290"/>
      <c r="WR532" s="290"/>
      <c r="WS532" s="290"/>
      <c r="WT532" s="290"/>
      <c r="WU532" s="290"/>
      <c r="WV532" s="290"/>
      <c r="WW532" s="290"/>
      <c r="WX532" s="290"/>
      <c r="WY532" s="290"/>
      <c r="WZ532" s="290"/>
      <c r="XA532" s="290"/>
      <c r="XB532" s="290"/>
      <c r="XC532" s="290"/>
      <c r="XD532" s="290"/>
      <c r="XE532" s="290"/>
      <c r="XF532" s="290"/>
      <c r="XG532" s="290"/>
      <c r="XH532" s="290"/>
      <c r="XI532" s="290"/>
      <c r="XJ532" s="290"/>
      <c r="XK532" s="290"/>
      <c r="XL532" s="290"/>
      <c r="XM532" s="290"/>
      <c r="XN532" s="290"/>
      <c r="XO532" s="290"/>
      <c r="XP532" s="290"/>
      <c r="XQ532" s="290"/>
      <c r="XR532" s="290"/>
      <c r="XS532" s="290"/>
      <c r="XT532" s="290"/>
      <c r="XU532" s="290"/>
      <c r="XV532" s="290"/>
      <c r="XW532" s="290"/>
      <c r="XX532" s="290"/>
      <c r="XY532" s="290"/>
      <c r="XZ532" s="290"/>
      <c r="YA532" s="290"/>
      <c r="YB532" s="290"/>
      <c r="YC532" s="290"/>
      <c r="YD532" s="290"/>
      <c r="YE532" s="290"/>
      <c r="YF532" s="290"/>
      <c r="YG532" s="290"/>
      <c r="YH532" s="290"/>
      <c r="YI532" s="290"/>
      <c r="YJ532" s="290"/>
      <c r="YK532" s="290"/>
      <c r="YL532" s="290"/>
      <c r="YM532" s="290"/>
      <c r="YN532" s="290"/>
      <c r="YO532" s="290"/>
      <c r="YP532" s="290"/>
      <c r="YQ532" s="290"/>
      <c r="YR532" s="290"/>
      <c r="YS532" s="290"/>
      <c r="YT532" s="290"/>
      <c r="YU532" s="290"/>
      <c r="YV532" s="290"/>
      <c r="YW532" s="290"/>
      <c r="YX532" s="290"/>
      <c r="YY532" s="290"/>
      <c r="YZ532" s="290"/>
      <c r="ZA532" s="290"/>
      <c r="ZB532" s="290"/>
      <c r="ZC532" s="290"/>
      <c r="ZD532" s="290"/>
      <c r="ZE532" s="290"/>
      <c r="ZF532" s="290"/>
      <c r="ZG532" s="290"/>
      <c r="ZH532" s="290"/>
      <c r="ZI532" s="290"/>
      <c r="ZJ532" s="290"/>
      <c r="ZK532" s="290"/>
      <c r="ZL532" s="290"/>
      <c r="ZM532" s="290"/>
      <c r="ZN532" s="290"/>
      <c r="ZO532" s="290"/>
      <c r="ZP532" s="290"/>
      <c r="ZQ532" s="290"/>
      <c r="ZR532" s="290"/>
      <c r="ZS532" s="290"/>
      <c r="ZT532" s="290"/>
      <c r="ZU532" s="290"/>
      <c r="ZV532" s="290"/>
      <c r="ZW532" s="290"/>
      <c r="ZX532" s="290"/>
      <c r="ZY532" s="290"/>
      <c r="ZZ532" s="290"/>
      <c r="AAA532" s="290"/>
      <c r="AAB532" s="290"/>
      <c r="AAC532" s="290"/>
      <c r="AAD532" s="290"/>
      <c r="AAE532" s="290"/>
      <c r="AAF532" s="290"/>
      <c r="AAG532" s="290"/>
      <c r="AAH532" s="290"/>
      <c r="AAI532" s="290"/>
      <c r="AAJ532" s="290"/>
      <c r="AAK532" s="290"/>
      <c r="AAL532" s="290"/>
      <c r="AAM532" s="290"/>
      <c r="AAN532" s="290"/>
      <c r="AAO532" s="290"/>
      <c r="AAP532" s="290"/>
      <c r="AAQ532" s="290"/>
      <c r="AAR532" s="290"/>
      <c r="AAS532" s="290"/>
      <c r="AAT532" s="290"/>
      <c r="AAU532" s="290"/>
      <c r="AAV532" s="290"/>
      <c r="AAW532" s="290"/>
      <c r="AAX532" s="290"/>
      <c r="AAY532" s="290"/>
      <c r="AAZ532" s="290"/>
      <c r="ABA532" s="290"/>
      <c r="ABB532" s="290"/>
      <c r="ABC532" s="290"/>
      <c r="ABD532" s="290"/>
      <c r="ABE532" s="290"/>
      <c r="ABF532" s="290"/>
      <c r="ABG532" s="290"/>
      <c r="ABH532" s="290"/>
      <c r="ABI532" s="290"/>
      <c r="ABJ532" s="290"/>
      <c r="ABK532" s="290"/>
      <c r="ABL532" s="290"/>
      <c r="ABM532" s="290"/>
      <c r="ABN532" s="290"/>
      <c r="ABO532" s="290"/>
      <c r="ABP532" s="290"/>
      <c r="ABQ532" s="290"/>
      <c r="ABR532" s="290"/>
      <c r="ABS532" s="290"/>
      <c r="ABT532" s="290"/>
      <c r="ABU532" s="290"/>
      <c r="ABV532" s="290"/>
      <c r="ABW532" s="290"/>
      <c r="ABX532" s="290"/>
      <c r="ABY532" s="290"/>
      <c r="ABZ532" s="290"/>
      <c r="ACA532" s="290"/>
      <c r="ACB532" s="290"/>
      <c r="ACC532" s="290"/>
      <c r="ACD532" s="290"/>
      <c r="ACE532" s="290"/>
      <c r="ACF532" s="290"/>
      <c r="ACG532" s="290"/>
      <c r="ACH532" s="290"/>
      <c r="ACI532" s="290"/>
      <c r="ACJ532" s="290"/>
      <c r="ACK532" s="290"/>
      <c r="ACL532" s="290"/>
      <c r="ACM532" s="290"/>
      <c r="ACN532" s="290"/>
      <c r="ACO532" s="290"/>
      <c r="ACP532" s="290"/>
      <c r="ACQ532" s="290"/>
      <c r="ACR532" s="290"/>
      <c r="ACS532" s="290"/>
      <c r="ACT532" s="290"/>
      <c r="ACU532" s="290"/>
      <c r="ACV532" s="290"/>
      <c r="ACW532" s="290"/>
      <c r="ACX532" s="290"/>
      <c r="ACY532" s="290"/>
      <c r="ACZ532" s="290"/>
      <c r="ADA532" s="290"/>
      <c r="ADB532" s="290"/>
      <c r="ADC532" s="290"/>
      <c r="ADD532" s="290"/>
      <c r="ADE532" s="290"/>
      <c r="ADF532" s="290"/>
      <c r="ADG532" s="290"/>
      <c r="ADH532" s="290"/>
      <c r="ADI532" s="290"/>
      <c r="ADJ532" s="290"/>
      <c r="ADK532" s="290"/>
      <c r="ADL532" s="290"/>
      <c r="ADM532" s="290"/>
      <c r="ADN532" s="290"/>
      <c r="ADO532" s="290"/>
      <c r="ADP532" s="290"/>
      <c r="ADQ532" s="290"/>
      <c r="ADR532" s="290"/>
      <c r="ADS532" s="290"/>
      <c r="ADT532" s="290"/>
      <c r="ADU532" s="290"/>
      <c r="ADV532" s="290"/>
      <c r="ADW532" s="290"/>
      <c r="ADX532" s="290"/>
      <c r="ADY532" s="290"/>
      <c r="ADZ532" s="290"/>
      <c r="AEA532" s="290"/>
      <c r="AEB532" s="290"/>
      <c r="AEC532" s="290"/>
      <c r="AED532" s="290"/>
      <c r="AEE532" s="290"/>
      <c r="AEF532" s="290"/>
      <c r="AEG532" s="290"/>
      <c r="AEH532" s="290"/>
      <c r="AEI532" s="290"/>
      <c r="AEJ532" s="290"/>
      <c r="AEK532" s="290"/>
      <c r="AEL532" s="290"/>
      <c r="AEM532" s="290"/>
      <c r="AEN532" s="290"/>
      <c r="AEO532" s="290"/>
      <c r="AEP532" s="290"/>
      <c r="AEQ532" s="290"/>
      <c r="AER532" s="290"/>
      <c r="AES532" s="290"/>
      <c r="AET532" s="290"/>
      <c r="AEU532" s="290"/>
      <c r="AEV532" s="290"/>
      <c r="AEW532" s="290"/>
      <c r="AEX532" s="290"/>
      <c r="AEY532" s="290"/>
      <c r="AEZ532" s="290"/>
      <c r="AFA532" s="290"/>
      <c r="AFB532" s="290"/>
      <c r="AFC532" s="290"/>
      <c r="AFD532" s="290"/>
      <c r="AFE532" s="290"/>
      <c r="AFF532" s="290"/>
      <c r="AFG532" s="290"/>
      <c r="AFH532" s="290"/>
      <c r="AFI532" s="290"/>
      <c r="AFJ532" s="290"/>
      <c r="AFK532" s="290"/>
      <c r="AFL532" s="290"/>
      <c r="AFM532" s="290"/>
      <c r="AFN532" s="290"/>
      <c r="AFO532" s="290"/>
      <c r="AFP532" s="290"/>
      <c r="AFQ532" s="290"/>
      <c r="AFR532" s="290"/>
      <c r="AFS532" s="290"/>
      <c r="AFT532" s="290"/>
      <c r="AFU532" s="290"/>
      <c r="AFV532" s="290"/>
      <c r="AFW532" s="290"/>
      <c r="AFX532" s="290"/>
      <c r="AFY532" s="290"/>
      <c r="AFZ532" s="290"/>
      <c r="AGA532" s="290"/>
      <c r="AGB532" s="290"/>
      <c r="AGC532" s="290"/>
      <c r="AGD532" s="290"/>
      <c r="AGE532" s="290"/>
      <c r="AGF532" s="290"/>
      <c r="AGG532" s="290"/>
      <c r="AGH532" s="290"/>
      <c r="AGI532" s="290"/>
      <c r="AGJ532" s="290"/>
      <c r="AGK532" s="290"/>
      <c r="AGL532" s="290"/>
      <c r="AGM532" s="290"/>
      <c r="AGN532" s="290"/>
      <c r="AGO532" s="290"/>
      <c r="AGP532" s="290"/>
      <c r="AGQ532" s="290"/>
      <c r="AGR532" s="290"/>
      <c r="AGS532" s="290"/>
      <c r="AGT532" s="290"/>
      <c r="AGU532" s="290"/>
      <c r="AGV532" s="290"/>
      <c r="AGW532" s="290"/>
      <c r="AGX532" s="290"/>
      <c r="AGY532" s="290"/>
      <c r="AGZ532" s="290"/>
      <c r="AHA532" s="290"/>
      <c r="AHB532" s="290"/>
      <c r="AHC532" s="290"/>
      <c r="AHD532" s="290"/>
      <c r="AHE532" s="290"/>
      <c r="AHF532" s="290"/>
      <c r="AHG532" s="290"/>
      <c r="AHH532" s="290"/>
      <c r="AHI532" s="290"/>
      <c r="AHJ532" s="290"/>
      <c r="AHK532" s="290"/>
      <c r="AHL532" s="290"/>
      <c r="AHM532" s="290"/>
      <c r="AHN532" s="290"/>
      <c r="AHO532" s="290"/>
      <c r="AHP532" s="290"/>
      <c r="AHQ532" s="290"/>
      <c r="AHR532" s="290"/>
      <c r="AHS532" s="290"/>
      <c r="AHT532" s="290"/>
      <c r="AHU532" s="290"/>
      <c r="AHV532" s="290"/>
      <c r="AHW532" s="290"/>
      <c r="AHX532" s="290"/>
      <c r="AHY532" s="290"/>
      <c r="AHZ532" s="290"/>
      <c r="AIA532" s="290"/>
      <c r="AIB532" s="290"/>
      <c r="AIC532" s="290"/>
      <c r="AID532" s="290"/>
      <c r="AIE532" s="290"/>
      <c r="AIF532" s="290"/>
      <c r="AIG532" s="290"/>
      <c r="AIH532" s="290"/>
      <c r="AII532" s="290"/>
      <c r="AIJ532" s="290"/>
      <c r="AIK532" s="290"/>
      <c r="AIL532" s="290"/>
      <c r="AIM532" s="290"/>
      <c r="AIN532" s="290"/>
      <c r="AIO532" s="290"/>
      <c r="AIP532" s="290"/>
      <c r="AIQ532" s="290"/>
      <c r="AIR532" s="290"/>
      <c r="AIS532" s="290"/>
      <c r="AIT532" s="290"/>
      <c r="AIU532" s="290"/>
      <c r="AIV532" s="290"/>
      <c r="AIW532" s="290"/>
      <c r="AIX532" s="290"/>
      <c r="AIY532" s="290"/>
      <c r="AIZ532" s="290"/>
      <c r="AJA532" s="290"/>
      <c r="AJB532" s="290"/>
      <c r="AJC532" s="290"/>
      <c r="AJD532" s="290"/>
      <c r="AJE532" s="290"/>
      <c r="AJF532" s="290"/>
      <c r="AJG532" s="290"/>
      <c r="AJH532" s="290"/>
      <c r="AJI532" s="290"/>
      <c r="AJJ532" s="290"/>
      <c r="AJK532" s="290"/>
      <c r="AJL532" s="290"/>
      <c r="AJM532" s="290"/>
      <c r="AJN532" s="290"/>
      <c r="AJO532" s="290"/>
      <c r="AJP532" s="290"/>
      <c r="AJQ532" s="290"/>
      <c r="AJR532" s="290"/>
      <c r="AJS532" s="290"/>
      <c r="AJT532" s="290"/>
      <c r="AJU532" s="290"/>
      <c r="AJV532" s="290"/>
      <c r="AJW532" s="290"/>
      <c r="AJX532" s="290"/>
      <c r="AJY532" s="290"/>
      <c r="AJZ532" s="290"/>
      <c r="AKA532" s="290"/>
      <c r="AKB532" s="290"/>
      <c r="AKC532" s="290"/>
      <c r="AKD532" s="290"/>
      <c r="AKE532" s="290"/>
      <c r="AKF532" s="290"/>
      <c r="AKG532" s="290"/>
      <c r="AKH532" s="290"/>
      <c r="AKI532" s="290"/>
      <c r="AKJ532" s="290"/>
      <c r="AKK532" s="290"/>
      <c r="AKL532" s="290"/>
      <c r="AKM532" s="290"/>
      <c r="AKN532" s="290"/>
      <c r="AKO532" s="290"/>
      <c r="AKP532" s="290"/>
      <c r="AKQ532" s="290"/>
      <c r="AKR532" s="290"/>
      <c r="AKS532" s="290"/>
      <c r="AKT532" s="290"/>
      <c r="AKU532" s="290"/>
      <c r="AKV532" s="290"/>
      <c r="AKW532" s="290"/>
      <c r="AKX532" s="290"/>
      <c r="AKY532" s="290"/>
      <c r="AKZ532" s="290"/>
      <c r="ALA532" s="290"/>
      <c r="ALB532" s="290"/>
      <c r="ALC532" s="290"/>
      <c r="ALD532" s="290"/>
      <c r="ALE532" s="290"/>
      <c r="ALF532" s="290"/>
      <c r="ALG532" s="290"/>
      <c r="ALH532" s="290"/>
      <c r="ALI532" s="290"/>
      <c r="ALJ532" s="290"/>
      <c r="ALK532" s="290"/>
      <c r="ALL532" s="290"/>
      <c r="ALM532" s="290"/>
      <c r="ALN532" s="290"/>
      <c r="ALO532" s="290"/>
      <c r="ALP532" s="290"/>
      <c r="ALQ532" s="290"/>
      <c r="ALR532" s="290"/>
      <c r="ALS532" s="290"/>
      <c r="ALT532" s="290"/>
      <c r="ALU532" s="290"/>
      <c r="ALV532" s="290"/>
      <c r="ALW532" s="290"/>
      <c r="ALX532" s="290"/>
      <c r="ALY532" s="290"/>
      <c r="ALZ532" s="290"/>
      <c r="AMA532" s="290"/>
      <c r="AMB532" s="290"/>
      <c r="AMC532" s="290"/>
      <c r="AMD532" s="290"/>
      <c r="AME532" s="290"/>
      <c r="AMF532" s="290"/>
      <c r="AMG532" s="290"/>
      <c r="AMH532" s="290"/>
      <c r="AMI532" s="290"/>
      <c r="AMJ532" s="290"/>
      <c r="AMK532" s="290"/>
      <c r="AML532" s="290"/>
      <c r="AMM532" s="290"/>
      <c r="AMN532" s="290"/>
      <c r="AMO532" s="290"/>
      <c r="AMP532" s="290"/>
      <c r="AMQ532" s="290"/>
      <c r="AMR532" s="290"/>
      <c r="AMS532" s="290"/>
      <c r="AMT532" s="290"/>
      <c r="AMU532" s="290"/>
      <c r="AMV532" s="290"/>
      <c r="AMW532" s="290"/>
      <c r="AMX532" s="290"/>
      <c r="AMY532" s="290"/>
      <c r="AMZ532" s="290"/>
      <c r="ANA532" s="290"/>
      <c r="ANB532" s="290"/>
    </row>
  </sheetData>
  <mergeCells count="20">
    <mergeCell ref="B2:AZ2"/>
    <mergeCell ref="E5:H5"/>
    <mergeCell ref="I5:L5"/>
    <mergeCell ref="E4:AB4"/>
    <mergeCell ref="Q5:T5"/>
    <mergeCell ref="AC4:AN4"/>
    <mergeCell ref="M5:P5"/>
    <mergeCell ref="U5:X5"/>
    <mergeCell ref="Y5:AB5"/>
    <mergeCell ref="AC5:AF5"/>
    <mergeCell ref="AG5:AJ5"/>
    <mergeCell ref="AK5:AN5"/>
    <mergeCell ref="AO4:AP4"/>
    <mergeCell ref="AO5:AP5"/>
    <mergeCell ref="AQ5:AR5"/>
    <mergeCell ref="BC4:BG5"/>
    <mergeCell ref="AQ4:AX4"/>
    <mergeCell ref="AS5:AT5"/>
    <mergeCell ref="AW5:AX5"/>
    <mergeCell ref="AU5:AV5"/>
  </mergeCells>
  <printOptions horizontalCentered="1"/>
  <pageMargins left="0.70866141732283472" right="0.70866141732283472" top="0.74803149606299213" bottom="0.74803149606299213" header="0.31496062992125984" footer="0.31496062992125984"/>
  <pageSetup paperSize="8" scale="36" fitToHeight="0" orientation="landscape" horizontalDpi="1200" verticalDpi="1200" r:id="rId1"/>
  <headerFooter alignWithMargins="0"/>
  <rowBreaks count="4" manualBreakCount="4">
    <brk id="136" min="1" max="51" man="1"/>
    <brk id="263" min="1" max="51" man="1"/>
    <brk id="312" min="1" max="51" man="1"/>
    <brk id="482" min="1" max="51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S44"/>
  <sheetViews>
    <sheetView tabSelected="1" workbookViewId="0">
      <selection activeCell="O3" sqref="O3"/>
    </sheetView>
  </sheetViews>
  <sheetFormatPr defaultColWidth="8.875" defaultRowHeight="14.25" x14ac:dyDescent="0.2"/>
  <cols>
    <col min="1" max="1" width="8.875" style="450"/>
    <col min="2" max="2" width="15.875" style="452" bestFit="1" customWidth="1"/>
    <col min="3" max="3" width="11.375" style="452" bestFit="1" customWidth="1"/>
    <col min="4" max="4" width="10.375" style="452" bestFit="1" customWidth="1"/>
    <col min="5" max="5" width="6.875" style="450" bestFit="1" customWidth="1"/>
    <col min="6" max="6" width="10.375" style="450" bestFit="1" customWidth="1"/>
    <col min="7" max="7" width="11.125" style="1014" bestFit="1" customWidth="1"/>
    <col min="8" max="8" width="11.375" style="1014" bestFit="1" customWidth="1"/>
    <col min="9" max="9" width="10.75" style="1012" bestFit="1" customWidth="1"/>
    <col min="10" max="10" width="8.875" style="1013"/>
    <col min="11" max="11" width="10.25" style="1013" bestFit="1" customWidth="1"/>
    <col min="12" max="12" width="11.125" style="1013" bestFit="1" customWidth="1"/>
    <col min="13" max="16384" width="8.875" style="450"/>
  </cols>
  <sheetData>
    <row r="2" spans="2:19" x14ac:dyDescent="0.2">
      <c r="B2" s="1217" t="s">
        <v>960</v>
      </c>
      <c r="C2" s="1218"/>
      <c r="D2" s="1218"/>
      <c r="E2" s="1218"/>
      <c r="F2" s="1218"/>
      <c r="G2" s="1219"/>
    </row>
    <row r="4" spans="2:19" x14ac:dyDescent="0.2">
      <c r="B4" s="1015" t="s">
        <v>268</v>
      </c>
      <c r="C4" s="1015" t="s">
        <v>269</v>
      </c>
      <c r="D4" s="1016" t="s">
        <v>971</v>
      </c>
      <c r="E4" s="1017" t="s">
        <v>972</v>
      </c>
      <c r="F4" s="1017" t="s">
        <v>973</v>
      </c>
      <c r="G4" s="1017" t="s">
        <v>974</v>
      </c>
    </row>
    <row r="5" spans="2:19" x14ac:dyDescent="0.2">
      <c r="B5" s="1014" t="s">
        <v>961</v>
      </c>
      <c r="C5" s="1014" t="s">
        <v>986</v>
      </c>
      <c r="D5" s="1012">
        <v>3178.42</v>
      </c>
      <c r="E5" s="1012">
        <v>2</v>
      </c>
      <c r="F5" s="1012">
        <f>D5+E5</f>
        <v>3180.42</v>
      </c>
      <c r="G5" s="1013" t="s">
        <v>970</v>
      </c>
    </row>
    <row r="6" spans="2:19" x14ac:dyDescent="0.2">
      <c r="B6" s="1014" t="s">
        <v>962</v>
      </c>
      <c r="C6" s="1014" t="s">
        <v>985</v>
      </c>
      <c r="D6" s="1012">
        <v>2000</v>
      </c>
      <c r="E6" s="1012">
        <v>2</v>
      </c>
      <c r="F6" s="1012">
        <f t="shared" ref="F6:F13" si="0">D6+E6</f>
        <v>2002</v>
      </c>
      <c r="G6" s="1013" t="s">
        <v>975</v>
      </c>
    </row>
    <row r="7" spans="2:19" x14ac:dyDescent="0.2">
      <c r="B7" s="1014" t="s">
        <v>963</v>
      </c>
      <c r="C7" s="1014" t="s">
        <v>984</v>
      </c>
      <c r="D7" s="1012">
        <v>2500</v>
      </c>
      <c r="E7" s="1012">
        <v>2</v>
      </c>
      <c r="F7" s="1012">
        <f t="shared" si="0"/>
        <v>2502</v>
      </c>
      <c r="G7" s="1013" t="s">
        <v>975</v>
      </c>
    </row>
    <row r="8" spans="2:19" x14ac:dyDescent="0.2">
      <c r="B8" s="1014" t="s">
        <v>964</v>
      </c>
      <c r="C8" s="1014" t="s">
        <v>983</v>
      </c>
      <c r="D8" s="1012">
        <v>2498.1999999999998</v>
      </c>
      <c r="E8" s="1012">
        <v>2</v>
      </c>
      <c r="F8" s="1012">
        <f t="shared" si="0"/>
        <v>2500.1999999999998</v>
      </c>
      <c r="G8" s="1013" t="s">
        <v>975</v>
      </c>
    </row>
    <row r="9" spans="2:19" x14ac:dyDescent="0.2">
      <c r="B9" s="1014" t="s">
        <v>965</v>
      </c>
      <c r="C9" s="1014" t="s">
        <v>982</v>
      </c>
      <c r="D9" s="1012">
        <v>4000</v>
      </c>
      <c r="E9" s="1012">
        <v>2</v>
      </c>
      <c r="F9" s="1012">
        <f t="shared" si="0"/>
        <v>4002</v>
      </c>
      <c r="G9" s="1013" t="s">
        <v>976</v>
      </c>
    </row>
    <row r="10" spans="2:19" x14ac:dyDescent="0.2">
      <c r="B10" s="1014" t="s">
        <v>966</v>
      </c>
      <c r="C10" s="1014" t="s">
        <v>981</v>
      </c>
      <c r="D10" s="1012">
        <v>4498.32</v>
      </c>
      <c r="E10" s="1012">
        <v>2</v>
      </c>
      <c r="F10" s="1012">
        <f t="shared" si="0"/>
        <v>4500.32</v>
      </c>
      <c r="G10" s="1013" t="s">
        <v>976</v>
      </c>
      <c r="H10" s="1021">
        <f>SUM(D9:D10)</f>
        <v>8498.32</v>
      </c>
    </row>
    <row r="11" spans="2:19" x14ac:dyDescent="0.2">
      <c r="B11" s="1014" t="s">
        <v>967</v>
      </c>
      <c r="C11" s="1014" t="s">
        <v>979</v>
      </c>
      <c r="D11" s="1012">
        <v>3000</v>
      </c>
      <c r="E11" s="1012">
        <v>2</v>
      </c>
      <c r="F11" s="1012">
        <f t="shared" si="0"/>
        <v>3002</v>
      </c>
      <c r="G11" s="1013" t="s">
        <v>977</v>
      </c>
      <c r="H11" s="1010"/>
    </row>
    <row r="12" spans="2:19" x14ac:dyDescent="0.2">
      <c r="B12" s="1014" t="s">
        <v>968</v>
      </c>
      <c r="C12" s="1014" t="s">
        <v>980</v>
      </c>
      <c r="D12" s="1012">
        <v>2500</v>
      </c>
      <c r="E12" s="1012">
        <v>2</v>
      </c>
      <c r="F12" s="1012">
        <f t="shared" si="0"/>
        <v>2502</v>
      </c>
      <c r="G12" s="1013" t="s">
        <v>977</v>
      </c>
      <c r="H12" s="1022"/>
    </row>
    <row r="13" spans="2:19" x14ac:dyDescent="0.2">
      <c r="B13" s="1014" t="s">
        <v>969</v>
      </c>
      <c r="C13" s="1014" t="s">
        <v>978</v>
      </c>
      <c r="D13" s="1012">
        <v>2452.4899999999998</v>
      </c>
      <c r="E13" s="1012">
        <v>2</v>
      </c>
      <c r="F13" s="1012">
        <f t="shared" si="0"/>
        <v>2454.4899999999998</v>
      </c>
      <c r="G13" s="1013" t="s">
        <v>977</v>
      </c>
      <c r="H13" s="1021">
        <f>SUM(D11:D13)</f>
        <v>7952.49</v>
      </c>
    </row>
    <row r="14" spans="2:19" x14ac:dyDescent="0.2">
      <c r="B14" s="1014" t="s">
        <v>1005</v>
      </c>
      <c r="C14" s="1014" t="s">
        <v>1006</v>
      </c>
      <c r="D14" s="1012">
        <v>3000</v>
      </c>
      <c r="E14" s="1012">
        <v>2</v>
      </c>
      <c r="F14" s="1012">
        <f t="shared" ref="F14" si="1">D14+E14</f>
        <v>3002</v>
      </c>
      <c r="G14" s="1013" t="s">
        <v>1007</v>
      </c>
    </row>
    <row r="15" spans="2:19" x14ac:dyDescent="0.2">
      <c r="B15" s="1018"/>
      <c r="C15" s="1018"/>
      <c r="D15" s="1019"/>
      <c r="E15" s="1020"/>
      <c r="F15" s="1020"/>
      <c r="G15" s="1020"/>
    </row>
    <row r="16" spans="2:19" x14ac:dyDescent="0.2">
      <c r="B16" s="1014"/>
      <c r="C16" s="1010" t="s">
        <v>987</v>
      </c>
      <c r="D16" s="1011">
        <f>SUM(D5:D14)</f>
        <v>29627.43</v>
      </c>
      <c r="E16" s="1011">
        <f>SUM(E5:E14)</f>
        <v>20</v>
      </c>
      <c r="F16" s="1011">
        <f>SUM(F5:F14)</f>
        <v>29647.43</v>
      </c>
      <c r="G16" s="1013"/>
      <c r="Q16" s="452"/>
      <c r="R16" s="452"/>
      <c r="S16" s="452"/>
    </row>
    <row r="17" spans="2:19" x14ac:dyDescent="0.2">
      <c r="Q17" s="452"/>
      <c r="R17" s="452"/>
      <c r="S17" s="452"/>
    </row>
    <row r="18" spans="2:19" x14ac:dyDescent="0.2">
      <c r="Q18" s="452"/>
      <c r="R18" s="452"/>
      <c r="S18" s="452"/>
    </row>
    <row r="19" spans="2:19" x14ac:dyDescent="0.2">
      <c r="B19" s="1210">
        <v>2020</v>
      </c>
      <c r="C19" s="1211"/>
      <c r="D19" s="1212"/>
    </row>
    <row r="20" spans="2:19" x14ac:dyDescent="0.2">
      <c r="B20" s="449" t="s">
        <v>849</v>
      </c>
      <c r="C20" s="930" t="s">
        <v>335</v>
      </c>
      <c r="D20" s="931" t="s">
        <v>584</v>
      </c>
    </row>
    <row r="21" spans="2:19" x14ac:dyDescent="0.2">
      <c r="B21" s="447"/>
      <c r="C21" s="932">
        <v>2800</v>
      </c>
      <c r="D21" s="933">
        <v>3200</v>
      </c>
    </row>
    <row r="22" spans="2:19" x14ac:dyDescent="0.2">
      <c r="B22" s="447"/>
      <c r="C22" s="433"/>
      <c r="D22" s="433"/>
    </row>
    <row r="23" spans="2:19" x14ac:dyDescent="0.2">
      <c r="B23" s="447" t="s">
        <v>845</v>
      </c>
      <c r="C23" s="433"/>
      <c r="D23" s="433">
        <v>600</v>
      </c>
    </row>
    <row r="24" spans="2:19" x14ac:dyDescent="0.2">
      <c r="B24" s="447" t="s">
        <v>846</v>
      </c>
      <c r="C24" s="433"/>
      <c r="D24" s="433">
        <v>600</v>
      </c>
    </row>
    <row r="25" spans="2:19" x14ac:dyDescent="0.2">
      <c r="B25" s="447" t="s">
        <v>843</v>
      </c>
      <c r="C25" s="433">
        <v>1400</v>
      </c>
      <c r="D25" s="433"/>
    </row>
    <row r="26" spans="2:19" x14ac:dyDescent="0.2">
      <c r="B26" s="447" t="s">
        <v>844</v>
      </c>
      <c r="C26" s="433">
        <v>1400</v>
      </c>
      <c r="D26" s="433"/>
    </row>
    <row r="27" spans="2:19" x14ac:dyDescent="0.2">
      <c r="B27" s="447">
        <v>44018</v>
      </c>
      <c r="C27" s="433"/>
      <c r="D27" s="433">
        <v>1000</v>
      </c>
    </row>
    <row r="28" spans="2:19" x14ac:dyDescent="0.2">
      <c r="B28" s="447">
        <v>44124</v>
      </c>
      <c r="C28" s="433"/>
      <c r="D28" s="433">
        <v>500</v>
      </c>
    </row>
    <row r="29" spans="2:19" x14ac:dyDescent="0.2">
      <c r="B29" s="929"/>
      <c r="C29" s="433"/>
      <c r="D29" s="433"/>
    </row>
    <row r="30" spans="2:19" x14ac:dyDescent="0.2">
      <c r="B30" s="447"/>
      <c r="C30" s="433"/>
      <c r="D30" s="433"/>
    </row>
    <row r="31" spans="2:19" x14ac:dyDescent="0.2">
      <c r="B31" s="448" t="s">
        <v>606</v>
      </c>
      <c r="C31" s="451">
        <f>SUM(C23:C30)</f>
        <v>2800</v>
      </c>
      <c r="D31" s="451">
        <f>SUM(D23:D30)</f>
        <v>2700</v>
      </c>
    </row>
    <row r="32" spans="2:19" x14ac:dyDescent="0.2">
      <c r="B32" s="448" t="s">
        <v>604</v>
      </c>
      <c r="C32" s="448">
        <f>C21-C31</f>
        <v>0</v>
      </c>
      <c r="D32" s="448">
        <f>D21-D31</f>
        <v>500</v>
      </c>
    </row>
    <row r="34" spans="2:4" x14ac:dyDescent="0.2">
      <c r="B34" s="1210">
        <v>2020</v>
      </c>
      <c r="C34" s="1211"/>
      <c r="D34" s="1212"/>
    </row>
    <row r="35" spans="2:4" x14ac:dyDescent="0.2">
      <c r="B35" s="1213" t="s">
        <v>583</v>
      </c>
      <c r="C35" s="1214"/>
      <c r="D35" s="1215"/>
    </row>
    <row r="36" spans="2:4" x14ac:dyDescent="0.2">
      <c r="B36" s="448" t="s">
        <v>257</v>
      </c>
      <c r="C36" s="448" t="s">
        <v>847</v>
      </c>
      <c r="D36" s="448" t="s">
        <v>848</v>
      </c>
    </row>
    <row r="37" spans="2:4" x14ac:dyDescent="0.2">
      <c r="B37" s="448"/>
      <c r="C37" s="448"/>
      <c r="D37" s="448"/>
    </row>
    <row r="38" spans="2:4" x14ac:dyDescent="0.2">
      <c r="B38" s="447" t="s">
        <v>850</v>
      </c>
      <c r="C38" s="434">
        <v>8496.92</v>
      </c>
      <c r="D38" s="434">
        <v>8496.92</v>
      </c>
    </row>
    <row r="39" spans="2:4" x14ac:dyDescent="0.2">
      <c r="B39" s="447" t="s">
        <v>851</v>
      </c>
      <c r="C39" s="452">
        <v>7875.21</v>
      </c>
      <c r="D39" s="434">
        <f>5500+2454.49</f>
        <v>7954.49</v>
      </c>
    </row>
    <row r="40" spans="2:4" x14ac:dyDescent="0.2">
      <c r="B40" s="447" t="s">
        <v>852</v>
      </c>
      <c r="C40" s="434">
        <v>6230.67</v>
      </c>
      <c r="D40" s="434">
        <v>3000</v>
      </c>
    </row>
    <row r="41" spans="2:4" x14ac:dyDescent="0.2">
      <c r="B41" s="447" t="s">
        <v>853</v>
      </c>
      <c r="C41" s="434"/>
      <c r="D41" s="434"/>
    </row>
    <row r="42" spans="2:4" x14ac:dyDescent="0.2">
      <c r="B42" s="447"/>
      <c r="C42" s="434"/>
      <c r="D42" s="434"/>
    </row>
    <row r="43" spans="2:4" x14ac:dyDescent="0.2">
      <c r="B43" s="453" t="s">
        <v>854</v>
      </c>
      <c r="C43" s="434">
        <f>SUM(C38:C41)</f>
        <v>22602.800000000003</v>
      </c>
      <c r="D43" s="434">
        <f>SUM(D38:D41)</f>
        <v>19451.41</v>
      </c>
    </row>
    <row r="44" spans="2:4" x14ac:dyDescent="0.2">
      <c r="B44" s="448" t="s">
        <v>605</v>
      </c>
      <c r="C44" s="1216">
        <f>C43-D43</f>
        <v>3151.3900000000031</v>
      </c>
      <c r="D44" s="1216"/>
    </row>
  </sheetData>
  <mergeCells count="5">
    <mergeCell ref="B34:D34"/>
    <mergeCell ref="B35:D35"/>
    <mergeCell ref="B19:D19"/>
    <mergeCell ref="C44:D44"/>
    <mergeCell ref="B2:G2"/>
  </mergeCells>
  <phoneticPr fontId="39" type="noConversion"/>
  <pageMargins left="0.7" right="0.7" top="0.75" bottom="0.75" header="0.3" footer="0.3"/>
  <pageSetup paperSize="9"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2:ALX120"/>
  <sheetViews>
    <sheetView zoomScale="85" zoomScaleNormal="85" workbookViewId="0">
      <selection activeCell="F6" sqref="F6"/>
    </sheetView>
  </sheetViews>
  <sheetFormatPr defaultRowHeight="14.25" x14ac:dyDescent="0.2"/>
  <cols>
    <col min="1" max="1" width="2.625" style="88" customWidth="1"/>
    <col min="2" max="4" width="15.625" style="92" customWidth="1"/>
    <col min="5" max="6" width="15.625" style="93" customWidth="1"/>
    <col min="7" max="972" width="6.625" style="88" customWidth="1"/>
    <col min="973" max="974" width="6.625" style="25" customWidth="1"/>
    <col min="975" max="1012" width="7.25" style="25" customWidth="1"/>
  </cols>
  <sheetData>
    <row r="2" spans="2:1012" ht="25.5" x14ac:dyDescent="0.2">
      <c r="B2" s="1220" t="s">
        <v>265</v>
      </c>
      <c r="C2" s="1220"/>
      <c r="D2" s="1220"/>
      <c r="E2" s="1220"/>
      <c r="F2" s="1220"/>
    </row>
    <row r="3" spans="2:1012" x14ac:dyDescent="0.2">
      <c r="B3" s="1221" t="s">
        <v>518</v>
      </c>
      <c r="C3" s="1222"/>
      <c r="D3" s="1222"/>
      <c r="E3" s="1222"/>
      <c r="F3" s="1223"/>
    </row>
    <row r="4" spans="2:1012" x14ac:dyDescent="0.2">
      <c r="B4" s="1224"/>
      <c r="C4" s="1225"/>
      <c r="D4" s="1225"/>
      <c r="E4" s="1225"/>
      <c r="F4" s="1226"/>
    </row>
    <row r="5" spans="2:1012" x14ac:dyDescent="0.2">
      <c r="B5" s="245"/>
      <c r="C5" s="246"/>
      <c r="D5" s="246"/>
      <c r="E5" s="247"/>
      <c r="F5" s="248"/>
    </row>
    <row r="6" spans="2:1012" x14ac:dyDescent="0.2">
      <c r="B6" s="249" t="s">
        <v>519</v>
      </c>
      <c r="C6" s="250"/>
      <c r="D6" s="250"/>
      <c r="E6" s="251"/>
      <c r="F6" s="252"/>
      <c r="G6" s="243"/>
    </row>
    <row r="7" spans="2:1012" x14ac:dyDescent="0.2">
      <c r="B7" s="249" t="s">
        <v>266</v>
      </c>
      <c r="C7" s="250"/>
      <c r="D7" s="250"/>
      <c r="E7" s="251"/>
      <c r="F7" s="170" t="s">
        <v>318</v>
      </c>
      <c r="G7" s="243"/>
    </row>
    <row r="8" spans="2:1012" x14ac:dyDescent="0.2">
      <c r="B8" s="249"/>
      <c r="C8" s="250"/>
      <c r="D8" s="250"/>
      <c r="E8" s="251"/>
      <c r="F8" s="170"/>
      <c r="G8" s="243"/>
    </row>
    <row r="9" spans="2:1012" x14ac:dyDescent="0.2">
      <c r="B9" s="249" t="s">
        <v>179</v>
      </c>
      <c r="C9" s="250"/>
      <c r="D9" s="250"/>
      <c r="E9" s="251"/>
      <c r="F9" s="170" t="e">
        <f>VLOOKUP($F$6,PREP_PROD,12,FALSE)</f>
        <v>#N/A</v>
      </c>
      <c r="AKJ9" s="25"/>
      <c r="ALX9"/>
    </row>
    <row r="10" spans="2:1012" ht="14.45" customHeight="1" x14ac:dyDescent="0.2">
      <c r="B10" s="249" t="s">
        <v>522</v>
      </c>
      <c r="C10" s="250"/>
      <c r="D10" s="250"/>
      <c r="E10" s="251"/>
      <c r="F10" s="170" t="e">
        <f>VLOOKUP($F$6,PREP_PROD,13,FALSE)</f>
        <v>#N/A</v>
      </c>
    </row>
    <row r="11" spans="2:1012" x14ac:dyDescent="0.2">
      <c r="B11" s="249" t="s">
        <v>521</v>
      </c>
      <c r="C11" s="250"/>
      <c r="D11" s="250"/>
      <c r="E11" s="251"/>
      <c r="F11" s="170" t="e">
        <f>VLOOKUP($F$6,PREP_PROD,7,FALSE)</f>
        <v>#N/A</v>
      </c>
    </row>
    <row r="12" spans="2:1012" x14ac:dyDescent="0.2">
      <c r="B12" s="249" t="s">
        <v>520</v>
      </c>
      <c r="C12" s="250"/>
      <c r="D12" s="250"/>
      <c r="E12" s="251"/>
      <c r="F12" s="171" t="e">
        <f>VLOOKUP($F$6,PREP_PROD,8,FALSE)</f>
        <v>#N/A</v>
      </c>
    </row>
    <row r="13" spans="2:1012" x14ac:dyDescent="0.2">
      <c r="B13" s="249" t="s">
        <v>267</v>
      </c>
      <c r="C13" s="250"/>
      <c r="D13" s="250"/>
      <c r="E13" s="253"/>
      <c r="F13" s="170" t="e">
        <f>VLOOKUP($F$6,PREP_PROD,10,FALSE) &amp;  " Kg"</f>
        <v>#N/A</v>
      </c>
      <c r="G13" s="94"/>
    </row>
    <row r="14" spans="2:1012" x14ac:dyDescent="0.2">
      <c r="B14" s="249"/>
      <c r="C14" s="250"/>
      <c r="D14" s="250"/>
      <c r="E14" s="253"/>
      <c r="F14" s="170"/>
      <c r="G14" s="94"/>
    </row>
    <row r="15" spans="2:1012" x14ac:dyDescent="0.2">
      <c r="B15" s="249" t="s">
        <v>514</v>
      </c>
      <c r="C15" s="250"/>
      <c r="D15" s="250"/>
      <c r="E15" s="251"/>
      <c r="F15" s="170" t="e">
        <f>VLOOKUP($F$6,PREP_PROD,2,FALSE) &amp; " vasi"</f>
        <v>#N/A</v>
      </c>
      <c r="G15" s="244" t="s">
        <v>517</v>
      </c>
    </row>
    <row r="16" spans="2:1012" x14ac:dyDescent="0.2">
      <c r="B16" s="249" t="s">
        <v>516</v>
      </c>
      <c r="C16" s="250"/>
      <c r="D16" s="250"/>
      <c r="E16" s="251"/>
      <c r="F16" s="170" t="e">
        <f>VLOOKUP($F$6,PREP_PROD,3,FALSE) &amp; " gr."</f>
        <v>#N/A</v>
      </c>
    </row>
    <row r="17" spans="2:9" x14ac:dyDescent="0.2">
      <c r="B17" s="249" t="s">
        <v>481</v>
      </c>
      <c r="C17" s="250"/>
      <c r="D17" s="250"/>
      <c r="E17" s="251"/>
      <c r="F17" s="170" t="e">
        <f>VLOOKUP($F$6,PREP_PROD,5,FALSE)</f>
        <v>#N/A</v>
      </c>
    </row>
    <row r="18" spans="2:9" x14ac:dyDescent="0.2">
      <c r="B18" s="249" t="s">
        <v>515</v>
      </c>
      <c r="C18" s="250"/>
      <c r="D18" s="250"/>
      <c r="E18" s="251"/>
      <c r="F18" s="170" t="e">
        <f>VLOOKUP($F$6,PREP_PROD,4,FALSE) &amp; " Kg"</f>
        <v>#N/A</v>
      </c>
      <c r="G18" s="244" t="s">
        <v>517</v>
      </c>
    </row>
    <row r="19" spans="2:9" x14ac:dyDescent="0.2">
      <c r="B19" s="273"/>
      <c r="C19" s="274"/>
      <c r="D19" s="274"/>
      <c r="E19" s="275"/>
      <c r="F19" s="276"/>
    </row>
    <row r="20" spans="2:9" x14ac:dyDescent="0.2">
      <c r="B20" s="268" t="s">
        <v>268</v>
      </c>
      <c r="C20" s="269" t="s">
        <v>269</v>
      </c>
      <c r="D20" s="270" t="s">
        <v>270</v>
      </c>
      <c r="E20" s="271" t="s">
        <v>271</v>
      </c>
      <c r="F20" s="272" t="s">
        <v>272</v>
      </c>
    </row>
    <row r="21" spans="2:9" x14ac:dyDescent="0.2">
      <c r="B21" s="139">
        <v>103</v>
      </c>
      <c r="C21" s="46">
        <v>43590</v>
      </c>
      <c r="D21" s="51" t="s">
        <v>101</v>
      </c>
      <c r="E21" s="55">
        <v>6</v>
      </c>
      <c r="F21" s="256">
        <f>E21/2</f>
        <v>3</v>
      </c>
    </row>
    <row r="22" spans="2:9" x14ac:dyDescent="0.2">
      <c r="B22" s="139">
        <v>104</v>
      </c>
      <c r="C22" s="46">
        <v>43590</v>
      </c>
      <c r="D22" s="51" t="s">
        <v>101</v>
      </c>
      <c r="E22" s="55">
        <v>12</v>
      </c>
      <c r="F22" s="256">
        <f t="shared" ref="F22:F33" si="0">E22/2</f>
        <v>6</v>
      </c>
    </row>
    <row r="23" spans="2:9" x14ac:dyDescent="0.2">
      <c r="B23" s="139">
        <v>105</v>
      </c>
      <c r="C23" s="46">
        <v>43590</v>
      </c>
      <c r="D23" s="51" t="s">
        <v>101</v>
      </c>
      <c r="E23" s="55">
        <v>12</v>
      </c>
      <c r="F23" s="256">
        <f t="shared" si="0"/>
        <v>6</v>
      </c>
    </row>
    <row r="24" spans="2:9" x14ac:dyDescent="0.2">
      <c r="B24" s="139">
        <v>107</v>
      </c>
      <c r="C24" s="46">
        <v>43590</v>
      </c>
      <c r="D24" s="51" t="s">
        <v>101</v>
      </c>
      <c r="E24" s="55">
        <v>12</v>
      </c>
      <c r="F24" s="256">
        <f t="shared" si="0"/>
        <v>6</v>
      </c>
    </row>
    <row r="25" spans="2:9" x14ac:dyDescent="0.2">
      <c r="B25" s="139">
        <v>110</v>
      </c>
      <c r="C25" s="46">
        <v>43590</v>
      </c>
      <c r="D25" s="51" t="s">
        <v>101</v>
      </c>
      <c r="E25" s="55">
        <v>6</v>
      </c>
      <c r="F25" s="256">
        <f t="shared" si="0"/>
        <v>3</v>
      </c>
    </row>
    <row r="26" spans="2:9" x14ac:dyDescent="0.2">
      <c r="B26" s="139">
        <v>111</v>
      </c>
      <c r="C26" s="46">
        <v>43590</v>
      </c>
      <c r="D26" s="51" t="s">
        <v>101</v>
      </c>
      <c r="E26" s="55">
        <v>6</v>
      </c>
      <c r="F26" s="256">
        <f t="shared" si="0"/>
        <v>3</v>
      </c>
    </row>
    <row r="27" spans="2:9" x14ac:dyDescent="0.2">
      <c r="B27" s="139">
        <v>112</v>
      </c>
      <c r="C27" s="46">
        <v>43590</v>
      </c>
      <c r="D27" s="51" t="s">
        <v>101</v>
      </c>
      <c r="E27" s="55">
        <v>6</v>
      </c>
      <c r="F27" s="256">
        <f t="shared" si="0"/>
        <v>3</v>
      </c>
    </row>
    <row r="28" spans="2:9" x14ac:dyDescent="0.2">
      <c r="B28" s="139">
        <v>115</v>
      </c>
      <c r="C28" s="46">
        <v>43590</v>
      </c>
      <c r="D28" s="51" t="s">
        <v>101</v>
      </c>
      <c r="E28" s="55">
        <v>3</v>
      </c>
      <c r="F28" s="256">
        <f t="shared" si="0"/>
        <v>1.5</v>
      </c>
    </row>
    <row r="29" spans="2:9" x14ac:dyDescent="0.2">
      <c r="B29" s="139">
        <v>116</v>
      </c>
      <c r="C29" s="46">
        <v>43590</v>
      </c>
      <c r="D29" s="51" t="s">
        <v>101</v>
      </c>
      <c r="E29" s="55">
        <v>6</v>
      </c>
      <c r="F29" s="256">
        <f t="shared" si="0"/>
        <v>3</v>
      </c>
      <c r="G29" s="173" t="s">
        <v>342</v>
      </c>
      <c r="H29" s="172">
        <f>SUM(H11:H28)</f>
        <v>0</v>
      </c>
      <c r="I29" s="172">
        <f>SUM(I11:I28)</f>
        <v>0</v>
      </c>
    </row>
    <row r="30" spans="2:9" x14ac:dyDescent="0.2">
      <c r="B30" s="139">
        <v>117</v>
      </c>
      <c r="C30" s="46">
        <v>43590</v>
      </c>
      <c r="D30" s="51" t="s">
        <v>101</v>
      </c>
      <c r="E30" s="55">
        <v>6</v>
      </c>
      <c r="F30" s="256">
        <f t="shared" si="0"/>
        <v>3</v>
      </c>
      <c r="G30" s="173" t="s">
        <v>343</v>
      </c>
      <c r="H30" s="145">
        <v>11</v>
      </c>
      <c r="I30" s="145">
        <v>5.5</v>
      </c>
    </row>
    <row r="31" spans="2:9" x14ac:dyDescent="0.2">
      <c r="B31" s="139">
        <v>125</v>
      </c>
      <c r="C31" s="46">
        <v>43590</v>
      </c>
      <c r="D31" s="51" t="s">
        <v>101</v>
      </c>
      <c r="E31" s="55">
        <v>6</v>
      </c>
      <c r="F31" s="256">
        <f t="shared" si="0"/>
        <v>3</v>
      </c>
    </row>
    <row r="32" spans="2:9" x14ac:dyDescent="0.2">
      <c r="B32" s="139">
        <v>127</v>
      </c>
      <c r="C32" s="46">
        <v>43590</v>
      </c>
      <c r="D32" s="51" t="s">
        <v>101</v>
      </c>
      <c r="E32" s="55">
        <v>6</v>
      </c>
      <c r="F32" s="256">
        <f t="shared" si="0"/>
        <v>3</v>
      </c>
    </row>
    <row r="33" spans="2:6" x14ac:dyDescent="0.2">
      <c r="B33" s="139">
        <v>129</v>
      </c>
      <c r="C33" s="46">
        <v>43590</v>
      </c>
      <c r="D33" s="51" t="s">
        <v>101</v>
      </c>
      <c r="E33" s="55">
        <v>6</v>
      </c>
      <c r="F33" s="256">
        <f t="shared" si="0"/>
        <v>3</v>
      </c>
    </row>
    <row r="34" spans="2:6" x14ac:dyDescent="0.2">
      <c r="E34" s="45"/>
    </row>
    <row r="35" spans="2:6" x14ac:dyDescent="0.2">
      <c r="D35" s="173" t="s">
        <v>342</v>
      </c>
      <c r="E35" s="172">
        <f>SUM(E21:E34)</f>
        <v>93</v>
      </c>
      <c r="F35" s="172" t="e">
        <f>SUM(F17:F34)</f>
        <v>#N/A</v>
      </c>
    </row>
    <row r="36" spans="2:6" x14ac:dyDescent="0.2">
      <c r="D36" s="173" t="s">
        <v>343</v>
      </c>
      <c r="E36" s="145">
        <v>11</v>
      </c>
      <c r="F36" s="145">
        <v>5.5</v>
      </c>
    </row>
    <row r="37" spans="2:6" x14ac:dyDescent="0.2">
      <c r="E37" s="45"/>
    </row>
    <row r="38" spans="2:6" x14ac:dyDescent="0.2">
      <c r="E38" s="45"/>
    </row>
    <row r="39" spans="2:6" x14ac:dyDescent="0.2">
      <c r="E39" s="45"/>
    </row>
    <row r="40" spans="2:6" x14ac:dyDescent="0.2">
      <c r="E40" s="45"/>
    </row>
    <row r="41" spans="2:6" x14ac:dyDescent="0.2">
      <c r="E41" s="45"/>
    </row>
    <row r="42" spans="2:6" x14ac:dyDescent="0.2">
      <c r="E42" s="45"/>
    </row>
    <row r="43" spans="2:6" x14ac:dyDescent="0.2">
      <c r="E43" s="45"/>
    </row>
    <row r="44" spans="2:6" x14ac:dyDescent="0.2">
      <c r="E44" s="45"/>
    </row>
    <row r="45" spans="2:6" x14ac:dyDescent="0.2">
      <c r="E45" s="45"/>
    </row>
    <row r="46" spans="2:6" x14ac:dyDescent="0.2">
      <c r="E46" s="45"/>
    </row>
    <row r="47" spans="2:6" x14ac:dyDescent="0.2">
      <c r="E47" s="45"/>
    </row>
    <row r="48" spans="2:6" x14ac:dyDescent="0.2">
      <c r="E48" s="45"/>
    </row>
    <row r="49" spans="5:5" x14ac:dyDescent="0.2">
      <c r="E49" s="45"/>
    </row>
    <row r="50" spans="5:5" x14ac:dyDescent="0.2">
      <c r="E50" s="45"/>
    </row>
    <row r="51" spans="5:5" x14ac:dyDescent="0.2">
      <c r="E51" s="45"/>
    </row>
    <row r="52" spans="5:5" x14ac:dyDescent="0.2">
      <c r="E52" s="45"/>
    </row>
    <row r="53" spans="5:5" x14ac:dyDescent="0.2">
      <c r="E53" s="45"/>
    </row>
    <row r="54" spans="5:5" x14ac:dyDescent="0.2">
      <c r="E54" s="45"/>
    </row>
    <row r="55" spans="5:5" x14ac:dyDescent="0.2">
      <c r="E55" s="45"/>
    </row>
    <row r="56" spans="5:5" x14ac:dyDescent="0.2">
      <c r="E56" s="45"/>
    </row>
    <row r="117" spans="970:1012" x14ac:dyDescent="0.2">
      <c r="AKH117" s="25"/>
      <c r="AKI117" s="25"/>
      <c r="AKJ117" s="25"/>
      <c r="ALV117"/>
      <c r="ALW117"/>
      <c r="ALX117"/>
    </row>
    <row r="118" spans="970:1012" x14ac:dyDescent="0.2">
      <c r="AKH118" s="25"/>
      <c r="AKI118" s="25"/>
      <c r="AKJ118" s="25"/>
      <c r="ALV118"/>
      <c r="ALW118"/>
      <c r="ALX118"/>
    </row>
    <row r="119" spans="970:1012" x14ac:dyDescent="0.2">
      <c r="AKH119" s="25"/>
      <c r="AKI119" s="25"/>
      <c r="AKJ119" s="25"/>
      <c r="ALV119"/>
      <c r="ALW119"/>
      <c r="ALX119"/>
    </row>
    <row r="120" spans="970:1012" x14ac:dyDescent="0.2">
      <c r="AKH120" s="25"/>
      <c r="AKI120" s="25"/>
      <c r="AKJ120" s="25"/>
      <c r="ALV120"/>
      <c r="ALW120"/>
      <c r="ALX120"/>
    </row>
  </sheetData>
  <mergeCells count="2">
    <mergeCell ref="B2:F2"/>
    <mergeCell ref="B3:F4"/>
  </mergeCells>
  <printOptions horizontalCentered="1"/>
  <pageMargins left="0.70826771653543308" right="0.70826771653543308" top="1.1417322834645671" bottom="1.1417322834645671" header="0.74803149606299213" footer="0.74803149606299213"/>
  <pageSetup paperSize="9" fitToWidth="0" fitToHeight="0" orientation="portrait" horizontalDpi="4294967293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14</vt:i4>
      </vt:variant>
      <vt:variant>
        <vt:lpstr>Intervalli denominati</vt:lpstr>
      </vt:variant>
      <vt:variant>
        <vt:i4>90</vt:i4>
      </vt:variant>
    </vt:vector>
  </HeadingPairs>
  <TitlesOfParts>
    <vt:vector size="104" baseType="lpstr">
      <vt:lpstr>FORNITORI</vt:lpstr>
      <vt:lpstr>CLIENTI</vt:lpstr>
      <vt:lpstr>REGISTRO ACQUISTI</vt:lpstr>
      <vt:lpstr>COSTI</vt:lpstr>
      <vt:lpstr>DEPOSITO MIELE SFUSO</vt:lpstr>
      <vt:lpstr>PREP_PROD</vt:lpstr>
      <vt:lpstr>LOTTI GD</vt:lpstr>
      <vt:lpstr>FATTURE GD</vt:lpstr>
      <vt:lpstr>LOTTI VERDI</vt:lpstr>
      <vt:lpstr>FATTURE VERDI</vt:lpstr>
      <vt:lpstr>MAGAZZINO</vt:lpstr>
      <vt:lpstr>PROVVIGIONI</vt:lpstr>
      <vt:lpstr>PRELIEVI 2020</vt:lpstr>
      <vt:lpstr>TRACCIABILITA</vt:lpstr>
      <vt:lpstr>CLIENTI!_FiltroDatabase</vt:lpstr>
      <vt:lpstr>FORNITORI!_FiltroDatabase</vt:lpstr>
      <vt:lpstr>'LOTTI GD'!AC</vt:lpstr>
      <vt:lpstr>AC</vt:lpstr>
      <vt:lpstr>AC_BIO</vt:lpstr>
      <vt:lpstr>AC_VE_1000</vt:lpstr>
      <vt:lpstr>AC_VE_250</vt:lpstr>
      <vt:lpstr>AC_VE_500</vt:lpstr>
      <vt:lpstr>AR_VE_250</vt:lpstr>
      <vt:lpstr>AR_VE_500</vt:lpstr>
      <vt:lpstr>CLIENTI!Area_stampa</vt:lpstr>
      <vt:lpstr>COSTI!Area_stampa</vt:lpstr>
      <vt:lpstr>'DEPOSITO MIELE SFUSO'!Area_stampa</vt:lpstr>
      <vt:lpstr>MAGAZZINO!Area_stampa</vt:lpstr>
      <vt:lpstr>PREP_PROD!Area_stampa</vt:lpstr>
      <vt:lpstr>PROVVIGIONI!Area_stampa</vt:lpstr>
      <vt:lpstr>'REGISTRO ACQUISTI'!Area_stampa</vt:lpstr>
      <vt:lpstr>TRACCIABILITA!Area_stampa</vt:lpstr>
      <vt:lpstr>CA_VE_250</vt:lpstr>
      <vt:lpstr>CLIENTI</vt:lpstr>
      <vt:lpstr>CT</vt:lpstr>
      <vt:lpstr>CT_BIO</vt:lpstr>
      <vt:lpstr>CT_VE_1000</vt:lpstr>
      <vt:lpstr>CT_VE_250</vt:lpstr>
      <vt:lpstr>CT_VE_500</vt:lpstr>
      <vt:lpstr>ED_VE_250</vt:lpstr>
      <vt:lpstr>ER_VE_250</vt:lpstr>
      <vt:lpstr>ER_VE_500</vt:lpstr>
      <vt:lpstr>'LOTTI GD'!EU_BIO</vt:lpstr>
      <vt:lpstr>EU_BIO</vt:lpstr>
      <vt:lpstr>EU_VE_250</vt:lpstr>
      <vt:lpstr>EU_VE_500</vt:lpstr>
      <vt:lpstr>FATT_GD</vt:lpstr>
      <vt:lpstr>FATT_VE</vt:lpstr>
      <vt:lpstr>'FATTURE VERDI'!FATT_VERDI</vt:lpstr>
      <vt:lpstr>FORNITORI</vt:lpstr>
      <vt:lpstr>GI_VE_500</vt:lpstr>
      <vt:lpstr>INDICE</vt:lpstr>
      <vt:lpstr>LI_VE_250</vt:lpstr>
      <vt:lpstr>'LOTTI GD'!Lotti</vt:lpstr>
      <vt:lpstr>LOTTI_AC</vt:lpstr>
      <vt:lpstr>LOTTI_AC_BIO</vt:lpstr>
      <vt:lpstr>LOTTI_AC_BIO_FattGD</vt:lpstr>
      <vt:lpstr>LOTTI_AC_FattGD</vt:lpstr>
      <vt:lpstr>LOTTI_CT</vt:lpstr>
      <vt:lpstr>LOTTI_CT_BIO</vt:lpstr>
      <vt:lpstr>LOTTI_CT_BIO_FattGD</vt:lpstr>
      <vt:lpstr>LOTTI_CT_FattGD</vt:lpstr>
      <vt:lpstr>LOTTI_EU_BIO</vt:lpstr>
      <vt:lpstr>LOTTI_EU_BIO_FattGD</vt:lpstr>
      <vt:lpstr>LOTTI_ME_BIO</vt:lpstr>
      <vt:lpstr>LOTTI_ME_BIO_FattGD</vt:lpstr>
      <vt:lpstr>LOTTI_MF</vt:lpstr>
      <vt:lpstr>LOTTI_MF_BIO</vt:lpstr>
      <vt:lpstr>LOTTI_MF_BIO_FattGD</vt:lpstr>
      <vt:lpstr>LOTTI_MF_FattGD</vt:lpstr>
      <vt:lpstr>LOTTI_TG_BIO</vt:lpstr>
      <vt:lpstr>MAT_FORNITORI</vt:lpstr>
      <vt:lpstr>ME_BIO</vt:lpstr>
      <vt:lpstr>ME_VE_250</vt:lpstr>
      <vt:lpstr>ME_VE_500</vt:lpstr>
      <vt:lpstr>MF</vt:lpstr>
      <vt:lpstr>MF_BIO</vt:lpstr>
      <vt:lpstr>MF_VE_1000</vt:lpstr>
      <vt:lpstr>MF_VE_250</vt:lpstr>
      <vt:lpstr>MF_VE_500</vt:lpstr>
      <vt:lpstr>MM_VE_250</vt:lpstr>
      <vt:lpstr>POLL</vt:lpstr>
      <vt:lpstr>PREP_PROD</vt:lpstr>
      <vt:lpstr>PREP_PROD_LOTTI</vt:lpstr>
      <vt:lpstr>REG_ACQ</vt:lpstr>
      <vt:lpstr>REG_ACQUISTI</vt:lpstr>
      <vt:lpstr>SP</vt:lpstr>
      <vt:lpstr>SP_VE_250</vt:lpstr>
      <vt:lpstr>SPIAGGIA</vt:lpstr>
      <vt:lpstr>TG_BIO</vt:lpstr>
      <vt:lpstr>TG_VE_500</vt:lpstr>
      <vt:lpstr>PREP_PROD!Titoli_stampa</vt:lpstr>
      <vt:lpstr>PROVVIGIONI!Titoli_stampa</vt:lpstr>
      <vt:lpstr>TUTTI</vt:lpstr>
      <vt:lpstr>VEND_AC</vt:lpstr>
      <vt:lpstr>VEND_AC_BIO</vt:lpstr>
      <vt:lpstr>VEND_CT</vt:lpstr>
      <vt:lpstr>VEND_CT_BIO</vt:lpstr>
      <vt:lpstr>VEND_EU_BIO</vt:lpstr>
      <vt:lpstr>VEND_ME_BIO</vt:lpstr>
      <vt:lpstr>VEND_MF</vt:lpstr>
      <vt:lpstr>VEND_MF_BIO</vt:lpstr>
      <vt:lpstr>VEND_SP</vt:lpstr>
      <vt:lpstr>VEND_TG_BIO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Mastromei</dc:creator>
  <cp:lastModifiedBy>Marco Mastromei</cp:lastModifiedBy>
  <cp:revision>4</cp:revision>
  <cp:lastPrinted>2020-10-08T18:03:59Z</cp:lastPrinted>
  <dcterms:created xsi:type="dcterms:W3CDTF">2018-04-05T00:09:03Z</dcterms:created>
  <dcterms:modified xsi:type="dcterms:W3CDTF">2020-12-21T17:12:00Z</dcterms:modified>
</cp:coreProperties>
</file>