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\Downloads\"/>
    </mc:Choice>
  </mc:AlternateContent>
  <bookViews>
    <workbookView xWindow="0" yWindow="0" windowWidth="14190" windowHeight="13575" activeTab="10"/>
  </bookViews>
  <sheets>
    <sheet name="Лист1" sheetId="1" r:id="rId1"/>
    <sheet name="Лист5" sheetId="8" r:id="rId2"/>
    <sheet name="Лист4" sheetId="4" r:id="rId3"/>
    <sheet name="Лист2" sheetId="2" r:id="rId4"/>
    <sheet name="Лист7" sheetId="7" r:id="rId5"/>
    <sheet name="Лист3" sheetId="3" r:id="rId6"/>
    <sheet name="Февраль" sheetId="9" r:id="rId7"/>
    <sheet name="Март" sheetId="10" r:id="rId8"/>
    <sheet name="Апрель" sheetId="11" r:id="rId9"/>
    <sheet name="Итог" sheetId="12" r:id="rId10"/>
    <sheet name="П 1.8" sheetId="13" r:id="rId11"/>
  </sheets>
  <definedNames>
    <definedName name="_xlnm._FilterDatabase" localSheetId="0" hidden="1">Лист1!$B$1:$D$15</definedName>
    <definedName name="_xlnm._FilterDatabase" localSheetId="3" hidden="1">Лист2!$A$1:$D$5</definedName>
    <definedName name="_xlnm._FilterDatabase" localSheetId="5" hidden="1">Лист3!$A$1:$D$8</definedName>
    <definedName name="_xlnm._FilterDatabase" localSheetId="2" hidden="1">Лист4!$A$1:$D$23</definedName>
    <definedName name="_xlnm._FilterDatabase" localSheetId="1" hidden="1">Лист5!$A$1:$D$21</definedName>
    <definedName name="_xlnm._FilterDatabase" localSheetId="4" hidden="1">Лист7!$A$1:$D$28</definedName>
    <definedName name="_xlnm.Extract" localSheetId="0">Лист1!$F$1:$I$15</definedName>
    <definedName name="_xlnm.Criteria" localSheetId="0">Лист1!$O$22:$P$25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3" l="1"/>
  <c r="D22" i="13"/>
  <c r="E22" i="13"/>
  <c r="B22" i="13"/>
  <c r="C21" i="13"/>
  <c r="D21" i="13"/>
  <c r="E21" i="13"/>
  <c r="B2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2" i="13"/>
  <c r="M10" i="13"/>
  <c r="O10" i="13"/>
  <c r="N10" i="13"/>
  <c r="L10" i="13"/>
  <c r="O9" i="13" l="1"/>
  <c r="N9" i="13"/>
  <c r="M9" i="13"/>
  <c r="L9" i="13"/>
  <c r="L7" i="13" l="1"/>
  <c r="L6" i="13"/>
  <c r="O5" i="13"/>
  <c r="N5" i="13"/>
  <c r="M5" i="13"/>
  <c r="L5" i="13"/>
  <c r="L3" i="13"/>
  <c r="L2" i="13"/>
  <c r="L1" i="13"/>
  <c r="T19" i="1"/>
  <c r="P25" i="1" s="1"/>
  <c r="R19" i="1"/>
  <c r="P24" i="1" s="1"/>
  <c r="P19" i="1"/>
  <c r="P23" i="1" s="1"/>
  <c r="G9" i="1"/>
  <c r="G16" i="1" l="1"/>
  <c r="M13" i="1"/>
  <c r="G11" i="1" s="1"/>
  <c r="G10" i="1"/>
  <c r="G8" i="1"/>
  <c r="G7" i="1"/>
  <c r="G6" i="1"/>
  <c r="H22" i="1"/>
  <c r="G5" i="1"/>
  <c r="G4" i="1"/>
  <c r="G3" i="1"/>
  <c r="G2" i="1"/>
  <c r="G1" i="1"/>
  <c r="D24" i="8"/>
  <c r="D22" i="8"/>
  <c r="D13" i="8"/>
  <c r="D8" i="8"/>
  <c r="D4" i="8"/>
  <c r="D25" i="8"/>
  <c r="D23" i="8"/>
  <c r="D14" i="8"/>
  <c r="D9" i="8"/>
  <c r="D5" i="8"/>
  <c r="D29" i="7"/>
  <c r="D25" i="7"/>
  <c r="D23" i="7"/>
  <c r="D20" i="7"/>
  <c r="D18" i="7"/>
  <c r="D16" i="7"/>
  <c r="D13" i="7"/>
  <c r="D9" i="7"/>
  <c r="D6" i="7"/>
  <c r="D3" i="7"/>
  <c r="D7" i="7" s="1"/>
  <c r="D30" i="7"/>
  <c r="D26" i="7"/>
  <c r="D21" i="7"/>
  <c r="D14" i="7"/>
  <c r="M16" i="1" l="1"/>
  <c r="D31" i="7"/>
  <c r="D26" i="4"/>
  <c r="D24" i="4"/>
  <c r="D20" i="4"/>
  <c r="D16" i="4"/>
  <c r="D11" i="4"/>
  <c r="D5" i="4"/>
  <c r="D27" i="4"/>
  <c r="D25" i="4"/>
  <c r="D21" i="4"/>
  <c r="D17" i="4"/>
  <c r="D12" i="4"/>
  <c r="D6" i="4"/>
  <c r="C38" i="1" l="1"/>
  <c r="C35" i="1"/>
  <c r="C30" i="1"/>
  <c r="C28" i="1"/>
  <c r="C25" i="1"/>
  <c r="C23" i="1"/>
  <c r="C21" i="1"/>
  <c r="C62" i="1" l="1"/>
  <c r="C63" i="1" s="1"/>
  <c r="H36" i="1"/>
  <c r="L22" i="1"/>
</calcChain>
</file>

<file path=xl/sharedStrings.xml><?xml version="1.0" encoding="utf-8"?>
<sst xmlns="http://schemas.openxmlformats.org/spreadsheetml/2006/main" count="454" uniqueCount="64">
  <si>
    <t>Фамилия</t>
  </si>
  <si>
    <t>Андреев</t>
  </si>
  <si>
    <t>Галкин</t>
  </si>
  <si>
    <t>Гурин</t>
  </si>
  <si>
    <t>Иванов</t>
  </si>
  <si>
    <t>Ковалёв</t>
  </si>
  <si>
    <t>Котов</t>
  </si>
  <si>
    <t>Петров</t>
  </si>
  <si>
    <t>Семёнов</t>
  </si>
  <si>
    <t>Категория</t>
  </si>
  <si>
    <t>штатный</t>
  </si>
  <si>
    <t>стажёр</t>
  </si>
  <si>
    <t>внештатный</t>
  </si>
  <si>
    <t>совместитель</t>
  </si>
  <si>
    <t>Отдел</t>
  </si>
  <si>
    <t>Зарплата</t>
  </si>
  <si>
    <t>Сидоров</t>
  </si>
  <si>
    <t>Синицын</t>
  </si>
  <si>
    <t>Сорокин</t>
  </si>
  <si>
    <t>Степанов</t>
  </si>
  <si>
    <t>Яковлев</t>
  </si>
  <si>
    <t>Воробьёв</t>
  </si>
  <si>
    <t>отдел</t>
  </si>
  <si>
    <t>Наше условие</t>
  </si>
  <si>
    <t>&gt;200</t>
  </si>
  <si>
    <t>&lt;400</t>
  </si>
  <si>
    <t>-</t>
  </si>
  <si>
    <t>1 Итог</t>
  </si>
  <si>
    <t>2 Итог</t>
  </si>
  <si>
    <t>3 Итог</t>
  </si>
  <si>
    <t>4 Итог</t>
  </si>
  <si>
    <t>Общий итог</t>
  </si>
  <si>
    <t>Отдел Итог</t>
  </si>
  <si>
    <t>Зарплата Итог</t>
  </si>
  <si>
    <t>&gt;200 Итог</t>
  </si>
  <si>
    <t>- Итог</t>
  </si>
  <si>
    <t>1 Количество</t>
  </si>
  <si>
    <t>2 Количество</t>
  </si>
  <si>
    <t>3 Количество</t>
  </si>
  <si>
    <t>4 Количество</t>
  </si>
  <si>
    <t>- Количество</t>
  </si>
  <si>
    <t>Общее количество</t>
  </si>
  <si>
    <t>1.14-1.15</t>
  </si>
  <si>
    <t>совместитель Количество</t>
  </si>
  <si>
    <t>штатный Количество</t>
  </si>
  <si>
    <t>стажёр Количество</t>
  </si>
  <si>
    <t>внештатный Количество</t>
  </si>
  <si>
    <t>внештатный Итог</t>
  </si>
  <si>
    <t>совместитель Итог</t>
  </si>
  <si>
    <t>стажёр Итог</t>
  </si>
  <si>
    <t>штатный Итог</t>
  </si>
  <si>
    <t>&gt;250</t>
  </si>
  <si>
    <t>&gt;150</t>
  </si>
  <si>
    <t>&gt;300</t>
  </si>
  <si>
    <t>&lt;&gt;штатный</t>
  </si>
  <si>
    <t>с.з. 1</t>
  </si>
  <si>
    <t>&lt;300</t>
  </si>
  <si>
    <t>(мин)</t>
  </si>
  <si>
    <t>с.з. 3</t>
  </si>
  <si>
    <t>c.з. 2</t>
  </si>
  <si>
    <t>пример 1,38</t>
  </si>
  <si>
    <t>пример 1.39</t>
  </si>
  <si>
    <t>кол-во</t>
  </si>
  <si>
    <t>налоги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</si>
</sst>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quotePrefix="1" applyNumberForma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G5" sqref="G5"/>
    </sheetView>
  </sheetViews>
  <sheetFormatPr defaultRowHeight="15" outlineLevelRow="3" x14ac:dyDescent="0.25"/>
  <cols>
    <col min="2" max="2" width="11.7109375" customWidth="1"/>
    <col min="3" max="3" width="11" customWidth="1"/>
    <col min="7" max="7" width="12.7109375" customWidth="1"/>
    <col min="10" max="10" width="10.7109375" customWidth="1"/>
    <col min="13" max="13" width="12.5703125" customWidth="1"/>
    <col min="17" max="17" width="13.28515625" customWidth="1"/>
    <col min="18" max="18" width="10.85546875" customWidth="1"/>
    <col min="19" max="19" width="9.7109375" bestFit="1" customWidth="1"/>
  </cols>
  <sheetData>
    <row r="1" spans="1:17" x14ac:dyDescent="0.25">
      <c r="A1" t="s">
        <v>0</v>
      </c>
      <c r="B1" t="s">
        <v>9</v>
      </c>
      <c r="C1" t="s">
        <v>14</v>
      </c>
      <c r="D1" t="s">
        <v>15</v>
      </c>
      <c r="F1" s="2">
        <v>1.18</v>
      </c>
      <c r="G1">
        <f>DCOUNTA(A1:D15,A1,A19:A22)</f>
        <v>8</v>
      </c>
      <c r="L1" t="s">
        <v>14</v>
      </c>
      <c r="M1" t="s">
        <v>15</v>
      </c>
      <c r="N1" t="s">
        <v>15</v>
      </c>
      <c r="P1" t="s">
        <v>9</v>
      </c>
    </row>
    <row r="2" spans="1:17" x14ac:dyDescent="0.25">
      <c r="A2" t="s">
        <v>1</v>
      </c>
      <c r="B2" t="s">
        <v>10</v>
      </c>
      <c r="C2">
        <v>1</v>
      </c>
      <c r="D2">
        <v>240</v>
      </c>
      <c r="F2">
        <v>1.19</v>
      </c>
      <c r="G2">
        <f>DCOUNTA(A1:D15,A1,L1:N4)</f>
        <v>6</v>
      </c>
      <c r="K2" s="1"/>
      <c r="L2">
        <v>1</v>
      </c>
      <c r="M2" t="s">
        <v>51</v>
      </c>
      <c r="P2" t="s">
        <v>10</v>
      </c>
    </row>
    <row r="3" spans="1:17" x14ac:dyDescent="0.25">
      <c r="A3" t="s">
        <v>3</v>
      </c>
      <c r="B3" t="s">
        <v>13</v>
      </c>
      <c r="C3">
        <v>1</v>
      </c>
      <c r="D3">
        <v>270</v>
      </c>
      <c r="F3" s="2">
        <v>1.2</v>
      </c>
      <c r="G3">
        <f>DCOUNTA(A1:D15,A1,L6:N10)</f>
        <v>6</v>
      </c>
      <c r="L3">
        <v>2</v>
      </c>
      <c r="M3" t="s">
        <v>52</v>
      </c>
      <c r="N3" t="s">
        <v>25</v>
      </c>
    </row>
    <row r="4" spans="1:17" x14ac:dyDescent="0.25">
      <c r="A4" t="s">
        <v>5</v>
      </c>
      <c r="B4" t="s">
        <v>10</v>
      </c>
      <c r="C4">
        <v>1</v>
      </c>
      <c r="D4">
        <v>500</v>
      </c>
      <c r="F4">
        <v>1.21</v>
      </c>
      <c r="G4">
        <f>DCOUNTA(A1:D15,A1,P6:Q9)</f>
        <v>6</v>
      </c>
      <c r="L4">
        <v>3</v>
      </c>
      <c r="M4" t="s">
        <v>53</v>
      </c>
    </row>
    <row r="5" spans="1:17" x14ac:dyDescent="0.25">
      <c r="A5" t="s">
        <v>4</v>
      </c>
      <c r="B5" t="s">
        <v>10</v>
      </c>
      <c r="C5">
        <v>2</v>
      </c>
      <c r="D5">
        <v>200</v>
      </c>
      <c r="F5" s="2">
        <v>1.22</v>
      </c>
      <c r="G5">
        <f>DCOUNT(A1:D15,C1,A1:D15)</f>
        <v>12</v>
      </c>
    </row>
    <row r="6" spans="1:17" x14ac:dyDescent="0.25">
      <c r="A6" t="s">
        <v>7</v>
      </c>
      <c r="B6" t="s">
        <v>10</v>
      </c>
      <c r="C6">
        <v>2</v>
      </c>
      <c r="D6">
        <v>450</v>
      </c>
      <c r="F6">
        <v>1.23</v>
      </c>
      <c r="G6">
        <f>DCOUNTA(A1:D15,A1,H21:H22)</f>
        <v>7</v>
      </c>
      <c r="L6" t="s">
        <v>14</v>
      </c>
      <c r="M6" t="s">
        <v>9</v>
      </c>
      <c r="N6" t="s">
        <v>9</v>
      </c>
      <c r="P6" t="s">
        <v>14</v>
      </c>
      <c r="Q6" t="s">
        <v>9</v>
      </c>
    </row>
    <row r="7" spans="1:17" x14ac:dyDescent="0.25">
      <c r="A7" t="s">
        <v>16</v>
      </c>
      <c r="B7" t="s">
        <v>10</v>
      </c>
      <c r="C7">
        <v>2</v>
      </c>
      <c r="D7">
        <v>380</v>
      </c>
      <c r="F7" s="2">
        <v>1.24</v>
      </c>
      <c r="G7">
        <f>DCOUNTA(A1:D15,A1,K21:L22)</f>
        <v>2</v>
      </c>
      <c r="L7">
        <v>1</v>
      </c>
      <c r="P7">
        <v>3</v>
      </c>
    </row>
    <row r="8" spans="1:17" x14ac:dyDescent="0.25">
      <c r="A8" t="s">
        <v>17</v>
      </c>
      <c r="B8" t="s">
        <v>11</v>
      </c>
      <c r="C8">
        <v>2</v>
      </c>
      <c r="D8">
        <v>120</v>
      </c>
      <c r="F8">
        <v>1.25</v>
      </c>
      <c r="G8">
        <f>DMAX(A1:D15,D1,A1:D15)</f>
        <v>500</v>
      </c>
      <c r="L8">
        <v>2</v>
      </c>
      <c r="M8" t="s">
        <v>11</v>
      </c>
      <c r="Q8" t="s">
        <v>13</v>
      </c>
    </row>
    <row r="9" spans="1:17" x14ac:dyDescent="0.25">
      <c r="A9" t="s">
        <v>6</v>
      </c>
      <c r="B9" t="s">
        <v>10</v>
      </c>
      <c r="C9">
        <v>3</v>
      </c>
      <c r="D9">
        <v>430</v>
      </c>
      <c r="F9" s="2">
        <v>1.26</v>
      </c>
      <c r="G9">
        <f>DSUM(A1:D15,D1,P12:P13)</f>
        <v>1680</v>
      </c>
      <c r="L9">
        <v>3</v>
      </c>
      <c r="M9" t="s">
        <v>13</v>
      </c>
      <c r="N9" t="s">
        <v>11</v>
      </c>
      <c r="Q9" t="s">
        <v>11</v>
      </c>
    </row>
    <row r="10" spans="1:17" x14ac:dyDescent="0.25">
      <c r="A10" t="s">
        <v>20</v>
      </c>
      <c r="B10" t="s">
        <v>11</v>
      </c>
      <c r="C10">
        <v>3</v>
      </c>
      <c r="D10">
        <v>280</v>
      </c>
      <c r="F10">
        <v>1.27</v>
      </c>
      <c r="G10">
        <f>DAVERAGE(A1:D15,D1,P12:Q13)</f>
        <v>270</v>
      </c>
      <c r="L10">
        <v>4</v>
      </c>
    </row>
    <row r="11" spans="1:17" x14ac:dyDescent="0.25">
      <c r="A11" t="s">
        <v>8</v>
      </c>
      <c r="B11" t="s">
        <v>13</v>
      </c>
      <c r="C11">
        <v>3</v>
      </c>
      <c r="D11">
        <v>320</v>
      </c>
      <c r="F11" s="2">
        <v>1.28</v>
      </c>
      <c r="G11">
        <f>DCOUNTA(A1:D15,A1,L15:M16)</f>
        <v>2</v>
      </c>
    </row>
    <row r="12" spans="1:17" x14ac:dyDescent="0.25">
      <c r="A12" t="s">
        <v>21</v>
      </c>
      <c r="B12" t="s">
        <v>11</v>
      </c>
      <c r="C12">
        <v>4</v>
      </c>
      <c r="D12">
        <v>100</v>
      </c>
      <c r="F12">
        <v>1.29</v>
      </c>
      <c r="L12" t="s">
        <v>14</v>
      </c>
      <c r="M12" t="s">
        <v>23</v>
      </c>
      <c r="P12" t="s">
        <v>9</v>
      </c>
      <c r="Q12" t="s">
        <v>14</v>
      </c>
    </row>
    <row r="13" spans="1:17" ht="16.149999999999999" customHeight="1" x14ac:dyDescent="0.25">
      <c r="A13" t="s">
        <v>19</v>
      </c>
      <c r="B13" t="s">
        <v>10</v>
      </c>
      <c r="C13">
        <v>4</v>
      </c>
      <c r="D13">
        <v>420</v>
      </c>
      <c r="F13" s="2"/>
      <c r="L13">
        <v>2</v>
      </c>
      <c r="M13">
        <f>DAVERAGE(A1:D15,D1,K21:K22)</f>
        <v>287.5</v>
      </c>
      <c r="P13" t="s">
        <v>54</v>
      </c>
      <c r="Q13">
        <v>1</v>
      </c>
    </row>
    <row r="14" spans="1:17" ht="17.45" customHeight="1" x14ac:dyDescent="0.25">
      <c r="A14" t="s">
        <v>2</v>
      </c>
      <c r="B14" t="s">
        <v>12</v>
      </c>
      <c r="C14" t="s">
        <v>26</v>
      </c>
      <c r="D14">
        <v>270</v>
      </c>
    </row>
    <row r="15" spans="1:17" ht="18.600000000000001" customHeight="1" x14ac:dyDescent="0.25">
      <c r="A15" t="s">
        <v>18</v>
      </c>
      <c r="B15" t="s">
        <v>12</v>
      </c>
      <c r="C15" t="s">
        <v>26</v>
      </c>
      <c r="D15">
        <v>320</v>
      </c>
      <c r="L15" t="s">
        <v>14</v>
      </c>
      <c r="M15" t="s">
        <v>23</v>
      </c>
    </row>
    <row r="16" spans="1:17" outlineLevel="2" x14ac:dyDescent="0.25">
      <c r="F16" t="s">
        <v>55</v>
      </c>
      <c r="G16">
        <f>DCOUNTA(A1:D15,A1,K26:L27)</f>
        <v>4</v>
      </c>
      <c r="L16">
        <v>2</v>
      </c>
      <c r="M16" t="b">
        <f>D2&gt;$M$13</f>
        <v>0</v>
      </c>
      <c r="O16" t="s">
        <v>59</v>
      </c>
    </row>
    <row r="17" spans="1:20" outlineLevel="2" x14ac:dyDescent="0.25">
      <c r="P17" t="s">
        <v>57</v>
      </c>
      <c r="R17" t="s">
        <v>57</v>
      </c>
      <c r="T17" t="s">
        <v>57</v>
      </c>
    </row>
    <row r="18" spans="1:20" outlineLevel="2" x14ac:dyDescent="0.25">
      <c r="O18" t="s">
        <v>9</v>
      </c>
      <c r="P18" t="s">
        <v>15</v>
      </c>
      <c r="Q18" t="s">
        <v>9</v>
      </c>
      <c r="R18" t="s">
        <v>15</v>
      </c>
      <c r="S18" t="s">
        <v>9</v>
      </c>
      <c r="T18" t="s">
        <v>15</v>
      </c>
    </row>
    <row r="19" spans="1:20" outlineLevel="2" x14ac:dyDescent="0.25">
      <c r="A19" t="s">
        <v>14</v>
      </c>
      <c r="O19" t="s">
        <v>10</v>
      </c>
      <c r="P19">
        <f>DMIN($A$1:$D$15,$D$1,O18:O19)</f>
        <v>200</v>
      </c>
      <c r="Q19" t="s">
        <v>13</v>
      </c>
      <c r="R19">
        <f>DMIN($A$1:$D$15,$D$1,Q18:Q19)</f>
        <v>270</v>
      </c>
      <c r="S19" t="s">
        <v>11</v>
      </c>
      <c r="T19">
        <f>DMIN($A$1:$D$15,$D$1,S18:S19)</f>
        <v>100</v>
      </c>
    </row>
    <row r="20" spans="1:20" outlineLevel="3" x14ac:dyDescent="0.25">
      <c r="A20">
        <v>1</v>
      </c>
      <c r="D20" t="s">
        <v>14</v>
      </c>
      <c r="E20" t="s">
        <v>9</v>
      </c>
    </row>
    <row r="21" spans="1:20" outlineLevel="2" x14ac:dyDescent="0.25">
      <c r="A21">
        <v>3</v>
      </c>
      <c r="C21">
        <f>SUBTOTAL(9,C20:C20)</f>
        <v>0</v>
      </c>
      <c r="D21" s="1" t="s">
        <v>32</v>
      </c>
      <c r="H21" t="s">
        <v>23</v>
      </c>
      <c r="K21" t="s">
        <v>22</v>
      </c>
      <c r="L21" t="s">
        <v>23</v>
      </c>
      <c r="O21" t="s">
        <v>58</v>
      </c>
    </row>
    <row r="22" spans="1:20" outlineLevel="3" x14ac:dyDescent="0.25">
      <c r="A22">
        <v>4</v>
      </c>
      <c r="D22">
        <v>1</v>
      </c>
      <c r="H22" t="b">
        <f>D2&gt;AVERAGE($D$2:$D$15)</f>
        <v>0</v>
      </c>
      <c r="K22">
        <v>2</v>
      </c>
      <c r="L22" t="b">
        <f>D2&gt;AVERAGE($D$2:$D$15)</f>
        <v>0</v>
      </c>
      <c r="O22" t="s">
        <v>9</v>
      </c>
      <c r="P22" t="s">
        <v>15</v>
      </c>
    </row>
    <row r="23" spans="1:20" outlineLevel="2" x14ac:dyDescent="0.25">
      <c r="C23">
        <f>SUBTOTAL(9,C22:C22)</f>
        <v>0</v>
      </c>
      <c r="D23" s="1" t="s">
        <v>27</v>
      </c>
      <c r="O23" t="s">
        <v>10</v>
      </c>
      <c r="P23">
        <f>P19</f>
        <v>200</v>
      </c>
    </row>
    <row r="24" spans="1:20" outlineLevel="3" x14ac:dyDescent="0.25">
      <c r="D24">
        <v>2</v>
      </c>
      <c r="E24" t="s">
        <v>11</v>
      </c>
      <c r="O24" t="s">
        <v>13</v>
      </c>
      <c r="P24">
        <f>R19</f>
        <v>270</v>
      </c>
    </row>
    <row r="25" spans="1:20" outlineLevel="2" x14ac:dyDescent="0.25">
      <c r="C25">
        <f>SUBTOTAL(9,C24:C24)</f>
        <v>0</v>
      </c>
      <c r="D25" s="1" t="s">
        <v>28</v>
      </c>
      <c r="O25" t="s">
        <v>11</v>
      </c>
      <c r="P25">
        <f>T19</f>
        <v>100</v>
      </c>
    </row>
    <row r="26" spans="1:20" outlineLevel="3" x14ac:dyDescent="0.25">
      <c r="D26">
        <v>3</v>
      </c>
      <c r="E26" t="s">
        <v>13</v>
      </c>
      <c r="K26" t="s">
        <v>15</v>
      </c>
      <c r="L26" t="s">
        <v>15</v>
      </c>
    </row>
    <row r="27" spans="1:20" outlineLevel="3" x14ac:dyDescent="0.25">
      <c r="D27">
        <v>3</v>
      </c>
      <c r="E27" t="s">
        <v>11</v>
      </c>
      <c r="K27" t="s">
        <v>24</v>
      </c>
      <c r="L27" t="s">
        <v>56</v>
      </c>
    </row>
    <row r="28" spans="1:20" outlineLevel="2" x14ac:dyDescent="0.25">
      <c r="C28">
        <f>SUBTOTAL(9,C26:C27)</f>
        <v>0</v>
      </c>
      <c r="D28" s="1" t="s">
        <v>29</v>
      </c>
    </row>
    <row r="29" spans="1:20" outlineLevel="3" x14ac:dyDescent="0.25">
      <c r="D29">
        <v>4</v>
      </c>
    </row>
    <row r="30" spans="1:20" outlineLevel="2" x14ac:dyDescent="0.25">
      <c r="C30">
        <f>SUBTOTAL(9,C29:C29)</f>
        <v>0</v>
      </c>
      <c r="D30" s="1" t="s">
        <v>30</v>
      </c>
    </row>
    <row r="31" spans="1:20" outlineLevel="2" x14ac:dyDescent="0.25"/>
    <row r="32" spans="1:20" outlineLevel="2" x14ac:dyDescent="0.25"/>
    <row r="33" spans="3:8" outlineLevel="2" x14ac:dyDescent="0.25"/>
    <row r="34" spans="3:8" outlineLevel="3" x14ac:dyDescent="0.25">
      <c r="C34" t="s">
        <v>9</v>
      </c>
      <c r="D34" t="s">
        <v>15</v>
      </c>
      <c r="E34" t="s">
        <v>15</v>
      </c>
      <c r="G34" t="s">
        <v>9</v>
      </c>
      <c r="H34" t="s">
        <v>23</v>
      </c>
    </row>
    <row r="35" spans="3:8" outlineLevel="2" x14ac:dyDescent="0.25">
      <c r="C35">
        <f>SUBTOTAL(9,C34:C34)</f>
        <v>0</v>
      </c>
      <c r="D35" s="1" t="s">
        <v>33</v>
      </c>
    </row>
    <row r="36" spans="3:8" outlineLevel="3" x14ac:dyDescent="0.25">
      <c r="C36" t="s">
        <v>10</v>
      </c>
      <c r="D36" t="s">
        <v>24</v>
      </c>
      <c r="E36" t="s">
        <v>25</v>
      </c>
      <c r="G36" t="s">
        <v>11</v>
      </c>
      <c r="H36" t="b">
        <f>D2&gt;MIN($D$2:$D$15)</f>
        <v>1</v>
      </c>
    </row>
    <row r="37" spans="3:8" outlineLevel="3" x14ac:dyDescent="0.25">
      <c r="C37" t="s">
        <v>13</v>
      </c>
      <c r="D37" t="s">
        <v>24</v>
      </c>
      <c r="E37" t="s">
        <v>25</v>
      </c>
    </row>
    <row r="38" spans="3:8" outlineLevel="2" x14ac:dyDescent="0.25">
      <c r="C38">
        <f>SUBTOTAL(9,C36:C37)</f>
        <v>0</v>
      </c>
      <c r="D38" s="1" t="s">
        <v>34</v>
      </c>
    </row>
    <row r="39" spans="3:8" outlineLevel="2" x14ac:dyDescent="0.25"/>
    <row r="40" spans="3:8" outlineLevel="2" x14ac:dyDescent="0.25"/>
    <row r="41" spans="3:8" outlineLevel="2" x14ac:dyDescent="0.25"/>
    <row r="42" spans="3:8" outlineLevel="2" x14ac:dyDescent="0.25"/>
    <row r="43" spans="3:8" outlineLevel="2" x14ac:dyDescent="0.25"/>
    <row r="44" spans="3:8" outlineLevel="2" x14ac:dyDescent="0.25"/>
    <row r="45" spans="3:8" outlineLevel="2" x14ac:dyDescent="0.25"/>
    <row r="46" spans="3:8" outlineLevel="2" x14ac:dyDescent="0.25"/>
    <row r="47" spans="3:8" outlineLevel="2" x14ac:dyDescent="0.25"/>
    <row r="48" spans="3:8" outlineLevel="2" x14ac:dyDescent="0.25"/>
    <row r="49" spans="2:4" outlineLevel="2" x14ac:dyDescent="0.25"/>
    <row r="50" spans="2:4" outlineLevel="2" x14ac:dyDescent="0.25"/>
    <row r="51" spans="2:4" outlineLevel="2" x14ac:dyDescent="0.25"/>
    <row r="52" spans="2:4" outlineLevel="2" x14ac:dyDescent="0.25"/>
    <row r="53" spans="2:4" outlineLevel="2" x14ac:dyDescent="0.25"/>
    <row r="54" spans="2:4" outlineLevel="2" x14ac:dyDescent="0.25"/>
    <row r="55" spans="2:4" outlineLevel="2" x14ac:dyDescent="0.25"/>
    <row r="56" spans="2:4" outlineLevel="2" x14ac:dyDescent="0.25"/>
    <row r="57" spans="2:4" outlineLevel="2" x14ac:dyDescent="0.25"/>
    <row r="58" spans="2:4" outlineLevel="2" x14ac:dyDescent="0.25"/>
    <row r="59" spans="2:4" outlineLevel="2" x14ac:dyDescent="0.25"/>
    <row r="60" spans="2:4" outlineLevel="2" x14ac:dyDescent="0.25"/>
    <row r="61" spans="2:4" outlineLevel="2" x14ac:dyDescent="0.25"/>
    <row r="62" spans="2:4" outlineLevel="2" x14ac:dyDescent="0.25">
      <c r="C62">
        <f>SUBTOTAL(9,C2:C61)</f>
        <v>28</v>
      </c>
      <c r="D62" s="1" t="s">
        <v>31</v>
      </c>
    </row>
    <row r="63" spans="2:4" outlineLevel="2" x14ac:dyDescent="0.25">
      <c r="B63" s="1" t="s">
        <v>31</v>
      </c>
      <c r="C63">
        <f>SUBTOTAL(9,C2:C62)</f>
        <v>28</v>
      </c>
      <c r="D63" s="1"/>
    </row>
  </sheetData>
  <sortState ref="A2:D15">
    <sortCondition ref="C2:C15"/>
    <sortCondition ref="A2:A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6" sqref="I16"/>
    </sheetView>
  </sheetViews>
  <sheetFormatPr defaultRowHeight="15" x14ac:dyDescent="0.25"/>
  <cols>
    <col min="2" max="2" width="12.85546875" customWidth="1"/>
  </cols>
  <sheetData>
    <row r="1" spans="1:4" x14ac:dyDescent="0.25">
      <c r="B1" t="s">
        <v>9</v>
      </c>
      <c r="C1" t="s">
        <v>14</v>
      </c>
      <c r="D1" t="s">
        <v>15</v>
      </c>
    </row>
    <row r="2" spans="1:4" x14ac:dyDescent="0.25">
      <c r="A2" t="s">
        <v>1</v>
      </c>
      <c r="B2" t="s">
        <v>10</v>
      </c>
      <c r="C2">
        <v>1</v>
      </c>
      <c r="D2">
        <v>660</v>
      </c>
    </row>
    <row r="3" spans="1:4" x14ac:dyDescent="0.25">
      <c r="A3" t="s">
        <v>3</v>
      </c>
      <c r="B3" t="s">
        <v>13</v>
      </c>
      <c r="C3">
        <v>1</v>
      </c>
      <c r="D3">
        <v>700</v>
      </c>
    </row>
    <row r="4" spans="1:4" x14ac:dyDescent="0.25">
      <c r="A4" t="s">
        <v>5</v>
      </c>
      <c r="B4" t="s">
        <v>10</v>
      </c>
      <c r="C4">
        <v>1</v>
      </c>
      <c r="D4">
        <v>1330</v>
      </c>
    </row>
    <row r="5" spans="1:4" x14ac:dyDescent="0.25">
      <c r="A5" t="s">
        <v>4</v>
      </c>
      <c r="B5" t="s">
        <v>10</v>
      </c>
      <c r="C5">
        <v>2</v>
      </c>
      <c r="D5">
        <v>710</v>
      </c>
    </row>
    <row r="6" spans="1:4" x14ac:dyDescent="0.25">
      <c r="A6" t="s">
        <v>7</v>
      </c>
      <c r="B6" t="s">
        <v>10</v>
      </c>
      <c r="C6">
        <v>2</v>
      </c>
      <c r="D6">
        <v>1350</v>
      </c>
    </row>
    <row r="7" spans="1:4" x14ac:dyDescent="0.25">
      <c r="A7" t="s">
        <v>16</v>
      </c>
      <c r="B7" t="s">
        <v>10</v>
      </c>
      <c r="C7">
        <v>2</v>
      </c>
      <c r="D7">
        <v>1140</v>
      </c>
    </row>
    <row r="8" spans="1:4" x14ac:dyDescent="0.25">
      <c r="A8" t="s">
        <v>17</v>
      </c>
      <c r="B8" t="s">
        <v>11</v>
      </c>
      <c r="C8">
        <v>2</v>
      </c>
      <c r="D8">
        <v>360</v>
      </c>
    </row>
    <row r="9" spans="1:4" x14ac:dyDescent="0.25">
      <c r="A9" t="s">
        <v>6</v>
      </c>
      <c r="B9" t="s">
        <v>10</v>
      </c>
      <c r="C9">
        <v>3</v>
      </c>
      <c r="D9">
        <v>1220</v>
      </c>
    </row>
    <row r="10" spans="1:4" x14ac:dyDescent="0.25">
      <c r="A10" t="s">
        <v>20</v>
      </c>
      <c r="B10" t="s">
        <v>11</v>
      </c>
      <c r="C10">
        <v>3</v>
      </c>
      <c r="D10">
        <v>840</v>
      </c>
    </row>
    <row r="11" spans="1:4" x14ac:dyDescent="0.25">
      <c r="A11" t="s">
        <v>8</v>
      </c>
      <c r="B11" t="s">
        <v>13</v>
      </c>
      <c r="C11">
        <v>3</v>
      </c>
      <c r="D11">
        <v>960</v>
      </c>
    </row>
    <row r="12" spans="1:4" x14ac:dyDescent="0.25">
      <c r="A12" t="s">
        <v>21</v>
      </c>
      <c r="B12" t="s">
        <v>11</v>
      </c>
      <c r="C12">
        <v>4</v>
      </c>
      <c r="D12">
        <v>420</v>
      </c>
    </row>
    <row r="13" spans="1:4" x14ac:dyDescent="0.25">
      <c r="A13" t="s">
        <v>19</v>
      </c>
      <c r="B13" t="s">
        <v>10</v>
      </c>
      <c r="C13">
        <v>4</v>
      </c>
      <c r="D13">
        <v>1200</v>
      </c>
    </row>
    <row r="14" spans="1:4" x14ac:dyDescent="0.25">
      <c r="A14" t="s">
        <v>2</v>
      </c>
      <c r="B14" t="s">
        <v>12</v>
      </c>
      <c r="C14" t="s">
        <v>26</v>
      </c>
      <c r="D14">
        <v>610</v>
      </c>
    </row>
    <row r="15" spans="1:4" x14ac:dyDescent="0.25">
      <c r="A15" t="s">
        <v>18</v>
      </c>
      <c r="B15" t="s">
        <v>12</v>
      </c>
      <c r="C15" t="s">
        <v>26</v>
      </c>
      <c r="D15">
        <v>640</v>
      </c>
    </row>
  </sheetData>
  <dataConsolidate topLabels="1">
    <dataRefs count="3">
      <dataRef ref="A1:D15" sheet="Апрель"/>
      <dataRef ref="A1:D15" sheet="Март"/>
      <dataRef ref="A1:D15" sheet="Февраль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M4" sqref="M4"/>
    </sheetView>
  </sheetViews>
  <sheetFormatPr defaultRowHeight="15" x14ac:dyDescent="0.25"/>
  <cols>
    <col min="2" max="2" width="15.140625" customWidth="1"/>
    <col min="3" max="3" width="12.5703125" customWidth="1"/>
    <col min="4" max="4" width="19.7109375" customWidth="1"/>
    <col min="5" max="5" width="15.42578125" customWidth="1"/>
    <col min="6" max="6" width="13" customWidth="1"/>
  </cols>
  <sheetData>
    <row r="1" spans="1:19" x14ac:dyDescent="0.25">
      <c r="A1" t="s">
        <v>0</v>
      </c>
      <c r="B1" t="s">
        <v>9</v>
      </c>
      <c r="C1" t="s">
        <v>14</v>
      </c>
      <c r="D1" t="s">
        <v>15</v>
      </c>
      <c r="E1" t="s">
        <v>60</v>
      </c>
      <c r="F1" t="s">
        <v>61</v>
      </c>
      <c r="K1">
        <v>1.3</v>
      </c>
      <c r="L1">
        <f>COUNTIF(D2:D15,"&gt;=400")</f>
        <v>4</v>
      </c>
    </row>
    <row r="2" spans="1:19" x14ac:dyDescent="0.25">
      <c r="A2" t="s">
        <v>1</v>
      </c>
      <c r="B2" t="s">
        <v>10</v>
      </c>
      <c r="C2">
        <v>1</v>
      </c>
      <c r="D2">
        <v>240</v>
      </c>
      <c r="E2">
        <f>IF(D2&lt;200,0.09*D2,0.12*D2)</f>
        <v>28.799999999999997</v>
      </c>
      <c r="F2">
        <f>IF(D2&lt;200, 0.09*D2, IF(AND(D2&gt;=200, D2&lt;400), 0.12*D2, 0.15*D2))</f>
        <v>28.799999999999997</v>
      </c>
      <c r="K2">
        <v>1.31</v>
      </c>
      <c r="L2">
        <f>COUNTIF(B2:B15,"стажёр")</f>
        <v>3</v>
      </c>
    </row>
    <row r="3" spans="1:19" x14ac:dyDescent="0.25">
      <c r="A3" t="s">
        <v>3</v>
      </c>
      <c r="B3" t="s">
        <v>13</v>
      </c>
      <c r="C3">
        <v>1</v>
      </c>
      <c r="D3">
        <v>270</v>
      </c>
      <c r="E3">
        <f t="shared" ref="E3:E15" si="0">IF(D3&lt;200,0.09*D3,0.12*D3)</f>
        <v>32.4</v>
      </c>
      <c r="F3">
        <f t="shared" ref="F3:F15" si="1">IF(D3&lt;200, 0.09*D3, IF(AND(D3&gt;=200, D3&lt;400), 0.12*D3, 0.15*D3))</f>
        <v>32.4</v>
      </c>
      <c r="K3">
        <v>1.32</v>
      </c>
      <c r="L3">
        <f>COUNTIF(C1:C15,1)</f>
        <v>3</v>
      </c>
      <c r="S3">
        <v>7</v>
      </c>
    </row>
    <row r="4" spans="1:19" x14ac:dyDescent="0.25">
      <c r="A4" t="s">
        <v>5</v>
      </c>
      <c r="B4" t="s">
        <v>10</v>
      </c>
      <c r="C4">
        <v>1</v>
      </c>
      <c r="D4">
        <v>500</v>
      </c>
      <c r="E4">
        <f t="shared" si="0"/>
        <v>60</v>
      </c>
      <c r="F4">
        <f t="shared" si="1"/>
        <v>75</v>
      </c>
      <c r="K4">
        <v>1.33</v>
      </c>
      <c r="L4">
        <v>1</v>
      </c>
      <c r="M4">
        <v>2</v>
      </c>
      <c r="N4">
        <v>3</v>
      </c>
      <c r="O4">
        <v>4</v>
      </c>
      <c r="S4">
        <v>5</v>
      </c>
    </row>
    <row r="5" spans="1:19" x14ac:dyDescent="0.25">
      <c r="A5" t="s">
        <v>4</v>
      </c>
      <c r="B5" t="s">
        <v>10</v>
      </c>
      <c r="C5">
        <v>2</v>
      </c>
      <c r="D5">
        <v>200</v>
      </c>
      <c r="E5">
        <f t="shared" si="0"/>
        <v>24</v>
      </c>
      <c r="F5">
        <f t="shared" si="1"/>
        <v>24</v>
      </c>
      <c r="L5">
        <f>COUNTIF($C$2:$C$15,L4)</f>
        <v>3</v>
      </c>
      <c r="M5">
        <f t="shared" ref="M5:O5" si="2">COUNTIF($C$2:$C$15,M4)</f>
        <v>4</v>
      </c>
      <c r="N5">
        <f t="shared" si="2"/>
        <v>3</v>
      </c>
      <c r="O5">
        <f t="shared" si="2"/>
        <v>2</v>
      </c>
      <c r="S5">
        <v>2</v>
      </c>
    </row>
    <row r="6" spans="1:19" x14ac:dyDescent="0.25">
      <c r="A6" t="s">
        <v>7</v>
      </c>
      <c r="B6" t="s">
        <v>10</v>
      </c>
      <c r="C6">
        <v>2</v>
      </c>
      <c r="D6">
        <v>450</v>
      </c>
      <c r="E6">
        <f t="shared" si="0"/>
        <v>54</v>
      </c>
      <c r="F6">
        <f t="shared" si="1"/>
        <v>67.5</v>
      </c>
      <c r="K6">
        <v>1.34</v>
      </c>
      <c r="L6">
        <f>SUMIF(B2:B15,"стажёр",D2:D15)</f>
        <v>500</v>
      </c>
    </row>
    <row r="7" spans="1:19" x14ac:dyDescent="0.25">
      <c r="A7" t="s">
        <v>16</v>
      </c>
      <c r="B7" t="s">
        <v>10</v>
      </c>
      <c r="C7">
        <v>2</v>
      </c>
      <c r="D7">
        <v>380</v>
      </c>
      <c r="E7">
        <f t="shared" si="0"/>
        <v>45.6</v>
      </c>
      <c r="F7">
        <f t="shared" si="1"/>
        <v>45.6</v>
      </c>
      <c r="K7">
        <v>1.35</v>
      </c>
      <c r="L7">
        <f>SUMIF(D2:D15,"&gt;300",D2:D15)</f>
        <v>2820</v>
      </c>
    </row>
    <row r="8" spans="1:19" x14ac:dyDescent="0.25">
      <c r="A8" t="s">
        <v>17</v>
      </c>
      <c r="B8" t="s">
        <v>11</v>
      </c>
      <c r="C8">
        <v>2</v>
      </c>
      <c r="D8">
        <v>120</v>
      </c>
      <c r="E8">
        <f t="shared" si="0"/>
        <v>10.799999999999999</v>
      </c>
      <c r="F8">
        <f t="shared" si="1"/>
        <v>10.799999999999999</v>
      </c>
      <c r="K8">
        <v>1.36</v>
      </c>
      <c r="L8">
        <v>1</v>
      </c>
      <c r="M8">
        <v>2</v>
      </c>
      <c r="N8">
        <v>3</v>
      </c>
      <c r="O8">
        <v>4</v>
      </c>
    </row>
    <row r="9" spans="1:19" x14ac:dyDescent="0.25">
      <c r="A9" t="s">
        <v>6</v>
      </c>
      <c r="B9" t="s">
        <v>10</v>
      </c>
      <c r="C9">
        <v>3</v>
      </c>
      <c r="D9">
        <v>430</v>
      </c>
      <c r="E9">
        <f t="shared" si="0"/>
        <v>51.6</v>
      </c>
      <c r="F9">
        <f t="shared" si="1"/>
        <v>64.5</v>
      </c>
      <c r="L9">
        <f>SUMIF($C$2:$C$15,L8,$D$2:$D$15)</f>
        <v>1010</v>
      </c>
      <c r="M9">
        <f t="shared" ref="M9:O9" si="3">SUMIF($C$2:$C$15,M8,$D$2:$D$15)</f>
        <v>1150</v>
      </c>
      <c r="N9">
        <f t="shared" si="3"/>
        <v>1030</v>
      </c>
      <c r="O9">
        <f t="shared" si="3"/>
        <v>520</v>
      </c>
    </row>
    <row r="10" spans="1:19" x14ac:dyDescent="0.25">
      <c r="A10" t="s">
        <v>20</v>
      </c>
      <c r="B10" t="s">
        <v>11</v>
      </c>
      <c r="C10">
        <v>3</v>
      </c>
      <c r="D10">
        <v>280</v>
      </c>
      <c r="E10">
        <f t="shared" si="0"/>
        <v>33.6</v>
      </c>
      <c r="F10">
        <f t="shared" si="1"/>
        <v>33.6</v>
      </c>
      <c r="K10">
        <v>1.37</v>
      </c>
      <c r="L10" t="b">
        <f>AND(S3&gt;3,S4&lt;10,S5=2)</f>
        <v>1</v>
      </c>
      <c r="M10" t="b">
        <f>AND(S3&gt;3,S4&lt;4,S5=2)</f>
        <v>0</v>
      </c>
      <c r="N10" t="b">
        <f>OR(S3&gt;3,S4&lt;4,S5=2)</f>
        <v>1</v>
      </c>
      <c r="O10" t="b">
        <f>OR(S3&gt;10,S4&lt;4,S5&gt;7)</f>
        <v>0</v>
      </c>
    </row>
    <row r="11" spans="1:19" x14ac:dyDescent="0.25">
      <c r="A11" t="s">
        <v>8</v>
      </c>
      <c r="B11" t="s">
        <v>13</v>
      </c>
      <c r="C11">
        <v>3</v>
      </c>
      <c r="D11">
        <v>320</v>
      </c>
      <c r="E11">
        <f t="shared" si="0"/>
        <v>38.4</v>
      </c>
      <c r="F11">
        <f t="shared" si="1"/>
        <v>38.4</v>
      </c>
    </row>
    <row r="12" spans="1:19" x14ac:dyDescent="0.25">
      <c r="A12" t="s">
        <v>21</v>
      </c>
      <c r="B12" t="s">
        <v>11</v>
      </c>
      <c r="C12">
        <v>4</v>
      </c>
      <c r="D12">
        <v>100</v>
      </c>
      <c r="E12">
        <f t="shared" si="0"/>
        <v>9</v>
      </c>
      <c r="F12">
        <f t="shared" si="1"/>
        <v>9</v>
      </c>
    </row>
    <row r="13" spans="1:19" x14ac:dyDescent="0.25">
      <c r="A13" t="s">
        <v>19</v>
      </c>
      <c r="B13" t="s">
        <v>10</v>
      </c>
      <c r="C13">
        <v>4</v>
      </c>
      <c r="D13">
        <v>420</v>
      </c>
      <c r="E13">
        <f t="shared" si="0"/>
        <v>50.4</v>
      </c>
      <c r="F13">
        <f t="shared" si="1"/>
        <v>63</v>
      </c>
    </row>
    <row r="14" spans="1:19" x14ac:dyDescent="0.25">
      <c r="A14" t="s">
        <v>2</v>
      </c>
      <c r="B14" t="s">
        <v>12</v>
      </c>
      <c r="C14" t="s">
        <v>26</v>
      </c>
      <c r="D14">
        <v>270</v>
      </c>
      <c r="E14">
        <f t="shared" si="0"/>
        <v>32.4</v>
      </c>
      <c r="F14">
        <f t="shared" si="1"/>
        <v>32.4</v>
      </c>
    </row>
    <row r="15" spans="1:19" x14ac:dyDescent="0.25">
      <c r="A15" t="s">
        <v>18</v>
      </c>
      <c r="B15" t="s">
        <v>12</v>
      </c>
      <c r="C15" t="s">
        <v>26</v>
      </c>
      <c r="D15">
        <v>320</v>
      </c>
      <c r="E15">
        <f t="shared" si="0"/>
        <v>38.4</v>
      </c>
      <c r="F15">
        <f t="shared" si="1"/>
        <v>38.4</v>
      </c>
    </row>
    <row r="20" spans="1:5" x14ac:dyDescent="0.25">
      <c r="B20" t="s">
        <v>10</v>
      </c>
      <c r="C20" t="s">
        <v>13</v>
      </c>
      <c r="D20" t="s">
        <v>11</v>
      </c>
      <c r="E20" t="s">
        <v>12</v>
      </c>
    </row>
    <row r="21" spans="1:5" x14ac:dyDescent="0.25">
      <c r="A21" t="s">
        <v>62</v>
      </c>
      <c r="B21">
        <f>COUNTIF($B$2:$B$15,B20)</f>
        <v>7</v>
      </c>
      <c r="C21">
        <f t="shared" ref="C21:E21" si="4">COUNTIF($B$2:$B$15,C20)</f>
        <v>2</v>
      </c>
      <c r="D21">
        <f t="shared" si="4"/>
        <v>3</v>
      </c>
      <c r="E21">
        <f t="shared" si="4"/>
        <v>2</v>
      </c>
    </row>
    <row r="22" spans="1:5" x14ac:dyDescent="0.25">
      <c r="A22" t="s">
        <v>63</v>
      </c>
      <c r="B22">
        <f>SUMIF($B$2:$B$15,B20,$F$2:$F$15)</f>
        <v>368.4</v>
      </c>
      <c r="C22">
        <f t="shared" ref="C22:E22" si="5">SUMIF($B$2:$B$15,C20,$F$2:$F$15)</f>
        <v>70.8</v>
      </c>
      <c r="D22">
        <f t="shared" si="5"/>
        <v>53.4</v>
      </c>
      <c r="E22">
        <f t="shared" si="5"/>
        <v>70.8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 outlineLevelRow="3" x14ac:dyDescent="0.25"/>
  <cols>
    <col min="2" max="2" width="11.28515625" customWidth="1"/>
    <col min="3" max="3" width="12" customWidth="1"/>
  </cols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outlineLevel="3" x14ac:dyDescent="0.25">
      <c r="A2" t="s">
        <v>2</v>
      </c>
      <c r="B2" t="s">
        <v>12</v>
      </c>
      <c r="D2">
        <v>270</v>
      </c>
    </row>
    <row r="3" spans="1:4" outlineLevel="3" x14ac:dyDescent="0.25">
      <c r="A3" t="s">
        <v>18</v>
      </c>
      <c r="B3" t="s">
        <v>12</v>
      </c>
      <c r="D3">
        <v>320</v>
      </c>
    </row>
    <row r="4" spans="1:4" outlineLevel="2" x14ac:dyDescent="0.25">
      <c r="B4" s="1" t="s">
        <v>47</v>
      </c>
      <c r="D4">
        <f>SUBTOTAL(9,D2:D3)</f>
        <v>590</v>
      </c>
    </row>
    <row r="5" spans="1:4" outlineLevel="1" x14ac:dyDescent="0.25">
      <c r="B5" s="1" t="s">
        <v>46</v>
      </c>
      <c r="D5">
        <f>SUBTOTAL(3,D2:D3)</f>
        <v>2</v>
      </c>
    </row>
    <row r="6" spans="1:4" outlineLevel="3" x14ac:dyDescent="0.25">
      <c r="A6" t="s">
        <v>3</v>
      </c>
      <c r="B6" t="s">
        <v>13</v>
      </c>
      <c r="C6">
        <v>1</v>
      </c>
      <c r="D6">
        <v>270</v>
      </c>
    </row>
    <row r="7" spans="1:4" outlineLevel="3" x14ac:dyDescent="0.25">
      <c r="A7" t="s">
        <v>8</v>
      </c>
      <c r="B7" t="s">
        <v>13</v>
      </c>
      <c r="C7">
        <v>3</v>
      </c>
      <c r="D7">
        <v>320</v>
      </c>
    </row>
    <row r="8" spans="1:4" outlineLevel="2" x14ac:dyDescent="0.25">
      <c r="B8" s="1" t="s">
        <v>48</v>
      </c>
      <c r="D8">
        <f>SUBTOTAL(9,D6:D7)</f>
        <v>590</v>
      </c>
    </row>
    <row r="9" spans="1:4" outlineLevel="1" x14ac:dyDescent="0.25">
      <c r="B9" s="1" t="s">
        <v>43</v>
      </c>
      <c r="D9">
        <f>SUBTOTAL(3,D6:D7)</f>
        <v>2</v>
      </c>
    </row>
    <row r="10" spans="1:4" outlineLevel="3" x14ac:dyDescent="0.25">
      <c r="A10" t="s">
        <v>17</v>
      </c>
      <c r="B10" t="s">
        <v>11</v>
      </c>
      <c r="C10">
        <v>2</v>
      </c>
      <c r="D10">
        <v>120</v>
      </c>
    </row>
    <row r="11" spans="1:4" outlineLevel="3" x14ac:dyDescent="0.25">
      <c r="A11" t="s">
        <v>20</v>
      </c>
      <c r="B11" t="s">
        <v>11</v>
      </c>
      <c r="C11">
        <v>3</v>
      </c>
      <c r="D11">
        <v>280</v>
      </c>
    </row>
    <row r="12" spans="1:4" outlineLevel="3" x14ac:dyDescent="0.25">
      <c r="A12" t="s">
        <v>21</v>
      </c>
      <c r="B12" t="s">
        <v>11</v>
      </c>
      <c r="C12">
        <v>4</v>
      </c>
      <c r="D12">
        <v>100</v>
      </c>
    </row>
    <row r="13" spans="1:4" outlineLevel="2" x14ac:dyDescent="0.25">
      <c r="B13" s="1" t="s">
        <v>49</v>
      </c>
      <c r="D13">
        <f>SUBTOTAL(9,D10:D12)</f>
        <v>500</v>
      </c>
    </row>
    <row r="14" spans="1:4" outlineLevel="1" x14ac:dyDescent="0.25">
      <c r="B14" s="1" t="s">
        <v>45</v>
      </c>
      <c r="D14">
        <f>SUBTOTAL(3,D10:D12)</f>
        <v>3</v>
      </c>
    </row>
    <row r="15" spans="1:4" outlineLevel="3" x14ac:dyDescent="0.25">
      <c r="A15" t="s">
        <v>1</v>
      </c>
      <c r="B15" t="s">
        <v>10</v>
      </c>
      <c r="C15">
        <v>1</v>
      </c>
      <c r="D15">
        <v>240</v>
      </c>
    </row>
    <row r="16" spans="1:4" outlineLevel="3" x14ac:dyDescent="0.25">
      <c r="A16" t="s">
        <v>5</v>
      </c>
      <c r="B16" t="s">
        <v>10</v>
      </c>
      <c r="C16">
        <v>1</v>
      </c>
      <c r="D16">
        <v>500</v>
      </c>
    </row>
    <row r="17" spans="1:4" outlineLevel="3" x14ac:dyDescent="0.25">
      <c r="A17" t="s">
        <v>4</v>
      </c>
      <c r="B17" t="s">
        <v>10</v>
      </c>
      <c r="C17">
        <v>2</v>
      </c>
      <c r="D17">
        <v>200</v>
      </c>
    </row>
    <row r="18" spans="1:4" outlineLevel="3" x14ac:dyDescent="0.25">
      <c r="A18" t="s">
        <v>7</v>
      </c>
      <c r="B18" t="s">
        <v>10</v>
      </c>
      <c r="C18">
        <v>2</v>
      </c>
      <c r="D18">
        <v>450</v>
      </c>
    </row>
    <row r="19" spans="1:4" outlineLevel="3" x14ac:dyDescent="0.25">
      <c r="A19" t="s">
        <v>16</v>
      </c>
      <c r="B19" t="s">
        <v>10</v>
      </c>
      <c r="C19">
        <v>2</v>
      </c>
      <c r="D19">
        <v>380</v>
      </c>
    </row>
    <row r="20" spans="1:4" outlineLevel="3" x14ac:dyDescent="0.25">
      <c r="A20" t="s">
        <v>6</v>
      </c>
      <c r="B20" t="s">
        <v>10</v>
      </c>
      <c r="C20">
        <v>3</v>
      </c>
      <c r="D20">
        <v>430</v>
      </c>
    </row>
    <row r="21" spans="1:4" outlineLevel="3" x14ac:dyDescent="0.25">
      <c r="A21" t="s">
        <v>19</v>
      </c>
      <c r="B21" t="s">
        <v>10</v>
      </c>
      <c r="C21">
        <v>4</v>
      </c>
      <c r="D21">
        <v>420</v>
      </c>
    </row>
    <row r="22" spans="1:4" outlineLevel="2" x14ac:dyDescent="0.25">
      <c r="B22" s="1" t="s">
        <v>50</v>
      </c>
      <c r="D22">
        <f>SUBTOTAL(9,D15:D21)</f>
        <v>2620</v>
      </c>
    </row>
    <row r="23" spans="1:4" outlineLevel="1" x14ac:dyDescent="0.25">
      <c r="B23" s="1" t="s">
        <v>44</v>
      </c>
      <c r="D23">
        <f>SUBTOTAL(3,D15:D21)</f>
        <v>7</v>
      </c>
    </row>
    <row r="24" spans="1:4" x14ac:dyDescent="0.25">
      <c r="B24" s="1" t="s">
        <v>31</v>
      </c>
      <c r="D24">
        <f>SUBTOTAL(9,D2:D21)</f>
        <v>4300</v>
      </c>
    </row>
    <row r="25" spans="1:4" x14ac:dyDescent="0.25">
      <c r="B25" s="1" t="s">
        <v>41</v>
      </c>
      <c r="D25">
        <f>SUBTOTAL(3,D2:D21)</f>
        <v>14</v>
      </c>
    </row>
  </sheetData>
  <autoFilter ref="A1:D21">
    <sortState ref="A2:D15">
      <sortCondition ref="B1:B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3" sqref="G3"/>
    </sheetView>
  </sheetViews>
  <sheetFormatPr defaultRowHeight="15" outlineLevelRow="3" x14ac:dyDescent="0.25"/>
  <sheetData>
    <row r="1" spans="1:7" x14ac:dyDescent="0.25">
      <c r="A1" t="s">
        <v>0</v>
      </c>
      <c r="B1" t="s">
        <v>9</v>
      </c>
      <c r="C1" t="s">
        <v>14</v>
      </c>
      <c r="D1" t="s">
        <v>15</v>
      </c>
    </row>
    <row r="2" spans="1:7" outlineLevel="3" x14ac:dyDescent="0.25">
      <c r="A2" t="s">
        <v>1</v>
      </c>
      <c r="B2" t="s">
        <v>10</v>
      </c>
      <c r="C2">
        <v>1</v>
      </c>
      <c r="D2">
        <v>240</v>
      </c>
    </row>
    <row r="3" spans="1:7" outlineLevel="3" x14ac:dyDescent="0.25">
      <c r="A3" t="s">
        <v>3</v>
      </c>
      <c r="B3" t="s">
        <v>13</v>
      </c>
      <c r="C3">
        <v>1</v>
      </c>
      <c r="D3">
        <v>270</v>
      </c>
      <c r="G3" t="s">
        <v>42</v>
      </c>
    </row>
    <row r="4" spans="1:7" outlineLevel="3" x14ac:dyDescent="0.25">
      <c r="A4" t="s">
        <v>5</v>
      </c>
      <c r="B4" t="s">
        <v>10</v>
      </c>
      <c r="C4">
        <v>1</v>
      </c>
      <c r="D4">
        <v>500</v>
      </c>
    </row>
    <row r="5" spans="1:7" outlineLevel="2" x14ac:dyDescent="0.25">
      <c r="C5" s="1" t="s">
        <v>36</v>
      </c>
      <c r="D5">
        <f>SUBTOTAL(3,D2:D4)</f>
        <v>3</v>
      </c>
    </row>
    <row r="6" spans="1:7" outlineLevel="1" x14ac:dyDescent="0.25">
      <c r="C6" s="1" t="s">
        <v>27</v>
      </c>
      <c r="D6">
        <f>SUBTOTAL(9,D2:D4)</f>
        <v>1010</v>
      </c>
    </row>
    <row r="7" spans="1:7" outlineLevel="3" x14ac:dyDescent="0.25">
      <c r="A7" t="s">
        <v>4</v>
      </c>
      <c r="B7" t="s">
        <v>10</v>
      </c>
      <c r="C7">
        <v>2</v>
      </c>
      <c r="D7">
        <v>200</v>
      </c>
    </row>
    <row r="8" spans="1:7" outlineLevel="3" x14ac:dyDescent="0.25">
      <c r="A8" t="s">
        <v>7</v>
      </c>
      <c r="B8" t="s">
        <v>10</v>
      </c>
      <c r="C8">
        <v>2</v>
      </c>
      <c r="D8">
        <v>450</v>
      </c>
    </row>
    <row r="9" spans="1:7" outlineLevel="3" x14ac:dyDescent="0.25">
      <c r="A9" t="s">
        <v>16</v>
      </c>
      <c r="B9" t="s">
        <v>10</v>
      </c>
      <c r="C9">
        <v>2</v>
      </c>
      <c r="D9">
        <v>380</v>
      </c>
    </row>
    <row r="10" spans="1:7" outlineLevel="3" x14ac:dyDescent="0.25">
      <c r="A10" t="s">
        <v>17</v>
      </c>
      <c r="B10" t="s">
        <v>11</v>
      </c>
      <c r="C10">
        <v>2</v>
      </c>
      <c r="D10">
        <v>120</v>
      </c>
    </row>
    <row r="11" spans="1:7" outlineLevel="2" x14ac:dyDescent="0.25">
      <c r="C11" s="1" t="s">
        <v>37</v>
      </c>
      <c r="D11">
        <f>SUBTOTAL(3,D7:D10)</f>
        <v>4</v>
      </c>
    </row>
    <row r="12" spans="1:7" outlineLevel="1" x14ac:dyDescent="0.25">
      <c r="C12" s="1" t="s">
        <v>28</v>
      </c>
      <c r="D12">
        <f>SUBTOTAL(9,D7:D10)</f>
        <v>1150</v>
      </c>
    </row>
    <row r="13" spans="1:7" outlineLevel="3" x14ac:dyDescent="0.25">
      <c r="A13" t="s">
        <v>6</v>
      </c>
      <c r="B13" t="s">
        <v>10</v>
      </c>
      <c r="C13">
        <v>3</v>
      </c>
      <c r="D13">
        <v>430</v>
      </c>
    </row>
    <row r="14" spans="1:7" outlineLevel="3" x14ac:dyDescent="0.25">
      <c r="A14" t="s">
        <v>20</v>
      </c>
      <c r="B14" t="s">
        <v>11</v>
      </c>
      <c r="C14">
        <v>3</v>
      </c>
      <c r="D14">
        <v>280</v>
      </c>
    </row>
    <row r="15" spans="1:7" outlineLevel="3" x14ac:dyDescent="0.25">
      <c r="A15" t="s">
        <v>8</v>
      </c>
      <c r="B15" t="s">
        <v>13</v>
      </c>
      <c r="C15">
        <v>3</v>
      </c>
      <c r="D15">
        <v>320</v>
      </c>
    </row>
    <row r="16" spans="1:7" outlineLevel="2" x14ac:dyDescent="0.25">
      <c r="C16" s="1" t="s">
        <v>38</v>
      </c>
      <c r="D16">
        <f>SUBTOTAL(3,D13:D15)</f>
        <v>3</v>
      </c>
    </row>
    <row r="17" spans="1:4" outlineLevel="1" x14ac:dyDescent="0.25">
      <c r="C17" s="1" t="s">
        <v>29</v>
      </c>
      <c r="D17">
        <f>SUBTOTAL(9,D13:D15)</f>
        <v>1030</v>
      </c>
    </row>
    <row r="18" spans="1:4" outlineLevel="3" x14ac:dyDescent="0.25">
      <c r="A18" t="s">
        <v>21</v>
      </c>
      <c r="B18" t="s">
        <v>11</v>
      </c>
      <c r="C18">
        <v>4</v>
      </c>
      <c r="D18">
        <v>100</v>
      </c>
    </row>
    <row r="19" spans="1:4" outlineLevel="3" x14ac:dyDescent="0.25">
      <c r="A19" t="s">
        <v>19</v>
      </c>
      <c r="B19" t="s">
        <v>10</v>
      </c>
      <c r="C19">
        <v>4</v>
      </c>
      <c r="D19">
        <v>420</v>
      </c>
    </row>
    <row r="20" spans="1:4" outlineLevel="2" x14ac:dyDescent="0.25">
      <c r="C20" s="1" t="s">
        <v>39</v>
      </c>
      <c r="D20">
        <f>SUBTOTAL(3,D18:D19)</f>
        <v>2</v>
      </c>
    </row>
    <row r="21" spans="1:4" outlineLevel="1" x14ac:dyDescent="0.25">
      <c r="C21" s="1" t="s">
        <v>30</v>
      </c>
      <c r="D21">
        <f>SUBTOTAL(9,D18:D19)</f>
        <v>520</v>
      </c>
    </row>
    <row r="22" spans="1:4" outlineLevel="3" x14ac:dyDescent="0.25">
      <c r="A22" t="s">
        <v>2</v>
      </c>
      <c r="B22" t="s">
        <v>12</v>
      </c>
      <c r="C22" t="s">
        <v>26</v>
      </c>
      <c r="D22">
        <v>270</v>
      </c>
    </row>
    <row r="23" spans="1:4" outlineLevel="3" x14ac:dyDescent="0.25">
      <c r="A23" t="s">
        <v>18</v>
      </c>
      <c r="B23" t="s">
        <v>12</v>
      </c>
      <c r="C23" t="s">
        <v>26</v>
      </c>
      <c r="D23">
        <v>320</v>
      </c>
    </row>
    <row r="24" spans="1:4" outlineLevel="2" x14ac:dyDescent="0.25">
      <c r="C24" s="1" t="s">
        <v>40</v>
      </c>
      <c r="D24">
        <f>SUBTOTAL(3,D22:D23)</f>
        <v>2</v>
      </c>
    </row>
    <row r="25" spans="1:4" outlineLevel="1" x14ac:dyDescent="0.25">
      <c r="C25" s="1" t="s">
        <v>35</v>
      </c>
      <c r="D25">
        <f>SUBTOTAL(9,D22:D23)</f>
        <v>590</v>
      </c>
    </row>
    <row r="26" spans="1:4" x14ac:dyDescent="0.25">
      <c r="C26" s="1" t="s">
        <v>41</v>
      </c>
      <c r="D26">
        <f>SUBTOTAL(3,D2:D23)</f>
        <v>14</v>
      </c>
    </row>
    <row r="27" spans="1:4" x14ac:dyDescent="0.25">
      <c r="C27" s="1" t="s">
        <v>31</v>
      </c>
      <c r="D27">
        <f>SUBTOTAL(9,D2:D23)</f>
        <v>4300</v>
      </c>
    </row>
  </sheetData>
  <autoFilter ref="A1:D23">
    <sortState ref="A2:D15">
      <sortCondition ref="C1:C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x14ac:dyDescent="0.25">
      <c r="A2" t="s">
        <v>4</v>
      </c>
      <c r="B2" t="s">
        <v>10</v>
      </c>
      <c r="C2">
        <v>2</v>
      </c>
      <c r="D2">
        <v>200</v>
      </c>
    </row>
    <row r="3" spans="1:4" x14ac:dyDescent="0.25">
      <c r="A3" t="s">
        <v>7</v>
      </c>
      <c r="B3" t="s">
        <v>10</v>
      </c>
      <c r="C3">
        <v>2</v>
      </c>
      <c r="D3">
        <v>450</v>
      </c>
    </row>
    <row r="4" spans="1:4" x14ac:dyDescent="0.25">
      <c r="A4" t="s">
        <v>16</v>
      </c>
      <c r="B4" t="s">
        <v>10</v>
      </c>
      <c r="C4">
        <v>2</v>
      </c>
      <c r="D4">
        <v>380</v>
      </c>
    </row>
    <row r="5" spans="1:4" hidden="1" x14ac:dyDescent="0.25">
      <c r="A5" t="s">
        <v>17</v>
      </c>
      <c r="B5" t="s">
        <v>11</v>
      </c>
      <c r="C5">
        <v>2</v>
      </c>
      <c r="D5">
        <v>120</v>
      </c>
    </row>
  </sheetData>
  <autoFilter ref="A1:D5">
    <filterColumn colId="3">
      <top10 val="3" filterVal="20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" sqref="B2"/>
    </sheetView>
  </sheetViews>
  <sheetFormatPr defaultRowHeight="15" outlineLevelRow="3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outlineLevel="3" x14ac:dyDescent="0.25">
      <c r="A2" t="s">
        <v>3</v>
      </c>
      <c r="B2" t="s">
        <v>13</v>
      </c>
      <c r="C2">
        <v>1</v>
      </c>
      <c r="D2">
        <v>270</v>
      </c>
    </row>
    <row r="3" spans="1:4" outlineLevel="2" x14ac:dyDescent="0.25">
      <c r="B3" s="1" t="s">
        <v>43</v>
      </c>
      <c r="D3">
        <f>SUBTOTAL(3,D2:D2)</f>
        <v>1</v>
      </c>
    </row>
    <row r="4" spans="1:4" outlineLevel="3" x14ac:dyDescent="0.25">
      <c r="A4" t="s">
        <v>1</v>
      </c>
      <c r="B4" t="s">
        <v>10</v>
      </c>
      <c r="C4">
        <v>1</v>
      </c>
      <c r="D4">
        <v>240</v>
      </c>
    </row>
    <row r="5" spans="1:4" outlineLevel="3" x14ac:dyDescent="0.25">
      <c r="A5" t="s">
        <v>5</v>
      </c>
      <c r="B5" t="s">
        <v>10</v>
      </c>
      <c r="C5">
        <v>1</v>
      </c>
      <c r="D5">
        <v>500</v>
      </c>
    </row>
    <row r="6" spans="1:4" outlineLevel="2" x14ac:dyDescent="0.25">
      <c r="B6" s="1" t="s">
        <v>44</v>
      </c>
      <c r="D6">
        <f>SUBTOTAL(3,D4:D5)</f>
        <v>2</v>
      </c>
    </row>
    <row r="7" spans="1:4" outlineLevel="1" x14ac:dyDescent="0.25">
      <c r="C7" s="1" t="s">
        <v>36</v>
      </c>
      <c r="D7">
        <f>SUBTOTAL(3,D2:D5)</f>
        <v>3</v>
      </c>
    </row>
    <row r="8" spans="1:4" outlineLevel="3" x14ac:dyDescent="0.25">
      <c r="A8" t="s">
        <v>17</v>
      </c>
      <c r="B8" t="s">
        <v>11</v>
      </c>
      <c r="C8">
        <v>2</v>
      </c>
      <c r="D8">
        <v>120</v>
      </c>
    </row>
    <row r="9" spans="1:4" outlineLevel="2" x14ac:dyDescent="0.25">
      <c r="B9" s="1" t="s">
        <v>45</v>
      </c>
      <c r="D9">
        <f>SUBTOTAL(3,D8:D8)</f>
        <v>1</v>
      </c>
    </row>
    <row r="10" spans="1:4" outlineLevel="3" x14ac:dyDescent="0.25">
      <c r="A10" t="s">
        <v>4</v>
      </c>
      <c r="B10" t="s">
        <v>10</v>
      </c>
      <c r="C10">
        <v>2</v>
      </c>
      <c r="D10">
        <v>200</v>
      </c>
    </row>
    <row r="11" spans="1:4" outlineLevel="3" x14ac:dyDescent="0.25">
      <c r="A11" t="s">
        <v>7</v>
      </c>
      <c r="B11" t="s">
        <v>10</v>
      </c>
      <c r="C11">
        <v>2</v>
      </c>
      <c r="D11">
        <v>450</v>
      </c>
    </row>
    <row r="12" spans="1:4" outlineLevel="3" x14ac:dyDescent="0.25">
      <c r="A12" t="s">
        <v>16</v>
      </c>
      <c r="B12" t="s">
        <v>10</v>
      </c>
      <c r="C12">
        <v>2</v>
      </c>
      <c r="D12">
        <v>380</v>
      </c>
    </row>
    <row r="13" spans="1:4" outlineLevel="2" x14ac:dyDescent="0.25">
      <c r="B13" s="1" t="s">
        <v>44</v>
      </c>
      <c r="D13">
        <f>SUBTOTAL(3,D10:D12)</f>
        <v>3</v>
      </c>
    </row>
    <row r="14" spans="1:4" outlineLevel="1" x14ac:dyDescent="0.25">
      <c r="C14" s="1" t="s">
        <v>37</v>
      </c>
      <c r="D14">
        <f>SUBTOTAL(3,D8:D12)</f>
        <v>4</v>
      </c>
    </row>
    <row r="15" spans="1:4" outlineLevel="3" x14ac:dyDescent="0.25">
      <c r="A15" t="s">
        <v>8</v>
      </c>
      <c r="B15" t="s">
        <v>13</v>
      </c>
      <c r="C15">
        <v>3</v>
      </c>
      <c r="D15">
        <v>320</v>
      </c>
    </row>
    <row r="16" spans="1:4" outlineLevel="2" x14ac:dyDescent="0.25">
      <c r="B16" s="1" t="s">
        <v>43</v>
      </c>
      <c r="D16">
        <f>SUBTOTAL(3,D15:D15)</f>
        <v>1</v>
      </c>
    </row>
    <row r="17" spans="1:4" outlineLevel="3" x14ac:dyDescent="0.25">
      <c r="A17" t="s">
        <v>20</v>
      </c>
      <c r="B17" t="s">
        <v>11</v>
      </c>
      <c r="C17">
        <v>3</v>
      </c>
      <c r="D17">
        <v>280</v>
      </c>
    </row>
    <row r="18" spans="1:4" outlineLevel="2" x14ac:dyDescent="0.25">
      <c r="B18" s="1" t="s">
        <v>45</v>
      </c>
      <c r="D18">
        <f>SUBTOTAL(3,D17:D17)</f>
        <v>1</v>
      </c>
    </row>
    <row r="19" spans="1:4" outlineLevel="3" x14ac:dyDescent="0.25">
      <c r="A19" t="s">
        <v>6</v>
      </c>
      <c r="B19" t="s">
        <v>10</v>
      </c>
      <c r="C19">
        <v>3</v>
      </c>
      <c r="D19">
        <v>430</v>
      </c>
    </row>
    <row r="20" spans="1:4" outlineLevel="2" x14ac:dyDescent="0.25">
      <c r="B20" s="1" t="s">
        <v>44</v>
      </c>
      <c r="D20">
        <f>SUBTOTAL(3,D19:D19)</f>
        <v>1</v>
      </c>
    </row>
    <row r="21" spans="1:4" outlineLevel="1" x14ac:dyDescent="0.25">
      <c r="C21" s="1" t="s">
        <v>38</v>
      </c>
      <c r="D21">
        <f>SUBTOTAL(3,D15:D19)</f>
        <v>3</v>
      </c>
    </row>
    <row r="22" spans="1:4" outlineLevel="3" x14ac:dyDescent="0.25">
      <c r="A22" t="s">
        <v>21</v>
      </c>
      <c r="B22" t="s">
        <v>11</v>
      </c>
      <c r="C22">
        <v>4</v>
      </c>
      <c r="D22">
        <v>100</v>
      </c>
    </row>
    <row r="23" spans="1:4" outlineLevel="2" x14ac:dyDescent="0.25">
      <c r="B23" s="1" t="s">
        <v>45</v>
      </c>
      <c r="D23">
        <f>SUBTOTAL(3,D22:D22)</f>
        <v>1</v>
      </c>
    </row>
    <row r="24" spans="1:4" outlineLevel="3" x14ac:dyDescent="0.25">
      <c r="A24" t="s">
        <v>19</v>
      </c>
      <c r="B24" t="s">
        <v>10</v>
      </c>
      <c r="C24">
        <v>4</v>
      </c>
      <c r="D24">
        <v>420</v>
      </c>
    </row>
    <row r="25" spans="1:4" outlineLevel="2" x14ac:dyDescent="0.25">
      <c r="B25" s="1" t="s">
        <v>44</v>
      </c>
      <c r="D25">
        <f>SUBTOTAL(3,D24:D24)</f>
        <v>1</v>
      </c>
    </row>
    <row r="26" spans="1:4" outlineLevel="1" x14ac:dyDescent="0.25">
      <c r="C26" s="1" t="s">
        <v>39</v>
      </c>
      <c r="D26">
        <f>SUBTOTAL(3,D22:D24)</f>
        <v>2</v>
      </c>
    </row>
    <row r="27" spans="1:4" outlineLevel="3" x14ac:dyDescent="0.25">
      <c r="A27" t="s">
        <v>2</v>
      </c>
      <c r="B27" t="s">
        <v>12</v>
      </c>
      <c r="C27" t="s">
        <v>26</v>
      </c>
      <c r="D27">
        <v>270</v>
      </c>
    </row>
    <row r="28" spans="1:4" outlineLevel="3" x14ac:dyDescent="0.25">
      <c r="A28" t="s">
        <v>18</v>
      </c>
      <c r="B28" t="s">
        <v>12</v>
      </c>
      <c r="C28" t="s">
        <v>26</v>
      </c>
      <c r="D28">
        <v>320</v>
      </c>
    </row>
    <row r="29" spans="1:4" outlineLevel="2" x14ac:dyDescent="0.25">
      <c r="B29" s="1" t="s">
        <v>46</v>
      </c>
      <c r="D29">
        <f>SUBTOTAL(3,D27:D28)</f>
        <v>2</v>
      </c>
    </row>
    <row r="30" spans="1:4" outlineLevel="1" x14ac:dyDescent="0.25">
      <c r="C30" s="1" t="s">
        <v>40</v>
      </c>
      <c r="D30">
        <f>SUBTOTAL(3,D27:D28)</f>
        <v>2</v>
      </c>
    </row>
    <row r="31" spans="1:4" x14ac:dyDescent="0.25">
      <c r="C31" s="1" t="s">
        <v>41</v>
      </c>
      <c r="D31">
        <f>SUBTOTAL(3,D2:D28)</f>
        <v>14</v>
      </c>
    </row>
  </sheetData>
  <autoFilter ref="A1:D28">
    <sortState ref="A2:D15">
      <sortCondition ref="C2:C15"/>
      <sortCondition ref="B2:B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32" sqref="I32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x14ac:dyDescent="0.25">
      <c r="A2" t="s">
        <v>1</v>
      </c>
      <c r="B2" t="s">
        <v>10</v>
      </c>
      <c r="C2">
        <v>1</v>
      </c>
      <c r="D2">
        <v>240</v>
      </c>
    </row>
    <row r="3" spans="1:4" x14ac:dyDescent="0.25">
      <c r="A3" t="s">
        <v>5</v>
      </c>
      <c r="B3" t="s">
        <v>10</v>
      </c>
      <c r="C3">
        <v>1</v>
      </c>
      <c r="D3">
        <v>500</v>
      </c>
    </row>
    <row r="4" spans="1:4" x14ac:dyDescent="0.25">
      <c r="A4" t="s">
        <v>4</v>
      </c>
      <c r="B4" t="s">
        <v>10</v>
      </c>
      <c r="C4">
        <v>2</v>
      </c>
      <c r="D4">
        <v>200</v>
      </c>
    </row>
    <row r="5" spans="1:4" x14ac:dyDescent="0.25">
      <c r="A5" t="s">
        <v>7</v>
      </c>
      <c r="B5" t="s">
        <v>10</v>
      </c>
      <c r="C5">
        <v>2</v>
      </c>
      <c r="D5">
        <v>450</v>
      </c>
    </row>
    <row r="6" spans="1:4" x14ac:dyDescent="0.25">
      <c r="A6" t="s">
        <v>16</v>
      </c>
      <c r="B6" t="s">
        <v>10</v>
      </c>
      <c r="C6">
        <v>2</v>
      </c>
      <c r="D6">
        <v>380</v>
      </c>
    </row>
    <row r="7" spans="1:4" x14ac:dyDescent="0.25">
      <c r="A7" t="s">
        <v>6</v>
      </c>
      <c r="B7" t="s">
        <v>10</v>
      </c>
      <c r="C7">
        <v>3</v>
      </c>
      <c r="D7">
        <v>430</v>
      </c>
    </row>
    <row r="8" spans="1:4" x14ac:dyDescent="0.25">
      <c r="A8" t="s">
        <v>19</v>
      </c>
      <c r="B8" t="s">
        <v>10</v>
      </c>
      <c r="C8">
        <v>4</v>
      </c>
      <c r="D8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C15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x14ac:dyDescent="0.25">
      <c r="A2" t="s">
        <v>1</v>
      </c>
      <c r="B2" t="s">
        <v>10</v>
      </c>
      <c r="C2">
        <v>1</v>
      </c>
      <c r="D2">
        <v>240</v>
      </c>
    </row>
    <row r="3" spans="1:4" x14ac:dyDescent="0.25">
      <c r="A3" t="s">
        <v>3</v>
      </c>
      <c r="B3" t="s">
        <v>13</v>
      </c>
      <c r="C3">
        <v>1</v>
      </c>
      <c r="D3">
        <v>270</v>
      </c>
    </row>
    <row r="4" spans="1:4" x14ac:dyDescent="0.25">
      <c r="A4" t="s">
        <v>5</v>
      </c>
      <c r="B4" t="s">
        <v>10</v>
      </c>
      <c r="C4">
        <v>1</v>
      </c>
      <c r="D4">
        <v>500</v>
      </c>
    </row>
    <row r="5" spans="1:4" x14ac:dyDescent="0.25">
      <c r="A5" t="s">
        <v>4</v>
      </c>
      <c r="B5" t="s">
        <v>10</v>
      </c>
      <c r="C5">
        <v>2</v>
      </c>
      <c r="D5">
        <v>200</v>
      </c>
    </row>
    <row r="6" spans="1:4" x14ac:dyDescent="0.25">
      <c r="A6" t="s">
        <v>7</v>
      </c>
      <c r="B6" t="s">
        <v>10</v>
      </c>
      <c r="C6">
        <v>2</v>
      </c>
      <c r="D6">
        <v>450</v>
      </c>
    </row>
    <row r="7" spans="1:4" x14ac:dyDescent="0.25">
      <c r="A7" t="s">
        <v>16</v>
      </c>
      <c r="B7" t="s">
        <v>10</v>
      </c>
      <c r="C7">
        <v>2</v>
      </c>
      <c r="D7">
        <v>380</v>
      </c>
    </row>
    <row r="8" spans="1:4" x14ac:dyDescent="0.25">
      <c r="A8" t="s">
        <v>17</v>
      </c>
      <c r="B8" t="s">
        <v>11</v>
      </c>
      <c r="C8">
        <v>2</v>
      </c>
      <c r="D8">
        <v>120</v>
      </c>
    </row>
    <row r="9" spans="1:4" x14ac:dyDescent="0.25">
      <c r="A9" t="s">
        <v>6</v>
      </c>
      <c r="B9" t="s">
        <v>10</v>
      </c>
      <c r="C9">
        <v>3</v>
      </c>
      <c r="D9">
        <v>430</v>
      </c>
    </row>
    <row r="10" spans="1:4" x14ac:dyDescent="0.25">
      <c r="A10" t="s">
        <v>20</v>
      </c>
      <c r="B10" t="s">
        <v>11</v>
      </c>
      <c r="C10">
        <v>3</v>
      </c>
      <c r="D10">
        <v>280</v>
      </c>
    </row>
    <row r="11" spans="1:4" x14ac:dyDescent="0.25">
      <c r="A11" t="s">
        <v>8</v>
      </c>
      <c r="B11" t="s">
        <v>13</v>
      </c>
      <c r="C11">
        <v>3</v>
      </c>
      <c r="D11">
        <v>320</v>
      </c>
    </row>
    <row r="12" spans="1:4" x14ac:dyDescent="0.25">
      <c r="A12" t="s">
        <v>21</v>
      </c>
      <c r="B12" t="s">
        <v>11</v>
      </c>
      <c r="C12">
        <v>4</v>
      </c>
      <c r="D12">
        <v>100</v>
      </c>
    </row>
    <row r="13" spans="1:4" x14ac:dyDescent="0.25">
      <c r="A13" t="s">
        <v>19</v>
      </c>
      <c r="B13" t="s">
        <v>10</v>
      </c>
      <c r="C13">
        <v>4</v>
      </c>
      <c r="D13">
        <v>420</v>
      </c>
    </row>
    <row r="14" spans="1:4" x14ac:dyDescent="0.25">
      <c r="A14" t="s">
        <v>2</v>
      </c>
      <c r="B14" t="s">
        <v>12</v>
      </c>
      <c r="C14" t="s">
        <v>26</v>
      </c>
      <c r="D14">
        <v>270</v>
      </c>
    </row>
    <row r="15" spans="1:4" x14ac:dyDescent="0.25">
      <c r="A15" t="s">
        <v>18</v>
      </c>
      <c r="B15" t="s">
        <v>12</v>
      </c>
      <c r="C15" t="s">
        <v>26</v>
      </c>
      <c r="D15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x14ac:dyDescent="0.25">
      <c r="A2" t="s">
        <v>1</v>
      </c>
      <c r="B2" t="s">
        <v>10</v>
      </c>
      <c r="C2">
        <v>1</v>
      </c>
      <c r="D2">
        <v>100</v>
      </c>
    </row>
    <row r="3" spans="1:4" x14ac:dyDescent="0.25">
      <c r="A3" t="s">
        <v>3</v>
      </c>
      <c r="B3" t="s">
        <v>13</v>
      </c>
      <c r="C3">
        <v>1</v>
      </c>
      <c r="D3">
        <v>160</v>
      </c>
    </row>
    <row r="4" spans="1:4" x14ac:dyDescent="0.25">
      <c r="A4" t="s">
        <v>5</v>
      </c>
      <c r="B4" t="s">
        <v>10</v>
      </c>
      <c r="C4">
        <v>1</v>
      </c>
      <c r="D4">
        <v>460</v>
      </c>
    </row>
    <row r="5" spans="1:4" x14ac:dyDescent="0.25">
      <c r="A5" t="s">
        <v>4</v>
      </c>
      <c r="B5" t="s">
        <v>10</v>
      </c>
      <c r="C5">
        <v>2</v>
      </c>
      <c r="D5">
        <v>250</v>
      </c>
    </row>
    <row r="6" spans="1:4" x14ac:dyDescent="0.25">
      <c r="A6" t="s">
        <v>7</v>
      </c>
      <c r="B6" t="s">
        <v>10</v>
      </c>
      <c r="C6">
        <v>2</v>
      </c>
      <c r="D6">
        <v>450</v>
      </c>
    </row>
    <row r="7" spans="1:4" x14ac:dyDescent="0.25">
      <c r="A7" t="s">
        <v>16</v>
      </c>
      <c r="B7" t="s">
        <v>10</v>
      </c>
      <c r="C7">
        <v>2</v>
      </c>
      <c r="D7">
        <v>380</v>
      </c>
    </row>
    <row r="8" spans="1:4" x14ac:dyDescent="0.25">
      <c r="A8" t="s">
        <v>17</v>
      </c>
      <c r="B8" t="s">
        <v>11</v>
      </c>
      <c r="C8">
        <v>2</v>
      </c>
      <c r="D8">
        <v>120</v>
      </c>
    </row>
    <row r="9" spans="1:4" x14ac:dyDescent="0.25">
      <c r="A9" t="s">
        <v>6</v>
      </c>
      <c r="B9" t="s">
        <v>10</v>
      </c>
      <c r="C9">
        <v>3</v>
      </c>
      <c r="D9">
        <v>360</v>
      </c>
    </row>
    <row r="10" spans="1:4" x14ac:dyDescent="0.25">
      <c r="A10" t="s">
        <v>20</v>
      </c>
      <c r="B10" t="s">
        <v>11</v>
      </c>
      <c r="C10">
        <v>3</v>
      </c>
      <c r="D10">
        <v>280</v>
      </c>
    </row>
    <row r="11" spans="1:4" x14ac:dyDescent="0.25">
      <c r="A11" t="s">
        <v>8</v>
      </c>
      <c r="B11" t="s">
        <v>13</v>
      </c>
      <c r="C11">
        <v>3</v>
      </c>
      <c r="D11">
        <v>320</v>
      </c>
    </row>
    <row r="12" spans="1:4" x14ac:dyDescent="0.25">
      <c r="A12" t="s">
        <v>21</v>
      </c>
      <c r="B12" t="s">
        <v>11</v>
      </c>
      <c r="C12">
        <v>4</v>
      </c>
      <c r="D12">
        <v>220</v>
      </c>
    </row>
    <row r="13" spans="1:4" x14ac:dyDescent="0.25">
      <c r="A13" t="s">
        <v>19</v>
      </c>
      <c r="B13" t="s">
        <v>10</v>
      </c>
      <c r="C13">
        <v>4</v>
      </c>
      <c r="D13">
        <v>420</v>
      </c>
    </row>
    <row r="14" spans="1:4" x14ac:dyDescent="0.25">
      <c r="A14" t="s">
        <v>2</v>
      </c>
      <c r="B14" t="s">
        <v>12</v>
      </c>
      <c r="C14" t="s">
        <v>26</v>
      </c>
      <c r="D14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10" sqref="J9:J10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  <c r="D1" t="s">
        <v>15</v>
      </c>
    </row>
    <row r="2" spans="1:4" x14ac:dyDescent="0.25">
      <c r="A2" t="s">
        <v>1</v>
      </c>
      <c r="B2" t="s">
        <v>10</v>
      </c>
      <c r="C2">
        <v>1</v>
      </c>
      <c r="D2">
        <v>320</v>
      </c>
    </row>
    <row r="3" spans="1:4" x14ac:dyDescent="0.25">
      <c r="A3" t="s">
        <v>3</v>
      </c>
      <c r="B3" t="s">
        <v>13</v>
      </c>
      <c r="C3">
        <v>1</v>
      </c>
      <c r="D3">
        <v>270</v>
      </c>
    </row>
    <row r="4" spans="1:4" x14ac:dyDescent="0.25">
      <c r="A4" t="s">
        <v>5</v>
      </c>
      <c r="B4" t="s">
        <v>10</v>
      </c>
      <c r="C4">
        <v>1</v>
      </c>
      <c r="D4">
        <v>370</v>
      </c>
    </row>
    <row r="5" spans="1:4" x14ac:dyDescent="0.25">
      <c r="A5" t="s">
        <v>4</v>
      </c>
      <c r="B5" t="s">
        <v>10</v>
      </c>
      <c r="C5">
        <v>2</v>
      </c>
      <c r="D5">
        <v>260</v>
      </c>
    </row>
    <row r="6" spans="1:4" x14ac:dyDescent="0.25">
      <c r="A6" t="s">
        <v>7</v>
      </c>
      <c r="B6" t="s">
        <v>10</v>
      </c>
      <c r="C6">
        <v>2</v>
      </c>
      <c r="D6">
        <v>450</v>
      </c>
    </row>
    <row r="7" spans="1:4" x14ac:dyDescent="0.25">
      <c r="A7" t="s">
        <v>16</v>
      </c>
      <c r="B7" t="s">
        <v>10</v>
      </c>
      <c r="C7">
        <v>2</v>
      </c>
      <c r="D7">
        <v>380</v>
      </c>
    </row>
    <row r="8" spans="1:4" x14ac:dyDescent="0.25">
      <c r="A8" t="s">
        <v>17</v>
      </c>
      <c r="B8" t="s">
        <v>11</v>
      </c>
      <c r="C8">
        <v>2</v>
      </c>
      <c r="D8">
        <v>120</v>
      </c>
    </row>
    <row r="9" spans="1:4" x14ac:dyDescent="0.25">
      <c r="A9" t="s">
        <v>6</v>
      </c>
      <c r="B9" t="s">
        <v>10</v>
      </c>
      <c r="C9">
        <v>3</v>
      </c>
      <c r="D9">
        <v>430</v>
      </c>
    </row>
    <row r="10" spans="1:4" x14ac:dyDescent="0.25">
      <c r="A10" t="s">
        <v>20</v>
      </c>
      <c r="B10" t="s">
        <v>11</v>
      </c>
      <c r="C10">
        <v>3</v>
      </c>
      <c r="D10">
        <v>280</v>
      </c>
    </row>
    <row r="11" spans="1:4" x14ac:dyDescent="0.25">
      <c r="A11" t="s">
        <v>8</v>
      </c>
      <c r="B11" t="s">
        <v>13</v>
      </c>
      <c r="C11">
        <v>3</v>
      </c>
      <c r="D11">
        <v>320</v>
      </c>
    </row>
    <row r="12" spans="1:4" x14ac:dyDescent="0.25">
      <c r="A12" t="s">
        <v>21</v>
      </c>
      <c r="B12" t="s">
        <v>11</v>
      </c>
      <c r="C12">
        <v>4</v>
      </c>
      <c r="D12">
        <v>100</v>
      </c>
    </row>
    <row r="13" spans="1:4" x14ac:dyDescent="0.25">
      <c r="A13" t="s">
        <v>19</v>
      </c>
      <c r="B13" t="s">
        <v>10</v>
      </c>
      <c r="C13">
        <v>4</v>
      </c>
      <c r="D13">
        <v>360</v>
      </c>
    </row>
    <row r="14" spans="1:4" x14ac:dyDescent="0.25">
      <c r="A14" t="s">
        <v>18</v>
      </c>
      <c r="B14" t="s">
        <v>12</v>
      </c>
      <c r="C14" t="s">
        <v>26</v>
      </c>
      <c r="D14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Лист1</vt:lpstr>
      <vt:lpstr>Лист5</vt:lpstr>
      <vt:lpstr>Лист4</vt:lpstr>
      <vt:lpstr>Лист2</vt:lpstr>
      <vt:lpstr>Лист7</vt:lpstr>
      <vt:lpstr>Лист3</vt:lpstr>
      <vt:lpstr>Февраль</vt:lpstr>
      <vt:lpstr>Март</vt:lpstr>
      <vt:lpstr>Апрель</vt:lpstr>
      <vt:lpstr>Итог</vt:lpstr>
      <vt:lpstr>П 1.8</vt:lpstr>
      <vt:lpstr>Лист1!Извлечь</vt:lpstr>
      <vt:lpstr>Лист1!Критерии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</cp:lastModifiedBy>
  <dcterms:created xsi:type="dcterms:W3CDTF">2019-02-18T08:54:33Z</dcterms:created>
  <dcterms:modified xsi:type="dcterms:W3CDTF">2019-03-13T06:07:54Z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ef4cfa68-401e-46ef-a230-7ad0c055c368</vt:lpwstr>
  </property>
</Properties>
</file>