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pam-my.sharepoint.com/personal/andrei_shvedau_epam_com/Documents/Personal/КИТ/"/>
    </mc:Choice>
  </mc:AlternateContent>
  <xr:revisionPtr revIDLastSave="1171" documentId="13_ncr:1_{A662B352-89FB-409B-A22A-11CD6F25CC71}" xr6:coauthVersionLast="45" xr6:coauthVersionMax="45" xr10:uidLastSave="{562FC61C-1EC0-41C5-821F-97B6C81C9A61}"/>
  <bookViews>
    <workbookView xWindow="-108" yWindow="-108" windowWidth="23256" windowHeight="12576" tabRatio="568" activeTab="8" xr2:uid="{E84FCA5B-61BD-4054-97C6-F9DF6A726833}"/>
  </bookViews>
  <sheets>
    <sheet name="январь" sheetId="1" r:id="rId1"/>
    <sheet name="февраль" sheetId="2" r:id="rId2"/>
    <sheet name="март" sheetId="3" r:id="rId3"/>
    <sheet name="итог" sheetId="4" r:id="rId4"/>
    <sheet name="fun" sheetId="5" r:id="rId5"/>
    <sheet name="Вар.6 Задача1" sheetId="6" r:id="rId6"/>
    <sheet name="Задача 2" sheetId="7" r:id="rId7"/>
    <sheet name="Задача 2.4" sheetId="9" r:id="rId8"/>
    <sheet name="Задача 3" sheetId="10" r:id="rId9"/>
  </sheets>
  <definedNames>
    <definedName name="_xlnm._FilterDatabase" localSheetId="4" hidden="1">fun!$A$1:$D$16</definedName>
    <definedName name="_xlnm._FilterDatabase" localSheetId="6" hidden="1">'Задача 2'!$A$18:$D$25</definedName>
    <definedName name="_xlnm._FilterDatabase" localSheetId="0" hidden="1">январь!$A$1:$D$15</definedName>
    <definedName name="solver_adj" localSheetId="5" hidden="1">'Вар.6 Задача1'!$C$1</definedName>
    <definedName name="solver_cvg" localSheetId="5" hidden="1">0.0001</definedName>
    <definedName name="solver_drv" localSheetId="5" hidden="1">1</definedName>
    <definedName name="solver_eng" localSheetId="5" hidden="1">1</definedName>
    <definedName name="solver_est" localSheetId="5" hidden="1">1</definedName>
    <definedName name="solver_itr" localSheetId="5" hidden="1">2147483647</definedName>
    <definedName name="solver_lhs1" localSheetId="5" hidden="1">'Вар.6 Задача1'!$C$1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2</definedName>
    <definedName name="solver_nod" localSheetId="5" hidden="1">2147483647</definedName>
    <definedName name="solver_num" localSheetId="5" hidden="1">0</definedName>
    <definedName name="solver_nwt" localSheetId="5" hidden="1">1</definedName>
    <definedName name="solver_opt" localSheetId="5" hidden="1">'Вар.6 Задача1'!$C$2</definedName>
    <definedName name="solver_pre" localSheetId="5" hidden="1">0.000001</definedName>
    <definedName name="solver_rbv" localSheetId="5" hidden="1">1</definedName>
    <definedName name="solver_rel1" localSheetId="5" hidden="1">2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3</definedName>
    <definedName name="solver_val" localSheetId="5" hidden="1">15</definedName>
    <definedName name="solver_ver" localSheetId="5" hidden="1">3</definedName>
    <definedName name="_xlnm.Extract" localSheetId="4">fun!$A$101:$D$101</definedName>
    <definedName name="_xlnm.Extract" localSheetId="6">'Задача 2'!$A$35:$D$35</definedName>
    <definedName name="_xlnm.Extract" localSheetId="0">январь!$F$81:$I$81</definedName>
    <definedName name="_xlnm.Criteria" localSheetId="4">fun!$C$98:$D$99</definedName>
    <definedName name="_xlnm.Criteria" localSheetId="6">'Задача 2'!$F$34:$H$37</definedName>
    <definedName name="_xlnm.Criteria" localSheetId="0">январь!$A$81:$B$82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9" l="1"/>
  <c r="B2" i="10"/>
  <c r="E6" i="10"/>
  <c r="H4" i="9"/>
  <c r="H5" i="9"/>
  <c r="H6" i="9"/>
  <c r="A42" i="7"/>
  <c r="G22" i="7"/>
  <c r="C2" i="6" l="1"/>
  <c r="L69" i="5" l="1"/>
  <c r="K69" i="5"/>
  <c r="J69" i="5"/>
  <c r="I69" i="5"/>
  <c r="L68" i="5"/>
  <c r="K68" i="5"/>
  <c r="J68" i="5"/>
  <c r="I68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G2" i="5"/>
  <c r="F2" i="5"/>
  <c r="H62" i="5"/>
  <c r="H61" i="5"/>
  <c r="H60" i="5"/>
  <c r="H52" i="5"/>
  <c r="H53" i="5"/>
  <c r="H54" i="5"/>
  <c r="H51" i="5"/>
  <c r="H47" i="5"/>
  <c r="H43" i="5"/>
  <c r="H37" i="5"/>
  <c r="H38" i="5"/>
  <c r="H39" i="5"/>
  <c r="H36" i="5"/>
  <c r="H32" i="5"/>
  <c r="H28" i="5"/>
  <c r="H24" i="5"/>
  <c r="A95" i="5"/>
  <c r="D99" i="5" s="1"/>
  <c r="A91" i="5"/>
  <c r="D73" i="5"/>
  <c r="D76" i="5" s="1"/>
  <c r="A68" i="5"/>
  <c r="A63" i="5"/>
  <c r="A59" i="5"/>
  <c r="A55" i="5"/>
  <c r="A51" i="5"/>
  <c r="B19" i="5"/>
  <c r="A73" i="5" l="1"/>
  <c r="A47" i="5" l="1"/>
  <c r="A40" i="5" l="1"/>
  <c r="A31" i="5"/>
  <c r="A24" i="5"/>
  <c r="A21" i="5"/>
  <c r="B82" i="1" l="1"/>
</calcChain>
</file>

<file path=xl/sharedStrings.xml><?xml version="1.0" encoding="utf-8"?>
<sst xmlns="http://schemas.openxmlformats.org/spreadsheetml/2006/main" count="580" uniqueCount="99">
  <si>
    <t>Андреев</t>
  </si>
  <si>
    <t>Воробьев</t>
  </si>
  <si>
    <t>Галкин</t>
  </si>
  <si>
    <t>Гурин</t>
  </si>
  <si>
    <t>Иванов</t>
  </si>
  <si>
    <t>Ковалев</t>
  </si>
  <si>
    <t>Котов</t>
  </si>
  <si>
    <t>Петров</t>
  </si>
  <si>
    <t>Семенов</t>
  </si>
  <si>
    <t>штатный</t>
  </si>
  <si>
    <t>стажер</t>
  </si>
  <si>
    <t>внештатный</t>
  </si>
  <si>
    <t>совместитель</t>
  </si>
  <si>
    <t>Фамилия</t>
  </si>
  <si>
    <t>Категория</t>
  </si>
  <si>
    <t>Отдел</t>
  </si>
  <si>
    <t>ЗП</t>
  </si>
  <si>
    <t>Синицин</t>
  </si>
  <si>
    <t>Сорокин</t>
  </si>
  <si>
    <t>Степанов</t>
  </si>
  <si>
    <t>Яковлев</t>
  </si>
  <si>
    <t>Сидоров</t>
  </si>
  <si>
    <t>&gt;=250</t>
  </si>
  <si>
    <t>&gt;=150</t>
  </si>
  <si>
    <t>&gt;=300</t>
  </si>
  <si>
    <t>&lt;=400</t>
  </si>
  <si>
    <t>1. 10</t>
  </si>
  <si>
    <t>Условие</t>
  </si>
  <si>
    <t>&gt;=200</t>
  </si>
  <si>
    <t>-</t>
  </si>
  <si>
    <t>Рандомов</t>
  </si>
  <si>
    <t>Пример 1.19</t>
  </si>
  <si>
    <t>1.20</t>
  </si>
  <si>
    <t>Пример 1.21</t>
  </si>
  <si>
    <t>Пример 1.22</t>
  </si>
  <si>
    <t>Пример 1.23</t>
  </si>
  <si>
    <t>Пример 1.24</t>
  </si>
  <si>
    <t>Пример 1.25</t>
  </si>
  <si>
    <t xml:space="preserve">Пример 1.26 </t>
  </si>
  <si>
    <t>Пример 1.27</t>
  </si>
  <si>
    <t>Пример 1.28</t>
  </si>
  <si>
    <t>Пример 1.29</t>
  </si>
  <si>
    <t>Задания для самостоятельного выполнения:</t>
  </si>
  <si>
    <t>&lt;=300</t>
  </si>
  <si>
    <t>Зад 1</t>
  </si>
  <si>
    <t>Зад 2</t>
  </si>
  <si>
    <t>Зад 3</t>
  </si>
  <si>
    <t>Пример 1.30</t>
  </si>
  <si>
    <t>Пример 1.31</t>
  </si>
  <si>
    <t>Пример 1.32</t>
  </si>
  <si>
    <t>Пример 1.33</t>
  </si>
  <si>
    <t>Пример 1.34</t>
  </si>
  <si>
    <t>Пример 1.35</t>
  </si>
  <si>
    <t>Пример 1.36</t>
  </si>
  <si>
    <t>Пример 1.37</t>
  </si>
  <si>
    <t>Пример 1.38</t>
  </si>
  <si>
    <t>Пример 1.39</t>
  </si>
  <si>
    <t>кол-во</t>
  </si>
  <si>
    <t>налоги</t>
  </si>
  <si>
    <t>X</t>
  </si>
  <si>
    <t>Левая часть</t>
  </si>
  <si>
    <t>Шифр
контракта</t>
  </si>
  <si>
    <t>Поставщик</t>
  </si>
  <si>
    <t>Товар</t>
  </si>
  <si>
    <t>Стоимость</t>
  </si>
  <si>
    <t xml:space="preserve">К01 </t>
  </si>
  <si>
    <t>МТЗ</t>
  </si>
  <si>
    <t>трактор</t>
  </si>
  <si>
    <t>К02</t>
  </si>
  <si>
    <t xml:space="preserve">ВАЗ </t>
  </si>
  <si>
    <t>автомобиль</t>
  </si>
  <si>
    <t>К03</t>
  </si>
  <si>
    <t xml:space="preserve">IBM </t>
  </si>
  <si>
    <t>компьютер</t>
  </si>
  <si>
    <t>К04</t>
  </si>
  <si>
    <t>АО “Электросила”</t>
  </si>
  <si>
    <t>генератор</t>
  </si>
  <si>
    <t>К06</t>
  </si>
  <si>
    <t>Apple</t>
  </si>
  <si>
    <t>телефон</t>
  </si>
  <si>
    <t>К07</t>
  </si>
  <si>
    <t>Xiaomi</t>
  </si>
  <si>
    <t>К08</t>
  </si>
  <si>
    <t>BWM</t>
  </si>
  <si>
    <t>К09</t>
  </si>
  <si>
    <t>К10</t>
  </si>
  <si>
    <t>Audi</t>
  </si>
  <si>
    <t>Reno</t>
  </si>
  <si>
    <t>К11</t>
  </si>
  <si>
    <t>К12</t>
  </si>
  <si>
    <t>К13</t>
  </si>
  <si>
    <t>МАЗ</t>
  </si>
  <si>
    <t>КРАЗ</t>
  </si>
  <si>
    <t>Max price</t>
  </si>
  <si>
    <t>&lt;=250</t>
  </si>
  <si>
    <t>Количество конрактов</t>
  </si>
  <si>
    <t>Критерий</t>
  </si>
  <si>
    <t>&gt;0</t>
  </si>
  <si>
    <t>числа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</si>
</sst>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i/>
      <sz val="14"/>
      <color theme="1"/>
      <name val="Times New Roman"/>
      <family val="1"/>
      <charset val="204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C8F43-2BC3-4371-AEC6-758418EAE5E2}">
  <dimension ref="A1:J83"/>
  <sheetViews>
    <sheetView topLeftCell="B1" workbookViewId="0">
      <selection activeCell="F48" sqref="F48:G53"/>
    </sheetView>
  </sheetViews>
  <sheetFormatPr defaultRowHeight="14.4" x14ac:dyDescent="0.3"/>
  <cols>
    <col min="1" max="1" width="21" style="4" customWidth="1"/>
    <col min="2" max="2" width="21.88671875" customWidth="1"/>
    <col min="3" max="3" width="14.33203125" style="4" customWidth="1"/>
    <col min="4" max="4" width="12.21875" customWidth="1"/>
    <col min="5" max="5" width="10.77734375" customWidth="1"/>
    <col min="6" max="6" width="13.21875" style="4" customWidth="1"/>
    <col min="7" max="7" width="13" customWidth="1"/>
    <col min="11" max="11" width="13.5546875" customWidth="1"/>
    <col min="12" max="12" width="12.77734375" customWidth="1"/>
  </cols>
  <sheetData>
    <row r="1" spans="1:10" s="2" customFormat="1" x14ac:dyDescent="0.3">
      <c r="A1" s="2" t="s">
        <v>13</v>
      </c>
      <c r="B1" s="2" t="s">
        <v>14</v>
      </c>
      <c r="C1" s="2" t="s">
        <v>15</v>
      </c>
      <c r="D1" s="2" t="s">
        <v>16</v>
      </c>
      <c r="G1" s="2" t="s">
        <v>13</v>
      </c>
      <c r="H1" s="2" t="s">
        <v>14</v>
      </c>
      <c r="I1" s="2" t="s">
        <v>15</v>
      </c>
      <c r="J1" s="2" t="s">
        <v>16</v>
      </c>
    </row>
    <row r="2" spans="1:10" x14ac:dyDescent="0.3">
      <c r="A2" s="4" t="s">
        <v>2</v>
      </c>
      <c r="B2" t="s">
        <v>11</v>
      </c>
      <c r="C2" s="4" t="s">
        <v>29</v>
      </c>
      <c r="D2">
        <v>270</v>
      </c>
      <c r="G2" s="4" t="s">
        <v>0</v>
      </c>
      <c r="H2" t="s">
        <v>9</v>
      </c>
      <c r="I2" s="4">
        <v>1</v>
      </c>
      <c r="J2">
        <v>240</v>
      </c>
    </row>
    <row r="3" spans="1:10" x14ac:dyDescent="0.3">
      <c r="A3" s="4" t="s">
        <v>18</v>
      </c>
      <c r="B3" t="s">
        <v>11</v>
      </c>
      <c r="C3" s="4" t="s">
        <v>29</v>
      </c>
      <c r="D3">
        <v>320</v>
      </c>
      <c r="G3" s="4" t="s">
        <v>5</v>
      </c>
      <c r="H3" t="s">
        <v>9</v>
      </c>
      <c r="I3" s="4">
        <v>1</v>
      </c>
      <c r="J3">
        <v>500</v>
      </c>
    </row>
    <row r="4" spans="1:10" x14ac:dyDescent="0.3">
      <c r="A4" s="4" t="s">
        <v>3</v>
      </c>
      <c r="B4" t="s">
        <v>12</v>
      </c>
      <c r="C4" s="4">
        <v>1</v>
      </c>
      <c r="D4">
        <v>270</v>
      </c>
      <c r="G4" s="4" t="s">
        <v>3</v>
      </c>
      <c r="H4" t="s">
        <v>12</v>
      </c>
      <c r="I4" s="4">
        <v>1</v>
      </c>
      <c r="J4">
        <v>270</v>
      </c>
    </row>
    <row r="5" spans="1:10" x14ac:dyDescent="0.3">
      <c r="A5" s="4" t="s">
        <v>8</v>
      </c>
      <c r="B5" t="s">
        <v>12</v>
      </c>
      <c r="C5" s="4">
        <v>3</v>
      </c>
      <c r="D5">
        <v>320</v>
      </c>
      <c r="G5" s="4" t="s">
        <v>4</v>
      </c>
      <c r="H5" t="s">
        <v>9</v>
      </c>
      <c r="I5" s="4">
        <v>2</v>
      </c>
      <c r="J5">
        <v>200</v>
      </c>
    </row>
    <row r="6" spans="1:10" x14ac:dyDescent="0.3">
      <c r="A6" s="4" t="s">
        <v>20</v>
      </c>
      <c r="B6" t="s">
        <v>10</v>
      </c>
      <c r="C6" s="4">
        <v>3</v>
      </c>
      <c r="D6">
        <v>280</v>
      </c>
      <c r="G6" s="4" t="s">
        <v>7</v>
      </c>
      <c r="H6" t="s">
        <v>9</v>
      </c>
      <c r="I6" s="4">
        <v>2</v>
      </c>
      <c r="J6">
        <v>450</v>
      </c>
    </row>
    <row r="7" spans="1:10" x14ac:dyDescent="0.3">
      <c r="A7" s="4" t="s">
        <v>1</v>
      </c>
      <c r="B7" t="s">
        <v>10</v>
      </c>
      <c r="C7" s="4">
        <v>4</v>
      </c>
      <c r="D7">
        <v>100</v>
      </c>
      <c r="G7" s="4" t="s">
        <v>21</v>
      </c>
      <c r="H7" t="s">
        <v>9</v>
      </c>
      <c r="I7" s="4">
        <v>2</v>
      </c>
      <c r="J7">
        <v>380</v>
      </c>
    </row>
    <row r="8" spans="1:10" x14ac:dyDescent="0.3">
      <c r="A8" s="4" t="s">
        <v>0</v>
      </c>
      <c r="B8" t="s">
        <v>9</v>
      </c>
      <c r="C8" s="4">
        <v>1</v>
      </c>
      <c r="D8">
        <v>240</v>
      </c>
      <c r="G8" s="4" t="s">
        <v>17</v>
      </c>
      <c r="H8" t="s">
        <v>9</v>
      </c>
      <c r="I8" s="4">
        <v>2</v>
      </c>
      <c r="J8">
        <v>120</v>
      </c>
    </row>
    <row r="9" spans="1:10" x14ac:dyDescent="0.3">
      <c r="A9" s="4" t="s">
        <v>5</v>
      </c>
      <c r="B9" t="s">
        <v>9</v>
      </c>
      <c r="C9" s="4">
        <v>1</v>
      </c>
      <c r="D9">
        <v>500</v>
      </c>
      <c r="G9" s="4" t="s">
        <v>20</v>
      </c>
      <c r="H9" t="s">
        <v>10</v>
      </c>
      <c r="I9" s="4">
        <v>3</v>
      </c>
      <c r="J9">
        <v>280</v>
      </c>
    </row>
    <row r="10" spans="1:10" x14ac:dyDescent="0.3">
      <c r="A10" s="4" t="s">
        <v>4</v>
      </c>
      <c r="B10" t="s">
        <v>9</v>
      </c>
      <c r="C10" s="4">
        <v>2</v>
      </c>
      <c r="D10">
        <v>200</v>
      </c>
      <c r="G10" s="4" t="s">
        <v>8</v>
      </c>
      <c r="H10" t="s">
        <v>12</v>
      </c>
      <c r="I10" s="4">
        <v>3</v>
      </c>
      <c r="J10">
        <v>320</v>
      </c>
    </row>
    <row r="11" spans="1:10" x14ac:dyDescent="0.3">
      <c r="A11" s="4" t="s">
        <v>7</v>
      </c>
      <c r="B11" t="s">
        <v>9</v>
      </c>
      <c r="C11" s="4">
        <v>2</v>
      </c>
      <c r="D11">
        <v>450</v>
      </c>
      <c r="G11" s="4" t="s">
        <v>6</v>
      </c>
      <c r="H11" t="s">
        <v>9</v>
      </c>
      <c r="I11" s="4">
        <v>3</v>
      </c>
      <c r="J11">
        <v>430</v>
      </c>
    </row>
    <row r="12" spans="1:10" x14ac:dyDescent="0.3">
      <c r="A12" s="4" t="s">
        <v>21</v>
      </c>
      <c r="B12" t="s">
        <v>9</v>
      </c>
      <c r="C12" s="4">
        <v>2</v>
      </c>
      <c r="D12">
        <v>380</v>
      </c>
      <c r="G12" s="4" t="s">
        <v>1</v>
      </c>
      <c r="H12" t="s">
        <v>10</v>
      </c>
      <c r="I12" s="4">
        <v>4</v>
      </c>
      <c r="J12">
        <v>100</v>
      </c>
    </row>
    <row r="13" spans="1:10" x14ac:dyDescent="0.3">
      <c r="A13" s="4" t="s">
        <v>17</v>
      </c>
      <c r="B13" t="s">
        <v>9</v>
      </c>
      <c r="C13" s="4">
        <v>2</v>
      </c>
      <c r="D13">
        <v>120</v>
      </c>
      <c r="G13" s="4" t="s">
        <v>19</v>
      </c>
      <c r="H13" t="s">
        <v>9</v>
      </c>
      <c r="I13" s="4">
        <v>4</v>
      </c>
      <c r="J13">
        <v>420</v>
      </c>
    </row>
    <row r="14" spans="1:10" x14ac:dyDescent="0.3">
      <c r="A14" s="4" t="s">
        <v>6</v>
      </c>
      <c r="B14" t="s">
        <v>9</v>
      </c>
      <c r="C14" s="4">
        <v>3</v>
      </c>
      <c r="D14">
        <v>430</v>
      </c>
      <c r="G14" s="4" t="s">
        <v>2</v>
      </c>
      <c r="H14" t="s">
        <v>11</v>
      </c>
      <c r="I14" s="4" t="s">
        <v>29</v>
      </c>
      <c r="J14">
        <v>270</v>
      </c>
    </row>
    <row r="15" spans="1:10" x14ac:dyDescent="0.3">
      <c r="A15" s="4" t="s">
        <v>19</v>
      </c>
      <c r="B15" t="s">
        <v>9</v>
      </c>
      <c r="C15" s="4">
        <v>4</v>
      </c>
      <c r="D15">
        <v>420</v>
      </c>
      <c r="G15" s="4" t="s">
        <v>18</v>
      </c>
      <c r="H15" t="s">
        <v>11</v>
      </c>
      <c r="I15" s="4" t="s">
        <v>29</v>
      </c>
      <c r="J15">
        <v>320</v>
      </c>
    </row>
    <row r="21" spans="1:9" x14ac:dyDescent="0.3">
      <c r="A21" s="2"/>
      <c r="B21" s="2"/>
      <c r="C21" s="2"/>
    </row>
    <row r="26" spans="1:9" x14ac:dyDescent="0.3">
      <c r="A26" s="4">
        <v>1.8</v>
      </c>
    </row>
    <row r="27" spans="1:9" x14ac:dyDescent="0.3">
      <c r="A27" s="2" t="s">
        <v>13</v>
      </c>
      <c r="B27" s="2" t="s">
        <v>14</v>
      </c>
      <c r="C27" s="2" t="s">
        <v>15</v>
      </c>
      <c r="D27" s="2" t="s">
        <v>16</v>
      </c>
      <c r="G27" s="1" t="s">
        <v>15</v>
      </c>
      <c r="H27" s="1" t="s">
        <v>16</v>
      </c>
      <c r="I27" s="1" t="s">
        <v>16</v>
      </c>
    </row>
    <row r="28" spans="1:9" x14ac:dyDescent="0.3">
      <c r="A28" s="4" t="s">
        <v>5</v>
      </c>
      <c r="B28" t="s">
        <v>9</v>
      </c>
      <c r="C28" s="4">
        <v>1</v>
      </c>
      <c r="D28">
        <v>500</v>
      </c>
      <c r="G28">
        <v>1</v>
      </c>
      <c r="H28" t="s">
        <v>22</v>
      </c>
    </row>
    <row r="29" spans="1:9" x14ac:dyDescent="0.3">
      <c r="A29" s="4" t="s">
        <v>3</v>
      </c>
      <c r="B29" t="s">
        <v>12</v>
      </c>
      <c r="C29" s="4">
        <v>1</v>
      </c>
      <c r="D29">
        <v>270</v>
      </c>
      <c r="G29">
        <v>3</v>
      </c>
      <c r="H29" t="s">
        <v>23</v>
      </c>
      <c r="I29" t="s">
        <v>25</v>
      </c>
    </row>
    <row r="30" spans="1:9" x14ac:dyDescent="0.3">
      <c r="A30" s="4" t="s">
        <v>20</v>
      </c>
      <c r="B30" t="s">
        <v>10</v>
      </c>
      <c r="C30" s="4">
        <v>3</v>
      </c>
      <c r="D30">
        <v>280</v>
      </c>
      <c r="G30">
        <v>4</v>
      </c>
      <c r="H30" t="s">
        <v>24</v>
      </c>
    </row>
    <row r="31" spans="1:9" x14ac:dyDescent="0.3">
      <c r="A31" s="4" t="s">
        <v>8</v>
      </c>
      <c r="B31" t="s">
        <v>12</v>
      </c>
      <c r="C31" s="4">
        <v>3</v>
      </c>
      <c r="D31">
        <v>320</v>
      </c>
    </row>
    <row r="32" spans="1:9" x14ac:dyDescent="0.3">
      <c r="A32" s="4" t="s">
        <v>19</v>
      </c>
      <c r="B32" t="s">
        <v>9</v>
      </c>
      <c r="C32" s="4">
        <v>4</v>
      </c>
      <c r="D32">
        <v>420</v>
      </c>
    </row>
    <row r="35" spans="1:7" x14ac:dyDescent="0.3">
      <c r="A35" s="4">
        <v>1.9</v>
      </c>
    </row>
    <row r="36" spans="1:7" x14ac:dyDescent="0.3">
      <c r="A36" s="2" t="s">
        <v>13</v>
      </c>
      <c r="B36" s="2" t="s">
        <v>14</v>
      </c>
      <c r="C36" s="2" t="s">
        <v>15</v>
      </c>
      <c r="D36" s="2" t="s">
        <v>16</v>
      </c>
    </row>
    <row r="37" spans="1:7" x14ac:dyDescent="0.3">
      <c r="A37" s="4" t="s">
        <v>1</v>
      </c>
      <c r="B37" t="s">
        <v>10</v>
      </c>
      <c r="C37" s="4">
        <v>4</v>
      </c>
      <c r="D37">
        <v>100</v>
      </c>
    </row>
    <row r="38" spans="1:7" x14ac:dyDescent="0.3">
      <c r="A38" s="4" t="s">
        <v>0</v>
      </c>
      <c r="B38" t="s">
        <v>9</v>
      </c>
      <c r="C38" s="4">
        <v>1</v>
      </c>
      <c r="D38">
        <v>240</v>
      </c>
    </row>
    <row r="39" spans="1:7" x14ac:dyDescent="0.3">
      <c r="A39" s="4" t="s">
        <v>5</v>
      </c>
      <c r="B39" t="s">
        <v>9</v>
      </c>
      <c r="C39" s="4">
        <v>1</v>
      </c>
      <c r="D39">
        <v>500</v>
      </c>
    </row>
    <row r="40" spans="1:7" x14ac:dyDescent="0.3">
      <c r="A40" s="4" t="s">
        <v>3</v>
      </c>
      <c r="B40" t="s">
        <v>12</v>
      </c>
      <c r="C40" s="4">
        <v>1</v>
      </c>
      <c r="D40">
        <v>270</v>
      </c>
    </row>
    <row r="41" spans="1:7" x14ac:dyDescent="0.3">
      <c r="A41" s="4" t="s">
        <v>20</v>
      </c>
      <c r="B41" t="s">
        <v>10</v>
      </c>
      <c r="C41" s="4">
        <v>3</v>
      </c>
      <c r="D41">
        <v>280</v>
      </c>
    </row>
    <row r="42" spans="1:7" x14ac:dyDescent="0.3">
      <c r="A42" s="4" t="s">
        <v>8</v>
      </c>
      <c r="B42" t="s">
        <v>12</v>
      </c>
      <c r="C42" s="4">
        <v>3</v>
      </c>
      <c r="D42">
        <v>320</v>
      </c>
    </row>
    <row r="43" spans="1:7" x14ac:dyDescent="0.3">
      <c r="A43" s="4" t="s">
        <v>6</v>
      </c>
      <c r="B43" t="s">
        <v>9</v>
      </c>
      <c r="C43" s="4">
        <v>3</v>
      </c>
      <c r="D43">
        <v>430</v>
      </c>
    </row>
    <row r="44" spans="1:7" x14ac:dyDescent="0.3">
      <c r="A44" s="4" t="s">
        <v>19</v>
      </c>
      <c r="B44" t="s">
        <v>9</v>
      </c>
      <c r="C44" s="4">
        <v>4</v>
      </c>
      <c r="D44">
        <v>420</v>
      </c>
    </row>
    <row r="46" spans="1:7" x14ac:dyDescent="0.3">
      <c r="A46" s="4" t="s">
        <v>26</v>
      </c>
    </row>
    <row r="47" spans="1:7" x14ac:dyDescent="0.3">
      <c r="A47" s="2" t="s">
        <v>13</v>
      </c>
      <c r="B47" s="2" t="s">
        <v>14</v>
      </c>
      <c r="C47" s="2" t="s">
        <v>15</v>
      </c>
      <c r="D47" s="2" t="s">
        <v>16</v>
      </c>
    </row>
    <row r="48" spans="1:7" x14ac:dyDescent="0.3">
      <c r="A48" s="4" t="s">
        <v>1</v>
      </c>
      <c r="B48" t="s">
        <v>10</v>
      </c>
      <c r="C48" s="4">
        <v>4</v>
      </c>
      <c r="D48">
        <v>100</v>
      </c>
      <c r="F48" s="4" t="s">
        <v>15</v>
      </c>
      <c r="G48" t="s">
        <v>14</v>
      </c>
    </row>
    <row r="49" spans="1:7" x14ac:dyDescent="0.3">
      <c r="A49" s="4" t="s">
        <v>0</v>
      </c>
      <c r="B49" t="s">
        <v>9</v>
      </c>
      <c r="C49" s="4">
        <v>1</v>
      </c>
      <c r="D49">
        <v>240</v>
      </c>
      <c r="F49" s="4">
        <v>1</v>
      </c>
    </row>
    <row r="50" spans="1:7" x14ac:dyDescent="0.3">
      <c r="A50" s="4" t="s">
        <v>5</v>
      </c>
      <c r="B50" t="s">
        <v>9</v>
      </c>
      <c r="C50" s="4">
        <v>1</v>
      </c>
      <c r="D50">
        <v>500</v>
      </c>
      <c r="F50" s="4">
        <v>2</v>
      </c>
      <c r="G50" t="s">
        <v>10</v>
      </c>
    </row>
    <row r="51" spans="1:7" x14ac:dyDescent="0.3">
      <c r="A51" s="4" t="s">
        <v>3</v>
      </c>
      <c r="B51" t="s">
        <v>12</v>
      </c>
      <c r="C51" s="4">
        <v>1</v>
      </c>
      <c r="D51">
        <v>270</v>
      </c>
      <c r="F51" s="3">
        <v>3</v>
      </c>
      <c r="G51" t="s">
        <v>12</v>
      </c>
    </row>
    <row r="52" spans="1:7" x14ac:dyDescent="0.3">
      <c r="A52" s="4" t="s">
        <v>20</v>
      </c>
      <c r="B52" t="s">
        <v>10</v>
      </c>
      <c r="C52" s="4">
        <v>3</v>
      </c>
      <c r="D52">
        <v>280</v>
      </c>
      <c r="F52" s="4">
        <v>3</v>
      </c>
      <c r="G52" t="s">
        <v>10</v>
      </c>
    </row>
    <row r="53" spans="1:7" x14ac:dyDescent="0.3">
      <c r="A53" s="4" t="s">
        <v>8</v>
      </c>
      <c r="B53" t="s">
        <v>12</v>
      </c>
      <c r="C53" s="4">
        <v>3</v>
      </c>
      <c r="D53">
        <v>320</v>
      </c>
      <c r="F53" s="4">
        <v>4</v>
      </c>
    </row>
    <row r="54" spans="1:7" x14ac:dyDescent="0.3">
      <c r="A54" s="4" t="s">
        <v>19</v>
      </c>
      <c r="B54" t="s">
        <v>9</v>
      </c>
      <c r="C54" s="4">
        <v>4</v>
      </c>
      <c r="D54">
        <v>420</v>
      </c>
    </row>
    <row r="56" spans="1:7" x14ac:dyDescent="0.3">
      <c r="A56" s="4">
        <v>1.1100000000000001</v>
      </c>
    </row>
    <row r="57" spans="1:7" x14ac:dyDescent="0.3">
      <c r="A57" s="2" t="s">
        <v>13</v>
      </c>
      <c r="B57" s="2" t="s">
        <v>14</v>
      </c>
      <c r="C57" s="2" t="s">
        <v>15</v>
      </c>
      <c r="D57" s="2" t="s">
        <v>16</v>
      </c>
      <c r="F57" s="4" t="s">
        <v>15</v>
      </c>
      <c r="G57" t="s">
        <v>14</v>
      </c>
    </row>
    <row r="58" spans="1:7" x14ac:dyDescent="0.3">
      <c r="A58" s="4" t="s">
        <v>1</v>
      </c>
      <c r="B58" t="s">
        <v>10</v>
      </c>
      <c r="C58" s="4">
        <v>4</v>
      </c>
      <c r="D58">
        <v>100</v>
      </c>
      <c r="F58" s="4">
        <v>3</v>
      </c>
    </row>
    <row r="59" spans="1:7" x14ac:dyDescent="0.3">
      <c r="A59" s="4" t="s">
        <v>3</v>
      </c>
      <c r="B59" t="s">
        <v>12</v>
      </c>
      <c r="C59" s="4">
        <v>1</v>
      </c>
      <c r="D59">
        <v>270</v>
      </c>
      <c r="G59" t="s">
        <v>10</v>
      </c>
    </row>
    <row r="60" spans="1:7" x14ac:dyDescent="0.3">
      <c r="A60" s="4" t="s">
        <v>20</v>
      </c>
      <c r="B60" t="s">
        <v>10</v>
      </c>
      <c r="C60" s="4">
        <v>3</v>
      </c>
      <c r="D60">
        <v>280</v>
      </c>
      <c r="G60" t="s">
        <v>12</v>
      </c>
    </row>
    <row r="61" spans="1:7" x14ac:dyDescent="0.3">
      <c r="A61" s="4" t="s">
        <v>8</v>
      </c>
      <c r="B61" t="s">
        <v>12</v>
      </c>
      <c r="C61" s="4">
        <v>3</v>
      </c>
      <c r="D61">
        <v>320</v>
      </c>
    </row>
    <row r="62" spans="1:7" x14ac:dyDescent="0.3">
      <c r="A62" s="4" t="s">
        <v>6</v>
      </c>
      <c r="B62" t="s">
        <v>9</v>
      </c>
      <c r="C62" s="4">
        <v>3</v>
      </c>
      <c r="D62">
        <v>430</v>
      </c>
    </row>
    <row r="66" spans="1:9" x14ac:dyDescent="0.3">
      <c r="A66" s="4" t="s">
        <v>14</v>
      </c>
      <c r="B66" t="s">
        <v>16</v>
      </c>
      <c r="C66" s="4" t="s">
        <v>16</v>
      </c>
      <c r="F66" s="2" t="s">
        <v>13</v>
      </c>
      <c r="G66" s="2" t="s">
        <v>14</v>
      </c>
      <c r="H66" s="2" t="s">
        <v>15</v>
      </c>
      <c r="I66" s="2" t="s">
        <v>16</v>
      </c>
    </row>
    <row r="67" spans="1:9" x14ac:dyDescent="0.3">
      <c r="A67" s="4" t="s">
        <v>9</v>
      </c>
      <c r="F67" s="4" t="s">
        <v>1</v>
      </c>
      <c r="G67" t="s">
        <v>10</v>
      </c>
      <c r="H67">
        <v>4</v>
      </c>
      <c r="I67">
        <v>100</v>
      </c>
    </row>
    <row r="68" spans="1:9" x14ac:dyDescent="0.3">
      <c r="B68" t="s">
        <v>28</v>
      </c>
      <c r="C68" s="4" t="s">
        <v>25</v>
      </c>
      <c r="F68" s="4" t="s">
        <v>3</v>
      </c>
      <c r="G68" t="s">
        <v>12</v>
      </c>
      <c r="H68">
        <v>1</v>
      </c>
      <c r="I68">
        <v>270</v>
      </c>
    </row>
    <row r="69" spans="1:9" x14ac:dyDescent="0.3">
      <c r="F69" s="4" t="s">
        <v>20</v>
      </c>
      <c r="G69" t="s">
        <v>10</v>
      </c>
      <c r="H69">
        <v>3</v>
      </c>
      <c r="I69">
        <v>280</v>
      </c>
    </row>
    <row r="70" spans="1:9" x14ac:dyDescent="0.3">
      <c r="F70" s="4" t="s">
        <v>8</v>
      </c>
      <c r="G70" t="s">
        <v>12</v>
      </c>
      <c r="H70">
        <v>3</v>
      </c>
      <c r="I70">
        <v>320</v>
      </c>
    </row>
    <row r="71" spans="1:9" x14ac:dyDescent="0.3">
      <c r="F71" s="4" t="s">
        <v>6</v>
      </c>
      <c r="G71" t="s">
        <v>9</v>
      </c>
      <c r="H71">
        <v>3</v>
      </c>
      <c r="I71">
        <v>430</v>
      </c>
    </row>
    <row r="72" spans="1:9" x14ac:dyDescent="0.3">
      <c r="F72"/>
    </row>
    <row r="73" spans="1:9" x14ac:dyDescent="0.3">
      <c r="A73" s="4" t="s">
        <v>14</v>
      </c>
      <c r="B73" t="s">
        <v>16</v>
      </c>
      <c r="C73" s="4" t="s">
        <v>16</v>
      </c>
      <c r="F73" s="2" t="s">
        <v>13</v>
      </c>
      <c r="G73" s="2" t="s">
        <v>14</v>
      </c>
      <c r="H73" s="2" t="s">
        <v>15</v>
      </c>
      <c r="I73" s="2" t="s">
        <v>16</v>
      </c>
    </row>
    <row r="74" spans="1:9" x14ac:dyDescent="0.3">
      <c r="A74" s="4" t="s">
        <v>9</v>
      </c>
      <c r="B74" t="s">
        <v>28</v>
      </c>
      <c r="C74" s="4" t="s">
        <v>25</v>
      </c>
      <c r="F74" s="4" t="s">
        <v>0</v>
      </c>
      <c r="G74" t="s">
        <v>9</v>
      </c>
      <c r="H74">
        <v>1</v>
      </c>
      <c r="I74">
        <v>240</v>
      </c>
    </row>
    <row r="75" spans="1:9" x14ac:dyDescent="0.3">
      <c r="A75" s="4" t="s">
        <v>12</v>
      </c>
      <c r="B75" t="s">
        <v>28</v>
      </c>
      <c r="C75" s="4" t="s">
        <v>25</v>
      </c>
      <c r="F75" s="4" t="s">
        <v>4</v>
      </c>
      <c r="G75" t="s">
        <v>9</v>
      </c>
      <c r="H75">
        <v>2</v>
      </c>
      <c r="I75">
        <v>200</v>
      </c>
    </row>
    <row r="76" spans="1:9" x14ac:dyDescent="0.3">
      <c r="F76" s="4" t="s">
        <v>3</v>
      </c>
      <c r="G76" t="s">
        <v>12</v>
      </c>
      <c r="H76">
        <v>1</v>
      </c>
      <c r="I76">
        <v>270</v>
      </c>
    </row>
    <row r="77" spans="1:9" x14ac:dyDescent="0.3">
      <c r="F77" s="4" t="s">
        <v>8</v>
      </c>
      <c r="G77" t="s">
        <v>12</v>
      </c>
      <c r="H77">
        <v>3</v>
      </c>
      <c r="I77">
        <v>320</v>
      </c>
    </row>
    <row r="78" spans="1:9" x14ac:dyDescent="0.3">
      <c r="F78" s="4" t="s">
        <v>21</v>
      </c>
      <c r="G78" t="s">
        <v>9</v>
      </c>
      <c r="H78">
        <v>2</v>
      </c>
      <c r="I78">
        <v>380</v>
      </c>
    </row>
    <row r="79" spans="1:9" x14ac:dyDescent="0.3">
      <c r="F79"/>
    </row>
    <row r="80" spans="1:9" x14ac:dyDescent="0.3">
      <c r="F80"/>
    </row>
    <row r="81" spans="1:9" x14ac:dyDescent="0.3">
      <c r="A81" s="2" t="s">
        <v>14</v>
      </c>
      <c r="B81" t="s">
        <v>27</v>
      </c>
      <c r="F81" s="2" t="s">
        <v>13</v>
      </c>
      <c r="G81" s="2" t="s">
        <v>14</v>
      </c>
      <c r="H81" s="2" t="s">
        <v>15</v>
      </c>
      <c r="I81" s="2" t="s">
        <v>16</v>
      </c>
    </row>
    <row r="82" spans="1:9" x14ac:dyDescent="0.3">
      <c r="A82" s="4" t="s">
        <v>10</v>
      </c>
      <c r="B82" t="b">
        <f>D2&gt;MIN($D$2:$D$15)</f>
        <v>1</v>
      </c>
      <c r="F82" s="4" t="s">
        <v>20</v>
      </c>
      <c r="G82" t="s">
        <v>10</v>
      </c>
      <c r="H82">
        <v>3</v>
      </c>
      <c r="I82">
        <v>280</v>
      </c>
    </row>
    <row r="83" spans="1:9" x14ac:dyDescent="0.3">
      <c r="A83" s="2"/>
      <c r="B83" s="2"/>
      <c r="C83" s="2"/>
      <c r="D83" s="2"/>
    </row>
  </sheetData>
  <sortState xmlns:xlrd2="http://schemas.microsoft.com/office/spreadsheetml/2017/richdata2" ref="A2:D15">
    <sortCondition ref="B2:B15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B0B9E-E49D-4E4C-A784-5F05DBCE97FD}">
  <dimension ref="A1:D15"/>
  <sheetViews>
    <sheetView workbookViewId="0">
      <selection activeCell="B1" sqref="B1:C15"/>
    </sheetView>
  </sheetViews>
  <sheetFormatPr defaultRowHeight="14.4" x14ac:dyDescent="0.3"/>
  <cols>
    <col min="1" max="1" width="13" customWidth="1"/>
    <col min="2" max="2" width="14" customWidth="1"/>
    <col min="4" max="4" width="12.109375" customWidth="1"/>
  </cols>
  <sheetData>
    <row r="1" spans="1:4" x14ac:dyDescent="0.3">
      <c r="A1" s="2" t="s">
        <v>13</v>
      </c>
      <c r="B1" s="2" t="s">
        <v>14</v>
      </c>
      <c r="C1" s="2" t="s">
        <v>15</v>
      </c>
      <c r="D1" s="2" t="s">
        <v>16</v>
      </c>
    </row>
    <row r="2" spans="1:4" x14ac:dyDescent="0.3">
      <c r="A2" s="4" t="s">
        <v>0</v>
      </c>
      <c r="B2" t="s">
        <v>9</v>
      </c>
      <c r="C2" s="4">
        <v>1</v>
      </c>
      <c r="D2">
        <v>240</v>
      </c>
    </row>
    <row r="3" spans="1:4" x14ac:dyDescent="0.3">
      <c r="A3" s="4" t="s">
        <v>1</v>
      </c>
      <c r="B3" t="s">
        <v>10</v>
      </c>
      <c r="C3" s="4">
        <v>4</v>
      </c>
      <c r="D3">
        <v>100</v>
      </c>
    </row>
    <row r="4" spans="1:4" x14ac:dyDescent="0.3">
      <c r="A4" s="4" t="s">
        <v>2</v>
      </c>
      <c r="B4" t="s">
        <v>11</v>
      </c>
      <c r="C4" s="4" t="s">
        <v>29</v>
      </c>
      <c r="D4">
        <v>270</v>
      </c>
    </row>
    <row r="5" spans="1:4" x14ac:dyDescent="0.3">
      <c r="A5" s="4" t="s">
        <v>3</v>
      </c>
      <c r="B5" t="s">
        <v>12</v>
      </c>
      <c r="C5" s="4">
        <v>1</v>
      </c>
      <c r="D5">
        <v>270</v>
      </c>
    </row>
    <row r="6" spans="1:4" x14ac:dyDescent="0.3">
      <c r="A6" s="4" t="s">
        <v>4</v>
      </c>
      <c r="B6" t="s">
        <v>9</v>
      </c>
      <c r="C6" s="4">
        <v>2</v>
      </c>
      <c r="D6">
        <v>200</v>
      </c>
    </row>
    <row r="7" spans="1:4" x14ac:dyDescent="0.3">
      <c r="A7" s="4" t="s">
        <v>5</v>
      </c>
      <c r="B7" t="s">
        <v>9</v>
      </c>
      <c r="C7" s="4">
        <v>1</v>
      </c>
      <c r="D7">
        <v>500</v>
      </c>
    </row>
    <row r="8" spans="1:4" x14ac:dyDescent="0.3">
      <c r="A8" s="4" t="s">
        <v>6</v>
      </c>
      <c r="B8" t="s">
        <v>9</v>
      </c>
      <c r="C8" s="4">
        <v>3</v>
      </c>
      <c r="D8">
        <v>111</v>
      </c>
    </row>
    <row r="9" spans="1:4" x14ac:dyDescent="0.3">
      <c r="A9" s="4" t="s">
        <v>7</v>
      </c>
      <c r="B9" t="s">
        <v>9</v>
      </c>
      <c r="C9" s="4">
        <v>2</v>
      </c>
      <c r="D9">
        <v>450</v>
      </c>
    </row>
    <row r="10" spans="1:4" x14ac:dyDescent="0.3">
      <c r="A10" s="4" t="s">
        <v>8</v>
      </c>
      <c r="B10" t="s">
        <v>12</v>
      </c>
      <c r="C10" s="4">
        <v>3</v>
      </c>
      <c r="D10">
        <v>320</v>
      </c>
    </row>
    <row r="11" spans="1:4" x14ac:dyDescent="0.3">
      <c r="A11" s="4" t="s">
        <v>21</v>
      </c>
      <c r="B11" t="s">
        <v>9</v>
      </c>
      <c r="C11" s="4">
        <v>2</v>
      </c>
      <c r="D11">
        <v>111</v>
      </c>
    </row>
    <row r="12" spans="1:4" x14ac:dyDescent="0.3">
      <c r="A12" s="4" t="s">
        <v>17</v>
      </c>
      <c r="B12" t="s">
        <v>9</v>
      </c>
      <c r="C12" s="4">
        <v>2</v>
      </c>
      <c r="D12">
        <v>120</v>
      </c>
    </row>
    <row r="13" spans="1:4" x14ac:dyDescent="0.3">
      <c r="A13" s="4" t="s">
        <v>18</v>
      </c>
      <c r="B13" t="s">
        <v>11</v>
      </c>
      <c r="C13" s="4" t="s">
        <v>29</v>
      </c>
      <c r="D13">
        <v>320</v>
      </c>
    </row>
    <row r="14" spans="1:4" x14ac:dyDescent="0.3">
      <c r="A14" s="4" t="s">
        <v>19</v>
      </c>
      <c r="B14" t="s">
        <v>9</v>
      </c>
      <c r="C14" s="4">
        <v>4</v>
      </c>
      <c r="D14">
        <v>420</v>
      </c>
    </row>
    <row r="15" spans="1:4" x14ac:dyDescent="0.3">
      <c r="A15" s="4" t="s">
        <v>20</v>
      </c>
      <c r="B15" t="s">
        <v>10</v>
      </c>
      <c r="C15" s="4">
        <v>3</v>
      </c>
      <c r="D15">
        <v>280</v>
      </c>
    </row>
  </sheetData>
  <sortState xmlns:xlrd2="http://schemas.microsoft.com/office/spreadsheetml/2017/richdata2" ref="A2:D15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835A-728A-469E-9DB7-C338E636BA1C}">
  <dimension ref="A1:D15"/>
  <sheetViews>
    <sheetView workbookViewId="0">
      <selection activeCell="H13" sqref="H13"/>
    </sheetView>
  </sheetViews>
  <sheetFormatPr defaultRowHeight="14.4" x14ac:dyDescent="0.3"/>
  <cols>
    <col min="1" max="1" width="18.109375" customWidth="1"/>
    <col min="2" max="2" width="13.5546875" customWidth="1"/>
  </cols>
  <sheetData>
    <row r="1" spans="1:4" x14ac:dyDescent="0.3">
      <c r="A1" s="2" t="s">
        <v>13</v>
      </c>
      <c r="B1" s="2" t="s">
        <v>14</v>
      </c>
      <c r="C1" s="2" t="s">
        <v>15</v>
      </c>
      <c r="D1" s="2" t="s">
        <v>16</v>
      </c>
    </row>
    <row r="2" spans="1:4" x14ac:dyDescent="0.3">
      <c r="A2" s="4" t="s">
        <v>0</v>
      </c>
      <c r="B2" t="s">
        <v>9</v>
      </c>
      <c r="C2" s="4">
        <v>1</v>
      </c>
      <c r="D2">
        <v>240</v>
      </c>
    </row>
    <row r="3" spans="1:4" x14ac:dyDescent="0.3">
      <c r="A3" s="4" t="s">
        <v>1</v>
      </c>
      <c r="B3" t="s">
        <v>10</v>
      </c>
      <c r="C3" s="4">
        <v>4</v>
      </c>
      <c r="D3">
        <v>100</v>
      </c>
    </row>
    <row r="4" spans="1:4" x14ac:dyDescent="0.3">
      <c r="A4" s="4" t="s">
        <v>2</v>
      </c>
      <c r="B4" t="s">
        <v>11</v>
      </c>
      <c r="C4" s="4" t="s">
        <v>29</v>
      </c>
      <c r="D4">
        <v>270</v>
      </c>
    </row>
    <row r="5" spans="1:4" x14ac:dyDescent="0.3">
      <c r="A5" s="4" t="s">
        <v>3</v>
      </c>
      <c r="B5" t="s">
        <v>12</v>
      </c>
      <c r="C5" s="4">
        <v>1</v>
      </c>
      <c r="D5">
        <v>270</v>
      </c>
    </row>
    <row r="6" spans="1:4" x14ac:dyDescent="0.3">
      <c r="A6" s="4" t="s">
        <v>4</v>
      </c>
      <c r="B6" t="s">
        <v>9</v>
      </c>
      <c r="C6" s="4">
        <v>2</v>
      </c>
      <c r="D6">
        <v>200</v>
      </c>
    </row>
    <row r="7" spans="1:4" x14ac:dyDescent="0.3">
      <c r="A7" s="4" t="s">
        <v>5</v>
      </c>
      <c r="B7" t="s">
        <v>9</v>
      </c>
      <c r="C7" s="4">
        <v>1</v>
      </c>
      <c r="D7">
        <v>500</v>
      </c>
    </row>
    <row r="8" spans="1:4" x14ac:dyDescent="0.3">
      <c r="A8" s="4" t="s">
        <v>6</v>
      </c>
      <c r="B8" t="s">
        <v>9</v>
      </c>
      <c r="C8" s="4">
        <v>3</v>
      </c>
      <c r="D8">
        <v>430</v>
      </c>
    </row>
    <row r="9" spans="1:4" x14ac:dyDescent="0.3">
      <c r="A9" s="4" t="s">
        <v>7</v>
      </c>
      <c r="B9" t="s">
        <v>9</v>
      </c>
      <c r="C9" s="4">
        <v>2</v>
      </c>
      <c r="D9">
        <v>450</v>
      </c>
    </row>
    <row r="10" spans="1:4" x14ac:dyDescent="0.3">
      <c r="A10" s="4" t="s">
        <v>30</v>
      </c>
      <c r="B10" t="s">
        <v>9</v>
      </c>
      <c r="C10" s="4">
        <v>2</v>
      </c>
      <c r="D10">
        <v>667</v>
      </c>
    </row>
    <row r="11" spans="1:4" x14ac:dyDescent="0.3">
      <c r="A11" s="4" t="s">
        <v>8</v>
      </c>
      <c r="B11" t="s">
        <v>12</v>
      </c>
      <c r="C11" s="4">
        <v>3</v>
      </c>
      <c r="D11">
        <v>320</v>
      </c>
    </row>
    <row r="12" spans="1:4" x14ac:dyDescent="0.3">
      <c r="A12" s="4" t="s">
        <v>21</v>
      </c>
      <c r="B12" t="s">
        <v>9</v>
      </c>
      <c r="C12" s="4">
        <v>2</v>
      </c>
      <c r="D12">
        <v>380</v>
      </c>
    </row>
    <row r="13" spans="1:4" x14ac:dyDescent="0.3">
      <c r="A13" s="4" t="s">
        <v>17</v>
      </c>
      <c r="B13" t="s">
        <v>9</v>
      </c>
      <c r="C13" s="4">
        <v>2</v>
      </c>
      <c r="D13">
        <v>120</v>
      </c>
    </row>
    <row r="14" spans="1:4" x14ac:dyDescent="0.3">
      <c r="A14" s="4" t="s">
        <v>18</v>
      </c>
      <c r="B14" t="s">
        <v>11</v>
      </c>
      <c r="C14" s="4" t="s">
        <v>29</v>
      </c>
      <c r="D14">
        <v>320</v>
      </c>
    </row>
    <row r="15" spans="1:4" x14ac:dyDescent="0.3">
      <c r="A15" s="4" t="s">
        <v>20</v>
      </c>
      <c r="B15" t="s">
        <v>10</v>
      </c>
      <c r="C15" s="4">
        <v>3</v>
      </c>
      <c r="D15">
        <v>280</v>
      </c>
    </row>
  </sheetData>
  <sortState xmlns:xlrd2="http://schemas.microsoft.com/office/spreadsheetml/2017/richdata2" ref="A2:D16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D78D-3F0B-47D9-8AEA-58498311C8B1}">
  <dimension ref="A1:I34"/>
  <sheetViews>
    <sheetView workbookViewId="0">
      <selection sqref="A1:D16"/>
    </sheetView>
  </sheetViews>
  <sheetFormatPr defaultRowHeight="14.4" x14ac:dyDescent="0.3"/>
  <cols>
    <col min="2" max="2" width="12.44140625" customWidth="1"/>
    <col min="3" max="3" width="10.33203125" style="5" customWidth="1"/>
    <col min="4" max="4" width="10.77734375" style="5" customWidth="1"/>
  </cols>
  <sheetData>
    <row r="1" spans="1:9" x14ac:dyDescent="0.3">
      <c r="A1" s="2" t="s">
        <v>13</v>
      </c>
      <c r="B1" s="1" t="s">
        <v>14</v>
      </c>
      <c r="C1" s="2" t="s">
        <v>15</v>
      </c>
      <c r="D1" s="2" t="s">
        <v>16</v>
      </c>
      <c r="H1" s="2"/>
      <c r="I1" s="2"/>
    </row>
    <row r="2" spans="1:9" x14ac:dyDescent="0.3">
      <c r="A2" t="s">
        <v>0</v>
      </c>
      <c r="B2" t="s">
        <v>9</v>
      </c>
      <c r="C2" s="5">
        <v>1</v>
      </c>
      <c r="D2" s="5">
        <v>720</v>
      </c>
      <c r="G2" s="4"/>
    </row>
    <row r="3" spans="1:9" x14ac:dyDescent="0.3">
      <c r="A3" t="s">
        <v>1</v>
      </c>
      <c r="B3" t="s">
        <v>10</v>
      </c>
      <c r="C3" s="5">
        <v>4</v>
      </c>
      <c r="D3" s="5">
        <v>300</v>
      </c>
      <c r="G3" s="4"/>
    </row>
    <row r="4" spans="1:9" x14ac:dyDescent="0.3">
      <c r="A4" t="s">
        <v>2</v>
      </c>
      <c r="B4" t="s">
        <v>11</v>
      </c>
      <c r="C4" s="5" t="s">
        <v>29</v>
      </c>
      <c r="D4" s="5">
        <v>810</v>
      </c>
      <c r="G4" s="4"/>
    </row>
    <row r="5" spans="1:9" x14ac:dyDescent="0.3">
      <c r="A5" t="s">
        <v>3</v>
      </c>
      <c r="B5" t="s">
        <v>12</v>
      </c>
      <c r="C5" s="5">
        <v>1</v>
      </c>
      <c r="D5" s="5">
        <v>810</v>
      </c>
      <c r="G5" s="4"/>
    </row>
    <row r="6" spans="1:9" x14ac:dyDescent="0.3">
      <c r="A6" t="s">
        <v>4</v>
      </c>
      <c r="B6" t="s">
        <v>9</v>
      </c>
      <c r="C6" s="5">
        <v>2</v>
      </c>
      <c r="D6" s="5">
        <v>600</v>
      </c>
      <c r="G6" s="4"/>
    </row>
    <row r="7" spans="1:9" x14ac:dyDescent="0.3">
      <c r="A7" t="s">
        <v>5</v>
      </c>
      <c r="B7" t="s">
        <v>9</v>
      </c>
      <c r="C7" s="5">
        <v>1</v>
      </c>
      <c r="D7" s="5">
        <v>1500</v>
      </c>
      <c r="G7" s="4"/>
    </row>
    <row r="8" spans="1:9" x14ac:dyDescent="0.3">
      <c r="A8" t="s">
        <v>6</v>
      </c>
      <c r="B8" t="s">
        <v>9</v>
      </c>
      <c r="C8" s="5">
        <v>3</v>
      </c>
      <c r="D8" s="5">
        <v>971</v>
      </c>
      <c r="G8" s="4"/>
    </row>
    <row r="9" spans="1:9" x14ac:dyDescent="0.3">
      <c r="A9" t="s">
        <v>7</v>
      </c>
      <c r="B9" t="s">
        <v>9</v>
      </c>
      <c r="C9" s="5">
        <v>2</v>
      </c>
      <c r="D9" s="5">
        <v>1350</v>
      </c>
      <c r="G9" s="4"/>
    </row>
    <row r="10" spans="1:9" x14ac:dyDescent="0.3">
      <c r="A10" t="s">
        <v>30</v>
      </c>
      <c r="C10" s="5">
        <v>2</v>
      </c>
      <c r="D10" s="5">
        <v>666</v>
      </c>
    </row>
    <row r="11" spans="1:9" x14ac:dyDescent="0.3">
      <c r="A11" t="s">
        <v>8</v>
      </c>
      <c r="B11" t="s">
        <v>12</v>
      </c>
      <c r="C11" s="5">
        <v>3</v>
      </c>
      <c r="D11" s="5">
        <v>960</v>
      </c>
    </row>
    <row r="12" spans="1:9" x14ac:dyDescent="0.3">
      <c r="A12" t="s">
        <v>21</v>
      </c>
      <c r="B12" t="s">
        <v>9</v>
      </c>
      <c r="C12" s="5">
        <v>2</v>
      </c>
      <c r="D12" s="5">
        <v>871</v>
      </c>
      <c r="G12" s="4"/>
    </row>
    <row r="13" spans="1:9" x14ac:dyDescent="0.3">
      <c r="A13" t="s">
        <v>17</v>
      </c>
      <c r="B13" t="s">
        <v>9</v>
      </c>
      <c r="C13" s="5">
        <v>2</v>
      </c>
      <c r="D13" s="5">
        <v>360</v>
      </c>
      <c r="G13" s="4"/>
    </row>
    <row r="14" spans="1:9" x14ac:dyDescent="0.3">
      <c r="A14" t="s">
        <v>18</v>
      </c>
      <c r="B14" t="s">
        <v>11</v>
      </c>
      <c r="C14" s="5" t="s">
        <v>29</v>
      </c>
      <c r="D14" s="5">
        <v>960</v>
      </c>
      <c r="G14" s="4"/>
    </row>
    <row r="15" spans="1:9" x14ac:dyDescent="0.3">
      <c r="A15" t="s">
        <v>19</v>
      </c>
      <c r="B15" t="s">
        <v>9</v>
      </c>
      <c r="C15" s="5">
        <v>4</v>
      </c>
      <c r="D15" s="5">
        <v>840</v>
      </c>
      <c r="G15" s="4"/>
    </row>
    <row r="16" spans="1:9" x14ac:dyDescent="0.3">
      <c r="A16" t="s">
        <v>20</v>
      </c>
      <c r="B16" t="s">
        <v>10</v>
      </c>
      <c r="C16" s="5">
        <v>3</v>
      </c>
      <c r="D16" s="5">
        <v>840</v>
      </c>
      <c r="G16" s="4"/>
    </row>
    <row r="19" spans="1:7" x14ac:dyDescent="0.3">
      <c r="B19" t="s">
        <v>14</v>
      </c>
      <c r="C19" s="5" t="s">
        <v>15</v>
      </c>
      <c r="D19" s="5" t="s">
        <v>16</v>
      </c>
    </row>
    <row r="20" spans="1:7" x14ac:dyDescent="0.3">
      <c r="A20" t="s">
        <v>0</v>
      </c>
      <c r="C20" s="5">
        <v>3</v>
      </c>
      <c r="D20" s="5">
        <v>720</v>
      </c>
      <c r="G20" s="4"/>
    </row>
    <row r="21" spans="1:7" x14ac:dyDescent="0.3">
      <c r="A21" t="s">
        <v>1</v>
      </c>
      <c r="C21" s="5">
        <v>12</v>
      </c>
      <c r="D21" s="5">
        <v>300</v>
      </c>
    </row>
    <row r="22" spans="1:7" x14ac:dyDescent="0.3">
      <c r="A22" t="s">
        <v>2</v>
      </c>
      <c r="D22" s="5">
        <v>810</v>
      </c>
    </row>
    <row r="23" spans="1:7" x14ac:dyDescent="0.3">
      <c r="A23" t="s">
        <v>3</v>
      </c>
      <c r="C23" s="5">
        <v>3</v>
      </c>
      <c r="D23" s="5">
        <v>810</v>
      </c>
    </row>
    <row r="24" spans="1:7" x14ac:dyDescent="0.3">
      <c r="A24" t="s">
        <v>4</v>
      </c>
      <c r="C24" s="5">
        <v>6</v>
      </c>
      <c r="D24" s="5">
        <v>600</v>
      </c>
    </row>
    <row r="25" spans="1:7" x14ac:dyDescent="0.3">
      <c r="A25" t="s">
        <v>5</v>
      </c>
      <c r="C25" s="5">
        <v>3</v>
      </c>
      <c r="D25" s="5">
        <v>1500</v>
      </c>
    </row>
    <row r="26" spans="1:7" x14ac:dyDescent="0.3">
      <c r="A26" t="s">
        <v>6</v>
      </c>
      <c r="C26" s="5">
        <v>9</v>
      </c>
      <c r="D26" s="5">
        <v>971</v>
      </c>
    </row>
    <row r="27" spans="1:7" x14ac:dyDescent="0.3">
      <c r="A27" t="s">
        <v>7</v>
      </c>
      <c r="C27" s="5">
        <v>6</v>
      </c>
      <c r="D27" s="5">
        <v>1350</v>
      </c>
    </row>
    <row r="28" spans="1:7" x14ac:dyDescent="0.3">
      <c r="A28" t="s">
        <v>30</v>
      </c>
      <c r="C28" s="5">
        <v>2</v>
      </c>
      <c r="D28" s="5">
        <v>667</v>
      </c>
    </row>
    <row r="29" spans="1:7" x14ac:dyDescent="0.3">
      <c r="A29" t="s">
        <v>8</v>
      </c>
      <c r="C29" s="5">
        <v>9</v>
      </c>
      <c r="D29" s="5">
        <v>960</v>
      </c>
    </row>
    <row r="30" spans="1:7" x14ac:dyDescent="0.3">
      <c r="A30" t="s">
        <v>21</v>
      </c>
      <c r="C30" s="5">
        <v>6</v>
      </c>
      <c r="D30" s="5">
        <v>871</v>
      </c>
    </row>
    <row r="31" spans="1:7" x14ac:dyDescent="0.3">
      <c r="A31" t="s">
        <v>17</v>
      </c>
      <c r="C31" s="5">
        <v>6</v>
      </c>
      <c r="D31" s="5">
        <v>360</v>
      </c>
    </row>
    <row r="32" spans="1:7" x14ac:dyDescent="0.3">
      <c r="A32" t="s">
        <v>18</v>
      </c>
      <c r="D32" s="5">
        <v>960</v>
      </c>
    </row>
    <row r="33" spans="1:4" x14ac:dyDescent="0.3">
      <c r="A33" t="s">
        <v>19</v>
      </c>
      <c r="C33" s="5">
        <v>8</v>
      </c>
      <c r="D33" s="5">
        <v>840</v>
      </c>
    </row>
    <row r="34" spans="1:4" x14ac:dyDescent="0.3">
      <c r="A34" t="s">
        <v>20</v>
      </c>
      <c r="C34" s="5">
        <v>9</v>
      </c>
      <c r="D34" s="5">
        <v>840</v>
      </c>
    </row>
  </sheetData>
  <sortState xmlns:xlrd2="http://schemas.microsoft.com/office/spreadsheetml/2017/richdata2" ref="A2:D16">
    <sortCondition ref="A1"/>
  </sortState>
  <dataConsolidate topLabels="1">
    <dataRefs count="3">
      <dataRef ref="A1:D15" sheet="март"/>
      <dataRef ref="A1:D15" sheet="февраль"/>
      <dataRef ref="A1:D15" sheet="январь"/>
    </dataRefs>
  </dataConsolidate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02C2A-2AA8-4CC4-A5AB-016954A556FC}">
  <dimension ref="A1:L108"/>
  <sheetViews>
    <sheetView zoomScale="85" zoomScaleNormal="85" workbookViewId="0">
      <selection activeCell="H23" sqref="H23"/>
    </sheetView>
  </sheetViews>
  <sheetFormatPr defaultRowHeight="14.4" x14ac:dyDescent="0.3"/>
  <cols>
    <col min="1" max="1" width="14.5546875" style="4" customWidth="1"/>
    <col min="2" max="2" width="14.44140625" customWidth="1"/>
    <col min="3" max="3" width="11.44140625" customWidth="1"/>
    <col min="4" max="4" width="13.33203125" customWidth="1"/>
    <col min="5" max="5" width="8.33203125" customWidth="1"/>
    <col min="6" max="6" width="13.109375" customWidth="1"/>
    <col min="7" max="7" width="17.6640625" customWidth="1"/>
    <col min="8" max="8" width="14.109375" style="5" customWidth="1"/>
    <col min="9" max="9" width="10.77734375" customWidth="1"/>
    <col min="10" max="10" width="15" customWidth="1"/>
    <col min="11" max="11" width="9.44140625" customWidth="1"/>
    <col min="12" max="12" width="10.5546875" customWidth="1"/>
    <col min="13" max="13" width="7.6640625" customWidth="1"/>
  </cols>
  <sheetData>
    <row r="1" spans="1:7" x14ac:dyDescent="0.3">
      <c r="A1" s="6" t="s">
        <v>13</v>
      </c>
      <c r="B1" s="1" t="s">
        <v>14</v>
      </c>
      <c r="C1" s="2" t="s">
        <v>15</v>
      </c>
      <c r="D1" s="2" t="s">
        <v>16</v>
      </c>
      <c r="F1" s="2" t="s">
        <v>55</v>
      </c>
      <c r="G1" s="2" t="s">
        <v>56</v>
      </c>
    </row>
    <row r="2" spans="1:7" x14ac:dyDescent="0.3">
      <c r="A2" s="4" t="s">
        <v>0</v>
      </c>
      <c r="B2" t="s">
        <v>9</v>
      </c>
      <c r="C2" s="5">
        <v>1</v>
      </c>
      <c r="D2" s="5">
        <v>720</v>
      </c>
      <c r="F2" s="5" t="str">
        <f>IF(D2&lt;400,"0,09*D2","0,12*D2")</f>
        <v>0,12*D2</v>
      </c>
      <c r="G2" s="8">
        <f>IF(D2&lt;200, 0.09*D2, IF(AND(D2&gt;=200, D2&lt;400), 0.12*D2, 0.15*D2))</f>
        <v>108</v>
      </c>
    </row>
    <row r="3" spans="1:7" x14ac:dyDescent="0.3">
      <c r="A3" s="4" t="s">
        <v>1</v>
      </c>
      <c r="B3" t="s">
        <v>10</v>
      </c>
      <c r="C3" s="5">
        <v>4</v>
      </c>
      <c r="D3" s="5">
        <v>300</v>
      </c>
      <c r="F3" s="5" t="str">
        <f t="shared" ref="F3:F16" si="0">IF(D3&lt;400,"0,09*D2","0,12*D2")</f>
        <v>0,09*D2</v>
      </c>
      <c r="G3" s="8">
        <f t="shared" ref="G3:G16" si="1">IF(D3&lt;200, 0.09*D3, IF(AND(D3&gt;=200, D3&lt;400), 0.12*D3, 0.15*D3))</f>
        <v>36</v>
      </c>
    </row>
    <row r="4" spans="1:7" x14ac:dyDescent="0.3">
      <c r="A4" s="4" t="s">
        <v>2</v>
      </c>
      <c r="B4" t="s">
        <v>11</v>
      </c>
      <c r="C4" s="5"/>
      <c r="D4" s="5">
        <v>810</v>
      </c>
      <c r="F4" s="5" t="str">
        <f t="shared" si="0"/>
        <v>0,12*D2</v>
      </c>
      <c r="G4" s="8">
        <f t="shared" si="1"/>
        <v>121.5</v>
      </c>
    </row>
    <row r="5" spans="1:7" x14ac:dyDescent="0.3">
      <c r="A5" s="4" t="s">
        <v>3</v>
      </c>
      <c r="B5" t="s">
        <v>12</v>
      </c>
      <c r="C5" s="5">
        <v>1</v>
      </c>
      <c r="D5" s="5">
        <v>810</v>
      </c>
      <c r="F5" s="5" t="str">
        <f t="shared" si="0"/>
        <v>0,12*D2</v>
      </c>
      <c r="G5" s="8">
        <f t="shared" si="1"/>
        <v>121.5</v>
      </c>
    </row>
    <row r="6" spans="1:7" x14ac:dyDescent="0.3">
      <c r="A6" s="4" t="s">
        <v>4</v>
      </c>
      <c r="B6" t="s">
        <v>9</v>
      </c>
      <c r="C6" s="5">
        <v>2</v>
      </c>
      <c r="D6" s="5">
        <v>600</v>
      </c>
      <c r="F6" s="5" t="str">
        <f t="shared" si="0"/>
        <v>0,12*D2</v>
      </c>
      <c r="G6" s="8">
        <f t="shared" si="1"/>
        <v>90</v>
      </c>
    </row>
    <row r="7" spans="1:7" x14ac:dyDescent="0.3">
      <c r="A7" s="4" t="s">
        <v>5</v>
      </c>
      <c r="B7" t="s">
        <v>9</v>
      </c>
      <c r="C7" s="5">
        <v>1</v>
      </c>
      <c r="D7" s="5">
        <v>1500</v>
      </c>
      <c r="F7" s="5" t="str">
        <f t="shared" si="0"/>
        <v>0,12*D2</v>
      </c>
      <c r="G7" s="8">
        <f t="shared" si="1"/>
        <v>225</v>
      </c>
    </row>
    <row r="8" spans="1:7" x14ac:dyDescent="0.3">
      <c r="A8" s="4" t="s">
        <v>6</v>
      </c>
      <c r="B8" t="s">
        <v>9</v>
      </c>
      <c r="C8" s="5">
        <v>3</v>
      </c>
      <c r="D8" s="5">
        <v>971</v>
      </c>
      <c r="F8" s="5" t="str">
        <f t="shared" si="0"/>
        <v>0,12*D2</v>
      </c>
      <c r="G8" s="8">
        <f t="shared" si="1"/>
        <v>145.65</v>
      </c>
    </row>
    <row r="9" spans="1:7" x14ac:dyDescent="0.3">
      <c r="A9" s="4" t="s">
        <v>7</v>
      </c>
      <c r="B9" t="s">
        <v>9</v>
      </c>
      <c r="C9" s="5">
        <v>2</v>
      </c>
      <c r="D9" s="5">
        <v>1350</v>
      </c>
      <c r="F9" s="5" t="str">
        <f t="shared" si="0"/>
        <v>0,12*D2</v>
      </c>
      <c r="G9" s="8">
        <f t="shared" si="1"/>
        <v>202.5</v>
      </c>
    </row>
    <row r="10" spans="1:7" x14ac:dyDescent="0.3">
      <c r="A10" s="4" t="s">
        <v>30</v>
      </c>
      <c r="B10" t="s">
        <v>10</v>
      </c>
      <c r="C10" s="5">
        <v>2</v>
      </c>
      <c r="D10" s="5">
        <v>666</v>
      </c>
      <c r="F10" s="5" t="str">
        <f t="shared" si="0"/>
        <v>0,12*D2</v>
      </c>
      <c r="G10" s="8">
        <f t="shared" si="1"/>
        <v>99.899999999999991</v>
      </c>
    </row>
    <row r="11" spans="1:7" x14ac:dyDescent="0.3">
      <c r="A11" s="4" t="s">
        <v>8</v>
      </c>
      <c r="B11" t="s">
        <v>12</v>
      </c>
      <c r="C11" s="5">
        <v>3</v>
      </c>
      <c r="D11" s="5">
        <v>960</v>
      </c>
      <c r="F11" s="5" t="str">
        <f t="shared" si="0"/>
        <v>0,12*D2</v>
      </c>
      <c r="G11" s="8">
        <f t="shared" si="1"/>
        <v>144</v>
      </c>
    </row>
    <row r="12" spans="1:7" x14ac:dyDescent="0.3">
      <c r="A12" s="4" t="s">
        <v>21</v>
      </c>
      <c r="B12" t="s">
        <v>9</v>
      </c>
      <c r="C12" s="5">
        <v>2</v>
      </c>
      <c r="D12" s="5">
        <v>871</v>
      </c>
      <c r="F12" s="5" t="str">
        <f t="shared" si="0"/>
        <v>0,12*D2</v>
      </c>
      <c r="G12" s="8">
        <f t="shared" si="1"/>
        <v>130.65</v>
      </c>
    </row>
    <row r="13" spans="1:7" x14ac:dyDescent="0.3">
      <c r="A13" s="4" t="s">
        <v>17</v>
      </c>
      <c r="B13" t="s">
        <v>9</v>
      </c>
      <c r="C13" s="5">
        <v>2</v>
      </c>
      <c r="D13" s="5">
        <v>360</v>
      </c>
      <c r="F13" s="5" t="str">
        <f t="shared" si="0"/>
        <v>0,09*D2</v>
      </c>
      <c r="G13" s="8">
        <f t="shared" si="1"/>
        <v>43.199999999999996</v>
      </c>
    </row>
    <row r="14" spans="1:7" x14ac:dyDescent="0.3">
      <c r="A14" s="4" t="s">
        <v>18</v>
      </c>
      <c r="B14" t="s">
        <v>11</v>
      </c>
      <c r="C14" s="5"/>
      <c r="D14" s="5">
        <v>960</v>
      </c>
      <c r="F14" s="5" t="str">
        <f t="shared" si="0"/>
        <v>0,12*D2</v>
      </c>
      <c r="G14" s="8">
        <f t="shared" si="1"/>
        <v>144</v>
      </c>
    </row>
    <row r="15" spans="1:7" x14ac:dyDescent="0.3">
      <c r="A15" s="4" t="s">
        <v>19</v>
      </c>
      <c r="B15" t="s">
        <v>9</v>
      </c>
      <c r="C15" s="5">
        <v>4</v>
      </c>
      <c r="D15" s="5">
        <v>840</v>
      </c>
      <c r="F15" s="5" t="str">
        <f t="shared" si="0"/>
        <v>0,12*D2</v>
      </c>
      <c r="G15" s="8">
        <f t="shared" si="1"/>
        <v>126</v>
      </c>
    </row>
    <row r="16" spans="1:7" x14ac:dyDescent="0.3">
      <c r="A16" s="4" t="s">
        <v>20</v>
      </c>
      <c r="B16" t="s">
        <v>10</v>
      </c>
      <c r="C16" s="5">
        <v>3</v>
      </c>
      <c r="D16" s="5">
        <v>840</v>
      </c>
      <c r="F16" s="5" t="str">
        <f t="shared" si="0"/>
        <v>0,12*D2</v>
      </c>
      <c r="G16" s="8">
        <f t="shared" si="1"/>
        <v>126</v>
      </c>
    </row>
    <row r="18" spans="1:8" x14ac:dyDescent="0.3">
      <c r="A18" s="4" t="s">
        <v>15</v>
      </c>
      <c r="B18" s="5" t="s">
        <v>27</v>
      </c>
    </row>
    <row r="19" spans="1:8" x14ac:dyDescent="0.3">
      <c r="A19" s="4">
        <v>2</v>
      </c>
      <c r="B19" s="8" t="b">
        <f>D2&gt;AVERAGE(A1:D16)</f>
        <v>1</v>
      </c>
    </row>
    <row r="21" spans="1:8" x14ac:dyDescent="0.3">
      <c r="A21" s="4">
        <f>DCOUNTA(A1:D16,A1,D18:D20)</f>
        <v>15</v>
      </c>
    </row>
    <row r="23" spans="1:8" x14ac:dyDescent="0.3">
      <c r="A23" s="6" t="s">
        <v>31</v>
      </c>
      <c r="C23" s="1" t="s">
        <v>15</v>
      </c>
      <c r="D23" s="1" t="s">
        <v>16</v>
      </c>
      <c r="E23" s="1" t="s">
        <v>16</v>
      </c>
      <c r="H23" s="2" t="s">
        <v>47</v>
      </c>
    </row>
    <row r="24" spans="1:8" x14ac:dyDescent="0.3">
      <c r="A24" s="4">
        <f>DCOUNTA(A1:D16,A1,C23:E26)</f>
        <v>5</v>
      </c>
      <c r="C24">
        <v>1</v>
      </c>
      <c r="D24" t="s">
        <v>22</v>
      </c>
      <c r="H24" s="5">
        <f>COUNTIF(D2:D16,"&gt;=400")</f>
        <v>13</v>
      </c>
    </row>
    <row r="25" spans="1:8" x14ac:dyDescent="0.3">
      <c r="C25">
        <v>3</v>
      </c>
      <c r="D25" t="s">
        <v>23</v>
      </c>
      <c r="E25" t="s">
        <v>25</v>
      </c>
    </row>
    <row r="26" spans="1:8" x14ac:dyDescent="0.3">
      <c r="C26">
        <v>4</v>
      </c>
      <c r="D26" t="s">
        <v>24</v>
      </c>
    </row>
    <row r="27" spans="1:8" x14ac:dyDescent="0.3">
      <c r="H27" s="2" t="s">
        <v>48</v>
      </c>
    </row>
    <row r="28" spans="1:8" x14ac:dyDescent="0.3">
      <c r="H28" s="5">
        <f>COUNTIF(B2:B16,"стажер")</f>
        <v>3</v>
      </c>
    </row>
    <row r="30" spans="1:8" x14ac:dyDescent="0.3">
      <c r="A30" s="7" t="s">
        <v>32</v>
      </c>
      <c r="C30" s="4" t="s">
        <v>15</v>
      </c>
      <c r="D30" t="s">
        <v>14</v>
      </c>
    </row>
    <row r="31" spans="1:8" x14ac:dyDescent="0.3">
      <c r="A31" s="4">
        <f>DCOUNTA(A1:D16,A1,C30:D35)</f>
        <v>8</v>
      </c>
      <c r="C31" s="4">
        <v>1</v>
      </c>
      <c r="H31" s="2" t="s">
        <v>49</v>
      </c>
    </row>
    <row r="32" spans="1:8" x14ac:dyDescent="0.3">
      <c r="C32" s="4">
        <v>2</v>
      </c>
      <c r="D32" t="s">
        <v>10</v>
      </c>
      <c r="H32" s="5">
        <f>COUNTIF(C2:C16,1)</f>
        <v>3</v>
      </c>
    </row>
    <row r="33" spans="1:10" x14ac:dyDescent="0.3">
      <c r="C33" s="3">
        <v>3</v>
      </c>
      <c r="D33" t="s">
        <v>12</v>
      </c>
    </row>
    <row r="34" spans="1:10" x14ac:dyDescent="0.3">
      <c r="C34" s="4">
        <v>3</v>
      </c>
      <c r="D34" t="s">
        <v>10</v>
      </c>
    </row>
    <row r="35" spans="1:10" x14ac:dyDescent="0.3">
      <c r="C35" s="4">
        <v>4</v>
      </c>
      <c r="H35" s="2" t="s">
        <v>50</v>
      </c>
    </row>
    <row r="36" spans="1:10" x14ac:dyDescent="0.3">
      <c r="H36" s="5">
        <f>COUNTIF($C$2:$C$16,J36)</f>
        <v>3</v>
      </c>
      <c r="J36">
        <v>1</v>
      </c>
    </row>
    <row r="37" spans="1:10" x14ac:dyDescent="0.3">
      <c r="H37" s="5">
        <f t="shared" ref="H37:H39" si="2">COUNTIF($C$2:$C$16,J37)</f>
        <v>5</v>
      </c>
      <c r="J37">
        <v>2</v>
      </c>
    </row>
    <row r="38" spans="1:10" x14ac:dyDescent="0.3">
      <c r="H38" s="5">
        <f t="shared" si="2"/>
        <v>3</v>
      </c>
      <c r="J38">
        <v>3</v>
      </c>
    </row>
    <row r="39" spans="1:10" x14ac:dyDescent="0.3">
      <c r="A39" s="6" t="s">
        <v>33</v>
      </c>
      <c r="C39" s="4" t="s">
        <v>15</v>
      </c>
      <c r="D39" t="s">
        <v>14</v>
      </c>
      <c r="H39" s="5">
        <f t="shared" si="2"/>
        <v>2</v>
      </c>
      <c r="J39">
        <v>4</v>
      </c>
    </row>
    <row r="40" spans="1:10" x14ac:dyDescent="0.3">
      <c r="A40" s="4">
        <f>DCOUNTA(A1:D16,A1,C39:D42)</f>
        <v>6</v>
      </c>
      <c r="C40" s="4">
        <v>3</v>
      </c>
    </row>
    <row r="41" spans="1:10" x14ac:dyDescent="0.3">
      <c r="C41" s="4"/>
      <c r="D41" t="s">
        <v>10</v>
      </c>
    </row>
    <row r="42" spans="1:10" x14ac:dyDescent="0.3">
      <c r="C42" s="3"/>
      <c r="D42" t="s">
        <v>12</v>
      </c>
      <c r="H42" s="2" t="s">
        <v>51</v>
      </c>
    </row>
    <row r="43" spans="1:10" x14ac:dyDescent="0.3">
      <c r="H43" s="5">
        <f>SUMIF(B2:B16,"стажер",D2:D16)</f>
        <v>1806</v>
      </c>
    </row>
    <row r="44" spans="1:10" x14ac:dyDescent="0.3">
      <c r="G44" s="4"/>
    </row>
    <row r="45" spans="1:10" x14ac:dyDescent="0.3">
      <c r="G45" s="4"/>
    </row>
    <row r="46" spans="1:10" x14ac:dyDescent="0.3">
      <c r="A46" s="6" t="s">
        <v>34</v>
      </c>
      <c r="H46" s="2" t="s">
        <v>52</v>
      </c>
    </row>
    <row r="47" spans="1:10" x14ac:dyDescent="0.3">
      <c r="A47" s="4">
        <f>DCOUNT(A1:D16,C1,A1:D16)</f>
        <v>13</v>
      </c>
      <c r="H47" s="5">
        <f>SUMIF(D2:D16,"&gt;300",D2:D16)</f>
        <v>12258</v>
      </c>
    </row>
    <row r="50" spans="1:10" x14ac:dyDescent="0.3">
      <c r="A50" s="6" t="s">
        <v>35</v>
      </c>
      <c r="H50" s="2" t="s">
        <v>53</v>
      </c>
    </row>
    <row r="51" spans="1:10" x14ac:dyDescent="0.3">
      <c r="A51" s="4">
        <f>DCOUNTA(A1:D16,A1,B18:B19)</f>
        <v>13</v>
      </c>
      <c r="H51" s="5">
        <f>SUMIF($C$2:$C$16,J36,$D$2:$D$16)</f>
        <v>3030</v>
      </c>
    </row>
    <row r="52" spans="1:10" x14ac:dyDescent="0.3">
      <c r="H52" s="5">
        <f t="shared" ref="H52:H54" si="3">SUMIF($C$2:$C$16,J37,$D$2:$D$16)</f>
        <v>3847</v>
      </c>
    </row>
    <row r="53" spans="1:10" x14ac:dyDescent="0.3">
      <c r="H53" s="5">
        <f t="shared" si="3"/>
        <v>2771</v>
      </c>
    </row>
    <row r="54" spans="1:10" x14ac:dyDescent="0.3">
      <c r="A54" s="6" t="s">
        <v>36</v>
      </c>
      <c r="H54" s="5">
        <f t="shared" si="3"/>
        <v>1140</v>
      </c>
    </row>
    <row r="55" spans="1:10" x14ac:dyDescent="0.3">
      <c r="A55" s="4">
        <f>DCOUNTA(A1:D16,A1,A18:B19)</f>
        <v>4</v>
      </c>
    </row>
    <row r="58" spans="1:10" x14ac:dyDescent="0.3">
      <c r="A58" s="6" t="s">
        <v>37</v>
      </c>
      <c r="H58" s="2" t="s">
        <v>54</v>
      </c>
    </row>
    <row r="59" spans="1:10" x14ac:dyDescent="0.3">
      <c r="A59" s="4">
        <f>DMAX(A1:D16,D1,A1:D16)</f>
        <v>1500</v>
      </c>
      <c r="H59" s="5">
        <v>7</v>
      </c>
      <c r="I59">
        <v>5</v>
      </c>
      <c r="J59">
        <v>2</v>
      </c>
    </row>
    <row r="60" spans="1:10" x14ac:dyDescent="0.3">
      <c r="H60" s="5" t="b">
        <f>AND(H59&gt;3,I59&lt;10,J59=2)</f>
        <v>1</v>
      </c>
    </row>
    <row r="61" spans="1:10" x14ac:dyDescent="0.3">
      <c r="H61" s="5" t="b">
        <f>AND(H60&gt;3,I60&lt;4,J60=2)</f>
        <v>0</v>
      </c>
    </row>
    <row r="62" spans="1:10" x14ac:dyDescent="0.3">
      <c r="A62" s="6" t="s">
        <v>38</v>
      </c>
      <c r="C62" s="1" t="s">
        <v>14</v>
      </c>
      <c r="H62" s="5" t="b">
        <f>OR(H60&gt;3,I60&lt;4,J60=2)</f>
        <v>1</v>
      </c>
    </row>
    <row r="63" spans="1:10" x14ac:dyDescent="0.3">
      <c r="A63" s="4">
        <f>DSUM(A1:D16,D1,C62:C63)</f>
        <v>7212</v>
      </c>
      <c r="C63" t="s">
        <v>9</v>
      </c>
    </row>
    <row r="65" spans="1:12" ht="18" x14ac:dyDescent="0.3">
      <c r="H65" s="9" t="s">
        <v>42</v>
      </c>
      <c r="I65" s="9"/>
      <c r="J65" s="9"/>
      <c r="K65" s="9"/>
      <c r="L65" s="10"/>
    </row>
    <row r="67" spans="1:12" x14ac:dyDescent="0.3">
      <c r="A67" s="6" t="s">
        <v>39</v>
      </c>
      <c r="C67" s="1" t="s">
        <v>14</v>
      </c>
      <c r="D67" s="2" t="s">
        <v>15</v>
      </c>
      <c r="H67"/>
      <c r="I67" t="s">
        <v>9</v>
      </c>
      <c r="J67" t="s">
        <v>12</v>
      </c>
      <c r="K67" t="s">
        <v>10</v>
      </c>
      <c r="L67" t="s">
        <v>11</v>
      </c>
    </row>
    <row r="68" spans="1:12" x14ac:dyDescent="0.3">
      <c r="A68" s="4">
        <f>DAVERAGE(A1:D16,D1,C67:D68)</f>
        <v>1110</v>
      </c>
      <c r="C68" t="s">
        <v>9</v>
      </c>
      <c r="D68" s="5">
        <v>1</v>
      </c>
      <c r="H68" s="1" t="s">
        <v>57</v>
      </c>
      <c r="I68">
        <f>COUNTIF(B2:B16,"штатный")</f>
        <v>8</v>
      </c>
      <c r="J68">
        <f>COUNTIF(B2:B16,"совместитель")</f>
        <v>2</v>
      </c>
      <c r="K68">
        <f>COUNTIF(B2:B16,"стажер")</f>
        <v>3</v>
      </c>
      <c r="L68">
        <f>COUNTIF(B2:B16,"внештатный")</f>
        <v>2</v>
      </c>
    </row>
    <row r="69" spans="1:12" x14ac:dyDescent="0.3">
      <c r="H69" s="1" t="s">
        <v>58</v>
      </c>
      <c r="I69">
        <f>SUMIF($B$2:$B$16,I67,G2:G16)</f>
        <v>1071</v>
      </c>
      <c r="J69">
        <f>SUMIF($B$2:$B$16,J67,G2:G16)</f>
        <v>265.5</v>
      </c>
      <c r="K69">
        <f>SUMIF($B$2:$B$16,K67,G2:G16)</f>
        <v>261.89999999999998</v>
      </c>
      <c r="L69">
        <f>SUMIF($B$2:$B$16,L67,G2:G16)</f>
        <v>265.5</v>
      </c>
    </row>
    <row r="72" spans="1:12" x14ac:dyDescent="0.3">
      <c r="A72" s="6" t="s">
        <v>40</v>
      </c>
      <c r="C72" s="2" t="s">
        <v>15</v>
      </c>
    </row>
    <row r="73" spans="1:12" x14ac:dyDescent="0.3">
      <c r="A73" s="4">
        <f>DCOUNTA(A1:D16,A1,C75:D76)</f>
        <v>2</v>
      </c>
      <c r="C73" s="5">
        <v>2</v>
      </c>
      <c r="D73" s="4">
        <f>DAVERAGE(A1:D16,D1,C72:C73)</f>
        <v>769.4</v>
      </c>
    </row>
    <row r="75" spans="1:12" x14ac:dyDescent="0.3">
      <c r="C75" s="2" t="s">
        <v>15</v>
      </c>
      <c r="D75" t="s">
        <v>27</v>
      </c>
    </row>
    <row r="76" spans="1:12" x14ac:dyDescent="0.3">
      <c r="C76" s="5">
        <v>2</v>
      </c>
      <c r="D76" t="b">
        <f>D2&gt;$D$73</f>
        <v>0</v>
      </c>
    </row>
    <row r="80" spans="1:12" x14ac:dyDescent="0.3">
      <c r="A80" s="6" t="s">
        <v>41</v>
      </c>
    </row>
    <row r="81" spans="1:7" x14ac:dyDescent="0.3">
      <c r="A81" s="6" t="s">
        <v>13</v>
      </c>
      <c r="B81" s="1" t="s">
        <v>14</v>
      </c>
      <c r="C81" s="2" t="s">
        <v>15</v>
      </c>
      <c r="D81" s="2" t="s">
        <v>16</v>
      </c>
    </row>
    <row r="82" spans="1:7" x14ac:dyDescent="0.3">
      <c r="A82" s="4" t="s">
        <v>7</v>
      </c>
      <c r="B82" t="s">
        <v>9</v>
      </c>
      <c r="C82" s="5">
        <v>2</v>
      </c>
      <c r="D82" s="5">
        <v>1350</v>
      </c>
    </row>
    <row r="83" spans="1:7" x14ac:dyDescent="0.3">
      <c r="A83" s="4" t="s">
        <v>21</v>
      </c>
      <c r="B83" t="s">
        <v>9</v>
      </c>
      <c r="C83" s="5">
        <v>2</v>
      </c>
      <c r="D83" s="5">
        <v>871</v>
      </c>
    </row>
    <row r="84" spans="1:7" x14ac:dyDescent="0.3">
      <c r="C84" s="5"/>
      <c r="D84" s="5"/>
    </row>
    <row r="85" spans="1:7" x14ac:dyDescent="0.3">
      <c r="C85" s="5"/>
      <c r="D85" s="5"/>
    </row>
    <row r="86" spans="1:7" x14ac:dyDescent="0.3">
      <c r="C86" s="5"/>
      <c r="D86" s="5"/>
    </row>
    <row r="87" spans="1:7" ht="18" x14ac:dyDescent="0.3">
      <c r="B87" s="9" t="s">
        <v>42</v>
      </c>
      <c r="C87" s="9"/>
      <c r="D87" s="9"/>
      <c r="E87" s="9"/>
      <c r="F87" s="10"/>
      <c r="G87" s="10"/>
    </row>
    <row r="88" spans="1:7" x14ac:dyDescent="0.3">
      <c r="C88" s="5"/>
      <c r="D88" s="5"/>
    </row>
    <row r="89" spans="1:7" x14ac:dyDescent="0.3">
      <c r="A89" s="6" t="s">
        <v>44</v>
      </c>
      <c r="C89" s="5"/>
      <c r="D89" s="5"/>
    </row>
    <row r="90" spans="1:7" x14ac:dyDescent="0.3">
      <c r="C90" s="1" t="s">
        <v>16</v>
      </c>
      <c r="D90" s="1" t="s">
        <v>16</v>
      </c>
    </row>
    <row r="91" spans="1:7" x14ac:dyDescent="0.3">
      <c r="A91" s="4">
        <f>DCOUNTA(A1:D16,D1,C90:D91)</f>
        <v>1</v>
      </c>
      <c r="C91" t="s">
        <v>28</v>
      </c>
      <c r="D91" t="s">
        <v>43</v>
      </c>
    </row>
    <row r="93" spans="1:7" x14ac:dyDescent="0.3">
      <c r="C93" s="5"/>
      <c r="D93" s="5"/>
    </row>
    <row r="94" spans="1:7" x14ac:dyDescent="0.3">
      <c r="A94" s="6" t="s">
        <v>45</v>
      </c>
      <c r="C94" s="1" t="s">
        <v>14</v>
      </c>
      <c r="D94" s="5"/>
    </row>
    <row r="95" spans="1:7" x14ac:dyDescent="0.3">
      <c r="A95" s="4">
        <f>DMIN(A1:D16,D1,C94:C95)</f>
        <v>360</v>
      </c>
      <c r="C95" t="s">
        <v>9</v>
      </c>
      <c r="D95" s="5"/>
    </row>
    <row r="96" spans="1:7" x14ac:dyDescent="0.3">
      <c r="C96" s="5"/>
      <c r="D96" s="5"/>
    </row>
    <row r="98" spans="1:4" x14ac:dyDescent="0.3">
      <c r="A98" s="6" t="s">
        <v>46</v>
      </c>
      <c r="C98" s="1" t="s">
        <v>14</v>
      </c>
      <c r="D98" s="1" t="s">
        <v>27</v>
      </c>
    </row>
    <row r="99" spans="1:4" x14ac:dyDescent="0.3">
      <c r="C99" t="s">
        <v>9</v>
      </c>
      <c r="D99" t="b">
        <f>D2=$A$95</f>
        <v>0</v>
      </c>
    </row>
    <row r="101" spans="1:4" x14ac:dyDescent="0.3">
      <c r="A101" s="6" t="s">
        <v>13</v>
      </c>
      <c r="B101" s="1" t="s">
        <v>14</v>
      </c>
      <c r="C101" s="2" t="s">
        <v>15</v>
      </c>
      <c r="D101" s="2" t="s">
        <v>16</v>
      </c>
    </row>
    <row r="102" spans="1:4" x14ac:dyDescent="0.3">
      <c r="A102" s="4" t="s">
        <v>17</v>
      </c>
      <c r="B102" t="s">
        <v>9</v>
      </c>
      <c r="C102" s="5">
        <v>2</v>
      </c>
      <c r="D102" s="5">
        <v>360</v>
      </c>
    </row>
    <row r="103" spans="1:4" x14ac:dyDescent="0.3">
      <c r="C103" s="5"/>
      <c r="D103" s="5"/>
    </row>
    <row r="104" spans="1:4" x14ac:dyDescent="0.3">
      <c r="C104" s="5"/>
      <c r="D104" s="5"/>
    </row>
    <row r="105" spans="1:4" x14ac:dyDescent="0.3">
      <c r="C105" s="5"/>
      <c r="D105" s="5"/>
    </row>
    <row r="106" spans="1:4" x14ac:dyDescent="0.3">
      <c r="C106" s="5"/>
      <c r="D106" s="5"/>
    </row>
    <row r="107" spans="1:4" x14ac:dyDescent="0.3">
      <c r="C107" s="5"/>
      <c r="D107" s="5"/>
    </row>
    <row r="108" spans="1:4" x14ac:dyDescent="0.3">
      <c r="C108" s="5"/>
      <c r="D108" s="5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C84A7-3536-4C38-903D-0140F3ADD400}">
  <dimension ref="B1:C2"/>
  <sheetViews>
    <sheetView workbookViewId="0">
      <selection activeCell="C1" sqref="C1"/>
    </sheetView>
  </sheetViews>
  <sheetFormatPr defaultRowHeight="14.4" x14ac:dyDescent="0.3"/>
  <cols>
    <col min="2" max="2" width="13" customWidth="1"/>
    <col min="3" max="3" width="14.21875" customWidth="1"/>
  </cols>
  <sheetData>
    <row r="1" spans="2:3" x14ac:dyDescent="0.3">
      <c r="B1" t="s">
        <v>59</v>
      </c>
      <c r="C1">
        <v>-3.8756594980578996</v>
      </c>
    </row>
    <row r="2" spans="2:3" ht="13.8" customHeight="1" x14ac:dyDescent="0.3">
      <c r="B2" t="s">
        <v>60</v>
      </c>
      <c r="C2">
        <f>(POWER(C1,2)-EXP(C1))</f>
        <v>14.999995889945801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5BAAD-1C89-4B82-A563-CB6B48D8C415}">
  <dimension ref="A1:H47"/>
  <sheetViews>
    <sheetView topLeftCell="A22" workbookViewId="0">
      <selection activeCell="A42" sqref="A42"/>
    </sheetView>
  </sheetViews>
  <sheetFormatPr defaultRowHeight="14.4" x14ac:dyDescent="0.3"/>
  <cols>
    <col min="1" max="1" width="17.33203125" style="8" customWidth="1"/>
    <col min="2" max="2" width="20.21875" style="8" customWidth="1"/>
    <col min="3" max="3" width="14.88671875" style="8" customWidth="1"/>
    <col min="4" max="4" width="17.21875" style="8" customWidth="1"/>
    <col min="5" max="5" width="12.88671875" style="8" customWidth="1"/>
    <col min="6" max="6" width="12.33203125" style="8" customWidth="1"/>
    <col min="7" max="7" width="13.44140625" style="8" customWidth="1"/>
    <col min="8" max="8" width="11.77734375" style="8" customWidth="1"/>
    <col min="9" max="16384" width="8.88671875" style="8"/>
  </cols>
  <sheetData>
    <row r="1" spans="1:4" ht="32.4" customHeight="1" x14ac:dyDescent="0.3">
      <c r="A1" s="12" t="s">
        <v>61</v>
      </c>
      <c r="B1" s="13" t="s">
        <v>62</v>
      </c>
      <c r="C1" s="13" t="s">
        <v>63</v>
      </c>
      <c r="D1" s="13" t="s">
        <v>64</v>
      </c>
    </row>
    <row r="2" spans="1:4" x14ac:dyDescent="0.3">
      <c r="A2" s="11" t="s">
        <v>65</v>
      </c>
      <c r="B2" s="3" t="s">
        <v>66</v>
      </c>
      <c r="C2" s="11" t="s">
        <v>67</v>
      </c>
      <c r="D2" s="11">
        <v>200</v>
      </c>
    </row>
    <row r="3" spans="1:4" x14ac:dyDescent="0.3">
      <c r="A3" s="11" t="s">
        <v>68</v>
      </c>
      <c r="B3" s="11" t="s">
        <v>69</v>
      </c>
      <c r="C3" s="11" t="s">
        <v>70</v>
      </c>
      <c r="D3" s="11">
        <v>180</v>
      </c>
    </row>
    <row r="4" spans="1:4" x14ac:dyDescent="0.3">
      <c r="A4" s="11" t="s">
        <v>71</v>
      </c>
      <c r="B4" s="11" t="s">
        <v>72</v>
      </c>
      <c r="C4" s="11" t="s">
        <v>73</v>
      </c>
      <c r="D4" s="11">
        <v>120</v>
      </c>
    </row>
    <row r="5" spans="1:4" x14ac:dyDescent="0.3">
      <c r="A5" s="11" t="s">
        <v>74</v>
      </c>
      <c r="B5" s="11" t="s">
        <v>75</v>
      </c>
      <c r="C5" s="11" t="s">
        <v>76</v>
      </c>
      <c r="D5" s="11">
        <v>170</v>
      </c>
    </row>
    <row r="6" spans="1:4" x14ac:dyDescent="0.3">
      <c r="A6" s="11" t="s">
        <v>77</v>
      </c>
      <c r="B6" s="11" t="s">
        <v>78</v>
      </c>
      <c r="C6" s="11" t="s">
        <v>79</v>
      </c>
      <c r="D6" s="11">
        <v>90</v>
      </c>
    </row>
    <row r="7" spans="1:4" x14ac:dyDescent="0.3">
      <c r="A7" s="11" t="s">
        <v>80</v>
      </c>
      <c r="B7" s="11" t="s">
        <v>81</v>
      </c>
      <c r="C7" s="11" t="s">
        <v>79</v>
      </c>
      <c r="D7" s="11">
        <v>10</v>
      </c>
    </row>
    <row r="8" spans="1:4" x14ac:dyDescent="0.3">
      <c r="A8" s="11" t="s">
        <v>82</v>
      </c>
      <c r="B8" s="11" t="s">
        <v>83</v>
      </c>
      <c r="C8" s="11" t="s">
        <v>70</v>
      </c>
      <c r="D8" s="11">
        <v>300</v>
      </c>
    </row>
    <row r="9" spans="1:4" x14ac:dyDescent="0.3">
      <c r="A9" s="11" t="s">
        <v>84</v>
      </c>
      <c r="B9" s="11" t="s">
        <v>86</v>
      </c>
      <c r="C9" s="11" t="s">
        <v>70</v>
      </c>
      <c r="D9" s="11">
        <v>310</v>
      </c>
    </row>
    <row r="10" spans="1:4" x14ac:dyDescent="0.3">
      <c r="A10" s="11" t="s">
        <v>85</v>
      </c>
      <c r="B10" s="11" t="s">
        <v>87</v>
      </c>
      <c r="C10" s="11" t="s">
        <v>70</v>
      </c>
      <c r="D10" s="11">
        <v>290</v>
      </c>
    </row>
    <row r="11" spans="1:4" x14ac:dyDescent="0.3">
      <c r="A11" s="11" t="s">
        <v>88</v>
      </c>
      <c r="B11" s="11" t="s">
        <v>91</v>
      </c>
      <c r="C11" s="11" t="s">
        <v>70</v>
      </c>
      <c r="D11" s="11">
        <v>291</v>
      </c>
    </row>
    <row r="12" spans="1:4" x14ac:dyDescent="0.3">
      <c r="A12" s="11" t="s">
        <v>89</v>
      </c>
      <c r="B12" s="11" t="s">
        <v>91</v>
      </c>
      <c r="C12" s="11" t="s">
        <v>70</v>
      </c>
      <c r="D12" s="11">
        <v>292</v>
      </c>
    </row>
    <row r="13" spans="1:4" x14ac:dyDescent="0.3">
      <c r="A13" s="11" t="s">
        <v>90</v>
      </c>
      <c r="B13" s="11" t="s">
        <v>92</v>
      </c>
      <c r="C13" s="11" t="s">
        <v>70</v>
      </c>
      <c r="D13" s="11">
        <v>222</v>
      </c>
    </row>
    <row r="17" spans="1:7" x14ac:dyDescent="0.3">
      <c r="A17" s="2">
        <v>2.1</v>
      </c>
    </row>
    <row r="18" spans="1:7" ht="28.8" x14ac:dyDescent="0.3">
      <c r="A18" s="12" t="s">
        <v>61</v>
      </c>
      <c r="B18" s="13" t="s">
        <v>62</v>
      </c>
      <c r="C18" s="13" t="s">
        <v>63</v>
      </c>
      <c r="D18" s="13" t="s">
        <v>64</v>
      </c>
    </row>
    <row r="19" spans="1:7" x14ac:dyDescent="0.3">
      <c r="A19" s="11" t="s">
        <v>68</v>
      </c>
      <c r="B19" s="11" t="s">
        <v>69</v>
      </c>
      <c r="C19" s="11" t="s">
        <v>70</v>
      </c>
      <c r="D19" s="11">
        <v>180</v>
      </c>
    </row>
    <row r="20" spans="1:7" x14ac:dyDescent="0.3">
      <c r="A20" s="11" t="s">
        <v>82</v>
      </c>
      <c r="B20" s="11" t="s">
        <v>83</v>
      </c>
      <c r="C20" s="11" t="s">
        <v>70</v>
      </c>
      <c r="D20" s="11">
        <v>300</v>
      </c>
    </row>
    <row r="21" spans="1:7" x14ac:dyDescent="0.3">
      <c r="A21" s="11" t="s">
        <v>84</v>
      </c>
      <c r="B21" s="11" t="s">
        <v>86</v>
      </c>
      <c r="C21" s="11" t="s">
        <v>70</v>
      </c>
      <c r="D21" s="11">
        <v>310</v>
      </c>
      <c r="F21" s="1" t="s">
        <v>63</v>
      </c>
      <c r="G21" s="1" t="s">
        <v>93</v>
      </c>
    </row>
    <row r="22" spans="1:7" x14ac:dyDescent="0.3">
      <c r="A22" s="11" t="s">
        <v>85</v>
      </c>
      <c r="B22" s="11" t="s">
        <v>87</v>
      </c>
      <c r="C22" s="11" t="s">
        <v>70</v>
      </c>
      <c r="D22" s="11">
        <v>290</v>
      </c>
      <c r="F22" s="8" t="s">
        <v>70</v>
      </c>
      <c r="G22" s="8">
        <f>DMAX(A1:D13,D1,_xlnm.Criteria)</f>
        <v>222</v>
      </c>
    </row>
    <row r="23" spans="1:7" x14ac:dyDescent="0.3">
      <c r="A23" s="11" t="s">
        <v>88</v>
      </c>
      <c r="B23" s="11" t="s">
        <v>91</v>
      </c>
      <c r="C23" s="11" t="s">
        <v>70</v>
      </c>
      <c r="D23" s="11">
        <v>291</v>
      </c>
    </row>
    <row r="24" spans="1:7" x14ac:dyDescent="0.3">
      <c r="A24" s="11" t="s">
        <v>89</v>
      </c>
      <c r="B24" s="11" t="s">
        <v>91</v>
      </c>
      <c r="C24" s="11" t="s">
        <v>70</v>
      </c>
      <c r="D24" s="11">
        <v>292</v>
      </c>
    </row>
    <row r="25" spans="1:7" x14ac:dyDescent="0.3">
      <c r="A25" s="11" t="s">
        <v>90</v>
      </c>
      <c r="B25" s="11" t="s">
        <v>92</v>
      </c>
      <c r="C25" s="11" t="s">
        <v>70</v>
      </c>
      <c r="D25" s="11">
        <v>222</v>
      </c>
    </row>
    <row r="26" spans="1:7" x14ac:dyDescent="0.3">
      <c r="A26" s="14"/>
      <c r="B26" s="14"/>
      <c r="C26" s="14"/>
      <c r="D26" s="14"/>
    </row>
    <row r="27" spans="1:7" x14ac:dyDescent="0.3">
      <c r="A27" s="14"/>
      <c r="B27" s="14"/>
      <c r="C27" s="14"/>
      <c r="D27" s="14"/>
    </row>
    <row r="28" spans="1:7" x14ac:dyDescent="0.3">
      <c r="A28" s="14"/>
      <c r="B28" s="14"/>
      <c r="C28" s="14"/>
      <c r="D28" s="14"/>
    </row>
    <row r="34" spans="1:8" x14ac:dyDescent="0.3">
      <c r="A34" s="2">
        <v>2.2000000000000002</v>
      </c>
      <c r="F34" s="13" t="s">
        <v>62</v>
      </c>
      <c r="G34" s="13" t="s">
        <v>64</v>
      </c>
      <c r="H34" s="13" t="s">
        <v>64</v>
      </c>
    </row>
    <row r="35" spans="1:8" ht="28.8" x14ac:dyDescent="0.3">
      <c r="A35" s="12" t="s">
        <v>61</v>
      </c>
      <c r="B35" s="13" t="s">
        <v>62</v>
      </c>
      <c r="C35" s="13" t="s">
        <v>63</v>
      </c>
      <c r="D35" s="13" t="s">
        <v>64</v>
      </c>
      <c r="F35" s="11" t="s">
        <v>69</v>
      </c>
      <c r="G35" s="8" t="s">
        <v>23</v>
      </c>
      <c r="H35" s="8" t="s">
        <v>94</v>
      </c>
    </row>
    <row r="36" spans="1:8" x14ac:dyDescent="0.3">
      <c r="A36" s="11" t="s">
        <v>68</v>
      </c>
      <c r="B36" s="11" t="s">
        <v>69</v>
      </c>
      <c r="C36" s="11" t="s">
        <v>70</v>
      </c>
      <c r="D36" s="11">
        <v>180</v>
      </c>
      <c r="F36" s="11" t="s">
        <v>91</v>
      </c>
      <c r="G36" s="8" t="s">
        <v>23</v>
      </c>
      <c r="H36" s="8" t="s">
        <v>94</v>
      </c>
    </row>
    <row r="37" spans="1:8" x14ac:dyDescent="0.3">
      <c r="A37" s="11" t="s">
        <v>90</v>
      </c>
      <c r="B37" s="11" t="s">
        <v>92</v>
      </c>
      <c r="C37" s="11" t="s">
        <v>70</v>
      </c>
      <c r="D37" s="11">
        <v>222</v>
      </c>
      <c r="F37" s="11" t="s">
        <v>92</v>
      </c>
      <c r="G37" s="8" t="s">
        <v>23</v>
      </c>
      <c r="H37" s="8" t="s">
        <v>94</v>
      </c>
    </row>
    <row r="38" spans="1:8" x14ac:dyDescent="0.3">
      <c r="A38" s="14"/>
      <c r="B38" s="14"/>
      <c r="C38" s="14"/>
      <c r="D38" s="14"/>
    </row>
    <row r="39" spans="1:8" x14ac:dyDescent="0.3">
      <c r="A39" s="14"/>
      <c r="B39" s="14"/>
      <c r="C39" s="14"/>
      <c r="D39" s="14"/>
    </row>
    <row r="40" spans="1:8" x14ac:dyDescent="0.3">
      <c r="A40" s="14"/>
      <c r="B40" s="14"/>
      <c r="C40" s="14"/>
      <c r="D40" s="14"/>
    </row>
    <row r="41" spans="1:8" x14ac:dyDescent="0.3">
      <c r="A41" s="15">
        <v>2.2999999999999998</v>
      </c>
      <c r="B41" s="14"/>
      <c r="C41" s="14"/>
      <c r="D41" s="14"/>
    </row>
    <row r="42" spans="1:8" x14ac:dyDescent="0.3">
      <c r="A42" s="14">
        <f>DAVERAGE(A1:D13,D1,F21:F22)</f>
        <v>269.28571428571428</v>
      </c>
      <c r="B42" s="14"/>
      <c r="C42" s="14"/>
      <c r="D42" s="14"/>
    </row>
    <row r="43" spans="1:8" x14ac:dyDescent="0.3">
      <c r="A43" s="14"/>
      <c r="B43" s="14"/>
      <c r="C43" s="14"/>
      <c r="D43" s="14"/>
    </row>
    <row r="44" spans="1:8" x14ac:dyDescent="0.3">
      <c r="A44" s="14"/>
      <c r="B44" s="14"/>
      <c r="C44" s="14"/>
      <c r="D44" s="14"/>
    </row>
    <row r="45" spans="1:8" x14ac:dyDescent="0.3">
      <c r="A45" s="14"/>
      <c r="B45" s="14"/>
      <c r="C45" s="14"/>
      <c r="D45" s="14"/>
    </row>
    <row r="46" spans="1:8" x14ac:dyDescent="0.3">
      <c r="A46" s="14"/>
      <c r="B46" s="14"/>
      <c r="C46" s="14"/>
      <c r="D46" s="14"/>
    </row>
    <row r="47" spans="1:8" x14ac:dyDescent="0.3">
      <c r="A47" s="14"/>
      <c r="B47" s="14"/>
      <c r="C47" s="14"/>
      <c r="D47" s="14"/>
    </row>
  </sheetData>
  <autoFilter ref="A18:D25" xr:uid="{55765861-D34F-499D-AEB8-0F6F60BB6DBC}"/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A963C-2A5E-4A0A-B700-A82FA52A2CCA}">
  <dimension ref="A1:H13"/>
  <sheetViews>
    <sheetView workbookViewId="0">
      <selection activeCell="H5" sqref="H5"/>
    </sheetView>
  </sheetViews>
  <sheetFormatPr defaultRowHeight="14.4" x14ac:dyDescent="0.3"/>
  <cols>
    <col min="1" max="1" width="18" customWidth="1"/>
    <col min="2" max="2" width="16.21875" customWidth="1"/>
    <col min="3" max="3" width="13.5546875" customWidth="1"/>
    <col min="4" max="4" width="14.21875" customWidth="1"/>
    <col min="7" max="7" width="13.44140625" customWidth="1"/>
    <col min="8" max="8" width="19.77734375" customWidth="1"/>
  </cols>
  <sheetData>
    <row r="1" spans="1:8" ht="43.2" x14ac:dyDescent="0.3">
      <c r="A1" s="12" t="s">
        <v>61</v>
      </c>
      <c r="B1" s="13" t="s">
        <v>62</v>
      </c>
      <c r="C1" s="13" t="s">
        <v>63</v>
      </c>
      <c r="D1" s="13" t="s">
        <v>64</v>
      </c>
    </row>
    <row r="2" spans="1:8" x14ac:dyDescent="0.3">
      <c r="A2" s="11" t="s">
        <v>65</v>
      </c>
      <c r="B2" s="3" t="s">
        <v>66</v>
      </c>
      <c r="C2" s="11" t="s">
        <v>67</v>
      </c>
      <c r="D2" s="11">
        <v>200</v>
      </c>
      <c r="G2" s="16" t="s">
        <v>63</v>
      </c>
      <c r="H2" s="16" t="s">
        <v>95</v>
      </c>
    </row>
    <row r="3" spans="1:8" x14ac:dyDescent="0.3">
      <c r="A3" s="11" t="s">
        <v>68</v>
      </c>
      <c r="B3" s="11" t="s">
        <v>69</v>
      </c>
      <c r="C3" s="11" t="s">
        <v>70</v>
      </c>
      <c r="D3" s="11">
        <v>180</v>
      </c>
      <c r="G3" s="14" t="s">
        <v>67</v>
      </c>
      <c r="H3" s="16">
        <f>COUNTIF($A$1:$D$13, G3)</f>
        <v>1</v>
      </c>
    </row>
    <row r="4" spans="1:8" x14ac:dyDescent="0.3">
      <c r="A4" s="11" t="s">
        <v>71</v>
      </c>
      <c r="B4" s="11" t="s">
        <v>72</v>
      </c>
      <c r="C4" s="11" t="s">
        <v>73</v>
      </c>
      <c r="D4" s="11">
        <v>120</v>
      </c>
      <c r="G4" s="14" t="s">
        <v>70</v>
      </c>
      <c r="H4" s="16">
        <f t="shared" ref="H4:H6" si="0">COUNTIF($A$1:$D$13, G4)</f>
        <v>7</v>
      </c>
    </row>
    <row r="5" spans="1:8" x14ac:dyDescent="0.3">
      <c r="A5" s="11" t="s">
        <v>74</v>
      </c>
      <c r="B5" s="11" t="s">
        <v>75</v>
      </c>
      <c r="C5" s="11" t="s">
        <v>76</v>
      </c>
      <c r="D5" s="11">
        <v>170</v>
      </c>
      <c r="G5" s="14" t="s">
        <v>79</v>
      </c>
      <c r="H5" s="16">
        <f t="shared" si="0"/>
        <v>2</v>
      </c>
    </row>
    <row r="6" spans="1:8" x14ac:dyDescent="0.3">
      <c r="A6" s="11" t="s">
        <v>77</v>
      </c>
      <c r="B6" s="11" t="s">
        <v>78</v>
      </c>
      <c r="C6" s="11" t="s">
        <v>79</v>
      </c>
      <c r="D6" s="11">
        <v>90</v>
      </c>
      <c r="G6" s="14" t="s">
        <v>73</v>
      </c>
      <c r="H6" s="16">
        <f t="shared" si="0"/>
        <v>1</v>
      </c>
    </row>
    <row r="7" spans="1:8" x14ac:dyDescent="0.3">
      <c r="A7" s="11" t="s">
        <v>80</v>
      </c>
      <c r="B7" s="11" t="s">
        <v>81</v>
      </c>
      <c r="C7" s="11" t="s">
        <v>79</v>
      </c>
      <c r="D7" s="11">
        <v>10</v>
      </c>
    </row>
    <row r="8" spans="1:8" x14ac:dyDescent="0.3">
      <c r="A8" s="11" t="s">
        <v>82</v>
      </c>
      <c r="B8" s="11" t="s">
        <v>83</v>
      </c>
      <c r="C8" s="11" t="s">
        <v>70</v>
      </c>
      <c r="D8" s="11">
        <v>300</v>
      </c>
    </row>
    <row r="9" spans="1:8" x14ac:dyDescent="0.3">
      <c r="A9" s="11" t="s">
        <v>84</v>
      </c>
      <c r="B9" s="11" t="s">
        <v>86</v>
      </c>
      <c r="C9" s="11" t="s">
        <v>70</v>
      </c>
      <c r="D9" s="11">
        <v>310</v>
      </c>
    </row>
    <row r="10" spans="1:8" x14ac:dyDescent="0.3">
      <c r="A10" s="11" t="s">
        <v>85</v>
      </c>
      <c r="B10" s="11" t="s">
        <v>87</v>
      </c>
      <c r="C10" s="11" t="s">
        <v>70</v>
      </c>
      <c r="D10" s="11">
        <v>290</v>
      </c>
    </row>
    <row r="11" spans="1:8" x14ac:dyDescent="0.3">
      <c r="A11" s="11" t="s">
        <v>88</v>
      </c>
      <c r="B11" s="11" t="s">
        <v>91</v>
      </c>
      <c r="C11" s="11" t="s">
        <v>70</v>
      </c>
      <c r="D11" s="11">
        <v>291</v>
      </c>
    </row>
    <row r="12" spans="1:8" x14ac:dyDescent="0.3">
      <c r="A12" s="11" t="s">
        <v>89</v>
      </c>
      <c r="B12" s="11" t="s">
        <v>91</v>
      </c>
      <c r="C12" s="11" t="s">
        <v>70</v>
      </c>
      <c r="D12" s="11">
        <v>292</v>
      </c>
    </row>
    <row r="13" spans="1:8" x14ac:dyDescent="0.3">
      <c r="A13" s="11" t="s">
        <v>90</v>
      </c>
      <c r="B13" s="11" t="s">
        <v>92</v>
      </c>
      <c r="C13" s="11" t="s">
        <v>70</v>
      </c>
      <c r="D13" s="11">
        <v>222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CFE55-142A-429F-894D-B39338611FAE}">
  <dimension ref="A1:E6"/>
  <sheetViews>
    <sheetView tabSelected="1" workbookViewId="0">
      <selection activeCell="H29" sqref="H29"/>
    </sheetView>
  </sheetViews>
  <sheetFormatPr defaultRowHeight="14.4" x14ac:dyDescent="0.3"/>
  <cols>
    <col min="2" max="2" width="23.88671875" customWidth="1"/>
  </cols>
  <sheetData>
    <row r="1" spans="1:5" x14ac:dyDescent="0.3">
      <c r="A1" t="s">
        <v>98</v>
      </c>
    </row>
    <row r="2" spans="1:5" x14ac:dyDescent="0.3">
      <c r="A2" s="5">
        <v>-3</v>
      </c>
      <c r="B2" s="5" t="str">
        <f>IF(OR(A2 &gt; 0, A3 &gt; 0), MAX(A2,A3), "оба отрицательны")</f>
        <v>оба отрицательны</v>
      </c>
    </row>
    <row r="3" spans="1:5" x14ac:dyDescent="0.3">
      <c r="A3" s="5">
        <v>-1</v>
      </c>
    </row>
    <row r="5" spans="1:5" x14ac:dyDescent="0.3">
      <c r="D5" t="s">
        <v>96</v>
      </c>
    </row>
    <row r="6" spans="1:5" x14ac:dyDescent="0.3">
      <c r="D6" t="s">
        <v>97</v>
      </c>
      <c r="E6">
        <f>_xlfn.MAXIFS(A2:A3,A2:A3,D6)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6</vt:i4>
      </vt:variant>
    </vt:vector>
  </HeadingPairs>
  <TitlesOfParts>
    <vt:vector size="15" baseType="lpstr">
      <vt:lpstr>январь</vt:lpstr>
      <vt:lpstr>февраль</vt:lpstr>
      <vt:lpstr>март</vt:lpstr>
      <vt:lpstr>итог</vt:lpstr>
      <vt:lpstr>fun</vt:lpstr>
      <vt:lpstr>Вар.6 Задача1</vt:lpstr>
      <vt:lpstr>Задача 2</vt:lpstr>
      <vt:lpstr>Задача 2.4</vt:lpstr>
      <vt:lpstr>Задача 3</vt:lpstr>
      <vt:lpstr>fun!Извлечь</vt:lpstr>
      <vt:lpstr>'Задача 2'!Извлечь</vt:lpstr>
      <vt:lpstr>январь!Извлечь</vt:lpstr>
      <vt:lpstr>fun!Критерии</vt:lpstr>
      <vt:lpstr>'Задача 2'!Критерии</vt:lpstr>
      <vt:lpstr>январь!Критерии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Шведов Андрей</cp:lastModifiedBy>
  <dcterms:created xsi:type="dcterms:W3CDTF">2020-02-17T08:45:32Z</dcterms:created>
  <dcterms:modified xsi:type="dcterms:W3CDTF">2020-04-03T12:10:19Z</dcterms:modified>
</cp:coreProperties>
</file>