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bit\Desktop\"/>
    </mc:Choice>
  </mc:AlternateContent>
  <bookViews>
    <workbookView xWindow="0" yWindow="0" windowWidth="19200" windowHeight="74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2" i="1"/>
  <c r="B33" i="1" s="1"/>
  <c r="B16" i="1"/>
  <c r="B17" i="1" s="1"/>
  <c r="B15" i="1"/>
  <c r="B34" i="1" l="1"/>
  <c r="B35" i="1"/>
  <c r="P37" i="1" s="1"/>
  <c r="P38" i="1" s="1"/>
  <c r="P39" i="1" s="1"/>
  <c r="B19" i="1"/>
  <c r="B28" i="1" s="1"/>
  <c r="B36" i="1" l="1"/>
  <c r="C33" i="1"/>
  <c r="B41" i="1"/>
  <c r="B27" i="1"/>
  <c r="P40" i="1" l="1"/>
  <c r="P42" i="1" s="1"/>
  <c r="C34" i="1"/>
  <c r="C35" i="1" s="1"/>
  <c r="B37" i="1" l="1"/>
  <c r="C41" i="1"/>
  <c r="C36" i="1"/>
  <c r="D33" i="1"/>
  <c r="D34" i="1" l="1"/>
  <c r="D35" i="1"/>
  <c r="B38" i="1"/>
  <c r="C37" i="1" l="1"/>
  <c r="D41" i="1"/>
  <c r="D36" i="1"/>
  <c r="E33" i="1"/>
  <c r="C38" i="1" l="1"/>
  <c r="E34" i="1"/>
  <c r="E35" i="1"/>
  <c r="D37" i="1" l="1"/>
  <c r="E41" i="1"/>
  <c r="F33" i="1"/>
  <c r="E36" i="1"/>
  <c r="F34" i="1" l="1"/>
  <c r="D38" i="1"/>
  <c r="G33" i="1" l="1"/>
  <c r="F36" i="1"/>
  <c r="F35" i="1"/>
  <c r="E37" i="1" l="1"/>
  <c r="E38" i="1" s="1"/>
  <c r="F41" i="1"/>
  <c r="G34" i="1"/>
  <c r="G35" i="1" s="1"/>
  <c r="F37" i="1" l="1"/>
  <c r="F38" i="1" s="1"/>
  <c r="G41" i="1"/>
  <c r="G36" i="1"/>
  <c r="H33" i="1"/>
  <c r="H34" i="1" l="1"/>
  <c r="H35" i="1"/>
  <c r="G37" i="1" l="1"/>
  <c r="H41" i="1"/>
  <c r="I33" i="1"/>
  <c r="H36" i="1"/>
  <c r="I34" i="1" l="1"/>
  <c r="G38" i="1"/>
  <c r="I36" i="1" l="1"/>
  <c r="J33" i="1"/>
  <c r="I35" i="1"/>
  <c r="J34" i="1" l="1"/>
  <c r="J35" i="1"/>
  <c r="H37" i="1"/>
  <c r="H38" i="1" s="1"/>
  <c r="I41" i="1"/>
  <c r="I37" i="1" l="1"/>
  <c r="I38" i="1" s="1"/>
  <c r="J41" i="1"/>
  <c r="J36" i="1"/>
  <c r="K33" i="1"/>
  <c r="K34" i="1" l="1"/>
  <c r="K36" i="1" l="1"/>
  <c r="L33" i="1"/>
  <c r="K35" i="1"/>
  <c r="J37" i="1" l="1"/>
  <c r="J38" i="1" s="1"/>
  <c r="K41" i="1"/>
  <c r="L34" i="1"/>
  <c r="L35" i="1"/>
  <c r="K37" i="1" l="1"/>
  <c r="L41" i="1"/>
  <c r="L36" i="1"/>
  <c r="M33" i="1"/>
  <c r="M34" i="1" l="1"/>
  <c r="M35" i="1"/>
  <c r="K38" i="1"/>
  <c r="L37" i="1" l="1"/>
  <c r="M41" i="1"/>
  <c r="N33" i="1"/>
  <c r="M36" i="1"/>
  <c r="L38" i="1" l="1"/>
  <c r="N34" i="1"/>
  <c r="N35" i="1"/>
  <c r="M37" i="1" l="1"/>
  <c r="N41" i="1"/>
  <c r="O33" i="1"/>
  <c r="N36" i="1"/>
  <c r="M38" i="1" l="1"/>
  <c r="O34" i="1"/>
  <c r="O35" i="1" s="1"/>
  <c r="N37" i="1" l="1"/>
  <c r="O41" i="1"/>
  <c r="O36" i="1"/>
  <c r="P33" i="1"/>
  <c r="P34" i="1" l="1"/>
  <c r="P36" i="1" s="1"/>
  <c r="P35" i="1"/>
  <c r="N38" i="1"/>
  <c r="O37" i="1" l="1"/>
  <c r="O38" i="1" s="1"/>
  <c r="P41" i="1"/>
  <c r="P43" i="1" s="1"/>
  <c r="N39" i="1"/>
  <c r="N40" i="1" s="1"/>
  <c r="N42" i="1" s="1"/>
  <c r="N43" i="1" s="1"/>
  <c r="M39" i="1"/>
  <c r="M40" i="1" s="1"/>
  <c r="M42" i="1" s="1"/>
  <c r="M43" i="1" s="1"/>
  <c r="K39" i="1"/>
  <c r="K40" i="1" s="1"/>
  <c r="K42" i="1" s="1"/>
  <c r="K43" i="1" s="1"/>
  <c r="J39" i="1"/>
  <c r="J40" i="1" s="1"/>
  <c r="J42" i="1" s="1"/>
  <c r="J43" i="1" s="1"/>
  <c r="L39" i="1"/>
  <c r="L40" i="1" s="1"/>
  <c r="L42" i="1" s="1"/>
  <c r="L43" i="1" s="1"/>
  <c r="O39" i="1" l="1"/>
  <c r="O40" i="1" s="1"/>
  <c r="O42" i="1" s="1"/>
  <c r="O43" i="1" s="1"/>
  <c r="B39" i="1"/>
  <c r="B40" i="1" s="1"/>
  <c r="B42" i="1" s="1"/>
  <c r="B43" i="1" s="1"/>
  <c r="B45" i="1" s="1"/>
  <c r="B46" i="1" s="1"/>
  <c r="B47" i="1" s="1"/>
  <c r="C39" i="1"/>
  <c r="C40" i="1" s="1"/>
  <c r="C42" i="1" s="1"/>
  <c r="C43" i="1" s="1"/>
  <c r="D39" i="1"/>
  <c r="D40" i="1" s="1"/>
  <c r="D42" i="1" s="1"/>
  <c r="D43" i="1" s="1"/>
  <c r="F39" i="1"/>
  <c r="F40" i="1" s="1"/>
  <c r="F42" i="1" s="1"/>
  <c r="F43" i="1" s="1"/>
  <c r="E39" i="1"/>
  <c r="E40" i="1" s="1"/>
  <c r="E42" i="1" s="1"/>
  <c r="E43" i="1" s="1"/>
  <c r="G39" i="1"/>
  <c r="G40" i="1" s="1"/>
  <c r="G42" i="1" s="1"/>
  <c r="G43" i="1" s="1"/>
  <c r="I39" i="1"/>
  <c r="I40" i="1" s="1"/>
  <c r="I42" i="1" s="1"/>
  <c r="I43" i="1" s="1"/>
  <c r="H39" i="1"/>
  <c r="H40" i="1" s="1"/>
  <c r="H42" i="1" s="1"/>
  <c r="H43" i="1" s="1"/>
</calcChain>
</file>

<file path=xl/sharedStrings.xml><?xml version="1.0" encoding="utf-8"?>
<sst xmlns="http://schemas.openxmlformats.org/spreadsheetml/2006/main" count="43" uniqueCount="43">
  <si>
    <t>Букшта, Осененко</t>
  </si>
  <si>
    <t>8 вариант</t>
  </si>
  <si>
    <t>Данные</t>
  </si>
  <si>
    <t>Средняя потребность в деталях (шт/день)</t>
  </si>
  <si>
    <t>V</t>
  </si>
  <si>
    <t>Стандартное отклонение (шт/день)</t>
  </si>
  <si>
    <t>sigma</t>
  </si>
  <si>
    <t>Цена одной детали (ден.ед.)</t>
  </si>
  <si>
    <t>C</t>
  </si>
  <si>
    <t>Затраты на получение одной партии деталей (ден.ед.)</t>
  </si>
  <si>
    <t>K</t>
  </si>
  <si>
    <t>Затраты на хранение одной детали в течение года (ден.ед.)</t>
  </si>
  <si>
    <t>S</t>
  </si>
  <si>
    <t>Потери от дефицита одной детали в течение года (ден.ед.)</t>
  </si>
  <si>
    <t>d</t>
  </si>
  <si>
    <t>Срок выполнения заказа (дни)</t>
  </si>
  <si>
    <t>theta</t>
  </si>
  <si>
    <t>Средняя потребность в деталях в год (шт/год)</t>
  </si>
  <si>
    <t>Затраты на приобретение (в день)</t>
  </si>
  <si>
    <t>Затраты на приобретение (в год)</t>
  </si>
  <si>
    <t>Размер партии (q) (шт)</t>
  </si>
  <si>
    <t>Анализ потребности</t>
  </si>
  <si>
    <t>Средняя потребность за период theta (шт)</t>
  </si>
  <si>
    <t>Дисперсия потребности в заказах (в день) (шт^2)</t>
  </si>
  <si>
    <t>Дисперсия потребности в заказах за период theta (шт^2)</t>
  </si>
  <si>
    <t>Стандартное отклонение потребности в деталях за период theta (шт)</t>
  </si>
  <si>
    <t>Количество поставок (за год) - N</t>
  </si>
  <si>
    <t>Затраты, связанные с партиями деталей</t>
  </si>
  <si>
    <t>Шаг (шт)</t>
  </si>
  <si>
    <t>Определение точки заказа</t>
  </si>
  <si>
    <t>Граница1</t>
  </si>
  <si>
    <t>Граница2</t>
  </si>
  <si>
    <t>Среднее значение интервала (предполагаемая точка заказа) - r</t>
  </si>
  <si>
    <t>Вероятность того, что потребность в деталях за период выполнения заказа не превысит r</t>
  </si>
  <si>
    <t>Дефицит</t>
  </si>
  <si>
    <t>Средний дефицит</t>
  </si>
  <si>
    <t>Средний дефицит за год (y)</t>
  </si>
  <si>
    <t>Затраты на хранение деталей</t>
  </si>
  <si>
    <t>Потери от дефицита деталей</t>
  </si>
  <si>
    <t>Средние годовые затраты</t>
  </si>
  <si>
    <t>Минимальные средние годовые затраты</t>
  </si>
  <si>
    <t>Точка заказа</t>
  </si>
  <si>
    <t>Вероятность дефицита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</si>
</sst>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A5" sqref="A5"/>
    </sheetView>
  </sheetViews>
  <sheetFormatPr defaultColWidth="9.1796875" defaultRowHeight="14.5" x14ac:dyDescent="0.35"/>
  <cols>
    <col min="1" max="1" width="62.81640625" style="2" customWidth="1"/>
    <col min="2" max="16" width="13.7265625" style="2" customWidth="1"/>
    <col min="17" max="16384" width="9.1796875" style="2"/>
  </cols>
  <sheetData>
    <row r="1" spans="1:4" ht="15.5" customHeight="1" x14ac:dyDescent="0.35">
      <c r="A1" s="1"/>
    </row>
    <row r="2" spans="1:4" ht="13" customHeight="1" x14ac:dyDescent="0.35"/>
    <row r="3" spans="1:4" ht="15" customHeight="1" x14ac:dyDescent="0.35">
      <c r="A3" s="2" t="s">
        <v>0</v>
      </c>
    </row>
    <row r="4" spans="1:4" ht="15.5" customHeight="1" x14ac:dyDescent="0.35">
      <c r="A4" s="1" t="s">
        <v>1</v>
      </c>
    </row>
    <row r="5" spans="1:4" ht="12" customHeight="1" x14ac:dyDescent="0.35"/>
    <row r="6" spans="1:4" x14ac:dyDescent="0.35">
      <c r="A6" s="2" t="s">
        <v>2</v>
      </c>
      <c r="B6"/>
      <c r="C6"/>
    </row>
    <row r="7" spans="1:4" x14ac:dyDescent="0.35">
      <c r="A7" t="s">
        <v>3</v>
      </c>
      <c r="B7" t="s">
        <v>4</v>
      </c>
      <c r="C7">
        <v>70</v>
      </c>
    </row>
    <row r="8" spans="1:4" x14ac:dyDescent="0.35">
      <c r="A8" t="s">
        <v>5</v>
      </c>
      <c r="B8" t="s">
        <v>6</v>
      </c>
      <c r="C8">
        <v>5</v>
      </c>
    </row>
    <row r="9" spans="1:4" x14ac:dyDescent="0.35">
      <c r="A9" t="s">
        <v>7</v>
      </c>
      <c r="B9" t="s">
        <v>8</v>
      </c>
      <c r="C9">
        <v>4</v>
      </c>
    </row>
    <row r="10" spans="1:4" x14ac:dyDescent="0.35">
      <c r="A10" t="s">
        <v>9</v>
      </c>
      <c r="B10" t="s">
        <v>10</v>
      </c>
      <c r="C10">
        <v>40</v>
      </c>
    </row>
    <row r="11" spans="1:4" ht="16.5" customHeight="1" x14ac:dyDescent="0.35">
      <c r="A11" t="s">
        <v>11</v>
      </c>
      <c r="B11" t="s">
        <v>12</v>
      </c>
      <c r="C11">
        <v>0.3</v>
      </c>
    </row>
    <row r="12" spans="1:4" x14ac:dyDescent="0.35">
      <c r="A12" t="s">
        <v>13</v>
      </c>
      <c r="B12" t="s">
        <v>14</v>
      </c>
      <c r="C12">
        <v>0.8</v>
      </c>
    </row>
    <row r="13" spans="1:4" x14ac:dyDescent="0.35">
      <c r="A13" t="s">
        <v>15</v>
      </c>
      <c r="B13" t="s">
        <v>16</v>
      </c>
      <c r="C13">
        <v>8</v>
      </c>
    </row>
    <row r="15" spans="1:4" x14ac:dyDescent="0.35">
      <c r="A15" s="2" t="s">
        <v>17</v>
      </c>
      <c r="B15" s="2">
        <f>C7*365</f>
        <v>25550</v>
      </c>
      <c r="C15" s="3"/>
      <c r="D15" s="3"/>
    </row>
    <row r="16" spans="1:4" x14ac:dyDescent="0.35">
      <c r="A16" s="2" t="s">
        <v>18</v>
      </c>
      <c r="B16" s="2">
        <f>C7*C9</f>
        <v>280</v>
      </c>
      <c r="C16" s="3"/>
      <c r="D16" s="3"/>
    </row>
    <row r="17" spans="1:5" x14ac:dyDescent="0.35">
      <c r="A17" s="2" t="s">
        <v>19</v>
      </c>
      <c r="B17" s="2">
        <f>B16*365</f>
        <v>102200</v>
      </c>
      <c r="C17" s="3"/>
      <c r="D17" s="3"/>
    </row>
    <row r="18" spans="1:5" ht="14.25" hidden="1" customHeight="1" x14ac:dyDescent="0.35">
      <c r="C18" s="4"/>
      <c r="D18" s="4"/>
    </row>
    <row r="19" spans="1:5" ht="17.25" customHeight="1" x14ac:dyDescent="0.35">
      <c r="A19" t="s">
        <v>20</v>
      </c>
      <c r="B19">
        <f>SQRT((2*C10*B15)/C11)</f>
        <v>2610.2362600602523</v>
      </c>
      <c r="C19" s="3"/>
      <c r="D19" s="3"/>
    </row>
    <row r="21" spans="1:5" ht="16.5" customHeight="1" x14ac:dyDescent="0.35">
      <c r="A21" s="3" t="s">
        <v>21</v>
      </c>
      <c r="B21" s="3"/>
      <c r="C21" s="3"/>
      <c r="D21" s="3"/>
      <c r="E21" s="3"/>
    </row>
    <row r="22" spans="1:5" x14ac:dyDescent="0.35">
      <c r="A22" t="s">
        <v>22</v>
      </c>
      <c r="B22">
        <f>C7*C13</f>
        <v>560</v>
      </c>
      <c r="C22" s="3"/>
      <c r="D22" s="3"/>
      <c r="E22" s="3"/>
    </row>
    <row r="23" spans="1:5" x14ac:dyDescent="0.35">
      <c r="A23" t="s">
        <v>23</v>
      </c>
      <c r="B23">
        <f>C8*C8</f>
        <v>25</v>
      </c>
      <c r="C23" s="3"/>
      <c r="D23" s="3"/>
      <c r="E23" s="3"/>
    </row>
    <row r="24" spans="1:5" x14ac:dyDescent="0.35">
      <c r="A24" t="s">
        <v>24</v>
      </c>
      <c r="B24">
        <f>B23*C13</f>
        <v>200</v>
      </c>
      <c r="C24" s="3"/>
      <c r="D24" s="3"/>
      <c r="E24" s="3"/>
    </row>
    <row r="25" spans="1:5" x14ac:dyDescent="0.35">
      <c r="A25" t="s">
        <v>25</v>
      </c>
      <c r="B25">
        <f>SQRT(B24)</f>
        <v>14.142135623730951</v>
      </c>
      <c r="C25" s="3"/>
      <c r="D25" s="3"/>
      <c r="E25" s="3"/>
    </row>
    <row r="26" spans="1:5" x14ac:dyDescent="0.35">
      <c r="A26"/>
      <c r="B26"/>
      <c r="C26" s="3"/>
      <c r="D26" s="3"/>
      <c r="E26" s="3"/>
    </row>
    <row r="27" spans="1:5" ht="15.75" customHeight="1" x14ac:dyDescent="0.35">
      <c r="A27" t="s">
        <v>26</v>
      </c>
      <c r="B27">
        <f>B15/B19</f>
        <v>9.7883859752259461</v>
      </c>
      <c r="C27" s="3"/>
      <c r="D27" s="3"/>
      <c r="E27" s="3"/>
    </row>
    <row r="28" spans="1:5" ht="16.5" customHeight="1" x14ac:dyDescent="0.35">
      <c r="A28" t="s">
        <v>27</v>
      </c>
      <c r="B28">
        <f>(C10*B15)/B19</f>
        <v>391.53543900903787</v>
      </c>
      <c r="C28" s="3"/>
      <c r="D28" s="3"/>
      <c r="E28" s="3"/>
    </row>
    <row r="30" spans="1:5" x14ac:dyDescent="0.35">
      <c r="A30" s="2" t="s">
        <v>28</v>
      </c>
      <c r="B30" s="2">
        <v>10</v>
      </c>
    </row>
    <row r="31" spans="1:5" hidden="1" x14ac:dyDescent="0.35"/>
    <row r="32" spans="1:5" x14ac:dyDescent="0.35">
      <c r="A32" t="s">
        <v>29</v>
      </c>
    </row>
    <row r="33" spans="1:16" x14ac:dyDescent="0.35">
      <c r="A33" t="s">
        <v>30</v>
      </c>
      <c r="B33">
        <f>B22</f>
        <v>560</v>
      </c>
      <c r="C33">
        <f>B34</f>
        <v>570</v>
      </c>
      <c r="D33">
        <f t="shared" ref="D33:P33" si="0">C34</f>
        <v>580</v>
      </c>
      <c r="E33">
        <f t="shared" si="0"/>
        <v>590</v>
      </c>
      <c r="F33">
        <f t="shared" si="0"/>
        <v>600</v>
      </c>
      <c r="G33">
        <f t="shared" si="0"/>
        <v>610</v>
      </c>
      <c r="H33">
        <f t="shared" si="0"/>
        <v>620</v>
      </c>
      <c r="I33">
        <f t="shared" si="0"/>
        <v>630</v>
      </c>
      <c r="J33">
        <f t="shared" si="0"/>
        <v>640</v>
      </c>
      <c r="K33">
        <f t="shared" si="0"/>
        <v>650</v>
      </c>
      <c r="L33">
        <f t="shared" si="0"/>
        <v>660</v>
      </c>
      <c r="M33">
        <f t="shared" si="0"/>
        <v>670</v>
      </c>
      <c r="N33">
        <f t="shared" si="0"/>
        <v>680</v>
      </c>
      <c r="O33">
        <f t="shared" si="0"/>
        <v>690</v>
      </c>
      <c r="P33">
        <f t="shared" si="0"/>
        <v>700</v>
      </c>
    </row>
    <row r="34" spans="1:16" x14ac:dyDescent="0.35">
      <c r="A34" t="s">
        <v>31</v>
      </c>
      <c r="B34">
        <f>B33+$B$30</f>
        <v>570</v>
      </c>
      <c r="C34">
        <f>C33+$B$30</f>
        <v>580</v>
      </c>
      <c r="D34">
        <f t="shared" ref="D34:P34" si="1">D33+$B$30</f>
        <v>590</v>
      </c>
      <c r="E34">
        <f t="shared" si="1"/>
        <v>600</v>
      </c>
      <c r="F34">
        <f t="shared" si="1"/>
        <v>610</v>
      </c>
      <c r="G34">
        <f t="shared" si="1"/>
        <v>620</v>
      </c>
      <c r="H34">
        <f t="shared" si="1"/>
        <v>630</v>
      </c>
      <c r="I34">
        <f t="shared" si="1"/>
        <v>640</v>
      </c>
      <c r="J34">
        <f t="shared" si="1"/>
        <v>650</v>
      </c>
      <c r="K34">
        <f t="shared" si="1"/>
        <v>660</v>
      </c>
      <c r="L34">
        <f t="shared" si="1"/>
        <v>670</v>
      </c>
      <c r="M34">
        <f t="shared" si="1"/>
        <v>680</v>
      </c>
      <c r="N34">
        <f t="shared" si="1"/>
        <v>690</v>
      </c>
      <c r="O34">
        <f t="shared" si="1"/>
        <v>700</v>
      </c>
      <c r="P34">
        <f t="shared" si="1"/>
        <v>710</v>
      </c>
    </row>
    <row r="35" spans="1:16" x14ac:dyDescent="0.35">
      <c r="A35" t="s">
        <v>32</v>
      </c>
      <c r="B35">
        <f>AVERAGE(B33:B34)</f>
        <v>565</v>
      </c>
      <c r="C35">
        <f t="shared" ref="C35:P35" si="2">AVERAGE(C33:C34)</f>
        <v>575</v>
      </c>
      <c r="D35">
        <f t="shared" si="2"/>
        <v>585</v>
      </c>
      <c r="E35">
        <f t="shared" si="2"/>
        <v>595</v>
      </c>
      <c r="F35">
        <f t="shared" si="2"/>
        <v>605</v>
      </c>
      <c r="G35">
        <f t="shared" si="2"/>
        <v>615</v>
      </c>
      <c r="H35">
        <f t="shared" si="2"/>
        <v>625</v>
      </c>
      <c r="I35">
        <f t="shared" si="2"/>
        <v>635</v>
      </c>
      <c r="J35">
        <f t="shared" si="2"/>
        <v>645</v>
      </c>
      <c r="K35">
        <f t="shared" si="2"/>
        <v>655</v>
      </c>
      <c r="L35">
        <f t="shared" si="2"/>
        <v>665</v>
      </c>
      <c r="M35">
        <f t="shared" si="2"/>
        <v>675</v>
      </c>
      <c r="N35">
        <f t="shared" si="2"/>
        <v>685</v>
      </c>
      <c r="O35">
        <f t="shared" si="2"/>
        <v>695</v>
      </c>
      <c r="P35">
        <f t="shared" si="2"/>
        <v>705</v>
      </c>
    </row>
    <row r="36" spans="1:16" x14ac:dyDescent="0.35">
      <c r="A36" t="s">
        <v>33</v>
      </c>
      <c r="B36">
        <f>NORMDIST(B34,$B$22,$B$25,1)-NORMDIST(B33,$B$22,$B$25,1)</f>
        <v>0.26024993890652326</v>
      </c>
      <c r="C36">
        <f t="shared" ref="C36:P36" si="3">NORMDIST(C34,$B$22,$B$25,1)-NORMDIST(C33,$B$22,$B$25,1)</f>
        <v>0.16110045756833413</v>
      </c>
      <c r="D36">
        <f t="shared" si="3"/>
        <v>6.1702176762797989E-2</v>
      </c>
      <c r="E36">
        <f t="shared" si="3"/>
        <v>1.4608559271821031E-2</v>
      </c>
      <c r="F36">
        <f t="shared" si="3"/>
        <v>2.1353914818010855E-3</v>
      </c>
      <c r="G36">
        <f t="shared" si="3"/>
        <v>1.9243076022323891E-4</v>
      </c>
      <c r="H36">
        <f t="shared" si="3"/>
        <v>1.0673699313068497E-5</v>
      </c>
      <c r="I36">
        <f t="shared" si="3"/>
        <v>3.6384055723814868E-7</v>
      </c>
      <c r="J36">
        <f t="shared" si="3"/>
        <v>7.6103209289968277E-9</v>
      </c>
      <c r="K36">
        <f t="shared" si="3"/>
        <v>9.7539309962257903E-11</v>
      </c>
      <c r="L36">
        <f t="shared" si="3"/>
        <v>7.6505468626919537E-13</v>
      </c>
      <c r="M36">
        <f t="shared" si="3"/>
        <v>3.6637359812630166E-15</v>
      </c>
      <c r="N36">
        <f t="shared" si="3"/>
        <v>0</v>
      </c>
      <c r="O36">
        <f t="shared" si="3"/>
        <v>0</v>
      </c>
      <c r="P36">
        <f t="shared" si="3"/>
        <v>0</v>
      </c>
    </row>
    <row r="37" spans="1:16" x14ac:dyDescent="0.35">
      <c r="A37" t="s">
        <v>34</v>
      </c>
      <c r="B37">
        <f>C35-$B$35</f>
        <v>10</v>
      </c>
      <c r="C37">
        <f>D35-$B$35</f>
        <v>20</v>
      </c>
      <c r="D37">
        <f t="shared" ref="D37:P37" si="4">E35-$B$35</f>
        <v>30</v>
      </c>
      <c r="E37">
        <f t="shared" si="4"/>
        <v>40</v>
      </c>
      <c r="F37">
        <f t="shared" si="4"/>
        <v>50</v>
      </c>
      <c r="G37">
        <f t="shared" si="4"/>
        <v>60</v>
      </c>
      <c r="H37">
        <f t="shared" si="4"/>
        <v>70</v>
      </c>
      <c r="I37">
        <f t="shared" si="4"/>
        <v>80</v>
      </c>
      <c r="J37">
        <f t="shared" si="4"/>
        <v>90</v>
      </c>
      <c r="K37">
        <f t="shared" si="4"/>
        <v>100</v>
      </c>
      <c r="L37">
        <f t="shared" si="4"/>
        <v>110</v>
      </c>
      <c r="M37">
        <f t="shared" si="4"/>
        <v>120</v>
      </c>
      <c r="N37">
        <f t="shared" si="4"/>
        <v>130</v>
      </c>
      <c r="O37">
        <f t="shared" si="4"/>
        <v>140</v>
      </c>
      <c r="P37">
        <f t="shared" si="4"/>
        <v>-565</v>
      </c>
    </row>
    <row r="38" spans="1:16" x14ac:dyDescent="0.35">
      <c r="A38"/>
      <c r="B38">
        <f>B37*C36</f>
        <v>1.6110045756833413</v>
      </c>
      <c r="C38">
        <f t="shared" ref="C38:P38" si="5">C37*D36</f>
        <v>1.2340435352559598</v>
      </c>
      <c r="D38">
        <f t="shared" si="5"/>
        <v>0.43825677815463093</v>
      </c>
      <c r="E38">
        <f t="shared" si="5"/>
        <v>8.541565927204342E-2</v>
      </c>
      <c r="F38">
        <f t="shared" si="5"/>
        <v>9.6215380111619453E-3</v>
      </c>
      <c r="G38">
        <f t="shared" si="5"/>
        <v>6.4042195878410979E-4</v>
      </c>
      <c r="H38">
        <f t="shared" si="5"/>
        <v>2.5468839006670407E-5</v>
      </c>
      <c r="I38">
        <f t="shared" si="5"/>
        <v>6.0882567431974621E-7</v>
      </c>
      <c r="J38">
        <f t="shared" si="5"/>
        <v>8.7785378966032113E-9</v>
      </c>
      <c r="K38">
        <f t="shared" si="5"/>
        <v>7.6505468626919537E-11</v>
      </c>
      <c r="L38">
        <f t="shared" si="5"/>
        <v>4.0301095793893182E-13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</row>
    <row r="39" spans="1:16" x14ac:dyDescent="0.35">
      <c r="A39" t="s">
        <v>35</v>
      </c>
      <c r="B39">
        <f>SUM(B38:P38)</f>
        <v>3.3790085948560487</v>
      </c>
      <c r="C39">
        <f>SUM(C38:Q38)</f>
        <v>1.7680040191727076</v>
      </c>
      <c r="D39">
        <f t="shared" ref="D39:P39" si="6">SUM(D38:R38)</f>
        <v>0.53396048391674777</v>
      </c>
      <c r="E39">
        <f t="shared" si="6"/>
        <v>9.5703705762116842E-2</v>
      </c>
      <c r="F39">
        <f t="shared" si="6"/>
        <v>1.0288046490073421E-2</v>
      </c>
      <c r="G39">
        <f t="shared" si="6"/>
        <v>6.6650847891147613E-4</v>
      </c>
      <c r="H39">
        <f t="shared" si="6"/>
        <v>2.6086520127366342E-5</v>
      </c>
      <c r="I39">
        <f t="shared" si="6"/>
        <v>6.1768112069593428E-7</v>
      </c>
      <c r="J39">
        <f t="shared" si="6"/>
        <v>8.8554463761880697E-9</v>
      </c>
      <c r="K39">
        <f t="shared" si="6"/>
        <v>7.6908479584858469E-11</v>
      </c>
      <c r="L39">
        <f t="shared" si="6"/>
        <v>4.0301095793893182E-13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</row>
    <row r="40" spans="1:16" x14ac:dyDescent="0.35">
      <c r="A40" t="s">
        <v>36</v>
      </c>
      <c r="B40">
        <f>$B$27*B39</f>
        <v>33.07504034005688</v>
      </c>
      <c r="C40">
        <f>$B$27*C39</f>
        <v>17.305905745413234</v>
      </c>
      <c r="D40">
        <f t="shared" ref="D40:P40" si="7">$B$27*D39</f>
        <v>5.2266113120955531</v>
      </c>
      <c r="E40">
        <f t="shared" si="7"/>
        <v>0.93678481125905511</v>
      </c>
      <c r="F40">
        <f t="shared" si="7"/>
        <v>0.1007033699759072</v>
      </c>
      <c r="G40">
        <f t="shared" si="7"/>
        <v>6.5240422473462709E-3</v>
      </c>
      <c r="H40">
        <f t="shared" si="7"/>
        <v>2.5534492775716207E-4</v>
      </c>
      <c r="I40">
        <f t="shared" si="7"/>
        <v>6.0461012189819284E-6</v>
      </c>
      <c r="J40">
        <f t="shared" si="7"/>
        <v>8.6680527113044725E-8</v>
      </c>
      <c r="K40">
        <f t="shared" si="7"/>
        <v>7.5280988294437968E-10</v>
      </c>
      <c r="L40">
        <f t="shared" si="7"/>
        <v>3.9448268085518141E-12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</row>
    <row r="41" spans="1:16" x14ac:dyDescent="0.35">
      <c r="A41" t="s">
        <v>37</v>
      </c>
      <c r="B41">
        <f>$C$11*($B$19/2+B35-$B$22)</f>
        <v>393.03543900903782</v>
      </c>
      <c r="C41">
        <f t="shared" ref="C41:P41" si="8">$C$11*($B$19/2+C35-$B$22)</f>
        <v>396.03543900903782</v>
      </c>
      <c r="D41">
        <f t="shared" si="8"/>
        <v>399.03543900903782</v>
      </c>
      <c r="E41">
        <f t="shared" si="8"/>
        <v>402.03543900903782</v>
      </c>
      <c r="F41">
        <f t="shared" si="8"/>
        <v>405.03543900903782</v>
      </c>
      <c r="G41">
        <f t="shared" si="8"/>
        <v>408.03543900903782</v>
      </c>
      <c r="H41">
        <f t="shared" si="8"/>
        <v>411.03543900903782</v>
      </c>
      <c r="I41">
        <f t="shared" si="8"/>
        <v>414.03543900903782</v>
      </c>
      <c r="J41">
        <f t="shared" si="8"/>
        <v>417.03543900903782</v>
      </c>
      <c r="K41">
        <f t="shared" si="8"/>
        <v>420.03543900903782</v>
      </c>
      <c r="L41">
        <f t="shared" si="8"/>
        <v>423.03543900903782</v>
      </c>
      <c r="M41">
        <f t="shared" si="8"/>
        <v>426.03543900903782</v>
      </c>
      <c r="N41">
        <f t="shared" si="8"/>
        <v>429.03543900903782</v>
      </c>
      <c r="O41">
        <f t="shared" si="8"/>
        <v>432.03543900903782</v>
      </c>
      <c r="P41">
        <f t="shared" si="8"/>
        <v>435.03543900903782</v>
      </c>
    </row>
    <row r="42" spans="1:16" x14ac:dyDescent="0.35">
      <c r="A42" t="s">
        <v>38</v>
      </c>
      <c r="B42">
        <f>$C$12*B40</f>
        <v>26.460032272045506</v>
      </c>
      <c r="C42">
        <f t="shared" ref="C42:P42" si="9">$C$12*C40</f>
        <v>13.844724596330588</v>
      </c>
      <c r="D42">
        <f t="shared" si="9"/>
        <v>4.181289049676443</v>
      </c>
      <c r="E42">
        <f t="shared" si="9"/>
        <v>0.74942784900724413</v>
      </c>
      <c r="F42">
        <f t="shared" si="9"/>
        <v>8.0562695980725768E-2</v>
      </c>
      <c r="G42">
        <f t="shared" si="9"/>
        <v>5.2192337978770173E-3</v>
      </c>
      <c r="H42">
        <f t="shared" si="9"/>
        <v>2.0427594220572966E-4</v>
      </c>
      <c r="I42">
        <f t="shared" si="9"/>
        <v>4.8368809751855429E-6</v>
      </c>
      <c r="J42">
        <f t="shared" si="9"/>
        <v>6.934442169043578E-8</v>
      </c>
      <c r="K42">
        <f t="shared" si="9"/>
        <v>6.022479063555038E-10</v>
      </c>
      <c r="L42">
        <f t="shared" si="9"/>
        <v>3.1558614468414515E-12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</row>
    <row r="43" spans="1:16" x14ac:dyDescent="0.35">
      <c r="A43" t="s">
        <v>39</v>
      </c>
      <c r="B43">
        <f>$B$17+$B$28+B41+B42</f>
        <v>103011.03091029012</v>
      </c>
      <c r="C43">
        <f t="shared" ref="C43:P43" si="10">$B$17+$B$28+C41+C42</f>
        <v>103001.4156026144</v>
      </c>
      <c r="D43">
        <f t="shared" si="10"/>
        <v>102994.75216706775</v>
      </c>
      <c r="E43">
        <f t="shared" si="10"/>
        <v>102994.32030586708</v>
      </c>
      <c r="F43">
        <f t="shared" si="10"/>
        <v>102996.65144071405</v>
      </c>
      <c r="G43">
        <f t="shared" si="10"/>
        <v>102999.57609725188</v>
      </c>
      <c r="H43">
        <f t="shared" si="10"/>
        <v>103002.57108229402</v>
      </c>
      <c r="I43">
        <f t="shared" si="10"/>
        <v>103005.57088285495</v>
      </c>
      <c r="J43">
        <f t="shared" si="10"/>
        <v>103008.57087808741</v>
      </c>
      <c r="K43">
        <f t="shared" si="10"/>
        <v>103011.57087801867</v>
      </c>
      <c r="L43">
        <f t="shared" si="10"/>
        <v>103014.57087801807</v>
      </c>
      <c r="M43">
        <f t="shared" si="10"/>
        <v>103017.57087801807</v>
      </c>
      <c r="N43">
        <f t="shared" si="10"/>
        <v>103020.57087801807</v>
      </c>
      <c r="O43">
        <f t="shared" si="10"/>
        <v>103023.57087801807</v>
      </c>
      <c r="P43">
        <f t="shared" si="10"/>
        <v>103026.57087801807</v>
      </c>
    </row>
    <row r="44" spans="1:16" x14ac:dyDescent="0.35">
      <c r="K44" s="5"/>
    </row>
    <row r="45" spans="1:16" x14ac:dyDescent="0.35">
      <c r="A45" t="s">
        <v>40</v>
      </c>
      <c r="B45">
        <f>MIN(B43:P43)</f>
        <v>102994.32030586708</v>
      </c>
      <c r="K45" s="5"/>
    </row>
    <row r="46" spans="1:16" x14ac:dyDescent="0.35">
      <c r="A46" t="s">
        <v>41</v>
      </c>
      <c r="B46">
        <f>INDEX(B35:P35,MATCH(B45,B43:P43,0))</f>
        <v>595</v>
      </c>
      <c r="K46" s="5"/>
    </row>
    <row r="47" spans="1:16" x14ac:dyDescent="0.35">
      <c r="A47" t="s">
        <v>42</v>
      </c>
      <c r="B47">
        <f>1-NORMDIST(B46,B22,B25,1)</f>
        <v>6.6641643904087333E-3</v>
      </c>
    </row>
  </sheetData>
  <mergeCells count="13">
    <mergeCell ref="C28:E28"/>
    <mergeCell ref="C22:E22"/>
    <mergeCell ref="C23:E23"/>
    <mergeCell ref="C24:E24"/>
    <mergeCell ref="C25:E25"/>
    <mergeCell ref="C26:E26"/>
    <mergeCell ref="C27:E27"/>
    <mergeCell ref="C15:D15"/>
    <mergeCell ref="C16:D16"/>
    <mergeCell ref="C17:D17"/>
    <mergeCell ref="C18:D18"/>
    <mergeCell ref="C19:D19"/>
    <mergeCell ref="A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Norbit</dc:creator>
  <cp:lastModifiedBy>Norbit</cp:lastModifiedBy>
  <dcterms:created xsi:type="dcterms:W3CDTF">2021-09-23T15:04:28Z</dcterms:created>
  <dcterms:modified xsi:type="dcterms:W3CDTF">2021-09-23T15:04:45Z</dcterms:modified>
</cp:coreProperties>
</file>