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ojed\OneDrive\Escritorio\Estadistica en organizaciones\"/>
    </mc:Choice>
  </mc:AlternateContent>
  <xr:revisionPtr revIDLastSave="0" documentId="13_ncr:1_{161BAAB5-8052-43F1-A5FB-D0AE8E5BC1FE}" xr6:coauthVersionLast="47" xr6:coauthVersionMax="47" xr10:uidLastSave="{00000000-0000-0000-0000-000000000000}"/>
  <bookViews>
    <workbookView xWindow="10140" yWindow="0" windowWidth="10455" windowHeight="10905" firstSheet="8" activeTab="9" xr2:uid="{0007C049-A62D-472A-A65E-460ABE0FF797}"/>
  </bookViews>
  <sheets>
    <sheet name="MDD" sheetId="3" r:id="rId1"/>
    <sheet name="QUÉ" sheetId="11" r:id="rId2"/>
    <sheet name="MDDP" sheetId="1" r:id="rId3"/>
    <sheet name="VARIANZA" sheetId="17" r:id="rId4"/>
    <sheet name="RANGO" sheetId="4" r:id="rId5"/>
    <sheet name="DESVEST" sheetId="16" r:id="rId6"/>
    <sheet name="COEFICIENTE VAR." sheetId="19" r:id="rId7"/>
    <sheet name="ERROR TÍPICO" sheetId="24" r:id="rId8"/>
    <sheet name="DA" sheetId="25" r:id="rId9"/>
    <sheet name="EJERCICIO" sheetId="22" r:id="rId10"/>
  </sheets>
  <definedNames>
    <definedName name="MUESTRA">VARIANZA!$D$7:$D$12</definedName>
    <definedName name="MUESTRA2">VARIANZA!$D$16:$D$21</definedName>
    <definedName name="SAMPS">DESVEST!$D$7:$D$36</definedName>
    <definedName name="SAMPS2">DESVEST!$P$7:$P$36</definedName>
    <definedName name="var">DA!$G$8:$G$12</definedName>
    <definedName name="VENTAS">RANGO!$D$8:$D$37</definedName>
    <definedName name="VENTAS2">RANGO!$L$8:$L$37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8" i="25" l="1"/>
  <c r="C17" i="25"/>
  <c r="C16" i="25"/>
  <c r="F9" i="25"/>
  <c r="F10" i="25"/>
  <c r="F11" i="25"/>
  <c r="F12" i="25"/>
  <c r="G12" i="25" s="1"/>
  <c r="F8" i="25"/>
  <c r="G8" i="25" s="1"/>
  <c r="G10" i="25"/>
  <c r="G11" i="25"/>
  <c r="C15" i="25"/>
  <c r="E9" i="25"/>
  <c r="E10" i="25"/>
  <c r="E11" i="25"/>
  <c r="E12" i="25"/>
  <c r="E8" i="25"/>
  <c r="C9" i="25"/>
  <c r="C10" i="25"/>
  <c r="C11" i="25"/>
  <c r="C12" i="25"/>
  <c r="C8" i="25"/>
  <c r="H20" i="24"/>
  <c r="L11" i="24"/>
  <c r="H11" i="24"/>
  <c r="L15" i="19"/>
  <c r="H15" i="19"/>
  <c r="L11" i="16"/>
  <c r="H11" i="16"/>
  <c r="G17" i="17"/>
  <c r="G15" i="17"/>
  <c r="G8" i="17"/>
  <c r="G6" i="17"/>
  <c r="O12" i="4"/>
  <c r="H12" i="4"/>
  <c r="H9" i="4"/>
  <c r="H8" i="4"/>
  <c r="O9" i="4"/>
  <c r="O8" i="4"/>
  <c r="L8" i="16"/>
  <c r="H8" i="16"/>
  <c r="H9" i="19" l="1"/>
  <c r="L9" i="19"/>
  <c r="L12" i="19"/>
  <c r="H12" i="19"/>
  <c r="H15" i="24" l="1"/>
  <c r="S45" i="24"/>
  <c r="S46" i="24" s="1"/>
  <c r="S47" i="24" s="1"/>
  <c r="S48" i="24" s="1"/>
  <c r="S49" i="24" s="1"/>
  <c r="S50" i="24" s="1"/>
  <c r="S51" i="24" s="1"/>
  <c r="S52" i="24" s="1"/>
  <c r="S53" i="24" s="1"/>
  <c r="S54" i="24" s="1"/>
  <c r="S55" i="24" s="1"/>
  <c r="S56" i="24" s="1"/>
  <c r="S57" i="24" s="1"/>
  <c r="S58" i="24" s="1"/>
  <c r="S59" i="24" s="1"/>
  <c r="S60" i="24" s="1"/>
  <c r="S61" i="24" s="1"/>
  <c r="S62" i="24" s="1"/>
  <c r="S63" i="24" s="1"/>
  <c r="S64" i="24" s="1"/>
  <c r="S65" i="24" s="1"/>
  <c r="S66" i="24" s="1"/>
  <c r="H6" i="24" l="1"/>
  <c r="D13" i="25"/>
  <c r="E13" i="25" l="1"/>
  <c r="P15" i="24" l="1"/>
  <c r="P16" i="24" s="1"/>
  <c r="C11" i="22"/>
  <c r="C12" i="22" s="1"/>
  <c r="C13" i="22" s="1"/>
  <c r="C14" i="22" s="1"/>
  <c r="C15" i="22" s="1"/>
  <c r="C16" i="22" s="1"/>
  <c r="C17" i="22" s="1"/>
  <c r="C18" i="22" s="1"/>
  <c r="C19" i="22" s="1"/>
  <c r="C20" i="22" s="1"/>
  <c r="C21" i="22" s="1"/>
  <c r="C22" i="22" s="1"/>
  <c r="C23" i="22" s="1"/>
  <c r="C24" i="22" s="1"/>
  <c r="C25" i="22" s="1"/>
  <c r="C26" i="22" s="1"/>
  <c r="C27" i="22" s="1"/>
  <c r="C28" i="22" s="1"/>
  <c r="C29" i="22" s="1"/>
  <c r="C30" i="22" s="1"/>
  <c r="C31" i="22" s="1"/>
  <c r="C32" i="22" s="1"/>
  <c r="P17" i="24" l="1"/>
  <c r="P18" i="24" s="1"/>
  <c r="P19" i="24" s="1"/>
  <c r="P20" i="24" s="1"/>
  <c r="P21" i="24" s="1"/>
  <c r="P22" i="24" s="1"/>
  <c r="P23" i="24" s="1"/>
  <c r="P24" i="24" s="1"/>
  <c r="P25" i="24" s="1"/>
  <c r="P26" i="24" s="1"/>
  <c r="P27" i="24" s="1"/>
  <c r="P28" i="24" s="1"/>
  <c r="P29" i="24" s="1"/>
  <c r="P30" i="24" s="1"/>
  <c r="P31" i="24" s="1"/>
  <c r="P32" i="24" s="1"/>
  <c r="P33" i="24" s="1"/>
  <c r="P34" i="24" s="1"/>
  <c r="P35" i="24" s="1"/>
  <c r="P36" i="24" s="1"/>
  <c r="L6" i="24" l="1"/>
  <c r="P16" i="19"/>
  <c r="P17" i="19" s="1"/>
  <c r="P16" i="16"/>
  <c r="P17" i="16" s="1"/>
  <c r="P18" i="16" s="1"/>
  <c r="P19" i="16" s="1"/>
  <c r="P20" i="16" s="1"/>
  <c r="P21" i="16" s="1"/>
  <c r="P22" i="16" s="1"/>
  <c r="P23" i="16" s="1"/>
  <c r="P24" i="16" s="1"/>
  <c r="P25" i="16" s="1"/>
  <c r="P26" i="16" s="1"/>
  <c r="P27" i="16" s="1"/>
  <c r="P28" i="16" s="1"/>
  <c r="P29" i="16" s="1"/>
  <c r="P30" i="16" s="1"/>
  <c r="P31" i="16" s="1"/>
  <c r="P32" i="16" s="1"/>
  <c r="P33" i="16" s="1"/>
  <c r="P34" i="16" s="1"/>
  <c r="P35" i="16" s="1"/>
  <c r="P36" i="16" s="1"/>
  <c r="P15" i="16"/>
  <c r="P18" i="19" l="1"/>
  <c r="P19" i="19" s="1"/>
  <c r="P20" i="19" s="1"/>
  <c r="P21" i="19" s="1"/>
  <c r="P22" i="19" s="1"/>
  <c r="P23" i="19" s="1"/>
  <c r="P24" i="19" s="1"/>
  <c r="P25" i="19" s="1"/>
  <c r="P26" i="19" s="1"/>
  <c r="P27" i="19" s="1"/>
  <c r="P28" i="19" s="1"/>
  <c r="P29" i="19" s="1"/>
  <c r="P30" i="19" s="1"/>
  <c r="P31" i="19" s="1"/>
  <c r="P32" i="19" s="1"/>
  <c r="P33" i="19" s="1"/>
  <c r="P34" i="19" s="1"/>
  <c r="P35" i="19" s="1"/>
  <c r="P36" i="19" s="1"/>
  <c r="P37" i="19" s="1"/>
  <c r="G9" i="25" l="1"/>
  <c r="G13" i="25" s="1"/>
</calcChain>
</file>

<file path=xl/sharedStrings.xml><?xml version="1.0" encoding="utf-8"?>
<sst xmlns="http://schemas.openxmlformats.org/spreadsheetml/2006/main" count="157" uniqueCount="72">
  <si>
    <t>Dia</t>
  </si>
  <si>
    <t>Venta</t>
  </si>
  <si>
    <t>¿QUÉ SON LAS MEDIDAS DE DISPERSIÓN?</t>
  </si>
  <si>
    <t>MEDIDAS DE DISPERSIÓN</t>
  </si>
  <si>
    <t>RANGO=</t>
  </si>
  <si>
    <t>MAX-MIN</t>
  </si>
  <si>
    <t>=MIN</t>
  </si>
  <si>
    <t>=MAX</t>
  </si>
  <si>
    <t>MES 1</t>
  </si>
  <si>
    <t>MES 2</t>
  </si>
  <si>
    <t>La desventaja del rango es que al basar el cálculo en los valores mínimo y máximo, si</t>
  </si>
  <si>
    <t>la distribución tiene valores atípicos, su cálculo no será representativo y puede</t>
  </si>
  <si>
    <t>MES 1 dato atípico</t>
  </si>
  <si>
    <t>MES</t>
  </si>
  <si>
    <t>UTILIDAD</t>
  </si>
  <si>
    <t>VARIANZA</t>
  </si>
  <si>
    <t>MEDIA</t>
  </si>
  <si>
    <t xml:space="preserve"> El resultado se mide en unidades al cuadrado y es difícil de interpretar.</t>
  </si>
  <si>
    <t>GANANCIA EN PESOS</t>
  </si>
  <si>
    <t xml:space="preserve">Varianza:  es una medida de dispersión que representa la variabilidad de una serie de datos </t>
  </si>
  <si>
    <t xml:space="preserve">respecto a su media. Se puede describir, analizar y entender el comportamiento </t>
  </si>
  <si>
    <t>de una variable a través del tiempo.</t>
  </si>
  <si>
    <t>DESVIACIÓN ESTÁNDAR</t>
  </si>
  <si>
    <t>DESVIACIÓN</t>
  </si>
  <si>
    <t xml:space="preserve"> ESTÁNDAR</t>
  </si>
  <si>
    <t>COEFICIENTE</t>
  </si>
  <si>
    <t>DE VARIACIÓN</t>
  </si>
  <si>
    <t>MEDIA ARITMÉTICA</t>
  </si>
  <si>
    <t>Venta mes 1</t>
  </si>
  <si>
    <t>Venta mes 2</t>
  </si>
  <si>
    <t>VENTAS</t>
  </si>
  <si>
    <t>ERROR TÍPICO</t>
  </si>
  <si>
    <t>n=</t>
  </si>
  <si>
    <t>Duración segundos</t>
  </si>
  <si>
    <t>Clases</t>
  </si>
  <si>
    <t>fi</t>
  </si>
  <si>
    <t>Marca de clase</t>
  </si>
  <si>
    <t>xi</t>
  </si>
  <si>
    <t>xi.fi</t>
  </si>
  <si>
    <t>n-1</t>
  </si>
  <si>
    <t>Porque es una muestra</t>
  </si>
  <si>
    <t>Nro. Operadores</t>
  </si>
  <si>
    <t>S</t>
  </si>
  <si>
    <t>Cv</t>
  </si>
  <si>
    <t>ESTÁNDAR</t>
  </si>
  <si>
    <t>Marca de clase x las frecuencias</t>
  </si>
  <si>
    <t>(Marca de clase - media) al cuadradro</t>
  </si>
  <si>
    <t>proporcionar valores que no sean buenos indicadores para la dispersión de los datos</t>
  </si>
  <si>
    <t>=PROMEDIO</t>
  </si>
  <si>
    <t>=VAR.S</t>
  </si>
  <si>
    <t>=DESVEST.M</t>
  </si>
  <si>
    <t>=POTENCIA(C8-$C$15;2)</t>
  </si>
  <si>
    <t>=(A8+B8)/2</t>
  </si>
  <si>
    <t>MES 1 Y 2</t>
  </si>
  <si>
    <t>La empresa X requiere analizar  los tiempos de respuesta en las llamadas de 150 operadores</t>
  </si>
  <si>
    <t>Error típico de la media: es la desviación típica de los valores que toma el estadístico. Varía de acuerdo</t>
  </si>
  <si>
    <t>a cada muestra, mientras la muestra es mayor el error disminuye. El error estándar de la media</t>
  </si>
  <si>
    <t>mide la diferencia que puede existir entre la media verdadera y la estadística que se informa.</t>
  </si>
  <si>
    <t xml:space="preserve">   La empresa X requiere saber el rango de venta del mes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</si>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</sst>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20"/>
      <color rgb="FF222222"/>
      <name val="Arial"/>
      <family val="2"/>
    </font>
    <font>
      <b/>
      <sz val="14"/>
      <color theme="1"/>
      <name val="Arial"/>
      <family val="2"/>
    </font>
    <font>
      <sz val="19"/>
      <color theme="1"/>
      <name val="Calibri"/>
      <family val="2"/>
      <scheme val="minor"/>
    </font>
    <font>
      <b/>
      <sz val="20"/>
      <color rgb="FF000000"/>
      <name val="Arial"/>
      <family val="2"/>
    </font>
    <font>
      <b/>
      <sz val="19"/>
      <color rgb="FF000000"/>
      <name val="Arial"/>
      <family val="2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68">
    <xf numFmtId="0" fontId="0" fillId="0" borderId="0" xfId="0"/>
    <xf numFmtId="0" fontId="1" fillId="0" borderId="1" xfId="0" applyFont="1" applyBorder="1" applyAlignment="1">
      <alignment horizontal="center"/>
    </xf>
    <xf numFmtId="164" fontId="0" fillId="0" borderId="1" xfId="1" applyNumberFormat="1" applyFont="1" applyBorder="1"/>
    <xf numFmtId="164" fontId="0" fillId="0" borderId="0" xfId="0" applyNumberFormat="1"/>
    <xf numFmtId="0" fontId="1" fillId="0" borderId="0" xfId="0" applyFont="1" applyAlignment="1">
      <alignment horizontal="right"/>
    </xf>
    <xf numFmtId="0" fontId="5" fillId="0" borderId="0" xfId="0" applyFont="1"/>
    <xf numFmtId="0" fontId="6" fillId="0" borderId="0" xfId="0" applyFont="1"/>
    <xf numFmtId="0" fontId="1" fillId="0" borderId="0" xfId="0" quotePrefix="1" applyFont="1" applyAlignment="1">
      <alignment horizontal="center"/>
    </xf>
    <xf numFmtId="0" fontId="1" fillId="0" borderId="0" xfId="0" quotePrefix="1" applyFont="1" applyAlignment="1">
      <alignment horizontal="right"/>
    </xf>
    <xf numFmtId="43" fontId="0" fillId="0" borderId="0" xfId="1" applyFont="1"/>
    <xf numFmtId="43" fontId="0" fillId="0" borderId="1" xfId="1" applyFont="1" applyBorder="1"/>
    <xf numFmtId="164" fontId="0" fillId="2" borderId="1" xfId="1" applyNumberFormat="1" applyFont="1" applyFill="1" applyBorder="1"/>
    <xf numFmtId="0" fontId="8" fillId="0" borderId="0" xfId="0" applyFont="1"/>
    <xf numFmtId="0" fontId="1" fillId="0" borderId="1" xfId="0" quotePrefix="1" applyFont="1" applyBorder="1" applyAlignment="1">
      <alignment horizontal="right"/>
    </xf>
    <xf numFmtId="164" fontId="1" fillId="0" borderId="1" xfId="0" applyNumberFormat="1" applyFont="1" applyBorder="1"/>
    <xf numFmtId="0" fontId="1" fillId="0" borderId="1" xfId="0" applyFont="1" applyBorder="1" applyAlignment="1">
      <alignment horizontal="right"/>
    </xf>
    <xf numFmtId="43" fontId="1" fillId="0" borderId="1" xfId="1" applyFont="1" applyBorder="1"/>
    <xf numFmtId="43" fontId="0" fillId="0" borderId="0" xfId="0" applyNumberFormat="1"/>
    <xf numFmtId="0" fontId="7" fillId="0" borderId="0" xfId="0" applyFont="1"/>
    <xf numFmtId="0" fontId="9" fillId="0" borderId="0" xfId="0" applyFont="1"/>
    <xf numFmtId="0" fontId="1" fillId="0" borderId="4" xfId="0" applyFont="1" applyBorder="1"/>
    <xf numFmtId="0" fontId="1" fillId="0" borderId="3" xfId="0" applyFont="1" applyBorder="1"/>
    <xf numFmtId="0" fontId="1" fillId="0" borderId="1" xfId="0" applyFont="1" applyBorder="1"/>
    <xf numFmtId="9" fontId="0" fillId="0" borderId="0" xfId="2" applyFont="1"/>
    <xf numFmtId="0" fontId="1" fillId="0" borderId="0" xfId="0" applyFont="1"/>
    <xf numFmtId="43" fontId="1" fillId="0" borderId="5" xfId="1" applyFont="1" applyBorder="1"/>
    <xf numFmtId="43" fontId="0" fillId="0" borderId="1" xfId="0" applyNumberFormat="1" applyBorder="1"/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8" xfId="0" applyFont="1" applyBorder="1"/>
    <xf numFmtId="164" fontId="0" fillId="0" borderId="1" xfId="1" applyNumberFormat="1" applyFont="1" applyBorder="1" applyAlignment="1">
      <alignment horizontal="center"/>
    </xf>
    <xf numFmtId="164" fontId="1" fillId="0" borderId="0" xfId="0" applyNumberFormat="1" applyFont="1"/>
    <xf numFmtId="164" fontId="0" fillId="0" borderId="1" xfId="0" applyNumberFormat="1" applyBorder="1"/>
    <xf numFmtId="164" fontId="1" fillId="0" borderId="1" xfId="0" applyNumberFormat="1" applyFont="1" applyBorder="1" applyAlignment="1">
      <alignment horizontal="center"/>
    </xf>
    <xf numFmtId="2" fontId="1" fillId="0" borderId="1" xfId="0" applyNumberFormat="1" applyFont="1" applyBorder="1"/>
    <xf numFmtId="9" fontId="1" fillId="0" borderId="1" xfId="2" applyFont="1" applyBorder="1"/>
    <xf numFmtId="0" fontId="0" fillId="0" borderId="0" xfId="0" quotePrefix="1"/>
    <xf numFmtId="0" fontId="1" fillId="0" borderId="0" xfId="0" quotePrefix="1" applyFont="1"/>
    <xf numFmtId="0" fontId="0" fillId="0" borderId="0" xfId="0" quotePrefix="1" applyAlignment="1">
      <alignment horizontal="center"/>
    </xf>
    <xf numFmtId="0" fontId="0" fillId="2" borderId="6" xfId="0" applyFill="1" applyBorder="1" applyAlignment="1">
      <alignment vertical="center"/>
    </xf>
    <xf numFmtId="0" fontId="0" fillId="2" borderId="9" xfId="0" applyFill="1" applyBorder="1"/>
    <xf numFmtId="0" fontId="0" fillId="2" borderId="7" xfId="0" applyFill="1" applyBorder="1"/>
    <xf numFmtId="0" fontId="0" fillId="2" borderId="10" xfId="0" applyFill="1" applyBorder="1" applyAlignment="1">
      <alignment vertical="center"/>
    </xf>
    <xf numFmtId="0" fontId="0" fillId="2" borderId="0" xfId="0" applyFill="1"/>
    <xf numFmtId="0" fontId="0" fillId="2" borderId="11" xfId="0" applyFill="1" applyBorder="1"/>
    <xf numFmtId="0" fontId="0" fillId="2" borderId="12" xfId="0" applyFill="1" applyBorder="1" applyAlignment="1">
      <alignment vertical="center"/>
    </xf>
    <xf numFmtId="0" fontId="0" fillId="2" borderId="2" xfId="0" applyFill="1" applyBorder="1"/>
    <xf numFmtId="0" fontId="0" fillId="2" borderId="13" xfId="0" applyFill="1" applyBorder="1"/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10" fillId="0" borderId="0" xfId="0" applyFont="1" applyAlignment="1">
      <alignment horizontal="left" vertical="center" readingOrder="1"/>
    </xf>
    <xf numFmtId="0" fontId="11" fillId="0" borderId="0" xfId="0" applyFont="1" applyAlignment="1">
      <alignment horizontal="left" vertical="center" readingOrder="1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2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0" fillId="0" borderId="0" xfId="0" applyFill="1" applyBorder="1" applyAlignment="1"/>
    <xf numFmtId="0" fontId="0" fillId="0" borderId="14" xfId="0" applyFill="1" applyBorder="1" applyAlignment="1"/>
    <xf numFmtId="0" fontId="12" fillId="0" borderId="15" xfId="0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7" Type="http://schemas.openxmlformats.org/officeDocument/2006/relationships/image" Target="../media/image4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6" Type="http://schemas.openxmlformats.org/officeDocument/2006/relationships/image" Target="../media/image11.png"/><Relationship Id="rId5" Type="http://schemas.openxmlformats.org/officeDocument/2006/relationships/image" Target="../media/image10.png"/><Relationship Id="rId4" Type="http://schemas.microsoft.com/office/2007/relationships/hdphoto" Target="../media/hdphoto1.wd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657225</xdr:colOff>
      <xdr:row>0</xdr:row>
      <xdr:rowOff>0</xdr:rowOff>
    </xdr:from>
    <xdr:to>
      <xdr:col>15</xdr:col>
      <xdr:colOff>43271</xdr:colOff>
      <xdr:row>2</xdr:row>
      <xdr:rowOff>174730</xdr:rowOff>
    </xdr:to>
    <xdr:sp macro="" textlink="">
      <xdr:nvSpPr>
        <xdr:cNvPr id="2" name="CuadroTexto 3">
          <a:extLst>
            <a:ext uri="{FF2B5EF4-FFF2-40B4-BE49-F238E27FC236}">
              <a16:creationId xmlns:a16="http://schemas.microsoft.com/office/drawing/2014/main" id="{83106CEC-4C60-4FC1-8F11-4C2636C4E830}"/>
            </a:ext>
          </a:extLst>
        </xdr:cNvPr>
        <xdr:cNvSpPr txBox="1"/>
      </xdr:nvSpPr>
      <xdr:spPr>
        <a:xfrm>
          <a:off x="657225" y="0"/>
          <a:ext cx="10816046" cy="555730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s-VE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150000"/>
            </a:lnSpc>
          </a:pPr>
          <a:r>
            <a:rPr lang="es-CO" sz="2400" b="1">
              <a:latin typeface="Arial" panose="020B0604020202020204" pitchFamily="34" charset="0"/>
              <a:cs typeface="Arial" panose="020B0604020202020204" pitchFamily="34" charset="0"/>
            </a:rPr>
            <a:t>MEDIDAS DE DISPERSIÓN</a:t>
          </a:r>
          <a:endParaRPr lang="es-VE" sz="24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 editAs="oneCell">
    <xdr:from>
      <xdr:col>4</xdr:col>
      <xdr:colOff>371475</xdr:colOff>
      <xdr:row>4</xdr:row>
      <xdr:rowOff>95250</xdr:rowOff>
    </xdr:from>
    <xdr:to>
      <xdr:col>11</xdr:col>
      <xdr:colOff>481505</xdr:colOff>
      <xdr:row>17</xdr:row>
      <xdr:rowOff>95250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601A0520-B559-4CE4-8B04-D0135179A4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19475" y="857250"/>
          <a:ext cx="5444030" cy="24765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257175</xdr:colOff>
      <xdr:row>0</xdr:row>
      <xdr:rowOff>323850</xdr:rowOff>
    </xdr:from>
    <xdr:to>
      <xdr:col>16</xdr:col>
      <xdr:colOff>142875</xdr:colOff>
      <xdr:row>17</xdr:row>
      <xdr:rowOff>9525</xdr:rowOff>
    </xdr:to>
    <xdr:sp macro="" textlink="">
      <xdr:nvSpPr>
        <xdr:cNvPr id="3" name="CuadroTexto 3">
          <a:extLst>
            <a:ext uri="{FF2B5EF4-FFF2-40B4-BE49-F238E27FC236}">
              <a16:creationId xmlns:a16="http://schemas.microsoft.com/office/drawing/2014/main" id="{5484B1CE-DF31-4B19-A915-6C4A7A0D8736}"/>
            </a:ext>
          </a:extLst>
        </xdr:cNvPr>
        <xdr:cNvSpPr txBox="1"/>
      </xdr:nvSpPr>
      <xdr:spPr>
        <a:xfrm>
          <a:off x="257175" y="323850"/>
          <a:ext cx="12077700" cy="3076575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es-VE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just">
            <a:lnSpc>
              <a:spcPct val="150000"/>
            </a:lnSpc>
          </a:pPr>
          <a:r>
            <a:rPr lang="es-CO" sz="2000" kern="120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Son</a:t>
          </a:r>
          <a:r>
            <a:rPr lang="es-CO" sz="2000" kern="1200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medidas de variabilidad que a</a:t>
          </a:r>
          <a:r>
            <a:rPr lang="es-CO" sz="2000" kern="120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yudan a determinar cuanto se alejan los datos del valor central. Informan si el valor central es adecuado para representar la población de estudio. Son utiles para comparar distribuciones y comprender los riesgos en la toma de decisiones. Las más utilizadas son</a:t>
          </a:r>
          <a:r>
            <a:rPr lang="es-CO" sz="180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</a:t>
          </a:r>
        </a:p>
        <a:p>
          <a:r>
            <a:rPr lang="es-CO" sz="2000" kern="120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Rango</a:t>
          </a:r>
        </a:p>
        <a:p>
          <a:endParaRPr lang="es-CO" sz="1000" kern="1200">
            <a:solidFill>
              <a:schemeClr val="tx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r>
            <a:rPr lang="es-CO" sz="2000" kern="120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Varianza</a:t>
          </a:r>
        </a:p>
        <a:p>
          <a:endParaRPr lang="es-CO" sz="1000" kern="1200">
            <a:solidFill>
              <a:schemeClr val="tx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r>
            <a:rPr lang="es-CO" sz="2000" kern="120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Desviación típica o estándar</a:t>
          </a:r>
        </a:p>
        <a:p>
          <a:endParaRPr lang="es-CO" sz="1000" kern="1200">
            <a:solidFill>
              <a:schemeClr val="tx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r>
            <a:rPr lang="es-CO" sz="2000" kern="120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Coeficiente de variación</a:t>
          </a:r>
        </a:p>
        <a:p>
          <a:pPr algn="just">
            <a:lnSpc>
              <a:spcPct val="150000"/>
            </a:lnSpc>
          </a:pPr>
          <a:endParaRPr lang="es-VE" sz="2000" b="0" i="0" kern="1200">
            <a:solidFill>
              <a:schemeClr val="tx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352425</xdr:colOff>
      <xdr:row>2</xdr:row>
      <xdr:rowOff>47625</xdr:rowOff>
    </xdr:from>
    <xdr:to>
      <xdr:col>9</xdr:col>
      <xdr:colOff>85725</xdr:colOff>
      <xdr:row>6</xdr:row>
      <xdr:rowOff>154280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C556600-C980-43A7-955E-1DB2D5C3DC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19800" y="638175"/>
          <a:ext cx="1685925" cy="89723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133351</xdr:colOff>
      <xdr:row>0</xdr:row>
      <xdr:rowOff>47625</xdr:rowOff>
    </xdr:from>
    <xdr:to>
      <xdr:col>20</xdr:col>
      <xdr:colOff>504825</xdr:colOff>
      <xdr:row>3</xdr:row>
      <xdr:rowOff>133350</xdr:rowOff>
    </xdr:to>
    <xdr:sp macro="" textlink="">
      <xdr:nvSpPr>
        <xdr:cNvPr id="2" name="CuadroTexto 3">
          <a:extLst>
            <a:ext uri="{FF2B5EF4-FFF2-40B4-BE49-F238E27FC236}">
              <a16:creationId xmlns:a16="http://schemas.microsoft.com/office/drawing/2014/main" id="{73D00AF2-0E73-4557-A362-B1C5432B60A1}"/>
            </a:ext>
          </a:extLst>
        </xdr:cNvPr>
        <xdr:cNvSpPr txBox="1"/>
      </xdr:nvSpPr>
      <xdr:spPr>
        <a:xfrm>
          <a:off x="133351" y="47625"/>
          <a:ext cx="12277724" cy="657225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es-VE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s-CO" sz="2000" b="1" kern="120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Rango: se define como la diferencia entre el</a:t>
          </a:r>
          <a:r>
            <a:rPr lang="es-CO" sz="2000" b="1" kern="1200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</a:t>
          </a:r>
          <a:r>
            <a:rPr lang="es-CO" sz="2000" b="1" kern="120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valor mayor y el menor valor</a:t>
          </a:r>
          <a:r>
            <a:rPr lang="es-CO" sz="2000" b="1" kern="1200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del conjunto de datos</a:t>
          </a:r>
          <a:r>
            <a:rPr lang="es-CO" sz="2000" b="1" kern="120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,</a:t>
          </a:r>
          <a:r>
            <a:rPr lang="es-CO" sz="2000" b="1" kern="1200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por cuanto </a:t>
          </a:r>
          <a:r>
            <a:rPr lang="es-CO" sz="2000" b="1" kern="120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</a:t>
          </a:r>
          <a:r>
            <a:rPr lang="es-CO" sz="2000" b="1" kern="1200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considera solo las dos observaciones de los extremos. </a:t>
          </a:r>
          <a:endParaRPr lang="es-CO" sz="2000" b="1">
            <a:effectLst/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133351</xdr:colOff>
      <xdr:row>0</xdr:row>
      <xdr:rowOff>47625</xdr:rowOff>
    </xdr:from>
    <xdr:to>
      <xdr:col>20</xdr:col>
      <xdr:colOff>676275</xdr:colOff>
      <xdr:row>3</xdr:row>
      <xdr:rowOff>133350</xdr:rowOff>
    </xdr:to>
    <xdr:sp macro="" textlink="">
      <xdr:nvSpPr>
        <xdr:cNvPr id="2" name="CuadroTexto 3">
          <a:extLst>
            <a:ext uri="{FF2B5EF4-FFF2-40B4-BE49-F238E27FC236}">
              <a16:creationId xmlns:a16="http://schemas.microsoft.com/office/drawing/2014/main" id="{273CEF1E-4F75-48DB-9D54-0FE9C28B572C}"/>
            </a:ext>
          </a:extLst>
        </xdr:cNvPr>
        <xdr:cNvSpPr txBox="1"/>
      </xdr:nvSpPr>
      <xdr:spPr>
        <a:xfrm>
          <a:off x="133351" y="47625"/>
          <a:ext cx="12325349" cy="657225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es-VE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s-CO" sz="2000" b="1" kern="120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Desviación</a:t>
          </a:r>
          <a:r>
            <a:rPr lang="es-CO" sz="2000" b="1" kern="1200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estándar o típica: indica cuánto se alejan los valores con respecto a la media (promedio) del conjunto de datos.</a:t>
          </a:r>
          <a:endParaRPr lang="es-CO" sz="2000" b="1">
            <a:effectLst/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 editAs="oneCell">
    <xdr:from>
      <xdr:col>17</xdr:col>
      <xdr:colOff>19050</xdr:colOff>
      <xdr:row>3</xdr:row>
      <xdr:rowOff>57150</xdr:rowOff>
    </xdr:from>
    <xdr:to>
      <xdr:col>19</xdr:col>
      <xdr:colOff>114119</xdr:colOff>
      <xdr:row>8</xdr:row>
      <xdr:rowOff>85602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4E183587-8422-4D1F-A117-7AECC736E8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86925" y="628650"/>
          <a:ext cx="1447619" cy="980952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133351</xdr:colOff>
      <xdr:row>0</xdr:row>
      <xdr:rowOff>47625</xdr:rowOff>
    </xdr:from>
    <xdr:to>
      <xdr:col>20</xdr:col>
      <xdr:colOff>676275</xdr:colOff>
      <xdr:row>6</xdr:row>
      <xdr:rowOff>0</xdr:rowOff>
    </xdr:to>
    <xdr:sp macro="" textlink="">
      <xdr:nvSpPr>
        <xdr:cNvPr id="2" name="CuadroTexto 3">
          <a:extLst>
            <a:ext uri="{FF2B5EF4-FFF2-40B4-BE49-F238E27FC236}">
              <a16:creationId xmlns:a16="http://schemas.microsoft.com/office/drawing/2014/main" id="{EA63CD49-5257-46C2-80C7-A8ED6354993B}"/>
            </a:ext>
          </a:extLst>
        </xdr:cNvPr>
        <xdr:cNvSpPr txBox="1"/>
      </xdr:nvSpPr>
      <xdr:spPr>
        <a:xfrm>
          <a:off x="133351" y="47625"/>
          <a:ext cx="12230099" cy="904875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es-VE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s-CO" sz="2000" b="1" i="0" kern="120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Coeficiente</a:t>
          </a:r>
          <a:r>
            <a:rPr lang="es-CO" sz="2000" b="1" i="0" kern="1200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de Variación: r</a:t>
          </a:r>
          <a:r>
            <a:rPr lang="es-CO" sz="2000" b="1" i="0" kern="120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elaciona la desviación estándar y la media aritmética de un conjunto de datos, definiendo la dispersión relativa de la muestra en estudio,</a:t>
          </a:r>
          <a:r>
            <a:rPr lang="es-CO" sz="2000" b="1" i="0" kern="1200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es decir permite predecir cuán </a:t>
          </a:r>
        </a:p>
        <a:p>
          <a:pPr algn="l"/>
          <a:r>
            <a:rPr lang="es-CO" sz="2000" b="1">
              <a:effectLst/>
              <a:latin typeface="Arial" panose="020B0604020202020204" pitchFamily="34" charset="0"/>
              <a:cs typeface="Arial" panose="020B0604020202020204" pitchFamily="34" charset="0"/>
            </a:rPr>
            <a:t>agrupados alrededor</a:t>
          </a:r>
          <a:r>
            <a:rPr lang="es-CO" sz="2000" b="1" baseline="0">
              <a:effectLst/>
              <a:latin typeface="Arial" panose="020B0604020202020204" pitchFamily="34" charset="0"/>
              <a:cs typeface="Arial" panose="020B0604020202020204" pitchFamily="34" charset="0"/>
            </a:rPr>
            <a:t> de la media están los datos.</a:t>
          </a:r>
          <a:endParaRPr lang="es-CO" sz="2000" b="1">
            <a:effectLst/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 editAs="oneCell">
    <xdr:from>
      <xdr:col>6</xdr:col>
      <xdr:colOff>76200</xdr:colOff>
      <xdr:row>16</xdr:row>
      <xdr:rowOff>85724</xdr:rowOff>
    </xdr:from>
    <xdr:to>
      <xdr:col>11</xdr:col>
      <xdr:colOff>621489</xdr:colOff>
      <xdr:row>22</xdr:row>
      <xdr:rowOff>56961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EF7D5F15-6F2E-4B90-BB06-7D43B82C0D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duotone>
            <a:schemeClr val="accent5">
              <a:shade val="45000"/>
              <a:satMod val="135000"/>
            </a:schemeClr>
            <a:prstClr val="white"/>
          </a:duotone>
        </a:blip>
        <a:stretch>
          <a:fillRect/>
        </a:stretch>
      </xdr:blipFill>
      <xdr:spPr>
        <a:xfrm>
          <a:off x="3162300" y="3133724"/>
          <a:ext cx="3850464" cy="1114237"/>
        </a:xfrm>
        <a:prstGeom prst="rect">
          <a:avLst/>
        </a:prstGeom>
      </xdr:spPr>
    </xdr:pic>
    <xdr:clientData/>
  </xdr:twoCellAnchor>
  <xdr:twoCellAnchor editAs="oneCell">
    <xdr:from>
      <xdr:col>16</xdr:col>
      <xdr:colOff>323851</xdr:colOff>
      <xdr:row>5</xdr:row>
      <xdr:rowOff>3576</xdr:rowOff>
    </xdr:from>
    <xdr:to>
      <xdr:col>18</xdr:col>
      <xdr:colOff>494391</xdr:colOff>
      <xdr:row>8</xdr:row>
      <xdr:rowOff>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1DB4C130-B87D-4261-B3ED-5047AEE686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duotone>
            <a:schemeClr val="accent5">
              <a:shade val="45000"/>
              <a:satMod val="135000"/>
            </a:schemeClr>
            <a:prstClr val="white"/>
          </a:duotone>
        </a:blip>
        <a:stretch>
          <a:fillRect/>
        </a:stretch>
      </xdr:blipFill>
      <xdr:spPr>
        <a:xfrm>
          <a:off x="9696451" y="765576"/>
          <a:ext cx="1218290" cy="56792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419100</xdr:colOff>
      <xdr:row>13</xdr:row>
      <xdr:rowOff>161925</xdr:rowOff>
    </xdr:from>
    <xdr:to>
      <xdr:col>12</xdr:col>
      <xdr:colOff>37932</xdr:colOff>
      <xdr:row>16</xdr:row>
      <xdr:rowOff>171377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2F9FFCD9-7325-448D-ABE0-E29D4F9696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48350" y="2828925"/>
          <a:ext cx="1342857" cy="580952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114301</xdr:colOff>
      <xdr:row>3</xdr:row>
      <xdr:rowOff>158442</xdr:rowOff>
    </xdr:from>
    <xdr:to>
      <xdr:col>10</xdr:col>
      <xdr:colOff>590551</xdr:colOff>
      <xdr:row>6</xdr:row>
      <xdr:rowOff>123720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F6D54E9-BCE2-4A03-ADA1-DD1FBC9585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96301" y="872817"/>
          <a:ext cx="1238250" cy="536778"/>
        </a:xfrm>
        <a:prstGeom prst="rect">
          <a:avLst/>
        </a:prstGeom>
      </xdr:spPr>
    </xdr:pic>
    <xdr:clientData/>
  </xdr:twoCellAnchor>
  <xdr:twoCellAnchor editAs="oneCell">
    <xdr:from>
      <xdr:col>9</xdr:col>
      <xdr:colOff>209550</xdr:colOff>
      <xdr:row>7</xdr:row>
      <xdr:rowOff>5933</xdr:rowOff>
    </xdr:from>
    <xdr:to>
      <xdr:col>10</xdr:col>
      <xdr:colOff>609600</xdr:colOff>
      <xdr:row>9</xdr:row>
      <xdr:rowOff>123713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557E05AC-D7ED-40CF-AAD9-67F71EA8A5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91550" y="1482308"/>
          <a:ext cx="1162050" cy="498780"/>
        </a:xfrm>
        <a:prstGeom prst="rect">
          <a:avLst/>
        </a:prstGeom>
      </xdr:spPr>
    </xdr:pic>
    <xdr:clientData/>
  </xdr:twoCellAnchor>
  <xdr:twoCellAnchor editAs="oneCell">
    <xdr:from>
      <xdr:col>5</xdr:col>
      <xdr:colOff>533400</xdr:colOff>
      <xdr:row>6</xdr:row>
      <xdr:rowOff>7309</xdr:rowOff>
    </xdr:from>
    <xdr:to>
      <xdr:col>5</xdr:col>
      <xdr:colOff>1066800</xdr:colOff>
      <xdr:row>6</xdr:row>
      <xdr:rowOff>180974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1B2B09AE-C692-4F0C-A858-09CA6B74568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biLevel thresh="75000"/>
        </a:blip>
        <a:srcRect l="56290" t="23815" r="3144" b="45415"/>
        <a:stretch/>
      </xdr:blipFill>
      <xdr:spPr>
        <a:xfrm>
          <a:off x="4943475" y="1293184"/>
          <a:ext cx="533400" cy="173665"/>
        </a:xfrm>
        <a:prstGeom prst="rect">
          <a:avLst/>
        </a:prstGeom>
      </xdr:spPr>
    </xdr:pic>
    <xdr:clientData/>
  </xdr:twoCellAnchor>
  <xdr:twoCellAnchor editAs="oneCell">
    <xdr:from>
      <xdr:col>6</xdr:col>
      <xdr:colOff>95250</xdr:colOff>
      <xdr:row>6</xdr:row>
      <xdr:rowOff>20885</xdr:rowOff>
    </xdr:from>
    <xdr:to>
      <xdr:col>6</xdr:col>
      <xdr:colOff>704850</xdr:colOff>
      <xdr:row>6</xdr:row>
      <xdr:rowOff>171449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72531140-FD48-4CCF-B819-7E511519C1A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biLevel thresh="75000"/>
        </a:blip>
        <a:srcRect l="47799" t="24547" b="45415"/>
        <a:stretch/>
      </xdr:blipFill>
      <xdr:spPr>
        <a:xfrm>
          <a:off x="5210175" y="1306760"/>
          <a:ext cx="609600" cy="150564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571500</xdr:colOff>
      <xdr:row>15</xdr:row>
      <xdr:rowOff>9524</xdr:rowOff>
    </xdr:from>
    <xdr:to>
      <xdr:col>1</xdr:col>
      <xdr:colOff>752475</xdr:colOff>
      <xdr:row>15</xdr:row>
      <xdr:rowOff>190499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5EFB4996-372E-4E55-A3E1-4B7C10DBB6F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>
          <a:biLevel thresh="75000"/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saturation sat="400000"/>
                  </a14:imgEffect>
                </a14:imgLayer>
              </a14:imgProps>
            </a:ext>
          </a:extLst>
        </a:blip>
        <a:srcRect l="1258" t="43595" r="87734" b="30763"/>
        <a:stretch/>
      </xdr:blipFill>
      <xdr:spPr>
        <a:xfrm>
          <a:off x="1333500" y="3009899"/>
          <a:ext cx="180975" cy="180975"/>
        </a:xfrm>
        <a:prstGeom prst="rect">
          <a:avLst/>
        </a:prstGeom>
      </xdr:spPr>
    </xdr:pic>
    <xdr:clientData/>
  </xdr:twoCellAnchor>
  <xdr:twoCellAnchor editAs="oneCell">
    <xdr:from>
      <xdr:col>9</xdr:col>
      <xdr:colOff>247651</xdr:colOff>
      <xdr:row>12</xdr:row>
      <xdr:rowOff>161864</xdr:rowOff>
    </xdr:from>
    <xdr:to>
      <xdr:col>10</xdr:col>
      <xdr:colOff>19051</xdr:colOff>
      <xdr:row>14</xdr:row>
      <xdr:rowOff>114239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C3039070-D3C0-4365-A214-878C220D67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629651" y="2590739"/>
          <a:ext cx="533400" cy="333375"/>
        </a:xfrm>
        <a:prstGeom prst="rect">
          <a:avLst/>
        </a:prstGeom>
      </xdr:spPr>
    </xdr:pic>
    <xdr:clientData/>
  </xdr:twoCellAnchor>
  <xdr:twoCellAnchor editAs="oneCell">
    <xdr:from>
      <xdr:col>9</xdr:col>
      <xdr:colOff>180976</xdr:colOff>
      <xdr:row>9</xdr:row>
      <xdr:rowOff>165101</xdr:rowOff>
    </xdr:from>
    <xdr:to>
      <xdr:col>9</xdr:col>
      <xdr:colOff>695326</xdr:colOff>
      <xdr:row>10</xdr:row>
      <xdr:rowOff>190444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0B291A41-3547-4934-8D83-B282EAAC2F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562976" y="2022476"/>
          <a:ext cx="514350" cy="215843"/>
        </a:xfrm>
        <a:prstGeom prst="rect">
          <a:avLst/>
        </a:prstGeom>
      </xdr:spPr>
    </xdr:pic>
    <xdr:clientData/>
  </xdr:twoCellAnchor>
  <xdr:twoCellAnchor editAs="oneCell">
    <xdr:from>
      <xdr:col>9</xdr:col>
      <xdr:colOff>238125</xdr:colOff>
      <xdr:row>7</xdr:row>
      <xdr:rowOff>5933</xdr:rowOff>
    </xdr:from>
    <xdr:to>
      <xdr:col>10</xdr:col>
      <xdr:colOff>638175</xdr:colOff>
      <xdr:row>9</xdr:row>
      <xdr:rowOff>123713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B7E2B594-221E-440D-B938-398CA22DF5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biLevel thresh="75000"/>
        </a:blip>
        <a:stretch>
          <a:fillRect/>
        </a:stretch>
      </xdr:blipFill>
      <xdr:spPr>
        <a:xfrm>
          <a:off x="8620125" y="1482308"/>
          <a:ext cx="1162050" cy="498780"/>
        </a:xfrm>
        <a:prstGeom prst="rect">
          <a:avLst/>
        </a:prstGeom>
      </xdr:spPr>
    </xdr:pic>
    <xdr:clientData/>
  </xdr:twoCellAnchor>
  <xdr:twoCellAnchor editAs="oneCell">
    <xdr:from>
      <xdr:col>9</xdr:col>
      <xdr:colOff>276226</xdr:colOff>
      <xdr:row>12</xdr:row>
      <xdr:rowOff>161864</xdr:rowOff>
    </xdr:from>
    <xdr:to>
      <xdr:col>10</xdr:col>
      <xdr:colOff>47626</xdr:colOff>
      <xdr:row>14</xdr:row>
      <xdr:rowOff>114239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763E2784-FA10-4B04-886E-3D4F99E606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biLevel thresh="75000"/>
        </a:blip>
        <a:stretch>
          <a:fillRect/>
        </a:stretch>
      </xdr:blipFill>
      <xdr:spPr>
        <a:xfrm>
          <a:off x="8658226" y="2590739"/>
          <a:ext cx="533400" cy="333375"/>
        </a:xfrm>
        <a:prstGeom prst="rect">
          <a:avLst/>
        </a:prstGeom>
      </xdr:spPr>
    </xdr:pic>
    <xdr:clientData/>
  </xdr:twoCellAnchor>
  <xdr:twoCellAnchor editAs="oneCell">
    <xdr:from>
      <xdr:col>9</xdr:col>
      <xdr:colOff>209551</xdr:colOff>
      <xdr:row>9</xdr:row>
      <xdr:rowOff>165101</xdr:rowOff>
    </xdr:from>
    <xdr:to>
      <xdr:col>9</xdr:col>
      <xdr:colOff>723901</xdr:colOff>
      <xdr:row>10</xdr:row>
      <xdr:rowOff>190444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DFB93C2D-0196-4AA1-B5D3-C036765598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biLevel thresh="75000"/>
        </a:blip>
        <a:stretch>
          <a:fillRect/>
        </a:stretch>
      </xdr:blipFill>
      <xdr:spPr>
        <a:xfrm>
          <a:off x="8591551" y="2022476"/>
          <a:ext cx="514350" cy="215843"/>
        </a:xfrm>
        <a:prstGeom prst="rect">
          <a:avLst/>
        </a:prstGeom>
      </xdr:spPr>
    </xdr:pic>
    <xdr:clientData/>
  </xdr:twoCellAnchor>
  <xdr:twoCellAnchor editAs="oneCell">
    <xdr:from>
      <xdr:col>12</xdr:col>
      <xdr:colOff>104775</xdr:colOff>
      <xdr:row>8</xdr:row>
      <xdr:rowOff>7309</xdr:rowOff>
    </xdr:from>
    <xdr:to>
      <xdr:col>12</xdr:col>
      <xdr:colOff>638175</xdr:colOff>
      <xdr:row>8</xdr:row>
      <xdr:rowOff>180974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7F527FE2-FB10-4979-9E7F-E231E846E30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biLevel thresh="75000"/>
        </a:blip>
        <a:srcRect l="56290" t="23815" r="3144" b="45415"/>
        <a:stretch/>
      </xdr:blipFill>
      <xdr:spPr>
        <a:xfrm>
          <a:off x="9372600" y="1674184"/>
          <a:ext cx="533400" cy="173665"/>
        </a:xfrm>
        <a:prstGeom prst="rect">
          <a:avLst/>
        </a:prstGeom>
      </xdr:spPr>
    </xdr:pic>
    <xdr:clientData/>
  </xdr:twoCellAnchor>
  <xdr:twoCellAnchor editAs="oneCell">
    <xdr:from>
      <xdr:col>4</xdr:col>
      <xdr:colOff>19050</xdr:colOff>
      <xdr:row>15</xdr:row>
      <xdr:rowOff>19050</xdr:rowOff>
    </xdr:from>
    <xdr:to>
      <xdr:col>8</xdr:col>
      <xdr:colOff>97614</xdr:colOff>
      <xdr:row>20</xdr:row>
      <xdr:rowOff>180787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8E2D3D1E-47D2-4F62-89EA-100010080C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duotone>
            <a:schemeClr val="accent5">
              <a:shade val="45000"/>
              <a:satMod val="135000"/>
            </a:schemeClr>
            <a:prstClr val="white"/>
          </a:duotone>
        </a:blip>
        <a:stretch>
          <a:fillRect/>
        </a:stretch>
      </xdr:blipFill>
      <xdr:spPr>
        <a:xfrm>
          <a:off x="3667125" y="3019425"/>
          <a:ext cx="3850464" cy="11142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A5FEA-6EFC-4FDC-8B50-754422B91C3B}">
  <sheetPr codeName="Sheet1"/>
  <dimension ref="E4:L23"/>
  <sheetViews>
    <sheetView showGridLines="0" workbookViewId="0">
      <selection activeCell="E20" sqref="E20:L20"/>
    </sheetView>
  </sheetViews>
  <sheetFormatPr defaultColWidth="11.42578125" defaultRowHeight="15" x14ac:dyDescent="0.25"/>
  <sheetData>
    <row r="4" spans="6:11" x14ac:dyDescent="0.25">
      <c r="F4" s="55"/>
      <c r="G4" s="55"/>
      <c r="H4" s="55"/>
      <c r="I4" s="55"/>
      <c r="J4" s="55"/>
      <c r="K4" s="55"/>
    </row>
    <row r="20" spans="5:12" ht="5.25" customHeight="1" x14ac:dyDescent="0.25">
      <c r="E20" s="56"/>
      <c r="F20" s="56"/>
      <c r="G20" s="56"/>
      <c r="H20" s="56"/>
      <c r="I20" s="56"/>
      <c r="J20" s="56"/>
      <c r="K20" s="56"/>
      <c r="L20" s="56"/>
    </row>
    <row r="23" spans="5:12" x14ac:dyDescent="0.25">
      <c r="F23" s="55"/>
      <c r="G23" s="55"/>
      <c r="H23" s="55"/>
      <c r="I23" s="55"/>
      <c r="J23" s="55"/>
    </row>
  </sheetData>
  <mergeCells count="3">
    <mergeCell ref="F23:J23"/>
    <mergeCell ref="F4:K4"/>
    <mergeCell ref="E20:L20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9A7E5B-132B-44C4-BA3D-CDCB19454AF9}">
  <sheetPr codeName="Sheet10"/>
  <dimension ref="A1:I32"/>
  <sheetViews>
    <sheetView tabSelected="1" topLeftCell="E1" workbookViewId="0">
      <selection activeCell="I6" sqref="I6"/>
    </sheetView>
  </sheetViews>
  <sheetFormatPr defaultColWidth="11.42578125" defaultRowHeight="15" x14ac:dyDescent="0.25"/>
  <cols>
    <col min="2" max="3" width="11.85546875" bestFit="1" customWidth="1"/>
    <col min="6" max="6" width="20.140625" customWidth="1"/>
    <col min="7" max="7" width="20.42578125" customWidth="1"/>
    <col min="8" max="8" width="22" customWidth="1"/>
    <col min="9" max="9" width="22.85546875" customWidth="1"/>
  </cols>
  <sheetData>
    <row r="1" spans="1:9" x14ac:dyDescent="0.25">
      <c r="A1" s="58" t="s">
        <v>30</v>
      </c>
      <c r="B1" s="58"/>
      <c r="C1" s="58"/>
      <c r="F1" s="67" t="s">
        <v>28</v>
      </c>
      <c r="G1" s="67"/>
      <c r="H1" s="67" t="s">
        <v>29</v>
      </c>
      <c r="I1" s="67"/>
    </row>
    <row r="2" spans="1:9" x14ac:dyDescent="0.25">
      <c r="A2" s="1" t="s">
        <v>0</v>
      </c>
      <c r="B2" s="1" t="s">
        <v>28</v>
      </c>
      <c r="C2" s="1" t="s">
        <v>29</v>
      </c>
      <c r="F2" s="65"/>
      <c r="G2" s="65"/>
      <c r="H2" s="65"/>
      <c r="I2" s="65"/>
    </row>
    <row r="3" spans="1:9" x14ac:dyDescent="0.25">
      <c r="A3" s="1">
        <v>1</v>
      </c>
      <c r="B3" s="2">
        <v>3500000</v>
      </c>
      <c r="C3" s="2">
        <v>3200000</v>
      </c>
      <c r="F3" s="65" t="s">
        <v>59</v>
      </c>
      <c r="G3" s="65">
        <v>4571580.393936486</v>
      </c>
      <c r="H3" s="65" t="s">
        <v>59</v>
      </c>
      <c r="I3" s="65">
        <v>3294409.177368158</v>
      </c>
    </row>
    <row r="4" spans="1:9" x14ac:dyDescent="0.25">
      <c r="A4" s="1">
        <v>2</v>
      </c>
      <c r="B4" s="2">
        <v>3535000</v>
      </c>
      <c r="C4" s="2">
        <v>3400000</v>
      </c>
      <c r="F4" s="65" t="s">
        <v>60</v>
      </c>
      <c r="G4" s="65">
        <v>242150.76489702877</v>
      </c>
      <c r="H4" s="65" t="s">
        <v>60</v>
      </c>
      <c r="I4" s="65">
        <v>46289.637104968664</v>
      </c>
    </row>
    <row r="5" spans="1:9" x14ac:dyDescent="0.25">
      <c r="A5" s="1">
        <v>3</v>
      </c>
      <c r="B5" s="2">
        <v>3570350</v>
      </c>
      <c r="C5" s="2">
        <v>3300000</v>
      </c>
      <c r="F5" s="65" t="s">
        <v>61</v>
      </c>
      <c r="G5" s="65">
        <v>3876236.8661872675</v>
      </c>
      <c r="H5" s="65" t="s">
        <v>61</v>
      </c>
      <c r="I5" s="65">
        <v>3283896.2936913562</v>
      </c>
    </row>
    <row r="6" spans="1:9" x14ac:dyDescent="0.25">
      <c r="A6" s="1">
        <v>4</v>
      </c>
      <c r="B6" s="2">
        <v>3606053.5</v>
      </c>
      <c r="C6" s="2">
        <v>3500000</v>
      </c>
      <c r="F6" s="65" t="s">
        <v>62</v>
      </c>
      <c r="G6" s="65">
        <v>4000000</v>
      </c>
      <c r="H6" s="65" t="s">
        <v>62</v>
      </c>
      <c r="I6" s="65" t="e">
        <v>#N/A</v>
      </c>
    </row>
    <row r="7" spans="1:9" x14ac:dyDescent="0.25">
      <c r="A7" s="1">
        <v>5</v>
      </c>
      <c r="B7" s="2">
        <v>3642114.0350000001</v>
      </c>
      <c r="C7" s="2">
        <v>3150000</v>
      </c>
      <c r="F7" s="65" t="s">
        <v>63</v>
      </c>
      <c r="G7" s="65">
        <v>1326314.362512328</v>
      </c>
      <c r="H7" s="65" t="s">
        <v>63</v>
      </c>
      <c r="I7" s="65">
        <v>253538.7842111947</v>
      </c>
    </row>
    <row r="8" spans="1:9" x14ac:dyDescent="0.25">
      <c r="A8" s="1">
        <v>6</v>
      </c>
      <c r="B8" s="2">
        <v>3678535.1753500002</v>
      </c>
      <c r="C8" s="2">
        <v>4000000</v>
      </c>
      <c r="F8" s="65" t="s">
        <v>64</v>
      </c>
      <c r="G8" s="65">
        <v>1759109788206.4827</v>
      </c>
      <c r="H8" s="65" t="s">
        <v>64</v>
      </c>
      <c r="I8" s="65">
        <v>64281915099.290749</v>
      </c>
    </row>
    <row r="9" spans="1:9" x14ac:dyDescent="0.25">
      <c r="A9" s="1">
        <v>7</v>
      </c>
      <c r="B9" s="2">
        <v>3715320.5271035</v>
      </c>
      <c r="C9" s="2">
        <v>3705000</v>
      </c>
      <c r="F9" s="65" t="s">
        <v>65</v>
      </c>
      <c r="G9" s="65">
        <v>-1.02771011724895</v>
      </c>
      <c r="H9" s="65" t="s">
        <v>65</v>
      </c>
      <c r="I9" s="65">
        <v>0.55357554143316134</v>
      </c>
    </row>
    <row r="10" spans="1:9" x14ac:dyDescent="0.25">
      <c r="A10" s="1">
        <v>8</v>
      </c>
      <c r="B10" s="2">
        <v>3752473.7323745349</v>
      </c>
      <c r="C10" s="2">
        <v>2900000</v>
      </c>
      <c r="F10" s="65" t="s">
        <v>66</v>
      </c>
      <c r="G10" s="65">
        <v>0.84880320518318397</v>
      </c>
      <c r="H10" s="65" t="s">
        <v>66</v>
      </c>
      <c r="I10" s="65">
        <v>0.62812870357562367</v>
      </c>
    </row>
    <row r="11" spans="1:9" x14ac:dyDescent="0.25">
      <c r="A11" s="1">
        <v>9</v>
      </c>
      <c r="B11" s="2">
        <v>3677424.2577270442</v>
      </c>
      <c r="C11" s="2">
        <f>C10*1.01</f>
        <v>2929000</v>
      </c>
      <c r="F11" s="65" t="s">
        <v>67</v>
      </c>
      <c r="G11" s="65">
        <v>3742381.7400880465</v>
      </c>
      <c r="H11" s="65" t="s">
        <v>67</v>
      </c>
      <c r="I11" s="65">
        <v>1100000</v>
      </c>
    </row>
    <row r="12" spans="1:9" x14ac:dyDescent="0.25">
      <c r="A12" s="1">
        <v>10</v>
      </c>
      <c r="B12" s="2">
        <v>3603875.7725725034</v>
      </c>
      <c r="C12" s="2">
        <f t="shared" ref="C12:C32" si="0">C11*1.01</f>
        <v>2958290</v>
      </c>
      <c r="F12" s="65" t="s">
        <v>68</v>
      </c>
      <c r="G12" s="65">
        <v>3257618.2599119535</v>
      </c>
      <c r="H12" s="65" t="s">
        <v>68</v>
      </c>
      <c r="I12" s="65">
        <v>2900000</v>
      </c>
    </row>
    <row r="13" spans="1:9" x14ac:dyDescent="0.25">
      <c r="A13" s="1">
        <v>11</v>
      </c>
      <c r="B13" s="2">
        <v>3531798.2571210535</v>
      </c>
      <c r="C13" s="2">
        <f t="shared" si="0"/>
        <v>2987872.9</v>
      </c>
      <c r="F13" s="65" t="s">
        <v>69</v>
      </c>
      <c r="G13" s="65">
        <v>7000000</v>
      </c>
      <c r="H13" s="65" t="s">
        <v>69</v>
      </c>
      <c r="I13" s="65">
        <v>4000000</v>
      </c>
    </row>
    <row r="14" spans="1:9" x14ac:dyDescent="0.25">
      <c r="A14" s="1">
        <v>12</v>
      </c>
      <c r="B14" s="2">
        <v>3461162.2919786326</v>
      </c>
      <c r="C14" s="2">
        <f t="shared" si="0"/>
        <v>3017751.6289999997</v>
      </c>
      <c r="F14" s="65" t="s">
        <v>70</v>
      </c>
      <c r="G14" s="65">
        <v>137147411.81809458</v>
      </c>
      <c r="H14" s="65" t="s">
        <v>70</v>
      </c>
      <c r="I14" s="65">
        <v>98832275.321044743</v>
      </c>
    </row>
    <row r="15" spans="1:9" ht="15.75" thickBot="1" x14ac:dyDescent="0.3">
      <c r="A15" s="1">
        <v>13</v>
      </c>
      <c r="B15" s="2">
        <v>3391939.0461390601</v>
      </c>
      <c r="C15" s="2">
        <f t="shared" si="0"/>
        <v>3047929.1452899999</v>
      </c>
      <c r="F15" s="66" t="s">
        <v>71</v>
      </c>
      <c r="G15" s="66">
        <v>30</v>
      </c>
      <c r="H15" s="66" t="s">
        <v>71</v>
      </c>
      <c r="I15" s="66">
        <v>30</v>
      </c>
    </row>
    <row r="16" spans="1:9" x14ac:dyDescent="0.25">
      <c r="A16" s="1">
        <v>14</v>
      </c>
      <c r="B16" s="2">
        <v>3324100.2652162788</v>
      </c>
      <c r="C16" s="2">
        <f t="shared" si="0"/>
        <v>3078408.4367428999</v>
      </c>
    </row>
    <row r="17" spans="1:3" x14ac:dyDescent="0.25">
      <c r="A17" s="1">
        <v>15</v>
      </c>
      <c r="B17" s="2">
        <v>3257618.2599119535</v>
      </c>
      <c r="C17" s="2">
        <f t="shared" si="0"/>
        <v>3109192.5211103288</v>
      </c>
    </row>
    <row r="18" spans="1:3" x14ac:dyDescent="0.25">
      <c r="A18" s="1">
        <v>16</v>
      </c>
      <c r="B18" s="2">
        <v>4000000</v>
      </c>
      <c r="C18" s="2">
        <f t="shared" si="0"/>
        <v>3140284.446321432</v>
      </c>
    </row>
    <row r="19" spans="1:3" x14ac:dyDescent="0.25">
      <c r="A19" s="1">
        <v>17</v>
      </c>
      <c r="B19" s="2">
        <v>4200000</v>
      </c>
      <c r="C19" s="2">
        <f t="shared" si="0"/>
        <v>3171687.2907846463</v>
      </c>
    </row>
    <row r="20" spans="1:3" x14ac:dyDescent="0.25">
      <c r="A20" s="1">
        <v>18</v>
      </c>
      <c r="B20" s="2">
        <v>6500000</v>
      </c>
      <c r="C20" s="2">
        <f t="shared" si="0"/>
        <v>3203404.163692493</v>
      </c>
    </row>
    <row r="21" spans="1:3" x14ac:dyDescent="0.25">
      <c r="A21" s="1">
        <v>19</v>
      </c>
      <c r="B21" s="2">
        <v>7000000</v>
      </c>
      <c r="C21" s="2">
        <f t="shared" si="0"/>
        <v>3235438.2053294182</v>
      </c>
    </row>
    <row r="22" spans="1:3" x14ac:dyDescent="0.25">
      <c r="A22" s="1">
        <v>20</v>
      </c>
      <c r="B22" s="2">
        <v>6860000</v>
      </c>
      <c r="C22" s="2">
        <f t="shared" si="0"/>
        <v>3267792.5873827124</v>
      </c>
    </row>
    <row r="23" spans="1:3" x14ac:dyDescent="0.25">
      <c r="A23" s="1">
        <v>21</v>
      </c>
      <c r="B23" s="2">
        <v>6722800</v>
      </c>
      <c r="C23" s="2">
        <f t="shared" si="0"/>
        <v>3300470.5132565396</v>
      </c>
    </row>
    <row r="24" spans="1:3" x14ac:dyDescent="0.25">
      <c r="A24" s="1">
        <v>22</v>
      </c>
      <c r="B24" s="2">
        <v>6588344</v>
      </c>
      <c r="C24" s="2">
        <f t="shared" si="0"/>
        <v>3333475.2183891051</v>
      </c>
    </row>
    <row r="25" spans="1:3" x14ac:dyDescent="0.25">
      <c r="A25" s="1">
        <v>23</v>
      </c>
      <c r="B25" s="2">
        <v>6456577.1200000001</v>
      </c>
      <c r="C25" s="2">
        <f t="shared" si="0"/>
        <v>3366809.970572996</v>
      </c>
    </row>
    <row r="26" spans="1:3" x14ac:dyDescent="0.25">
      <c r="A26" s="1">
        <v>24</v>
      </c>
      <c r="B26" s="2">
        <v>6327445.5776000004</v>
      </c>
      <c r="C26" s="2">
        <f t="shared" si="0"/>
        <v>3400478.0702787261</v>
      </c>
    </row>
    <row r="27" spans="1:3" x14ac:dyDescent="0.25">
      <c r="A27" s="1">
        <v>25</v>
      </c>
      <c r="B27" s="2">
        <v>4000000</v>
      </c>
      <c r="C27" s="2">
        <f t="shared" si="0"/>
        <v>3434482.8509815135</v>
      </c>
    </row>
    <row r="28" spans="1:3" x14ac:dyDescent="0.25">
      <c r="A28" s="1">
        <v>26</v>
      </c>
      <c r="B28" s="2">
        <v>4200000</v>
      </c>
      <c r="C28" s="2">
        <f t="shared" si="0"/>
        <v>3468827.6794913285</v>
      </c>
    </row>
    <row r="29" spans="1:3" x14ac:dyDescent="0.25">
      <c r="A29" s="1">
        <v>27</v>
      </c>
      <c r="B29" s="2">
        <v>6500000</v>
      </c>
      <c r="C29" s="2">
        <f t="shared" si="0"/>
        <v>3503515.9562862418</v>
      </c>
    </row>
    <row r="30" spans="1:3" x14ac:dyDescent="0.25">
      <c r="A30" s="1">
        <v>28</v>
      </c>
      <c r="B30" s="2">
        <v>4800000</v>
      </c>
      <c r="C30" s="2">
        <f t="shared" si="0"/>
        <v>3538551.1158491042</v>
      </c>
    </row>
    <row r="31" spans="1:3" x14ac:dyDescent="0.25">
      <c r="A31" s="1">
        <v>29</v>
      </c>
      <c r="B31" s="2">
        <v>4848000</v>
      </c>
      <c r="C31" s="2">
        <f t="shared" si="0"/>
        <v>3573936.6270075953</v>
      </c>
    </row>
    <row r="32" spans="1:3" x14ac:dyDescent="0.25">
      <c r="A32" s="1">
        <v>30</v>
      </c>
      <c r="B32" s="2">
        <v>4896480</v>
      </c>
      <c r="C32" s="2">
        <f t="shared" si="0"/>
        <v>3609675.9932776713</v>
      </c>
    </row>
  </sheetData>
  <mergeCells count="1">
    <mergeCell ref="A1:C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AE352-A271-4E12-89EF-A2B670EF763C}">
  <sheetPr codeName="Sheet2"/>
  <dimension ref="A9:O9"/>
  <sheetViews>
    <sheetView showGridLines="0" workbookViewId="0">
      <selection activeCell="A9" sqref="A9:O9"/>
    </sheetView>
  </sheetViews>
  <sheetFormatPr defaultColWidth="11.42578125" defaultRowHeight="15" x14ac:dyDescent="0.25"/>
  <sheetData>
    <row r="9" spans="1:15" ht="31.5" x14ac:dyDescent="0.5">
      <c r="A9" s="57" t="s">
        <v>2</v>
      </c>
      <c r="B9" s="57"/>
      <c r="C9" s="57"/>
      <c r="D9" s="57"/>
      <c r="E9" s="57"/>
      <c r="F9" s="57"/>
      <c r="G9" s="57"/>
      <c r="H9" s="57"/>
      <c r="I9" s="57"/>
      <c r="J9" s="57"/>
      <c r="K9" s="57"/>
      <c r="L9" s="57"/>
      <c r="M9" s="57"/>
      <c r="N9" s="57"/>
      <c r="O9" s="57"/>
    </row>
  </sheetData>
  <mergeCells count="1">
    <mergeCell ref="A9:O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13984-0EE6-4B40-8F6B-805AFDCCABBC}">
  <sheetPr codeName="Sheet3"/>
  <dimension ref="A1:O1"/>
  <sheetViews>
    <sheetView showGridLines="0" workbookViewId="0">
      <selection sqref="A1:O1"/>
    </sheetView>
  </sheetViews>
  <sheetFormatPr defaultColWidth="11.42578125" defaultRowHeight="15" x14ac:dyDescent="0.25"/>
  <sheetData>
    <row r="1" spans="1:15" ht="27" customHeight="1" x14ac:dyDescent="0.5">
      <c r="A1" s="57" t="s">
        <v>3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</row>
  </sheetData>
  <mergeCells count="1">
    <mergeCell ref="A1:O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D54AA8-AF2D-4791-A842-44DF36055D89}">
  <sheetPr codeName="Sheet5"/>
  <dimension ref="A1:N21"/>
  <sheetViews>
    <sheetView zoomScaleNormal="100" workbookViewId="0">
      <selection activeCell="D7" sqref="D7:D12"/>
    </sheetView>
  </sheetViews>
  <sheetFormatPr defaultColWidth="11.42578125" defaultRowHeight="15" x14ac:dyDescent="0.25"/>
  <cols>
    <col min="1" max="1" width="8.5703125" customWidth="1"/>
    <col min="5" max="5" width="6.42578125" customWidth="1"/>
    <col min="6" max="8" width="17.85546875" bestFit="1" customWidth="1"/>
    <col min="13" max="13" width="18.85546875" bestFit="1" customWidth="1"/>
  </cols>
  <sheetData>
    <row r="1" spans="1:14" ht="26.25" x14ac:dyDescent="0.4">
      <c r="A1" s="18" t="s">
        <v>19</v>
      </c>
      <c r="C1" s="19"/>
    </row>
    <row r="2" spans="1:14" ht="20.25" customHeight="1" x14ac:dyDescent="0.4">
      <c r="C2" s="18" t="s">
        <v>20</v>
      </c>
    </row>
    <row r="3" spans="1:14" ht="22.5" customHeight="1" x14ac:dyDescent="0.4">
      <c r="C3" s="18" t="s">
        <v>21</v>
      </c>
    </row>
    <row r="4" spans="1:14" ht="9.75" customHeight="1" x14ac:dyDescent="0.25"/>
    <row r="5" spans="1:14" x14ac:dyDescent="0.25">
      <c r="C5" s="58" t="s">
        <v>18</v>
      </c>
      <c r="D5" s="58"/>
      <c r="G5" s="39" t="s">
        <v>48</v>
      </c>
    </row>
    <row r="6" spans="1:14" x14ac:dyDescent="0.25">
      <c r="C6" s="1" t="s">
        <v>13</v>
      </c>
      <c r="D6" s="1" t="s">
        <v>14</v>
      </c>
      <c r="F6" s="13" t="s">
        <v>16</v>
      </c>
      <c r="G6" s="14">
        <f>AVERAGE(MUESTRA)</f>
        <v>1222833.3333333333</v>
      </c>
      <c r="L6" s="51" t="s">
        <v>39</v>
      </c>
      <c r="M6" s="52" t="s">
        <v>40</v>
      </c>
      <c r="N6" s="46"/>
    </row>
    <row r="7" spans="1:14" x14ac:dyDescent="0.25">
      <c r="C7" s="1">
        <v>1</v>
      </c>
      <c r="D7" s="2">
        <v>1300000</v>
      </c>
      <c r="G7" s="39" t="s">
        <v>49</v>
      </c>
    </row>
    <row r="8" spans="1:14" ht="18" x14ac:dyDescent="0.25">
      <c r="C8" s="1">
        <v>2</v>
      </c>
      <c r="D8" s="2">
        <v>1250000</v>
      </c>
      <c r="F8" s="15" t="s">
        <v>15</v>
      </c>
      <c r="G8" s="16">
        <f>_xlfn.VAR.S(MUESTRA)</f>
        <v>24064166666.666798</v>
      </c>
      <c r="H8" s="12" t="s">
        <v>17</v>
      </c>
    </row>
    <row r="9" spans="1:14" x14ac:dyDescent="0.25">
      <c r="C9" s="1">
        <v>3</v>
      </c>
      <c r="D9" s="11">
        <v>980000</v>
      </c>
      <c r="G9" s="9"/>
    </row>
    <row r="10" spans="1:14" x14ac:dyDescent="0.25">
      <c r="C10" s="1">
        <v>4</v>
      </c>
      <c r="D10" s="2">
        <v>1120000</v>
      </c>
    </row>
    <row r="11" spans="1:14" x14ac:dyDescent="0.25">
      <c r="C11" s="1">
        <v>5</v>
      </c>
      <c r="D11" s="2">
        <v>1430000</v>
      </c>
    </row>
    <row r="12" spans="1:14" x14ac:dyDescent="0.25">
      <c r="C12" s="1">
        <v>6</v>
      </c>
      <c r="D12" s="2">
        <v>1257000</v>
      </c>
    </row>
    <row r="14" spans="1:14" x14ac:dyDescent="0.25">
      <c r="C14" s="58" t="s">
        <v>18</v>
      </c>
      <c r="D14" s="58"/>
      <c r="F14" s="17"/>
      <c r="G14" s="39" t="s">
        <v>48</v>
      </c>
      <c r="H14" s="17"/>
    </row>
    <row r="15" spans="1:14" x14ac:dyDescent="0.25">
      <c r="C15" s="1" t="s">
        <v>13</v>
      </c>
      <c r="D15" s="1" t="s">
        <v>14</v>
      </c>
      <c r="F15" s="13" t="s">
        <v>16</v>
      </c>
      <c r="G15" s="14">
        <f>AVERAGE(MUESTRA2)</f>
        <v>1251666.6666666667</v>
      </c>
    </row>
    <row r="16" spans="1:14" x14ac:dyDescent="0.25">
      <c r="C16" s="1">
        <v>1</v>
      </c>
      <c r="D16" s="2">
        <v>1290000</v>
      </c>
      <c r="G16" s="39" t="s">
        <v>49</v>
      </c>
    </row>
    <row r="17" spans="3:7" x14ac:dyDescent="0.25">
      <c r="C17" s="1">
        <v>2</v>
      </c>
      <c r="D17" s="2">
        <v>1390000</v>
      </c>
      <c r="F17" s="15" t="s">
        <v>15</v>
      </c>
      <c r="G17" s="16">
        <f>_xlfn.VAR.S(MUESTRA2)</f>
        <v>14616666666.666668</v>
      </c>
    </row>
    <row r="18" spans="3:7" x14ac:dyDescent="0.25">
      <c r="C18" s="1">
        <v>3</v>
      </c>
      <c r="D18" s="2">
        <v>1100000</v>
      </c>
      <c r="F18" s="17"/>
      <c r="G18" s="9"/>
    </row>
    <row r="19" spans="3:7" x14ac:dyDescent="0.25">
      <c r="C19" s="1">
        <v>4</v>
      </c>
      <c r="D19" s="2">
        <v>1150000</v>
      </c>
      <c r="F19" s="17"/>
      <c r="G19" s="9"/>
    </row>
    <row r="20" spans="3:7" x14ac:dyDescent="0.25">
      <c r="C20" s="1">
        <v>5</v>
      </c>
      <c r="D20" s="2">
        <v>1380000</v>
      </c>
    </row>
    <row r="21" spans="3:7" x14ac:dyDescent="0.25">
      <c r="C21" s="1">
        <v>6</v>
      </c>
      <c r="D21" s="2">
        <v>1200000</v>
      </c>
      <c r="F21" s="17"/>
    </row>
  </sheetData>
  <mergeCells count="2">
    <mergeCell ref="C5:D5"/>
    <mergeCell ref="C14:D14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EA20C2-7BC9-4B6E-B46F-BC01C8CFCB9E}">
  <sheetPr codeName="Sheet4"/>
  <dimension ref="A5:T37"/>
  <sheetViews>
    <sheetView showGridLines="0" zoomScaleNormal="100" workbookViewId="0">
      <selection activeCell="O13" sqref="O13"/>
    </sheetView>
  </sheetViews>
  <sheetFormatPr defaultColWidth="11.42578125" defaultRowHeight="15" x14ac:dyDescent="0.25"/>
  <cols>
    <col min="2" max="2" width="4.85546875" customWidth="1"/>
    <col min="5" max="5" width="3.42578125" bestFit="1" customWidth="1"/>
    <col min="6" max="6" width="3.7109375" customWidth="1"/>
    <col min="7" max="7" width="6.28515625" customWidth="1"/>
    <col min="8" max="8" width="20.42578125" bestFit="1" customWidth="1"/>
    <col min="9" max="9" width="3.28515625" bestFit="1" customWidth="1"/>
    <col min="10" max="10" width="4.5703125" bestFit="1" customWidth="1"/>
    <col min="11" max="11" width="13.140625" bestFit="1" customWidth="1"/>
    <col min="13" max="13" width="6.28515625" customWidth="1"/>
    <col min="14" max="14" width="4.5703125" bestFit="1" customWidth="1"/>
    <col min="15" max="15" width="20" customWidth="1"/>
    <col min="16" max="16" width="15" customWidth="1"/>
    <col min="17" max="17" width="6.85546875" customWidth="1"/>
    <col min="18" max="18" width="8.85546875" customWidth="1"/>
    <col min="19" max="19" width="8.5703125" customWidth="1"/>
  </cols>
  <sheetData>
    <row r="5" spans="1:20" ht="26.25" x14ac:dyDescent="0.4">
      <c r="A5" s="5" t="s">
        <v>58</v>
      </c>
    </row>
    <row r="6" spans="1:20" ht="19.5" customHeight="1" x14ac:dyDescent="0.4">
      <c r="A6" s="5"/>
      <c r="C6" s="58" t="s">
        <v>8</v>
      </c>
      <c r="D6" s="58"/>
      <c r="K6" s="58" t="s">
        <v>12</v>
      </c>
      <c r="L6" s="58"/>
    </row>
    <row r="7" spans="1:20" x14ac:dyDescent="0.25">
      <c r="C7" s="1" t="s">
        <v>0</v>
      </c>
      <c r="D7" s="1" t="s">
        <v>1</v>
      </c>
      <c r="K7" s="1" t="s">
        <v>0</v>
      </c>
      <c r="L7" s="1" t="s">
        <v>1</v>
      </c>
    </row>
    <row r="8" spans="1:20" x14ac:dyDescent="0.25">
      <c r="C8" s="1">
        <v>1</v>
      </c>
      <c r="D8" s="2">
        <v>3500000</v>
      </c>
      <c r="G8" s="8" t="s">
        <v>7</v>
      </c>
      <c r="H8" s="2">
        <f>MAX(VENTAS)</f>
        <v>7000000</v>
      </c>
      <c r="K8" s="1">
        <v>1</v>
      </c>
      <c r="L8" s="2">
        <v>3500000</v>
      </c>
      <c r="N8" s="8" t="s">
        <v>7</v>
      </c>
      <c r="O8" s="2">
        <f>MAX(L8:L37)</f>
        <v>15000000</v>
      </c>
    </row>
    <row r="9" spans="1:20" x14ac:dyDescent="0.25">
      <c r="C9" s="1">
        <v>2</v>
      </c>
      <c r="D9" s="2">
        <v>3535000</v>
      </c>
      <c r="G9" s="8" t="s">
        <v>6</v>
      </c>
      <c r="H9" s="2">
        <f>MIN(VENTAS)</f>
        <v>3257618.2599119535</v>
      </c>
      <c r="K9" s="1">
        <v>2</v>
      </c>
      <c r="L9" s="2">
        <v>3535000</v>
      </c>
      <c r="N9" s="8" t="s">
        <v>6</v>
      </c>
      <c r="O9" s="2">
        <f>MIN(L8:L37)</f>
        <v>3257618.2599119535</v>
      </c>
    </row>
    <row r="10" spans="1:20" x14ac:dyDescent="0.25">
      <c r="C10" s="1">
        <v>3</v>
      </c>
      <c r="D10" s="2">
        <v>3570350</v>
      </c>
      <c r="K10" s="1">
        <v>3</v>
      </c>
      <c r="L10" s="2">
        <v>3570350</v>
      </c>
    </row>
    <row r="11" spans="1:20" x14ac:dyDescent="0.25">
      <c r="C11" s="1">
        <v>4</v>
      </c>
      <c r="D11" s="2">
        <v>3606053.5</v>
      </c>
      <c r="H11" s="7" t="s">
        <v>5</v>
      </c>
      <c r="K11" s="1">
        <v>4</v>
      </c>
      <c r="L11" s="2">
        <v>3606053.5</v>
      </c>
      <c r="O11" s="7" t="s">
        <v>5</v>
      </c>
    </row>
    <row r="12" spans="1:20" x14ac:dyDescent="0.25">
      <c r="C12" s="1">
        <v>5</v>
      </c>
      <c r="D12" s="2">
        <v>3642114.0350000001</v>
      </c>
      <c r="G12" s="4" t="s">
        <v>4</v>
      </c>
      <c r="H12" s="2">
        <f>H8-H9</f>
        <v>3742381.7400880465</v>
      </c>
      <c r="K12" s="1">
        <v>5</v>
      </c>
      <c r="L12" s="2">
        <v>3642114.0350000001</v>
      </c>
      <c r="N12" s="4" t="s">
        <v>4</v>
      </c>
      <c r="O12" s="2">
        <f>O8-O9</f>
        <v>11742381.740088046</v>
      </c>
    </row>
    <row r="13" spans="1:20" x14ac:dyDescent="0.25">
      <c r="C13" s="1">
        <v>6</v>
      </c>
      <c r="D13" s="2">
        <v>3678535.1753500002</v>
      </c>
      <c r="K13" s="1">
        <v>6</v>
      </c>
      <c r="L13" s="2">
        <v>3678535.1753500002</v>
      </c>
    </row>
    <row r="14" spans="1:20" x14ac:dyDescent="0.25">
      <c r="C14" s="1">
        <v>7</v>
      </c>
      <c r="D14" s="2">
        <v>3715320.5271035</v>
      </c>
      <c r="H14" s="9"/>
      <c r="K14" s="1">
        <v>7</v>
      </c>
      <c r="L14" s="2">
        <v>3715320.5271035</v>
      </c>
      <c r="O14" s="9"/>
    </row>
    <row r="15" spans="1:20" x14ac:dyDescent="0.25">
      <c r="C15" s="1">
        <v>8</v>
      </c>
      <c r="D15" s="2">
        <v>3752473.7323745349</v>
      </c>
      <c r="K15" s="1">
        <v>8</v>
      </c>
      <c r="L15" s="2">
        <v>3752473.7323745349</v>
      </c>
      <c r="N15" s="60"/>
      <c r="O15" s="60"/>
      <c r="P15" s="60"/>
      <c r="Q15" s="60"/>
      <c r="R15" s="60"/>
      <c r="S15" s="60"/>
      <c r="T15" s="60"/>
    </row>
    <row r="16" spans="1:20" x14ac:dyDescent="0.25">
      <c r="C16" s="1">
        <v>9</v>
      </c>
      <c r="D16" s="2">
        <v>3677424.2577270442</v>
      </c>
      <c r="G16" s="3"/>
      <c r="H16" s="9"/>
      <c r="K16" s="1">
        <v>9</v>
      </c>
      <c r="L16" s="2">
        <v>3677424.2577270442</v>
      </c>
      <c r="N16" s="42" t="s">
        <v>10</v>
      </c>
      <c r="O16" s="43"/>
      <c r="P16" s="43"/>
      <c r="Q16" s="43"/>
      <c r="R16" s="43"/>
      <c r="S16" s="43"/>
      <c r="T16" s="44"/>
    </row>
    <row r="17" spans="3:20" x14ac:dyDescent="0.25">
      <c r="C17" s="1">
        <v>10</v>
      </c>
      <c r="D17" s="2">
        <v>3603875.7725725034</v>
      </c>
      <c r="K17" s="1">
        <v>10</v>
      </c>
      <c r="L17" s="2">
        <v>3603875.7725725034</v>
      </c>
      <c r="N17" s="45" t="s">
        <v>11</v>
      </c>
      <c r="O17" s="46"/>
      <c r="P17" s="46"/>
      <c r="Q17" s="46"/>
      <c r="R17" s="46"/>
      <c r="S17" s="46"/>
      <c r="T17" s="47"/>
    </row>
    <row r="18" spans="3:20" x14ac:dyDescent="0.25">
      <c r="C18" s="1">
        <v>11</v>
      </c>
      <c r="D18" s="2">
        <v>3531798.2571210535</v>
      </c>
      <c r="E18" s="3"/>
      <c r="F18" s="6"/>
      <c r="H18" s="3"/>
      <c r="K18" s="1">
        <v>11</v>
      </c>
      <c r="L18" s="2">
        <v>3531798.2571210535</v>
      </c>
      <c r="N18" s="48" t="s">
        <v>47</v>
      </c>
      <c r="O18" s="49"/>
      <c r="P18" s="49"/>
      <c r="Q18" s="49"/>
      <c r="R18" s="49"/>
      <c r="S18" s="49"/>
      <c r="T18" s="50"/>
    </row>
    <row r="19" spans="3:20" x14ac:dyDescent="0.25">
      <c r="C19" s="1">
        <v>12</v>
      </c>
      <c r="D19" s="2">
        <v>3461162.2919786326</v>
      </c>
      <c r="H19" s="3"/>
      <c r="K19" s="1">
        <v>12</v>
      </c>
      <c r="L19" s="2">
        <v>3461162.2919786326</v>
      </c>
      <c r="N19" s="59"/>
      <c r="O19" s="59"/>
      <c r="P19" s="59"/>
      <c r="Q19" s="59"/>
      <c r="R19" s="59"/>
      <c r="S19" s="59"/>
      <c r="T19" s="59"/>
    </row>
    <row r="20" spans="3:20" x14ac:dyDescent="0.25">
      <c r="C20" s="1">
        <v>13</v>
      </c>
      <c r="D20" s="2">
        <v>3391939.0461390601</v>
      </c>
      <c r="K20" s="1">
        <v>13</v>
      </c>
      <c r="L20" s="2">
        <v>3391939.0461390601</v>
      </c>
    </row>
    <row r="21" spans="3:20" x14ac:dyDescent="0.25">
      <c r="C21" s="1">
        <v>14</v>
      </c>
      <c r="D21" s="2">
        <v>3324100.2652162788</v>
      </c>
      <c r="F21" s="6"/>
      <c r="K21" s="1">
        <v>14</v>
      </c>
      <c r="L21" s="2">
        <v>3324100.2652162788</v>
      </c>
    </row>
    <row r="22" spans="3:20" x14ac:dyDescent="0.25">
      <c r="C22" s="1">
        <v>15</v>
      </c>
      <c r="D22" s="2">
        <v>3257618.2599119535</v>
      </c>
      <c r="K22" s="1">
        <v>15</v>
      </c>
      <c r="L22" s="2">
        <v>3257618.2599119535</v>
      </c>
    </row>
    <row r="23" spans="3:20" x14ac:dyDescent="0.25">
      <c r="C23" s="1">
        <v>16</v>
      </c>
      <c r="D23" s="2">
        <v>4000000</v>
      </c>
      <c r="K23" s="1">
        <v>16</v>
      </c>
      <c r="L23" s="2">
        <v>4000000</v>
      </c>
    </row>
    <row r="24" spans="3:20" x14ac:dyDescent="0.25">
      <c r="C24" s="1">
        <v>17</v>
      </c>
      <c r="D24" s="2">
        <v>4200000</v>
      </c>
      <c r="K24" s="1">
        <v>17</v>
      </c>
      <c r="L24" s="2">
        <v>4200000</v>
      </c>
    </row>
    <row r="25" spans="3:20" x14ac:dyDescent="0.25">
      <c r="C25" s="1">
        <v>18</v>
      </c>
      <c r="D25" s="2">
        <v>6500000</v>
      </c>
      <c r="K25" s="1">
        <v>18</v>
      </c>
      <c r="L25" s="2">
        <v>6500000</v>
      </c>
    </row>
    <row r="26" spans="3:20" x14ac:dyDescent="0.25">
      <c r="C26" s="1">
        <v>19</v>
      </c>
      <c r="D26" s="2">
        <v>7000000</v>
      </c>
      <c r="K26" s="1">
        <v>19</v>
      </c>
      <c r="L26" s="2">
        <v>7000000</v>
      </c>
    </row>
    <row r="27" spans="3:20" x14ac:dyDescent="0.25">
      <c r="C27" s="1">
        <v>20</v>
      </c>
      <c r="D27" s="2">
        <v>6860000</v>
      </c>
      <c r="K27" s="1">
        <v>20</v>
      </c>
      <c r="L27" s="2">
        <v>6860000</v>
      </c>
    </row>
    <row r="28" spans="3:20" x14ac:dyDescent="0.25">
      <c r="C28" s="1">
        <v>21</v>
      </c>
      <c r="D28" s="2">
        <v>6722800</v>
      </c>
      <c r="K28" s="1">
        <v>21</v>
      </c>
      <c r="L28" s="2">
        <v>6722800</v>
      </c>
    </row>
    <row r="29" spans="3:20" x14ac:dyDescent="0.25">
      <c r="C29" s="1">
        <v>22</v>
      </c>
      <c r="D29" s="2">
        <v>6588344</v>
      </c>
      <c r="K29" s="1">
        <v>22</v>
      </c>
      <c r="L29" s="2">
        <v>6588344</v>
      </c>
    </row>
    <row r="30" spans="3:20" x14ac:dyDescent="0.25">
      <c r="C30" s="1">
        <v>23</v>
      </c>
      <c r="D30" s="2">
        <v>6456577.1200000001</v>
      </c>
      <c r="K30" s="1">
        <v>23</v>
      </c>
      <c r="L30" s="2">
        <v>6456577.1200000001</v>
      </c>
    </row>
    <row r="31" spans="3:20" x14ac:dyDescent="0.25">
      <c r="C31" s="1">
        <v>24</v>
      </c>
      <c r="D31" s="2">
        <v>6327445.5776000004</v>
      </c>
      <c r="K31" s="1">
        <v>24</v>
      </c>
      <c r="L31" s="2">
        <v>6327445.5776000004</v>
      </c>
    </row>
    <row r="32" spans="3:20" x14ac:dyDescent="0.25">
      <c r="C32" s="1">
        <v>25</v>
      </c>
      <c r="D32" s="2">
        <v>4000000</v>
      </c>
      <c r="K32" s="1">
        <v>25</v>
      </c>
      <c r="L32" s="2">
        <v>4000000</v>
      </c>
    </row>
    <row r="33" spans="3:12" x14ac:dyDescent="0.25">
      <c r="C33" s="1">
        <v>26</v>
      </c>
      <c r="D33" s="2">
        <v>4200000</v>
      </c>
      <c r="K33" s="1">
        <v>26</v>
      </c>
      <c r="L33" s="2">
        <v>4200000</v>
      </c>
    </row>
    <row r="34" spans="3:12" x14ac:dyDescent="0.25">
      <c r="C34" s="1">
        <v>27</v>
      </c>
      <c r="D34" s="2">
        <v>6500000</v>
      </c>
      <c r="K34" s="1">
        <v>27</v>
      </c>
      <c r="L34" s="2">
        <v>6500000</v>
      </c>
    </row>
    <row r="35" spans="3:12" x14ac:dyDescent="0.25">
      <c r="C35" s="1">
        <v>28</v>
      </c>
      <c r="D35" s="2">
        <v>4800000</v>
      </c>
      <c r="K35" s="1">
        <v>28</v>
      </c>
      <c r="L35" s="2">
        <v>4800000</v>
      </c>
    </row>
    <row r="36" spans="3:12" x14ac:dyDescent="0.25">
      <c r="C36" s="1">
        <v>29</v>
      </c>
      <c r="D36" s="2">
        <v>4848000</v>
      </c>
      <c r="K36" s="1">
        <v>29</v>
      </c>
      <c r="L36" s="2">
        <v>4848000</v>
      </c>
    </row>
    <row r="37" spans="3:12" x14ac:dyDescent="0.25">
      <c r="C37" s="1">
        <v>30</v>
      </c>
      <c r="D37" s="2">
        <v>4896480</v>
      </c>
      <c r="K37" s="1">
        <v>30</v>
      </c>
      <c r="L37" s="11">
        <v>15000000</v>
      </c>
    </row>
  </sheetData>
  <mergeCells count="4">
    <mergeCell ref="C6:D6"/>
    <mergeCell ref="K6:L6"/>
    <mergeCell ref="N19:T19"/>
    <mergeCell ref="N15:T15"/>
  </mergeCells>
  <phoneticPr fontId="3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607A5-03DF-47B0-8B52-CBA5E6BAA33D}">
  <sheetPr codeName="Sheet6"/>
  <dimension ref="C5:S36"/>
  <sheetViews>
    <sheetView showGridLines="0" workbookViewId="0">
      <selection activeCell="L12" sqref="L12"/>
    </sheetView>
  </sheetViews>
  <sheetFormatPr defaultColWidth="11.42578125" defaultRowHeight="15" x14ac:dyDescent="0.25"/>
  <cols>
    <col min="2" max="2" width="4.85546875" customWidth="1"/>
    <col min="5" max="5" width="3.42578125" bestFit="1" customWidth="1"/>
    <col min="6" max="6" width="3.7109375" customWidth="1"/>
    <col min="7" max="7" width="13" customWidth="1"/>
    <col min="8" max="8" width="13.140625" bestFit="1" customWidth="1"/>
    <col min="9" max="9" width="3.28515625" bestFit="1" customWidth="1"/>
    <col min="10" max="10" width="4.5703125" bestFit="1" customWidth="1"/>
    <col min="11" max="11" width="13.140625" bestFit="1" customWidth="1"/>
    <col min="13" max="13" width="4.140625" bestFit="1" customWidth="1"/>
    <col min="14" max="14" width="4.5703125" bestFit="1" customWidth="1"/>
    <col min="15" max="15" width="13.140625" bestFit="1" customWidth="1"/>
    <col min="17" max="17" width="6.85546875" customWidth="1"/>
    <col min="18" max="18" width="8.85546875" customWidth="1"/>
  </cols>
  <sheetData>
    <row r="5" spans="3:19" x14ac:dyDescent="0.25">
      <c r="C5" s="58" t="s">
        <v>8</v>
      </c>
      <c r="D5" s="58"/>
      <c r="O5" s="58" t="s">
        <v>9</v>
      </c>
      <c r="P5" s="58"/>
    </row>
    <row r="6" spans="3:19" x14ac:dyDescent="0.25">
      <c r="C6" s="1" t="s">
        <v>0</v>
      </c>
      <c r="D6" s="1" t="s">
        <v>1</v>
      </c>
      <c r="O6" s="1" t="s">
        <v>0</v>
      </c>
      <c r="P6" s="1" t="s">
        <v>1</v>
      </c>
    </row>
    <row r="7" spans="3:19" x14ac:dyDescent="0.25">
      <c r="C7" s="1">
        <v>1</v>
      </c>
      <c r="D7" s="2">
        <v>3500000</v>
      </c>
      <c r="H7" s="7" t="s">
        <v>48</v>
      </c>
      <c r="L7" s="7" t="s">
        <v>48</v>
      </c>
      <c r="O7" s="1">
        <v>1</v>
      </c>
      <c r="P7" s="2">
        <v>3200000</v>
      </c>
    </row>
    <row r="8" spans="3:19" x14ac:dyDescent="0.25">
      <c r="C8" s="1">
        <v>2</v>
      </c>
      <c r="D8" s="2">
        <v>3535000</v>
      </c>
      <c r="G8" s="15" t="s">
        <v>16</v>
      </c>
      <c r="H8" s="14">
        <f>AVERAGE(D7:D36)</f>
        <v>4571580.393936486</v>
      </c>
      <c r="K8" s="15" t="s">
        <v>16</v>
      </c>
      <c r="L8" s="14">
        <f>AVERAGE(P7:P36)</f>
        <v>3294409.177368158</v>
      </c>
      <c r="O8" s="1">
        <v>2</v>
      </c>
      <c r="P8" s="2">
        <v>3400000</v>
      </c>
    </row>
    <row r="9" spans="3:19" x14ac:dyDescent="0.25">
      <c r="C9" s="1">
        <v>3</v>
      </c>
      <c r="D9" s="2">
        <v>3570350</v>
      </c>
      <c r="O9" s="1">
        <v>3</v>
      </c>
      <c r="P9" s="2">
        <v>3300000</v>
      </c>
    </row>
    <row r="10" spans="3:19" x14ac:dyDescent="0.25">
      <c r="C10" s="1">
        <v>4</v>
      </c>
      <c r="D10" s="2">
        <v>3606053.5</v>
      </c>
      <c r="H10" s="40" t="s">
        <v>50</v>
      </c>
      <c r="L10" s="40" t="s">
        <v>50</v>
      </c>
      <c r="O10" s="1">
        <v>4</v>
      </c>
      <c r="P10" s="2">
        <v>3500000</v>
      </c>
    </row>
    <row r="11" spans="3:19" x14ac:dyDescent="0.25">
      <c r="C11" s="1">
        <v>5</v>
      </c>
      <c r="D11" s="2">
        <v>3642114.0350000001</v>
      </c>
      <c r="G11" s="22" t="s">
        <v>23</v>
      </c>
      <c r="H11" s="25">
        <f>_xlfn.STDEV.S(SAMPS)</f>
        <v>1326314.362512328</v>
      </c>
      <c r="K11" s="22" t="s">
        <v>23</v>
      </c>
      <c r="L11" s="16">
        <f>_xlfn.STDEV.S(SAMPS2)</f>
        <v>253538.7842111947</v>
      </c>
      <c r="O11" s="1">
        <v>5</v>
      </c>
      <c r="P11" s="2">
        <v>3150000</v>
      </c>
      <c r="R11" s="1" t="s">
        <v>39</v>
      </c>
      <c r="S11" s="24" t="s">
        <v>40</v>
      </c>
    </row>
    <row r="12" spans="3:19" x14ac:dyDescent="0.25">
      <c r="C12" s="1">
        <v>6</v>
      </c>
      <c r="D12" s="2">
        <v>3678535.1753500002</v>
      </c>
      <c r="G12" s="21" t="s">
        <v>24</v>
      </c>
      <c r="K12" s="21" t="s">
        <v>24</v>
      </c>
      <c r="O12" s="1">
        <v>6</v>
      </c>
      <c r="P12" s="2">
        <v>4000000</v>
      </c>
    </row>
    <row r="13" spans="3:19" x14ac:dyDescent="0.25">
      <c r="C13" s="1">
        <v>7</v>
      </c>
      <c r="D13" s="2">
        <v>3715320.5271035</v>
      </c>
      <c r="O13" s="1">
        <v>7</v>
      </c>
      <c r="P13" s="2">
        <v>3705000</v>
      </c>
    </row>
    <row r="14" spans="3:19" x14ac:dyDescent="0.25">
      <c r="C14" s="1">
        <v>8</v>
      </c>
      <c r="D14" s="2">
        <v>3752473.7323745349</v>
      </c>
      <c r="H14" s="23"/>
      <c r="L14" s="23"/>
      <c r="O14" s="1">
        <v>8</v>
      </c>
      <c r="P14" s="2">
        <v>2900000</v>
      </c>
    </row>
    <row r="15" spans="3:19" x14ac:dyDescent="0.25">
      <c r="C15" s="1">
        <v>9</v>
      </c>
      <c r="D15" s="2">
        <v>3677424.2577270442</v>
      </c>
      <c r="G15" s="3"/>
      <c r="O15" s="1">
        <v>9</v>
      </c>
      <c r="P15" s="2">
        <f>P14*1.01</f>
        <v>2929000</v>
      </c>
    </row>
    <row r="16" spans="3:19" x14ac:dyDescent="0.25">
      <c r="C16" s="1">
        <v>10</v>
      </c>
      <c r="D16" s="2">
        <v>3603875.7725725034</v>
      </c>
      <c r="O16" s="1">
        <v>10</v>
      </c>
      <c r="P16" s="2">
        <f t="shared" ref="P16:P36" si="0">P15*1.01</f>
        <v>2958290</v>
      </c>
    </row>
    <row r="17" spans="3:16" x14ac:dyDescent="0.25">
      <c r="C17" s="1">
        <v>11</v>
      </c>
      <c r="D17" s="2">
        <v>3531798.2571210535</v>
      </c>
      <c r="E17" s="3"/>
      <c r="F17" s="6"/>
      <c r="O17" s="1">
        <v>11</v>
      </c>
      <c r="P17" s="2">
        <f t="shared" si="0"/>
        <v>2987872.9</v>
      </c>
    </row>
    <row r="18" spans="3:16" x14ac:dyDescent="0.25">
      <c r="C18" s="1">
        <v>12</v>
      </c>
      <c r="D18" s="2">
        <v>3461162.2919786326</v>
      </c>
      <c r="O18" s="1">
        <v>12</v>
      </c>
      <c r="P18" s="2">
        <f t="shared" si="0"/>
        <v>3017751.6289999997</v>
      </c>
    </row>
    <row r="19" spans="3:16" x14ac:dyDescent="0.25">
      <c r="C19" s="1">
        <v>13</v>
      </c>
      <c r="D19" s="2">
        <v>3391939.0461390601</v>
      </c>
      <c r="O19" s="1">
        <v>13</v>
      </c>
      <c r="P19" s="2">
        <f t="shared" si="0"/>
        <v>3047929.1452899999</v>
      </c>
    </row>
    <row r="20" spans="3:16" x14ac:dyDescent="0.25">
      <c r="C20" s="1">
        <v>14</v>
      </c>
      <c r="D20" s="2">
        <v>3324100.2652162788</v>
      </c>
      <c r="F20" s="6"/>
      <c r="O20" s="1">
        <v>14</v>
      </c>
      <c r="P20" s="2">
        <f t="shared" si="0"/>
        <v>3078408.4367428999</v>
      </c>
    </row>
    <row r="21" spans="3:16" x14ac:dyDescent="0.25">
      <c r="C21" s="1">
        <v>15</v>
      </c>
      <c r="D21" s="2">
        <v>3257618.2599119535</v>
      </c>
      <c r="O21" s="1">
        <v>15</v>
      </c>
      <c r="P21" s="2">
        <f t="shared" si="0"/>
        <v>3109192.5211103288</v>
      </c>
    </row>
    <row r="22" spans="3:16" x14ac:dyDescent="0.25">
      <c r="C22" s="1">
        <v>16</v>
      </c>
      <c r="D22" s="2">
        <v>4000000</v>
      </c>
      <c r="O22" s="1">
        <v>16</v>
      </c>
      <c r="P22" s="2">
        <f t="shared" si="0"/>
        <v>3140284.446321432</v>
      </c>
    </row>
    <row r="23" spans="3:16" x14ac:dyDescent="0.25">
      <c r="C23" s="1">
        <v>17</v>
      </c>
      <c r="D23" s="2">
        <v>4200000</v>
      </c>
      <c r="O23" s="1">
        <v>17</v>
      </c>
      <c r="P23" s="2">
        <f t="shared" si="0"/>
        <v>3171687.2907846463</v>
      </c>
    </row>
    <row r="24" spans="3:16" x14ac:dyDescent="0.25">
      <c r="C24" s="1">
        <v>18</v>
      </c>
      <c r="D24" s="2">
        <v>6500000</v>
      </c>
      <c r="O24" s="1">
        <v>18</v>
      </c>
      <c r="P24" s="2">
        <f t="shared" si="0"/>
        <v>3203404.163692493</v>
      </c>
    </row>
    <row r="25" spans="3:16" x14ac:dyDescent="0.25">
      <c r="C25" s="1">
        <v>19</v>
      </c>
      <c r="D25" s="2">
        <v>7000000</v>
      </c>
      <c r="O25" s="1">
        <v>19</v>
      </c>
      <c r="P25" s="2">
        <f t="shared" si="0"/>
        <v>3235438.2053294182</v>
      </c>
    </row>
    <row r="26" spans="3:16" x14ac:dyDescent="0.25">
      <c r="C26" s="1">
        <v>20</v>
      </c>
      <c r="D26" s="2">
        <v>6860000</v>
      </c>
      <c r="O26" s="1">
        <v>20</v>
      </c>
      <c r="P26" s="2">
        <f t="shared" si="0"/>
        <v>3267792.5873827124</v>
      </c>
    </row>
    <row r="27" spans="3:16" x14ac:dyDescent="0.25">
      <c r="C27" s="1">
        <v>21</v>
      </c>
      <c r="D27" s="2">
        <v>6722800</v>
      </c>
      <c r="O27" s="1">
        <v>21</v>
      </c>
      <c r="P27" s="2">
        <f t="shared" si="0"/>
        <v>3300470.5132565396</v>
      </c>
    </row>
    <row r="28" spans="3:16" x14ac:dyDescent="0.25">
      <c r="C28" s="1">
        <v>22</v>
      </c>
      <c r="D28" s="2">
        <v>6588344</v>
      </c>
      <c r="O28" s="1">
        <v>22</v>
      </c>
      <c r="P28" s="2">
        <f t="shared" si="0"/>
        <v>3333475.2183891051</v>
      </c>
    </row>
    <row r="29" spans="3:16" x14ac:dyDescent="0.25">
      <c r="C29" s="1">
        <v>23</v>
      </c>
      <c r="D29" s="2">
        <v>6456577.1200000001</v>
      </c>
      <c r="O29" s="1">
        <v>23</v>
      </c>
      <c r="P29" s="2">
        <f t="shared" si="0"/>
        <v>3366809.970572996</v>
      </c>
    </row>
    <row r="30" spans="3:16" x14ac:dyDescent="0.25">
      <c r="C30" s="1">
        <v>24</v>
      </c>
      <c r="D30" s="2">
        <v>6327445.5776000004</v>
      </c>
      <c r="O30" s="1">
        <v>24</v>
      </c>
      <c r="P30" s="2">
        <f t="shared" si="0"/>
        <v>3400478.0702787261</v>
      </c>
    </row>
    <row r="31" spans="3:16" x14ac:dyDescent="0.25">
      <c r="C31" s="1">
        <v>25</v>
      </c>
      <c r="D31" s="2">
        <v>4000000</v>
      </c>
      <c r="O31" s="1">
        <v>25</v>
      </c>
      <c r="P31" s="2">
        <f t="shared" si="0"/>
        <v>3434482.8509815135</v>
      </c>
    </row>
    <row r="32" spans="3:16" x14ac:dyDescent="0.25">
      <c r="C32" s="1">
        <v>26</v>
      </c>
      <c r="D32" s="2">
        <v>4200000</v>
      </c>
      <c r="O32" s="1">
        <v>26</v>
      </c>
      <c r="P32" s="2">
        <f t="shared" si="0"/>
        <v>3468827.6794913285</v>
      </c>
    </row>
    <row r="33" spans="3:16" x14ac:dyDescent="0.25">
      <c r="C33" s="1">
        <v>27</v>
      </c>
      <c r="D33" s="2">
        <v>6500000</v>
      </c>
      <c r="O33" s="1">
        <v>27</v>
      </c>
      <c r="P33" s="2">
        <f t="shared" si="0"/>
        <v>3503515.9562862418</v>
      </c>
    </row>
    <row r="34" spans="3:16" x14ac:dyDescent="0.25">
      <c r="C34" s="1">
        <v>28</v>
      </c>
      <c r="D34" s="2">
        <v>4800000</v>
      </c>
      <c r="O34" s="1">
        <v>28</v>
      </c>
      <c r="P34" s="2">
        <f t="shared" si="0"/>
        <v>3538551.1158491042</v>
      </c>
    </row>
    <row r="35" spans="3:16" x14ac:dyDescent="0.25">
      <c r="C35" s="1">
        <v>29</v>
      </c>
      <c r="D35" s="2">
        <v>4848000</v>
      </c>
      <c r="O35" s="1">
        <v>29</v>
      </c>
      <c r="P35" s="2">
        <f t="shared" si="0"/>
        <v>3573936.6270075953</v>
      </c>
    </row>
    <row r="36" spans="3:16" x14ac:dyDescent="0.25">
      <c r="C36" s="1">
        <v>30</v>
      </c>
      <c r="D36" s="2">
        <v>4896480</v>
      </c>
      <c r="O36" s="1">
        <v>30</v>
      </c>
      <c r="P36" s="2">
        <f t="shared" si="0"/>
        <v>3609675.9932776713</v>
      </c>
    </row>
  </sheetData>
  <mergeCells count="2">
    <mergeCell ref="C5:D5"/>
    <mergeCell ref="O5:P5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6BDEE-7557-4B7A-A58C-6143C3BDA5BE}">
  <sheetPr codeName="Sheet7"/>
  <dimension ref="C6:T37"/>
  <sheetViews>
    <sheetView showGridLines="0" workbookViewId="0">
      <selection activeCell="L16" sqref="L16"/>
    </sheetView>
  </sheetViews>
  <sheetFormatPr defaultColWidth="11.42578125" defaultRowHeight="15" x14ac:dyDescent="0.25"/>
  <cols>
    <col min="2" max="2" width="4.85546875" customWidth="1"/>
    <col min="5" max="5" width="3.42578125" bestFit="1" customWidth="1"/>
    <col min="6" max="6" width="3.7109375" customWidth="1"/>
    <col min="7" max="7" width="14.140625" customWidth="1"/>
    <col min="8" max="8" width="13.140625" bestFit="1" customWidth="1"/>
    <col min="9" max="9" width="3.28515625" bestFit="1" customWidth="1"/>
    <col min="10" max="10" width="4.5703125" bestFit="1" customWidth="1"/>
    <col min="11" max="11" width="14.42578125" customWidth="1"/>
    <col min="13" max="13" width="4.140625" bestFit="1" customWidth="1"/>
    <col min="14" max="14" width="4.5703125" bestFit="1" customWidth="1"/>
    <col min="15" max="15" width="13.140625" bestFit="1" customWidth="1"/>
    <col min="17" max="17" width="6.85546875" customWidth="1"/>
    <col min="18" max="18" width="8.85546875" customWidth="1"/>
    <col min="19" max="19" width="7.5703125" customWidth="1"/>
  </cols>
  <sheetData>
    <row r="6" spans="3:20" x14ac:dyDescent="0.25">
      <c r="C6" s="58" t="s">
        <v>8</v>
      </c>
      <c r="D6" s="58"/>
      <c r="L6" s="24"/>
      <c r="O6" s="58" t="s">
        <v>9</v>
      </c>
      <c r="P6" s="58"/>
      <c r="T6" s="24" t="s">
        <v>22</v>
      </c>
    </row>
    <row r="7" spans="3:20" x14ac:dyDescent="0.25">
      <c r="C7" s="1" t="s">
        <v>0</v>
      </c>
      <c r="D7" s="1" t="s">
        <v>1</v>
      </c>
      <c r="O7" s="1" t="s">
        <v>0</v>
      </c>
      <c r="P7" s="1" t="s">
        <v>1</v>
      </c>
    </row>
    <row r="8" spans="3:20" x14ac:dyDescent="0.25">
      <c r="C8" s="1">
        <v>1</v>
      </c>
      <c r="D8" s="2">
        <v>3500000</v>
      </c>
      <c r="H8" s="7" t="s">
        <v>48</v>
      </c>
      <c r="L8" s="7" t="s">
        <v>48</v>
      </c>
      <c r="O8" s="1">
        <v>1</v>
      </c>
      <c r="P8" s="2">
        <v>3200000</v>
      </c>
      <c r="T8" s="24" t="s">
        <v>27</v>
      </c>
    </row>
    <row r="9" spans="3:20" x14ac:dyDescent="0.25">
      <c r="C9" s="1">
        <v>2</v>
      </c>
      <c r="D9" s="2">
        <v>3535000</v>
      </c>
      <c r="G9" s="15" t="s">
        <v>16</v>
      </c>
      <c r="H9" s="14">
        <f>AVERAGE(D8:D37)</f>
        <v>4571580.393936486</v>
      </c>
      <c r="K9" s="15" t="s">
        <v>16</v>
      </c>
      <c r="L9" s="14">
        <f>AVERAGE(P8:P37)</f>
        <v>3294409.177368158</v>
      </c>
      <c r="O9" s="1">
        <v>2</v>
      </c>
      <c r="P9" s="2">
        <v>3400000</v>
      </c>
    </row>
    <row r="10" spans="3:20" x14ac:dyDescent="0.25">
      <c r="C10" s="1">
        <v>3</v>
      </c>
      <c r="D10" s="2">
        <v>3570350</v>
      </c>
      <c r="O10" s="1">
        <v>3</v>
      </c>
      <c r="P10" s="2">
        <v>3300000</v>
      </c>
    </row>
    <row r="11" spans="3:20" x14ac:dyDescent="0.25">
      <c r="C11" s="1">
        <v>4</v>
      </c>
      <c r="D11" s="2">
        <v>3606053.5</v>
      </c>
      <c r="H11" s="40" t="s">
        <v>50</v>
      </c>
      <c r="L11" s="40" t="s">
        <v>50</v>
      </c>
      <c r="O11" s="1">
        <v>4</v>
      </c>
      <c r="P11" s="2">
        <v>3500000</v>
      </c>
    </row>
    <row r="12" spans="3:20" x14ac:dyDescent="0.25">
      <c r="C12" s="1">
        <v>5</v>
      </c>
      <c r="D12" s="2">
        <v>3642114.0350000001</v>
      </c>
      <c r="G12" s="22" t="s">
        <v>23</v>
      </c>
      <c r="H12" s="25">
        <f>_xlfn.STDEV.S(D8:D37)</f>
        <v>1326314.362512328</v>
      </c>
      <c r="K12" s="22" t="s">
        <v>23</v>
      </c>
      <c r="L12" s="16">
        <f>_xlfn.STDEV.S(P8:P37)</f>
        <v>253538.7842111947</v>
      </c>
      <c r="O12" s="1">
        <v>5</v>
      </c>
      <c r="P12" s="2">
        <v>3150000</v>
      </c>
    </row>
    <row r="13" spans="3:20" x14ac:dyDescent="0.25">
      <c r="C13" s="1">
        <v>6</v>
      </c>
      <c r="D13" s="2">
        <v>3678535.1753500002</v>
      </c>
      <c r="G13" s="21" t="s">
        <v>24</v>
      </c>
      <c r="K13" s="21" t="s">
        <v>24</v>
      </c>
      <c r="O13" s="1">
        <v>6</v>
      </c>
      <c r="P13" s="2">
        <v>4000000</v>
      </c>
    </row>
    <row r="14" spans="3:20" x14ac:dyDescent="0.25">
      <c r="C14" s="1">
        <v>7</v>
      </c>
      <c r="D14" s="2">
        <v>3715320.5271035</v>
      </c>
      <c r="G14" s="24"/>
      <c r="H14" s="24"/>
      <c r="I14" s="24"/>
      <c r="J14" s="24"/>
      <c r="K14" s="24"/>
      <c r="L14" s="24"/>
      <c r="M14" s="24"/>
      <c r="O14" s="1">
        <v>7</v>
      </c>
      <c r="P14" s="2">
        <v>3705000</v>
      </c>
    </row>
    <row r="15" spans="3:20" x14ac:dyDescent="0.25">
      <c r="C15" s="1">
        <v>8</v>
      </c>
      <c r="D15" s="2">
        <v>3752473.7323745349</v>
      </c>
      <c r="G15" s="20" t="s">
        <v>25</v>
      </c>
      <c r="H15" s="38">
        <f>H12/H9</f>
        <v>0.29012163151970038</v>
      </c>
      <c r="I15" s="24"/>
      <c r="J15" s="24"/>
      <c r="K15" s="20" t="s">
        <v>25</v>
      </c>
      <c r="L15" s="38">
        <f>L12/L9</f>
        <v>7.696031991197344E-2</v>
      </c>
      <c r="M15" s="24"/>
      <c r="O15" s="1">
        <v>8</v>
      </c>
      <c r="P15" s="2">
        <v>2900000</v>
      </c>
    </row>
    <row r="16" spans="3:20" x14ac:dyDescent="0.25">
      <c r="C16" s="1">
        <v>9</v>
      </c>
      <c r="D16" s="2">
        <v>3677424.2577270442</v>
      </c>
      <c r="G16" s="21" t="s">
        <v>26</v>
      </c>
      <c r="H16" s="24"/>
      <c r="I16" s="24"/>
      <c r="J16" s="24"/>
      <c r="K16" s="21" t="s">
        <v>26</v>
      </c>
      <c r="L16" s="24"/>
      <c r="M16" s="24"/>
      <c r="O16" s="1">
        <v>9</v>
      </c>
      <c r="P16" s="2">
        <f>P15*1.01</f>
        <v>2929000</v>
      </c>
    </row>
    <row r="17" spans="3:16" x14ac:dyDescent="0.25">
      <c r="C17" s="1">
        <v>10</v>
      </c>
      <c r="D17" s="2">
        <v>3603875.7725725034</v>
      </c>
      <c r="O17" s="1">
        <v>10</v>
      </c>
      <c r="P17" s="2">
        <f t="shared" ref="P17:P37" si="0">P16*1.01</f>
        <v>2958290</v>
      </c>
    </row>
    <row r="18" spans="3:16" x14ac:dyDescent="0.25">
      <c r="C18" s="1">
        <v>11</v>
      </c>
      <c r="D18" s="2">
        <v>3531798.2571210535</v>
      </c>
      <c r="E18" s="3"/>
      <c r="F18" s="6"/>
      <c r="O18" s="1">
        <v>11</v>
      </c>
      <c r="P18" s="2">
        <f t="shared" si="0"/>
        <v>2987872.9</v>
      </c>
    </row>
    <row r="19" spans="3:16" x14ac:dyDescent="0.25">
      <c r="C19" s="1">
        <v>12</v>
      </c>
      <c r="D19" s="2">
        <v>3461162.2919786326</v>
      </c>
      <c r="O19" s="1">
        <v>12</v>
      </c>
      <c r="P19" s="2">
        <f t="shared" si="0"/>
        <v>3017751.6289999997</v>
      </c>
    </row>
    <row r="20" spans="3:16" x14ac:dyDescent="0.25">
      <c r="C20" s="1">
        <v>13</v>
      </c>
      <c r="D20" s="2">
        <v>3391939.0461390601</v>
      </c>
      <c r="O20" s="1">
        <v>13</v>
      </c>
      <c r="P20" s="2">
        <f t="shared" si="0"/>
        <v>3047929.1452899999</v>
      </c>
    </row>
    <row r="21" spans="3:16" x14ac:dyDescent="0.25">
      <c r="C21" s="1">
        <v>14</v>
      </c>
      <c r="D21" s="2">
        <v>3324100.2652162788</v>
      </c>
      <c r="F21" s="6"/>
      <c r="O21" s="1">
        <v>14</v>
      </c>
      <c r="P21" s="2">
        <f t="shared" si="0"/>
        <v>3078408.4367428999</v>
      </c>
    </row>
    <row r="22" spans="3:16" x14ac:dyDescent="0.25">
      <c r="C22" s="1">
        <v>15</v>
      </c>
      <c r="D22" s="2">
        <v>3257618.2599119535</v>
      </c>
      <c r="O22" s="1">
        <v>15</v>
      </c>
      <c r="P22" s="2">
        <f t="shared" si="0"/>
        <v>3109192.5211103288</v>
      </c>
    </row>
    <row r="23" spans="3:16" x14ac:dyDescent="0.25">
      <c r="C23" s="1">
        <v>16</v>
      </c>
      <c r="D23" s="2">
        <v>4000000</v>
      </c>
      <c r="O23" s="1">
        <v>16</v>
      </c>
      <c r="P23" s="2">
        <f t="shared" si="0"/>
        <v>3140284.446321432</v>
      </c>
    </row>
    <row r="24" spans="3:16" x14ac:dyDescent="0.25">
      <c r="C24" s="1">
        <v>17</v>
      </c>
      <c r="D24" s="2">
        <v>4200000</v>
      </c>
      <c r="O24" s="1">
        <v>17</v>
      </c>
      <c r="P24" s="2">
        <f t="shared" si="0"/>
        <v>3171687.2907846463</v>
      </c>
    </row>
    <row r="25" spans="3:16" x14ac:dyDescent="0.25">
      <c r="C25" s="1">
        <v>18</v>
      </c>
      <c r="D25" s="2">
        <v>6500000</v>
      </c>
      <c r="O25" s="1">
        <v>18</v>
      </c>
      <c r="P25" s="2">
        <f t="shared" si="0"/>
        <v>3203404.163692493</v>
      </c>
    </row>
    <row r="26" spans="3:16" x14ac:dyDescent="0.25">
      <c r="C26" s="1">
        <v>19</v>
      </c>
      <c r="D26" s="2">
        <v>7000000</v>
      </c>
      <c r="O26" s="1">
        <v>19</v>
      </c>
      <c r="P26" s="2">
        <f t="shared" si="0"/>
        <v>3235438.2053294182</v>
      </c>
    </row>
    <row r="27" spans="3:16" x14ac:dyDescent="0.25">
      <c r="C27" s="1">
        <v>20</v>
      </c>
      <c r="D27" s="2">
        <v>6860000</v>
      </c>
      <c r="O27" s="1">
        <v>20</v>
      </c>
      <c r="P27" s="2">
        <f t="shared" si="0"/>
        <v>3267792.5873827124</v>
      </c>
    </row>
    <row r="28" spans="3:16" x14ac:dyDescent="0.25">
      <c r="C28" s="1">
        <v>21</v>
      </c>
      <c r="D28" s="2">
        <v>6722800</v>
      </c>
      <c r="O28" s="1">
        <v>21</v>
      </c>
      <c r="P28" s="2">
        <f t="shared" si="0"/>
        <v>3300470.5132565396</v>
      </c>
    </row>
    <row r="29" spans="3:16" x14ac:dyDescent="0.25">
      <c r="C29" s="1">
        <v>22</v>
      </c>
      <c r="D29" s="2">
        <v>6588344</v>
      </c>
      <c r="O29" s="1">
        <v>22</v>
      </c>
      <c r="P29" s="2">
        <f t="shared" si="0"/>
        <v>3333475.2183891051</v>
      </c>
    </row>
    <row r="30" spans="3:16" x14ac:dyDescent="0.25">
      <c r="C30" s="1">
        <v>23</v>
      </c>
      <c r="D30" s="2">
        <v>6456577.1200000001</v>
      </c>
      <c r="O30" s="1">
        <v>23</v>
      </c>
      <c r="P30" s="2">
        <f t="shared" si="0"/>
        <v>3366809.970572996</v>
      </c>
    </row>
    <row r="31" spans="3:16" x14ac:dyDescent="0.25">
      <c r="C31" s="1">
        <v>24</v>
      </c>
      <c r="D31" s="2">
        <v>6327445.5776000004</v>
      </c>
      <c r="O31" s="1">
        <v>24</v>
      </c>
      <c r="P31" s="2">
        <f t="shared" si="0"/>
        <v>3400478.0702787261</v>
      </c>
    </row>
    <row r="32" spans="3:16" x14ac:dyDescent="0.25">
      <c r="C32" s="1">
        <v>25</v>
      </c>
      <c r="D32" s="2">
        <v>4000000</v>
      </c>
      <c r="O32" s="1">
        <v>25</v>
      </c>
      <c r="P32" s="2">
        <f t="shared" si="0"/>
        <v>3434482.8509815135</v>
      </c>
    </row>
    <row r="33" spans="3:16" x14ac:dyDescent="0.25">
      <c r="C33" s="1">
        <v>26</v>
      </c>
      <c r="D33" s="2">
        <v>4200000</v>
      </c>
      <c r="O33" s="1">
        <v>26</v>
      </c>
      <c r="P33" s="2">
        <f t="shared" si="0"/>
        <v>3468827.6794913285</v>
      </c>
    </row>
    <row r="34" spans="3:16" x14ac:dyDescent="0.25">
      <c r="C34" s="1">
        <v>27</v>
      </c>
      <c r="D34" s="2">
        <v>6500000</v>
      </c>
      <c r="O34" s="1">
        <v>27</v>
      </c>
      <c r="P34" s="2">
        <f t="shared" si="0"/>
        <v>3503515.9562862418</v>
      </c>
    </row>
    <row r="35" spans="3:16" x14ac:dyDescent="0.25">
      <c r="C35" s="1">
        <v>28</v>
      </c>
      <c r="D35" s="2">
        <v>4800000</v>
      </c>
      <c r="O35" s="1">
        <v>28</v>
      </c>
      <c r="P35" s="2">
        <f t="shared" si="0"/>
        <v>3538551.1158491042</v>
      </c>
    </row>
    <row r="36" spans="3:16" x14ac:dyDescent="0.25">
      <c r="C36" s="1">
        <v>29</v>
      </c>
      <c r="D36" s="2">
        <v>4848000</v>
      </c>
      <c r="O36" s="1">
        <v>29</v>
      </c>
      <c r="P36" s="2">
        <f t="shared" si="0"/>
        <v>3573936.6270075953</v>
      </c>
    </row>
    <row r="37" spans="3:16" x14ac:dyDescent="0.25">
      <c r="C37" s="1">
        <v>30</v>
      </c>
      <c r="D37" s="2">
        <v>4896480</v>
      </c>
      <c r="O37" s="1">
        <v>30</v>
      </c>
      <c r="P37" s="2">
        <f t="shared" si="0"/>
        <v>3609675.9932776713</v>
      </c>
    </row>
  </sheetData>
  <mergeCells count="2">
    <mergeCell ref="C6:D6"/>
    <mergeCell ref="O6:P6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521FF-8CC2-430F-B2D3-0538A06D2A7E}">
  <sheetPr codeName="Sheet8"/>
  <dimension ref="A1:T66"/>
  <sheetViews>
    <sheetView showGridLines="0" topLeftCell="A2" workbookViewId="0">
      <selection activeCell="H21" sqref="H21"/>
    </sheetView>
  </sheetViews>
  <sheetFormatPr defaultColWidth="11.42578125" defaultRowHeight="15" x14ac:dyDescent="0.25"/>
  <cols>
    <col min="2" max="2" width="4.85546875" customWidth="1"/>
    <col min="5" max="5" width="3.42578125" bestFit="1" customWidth="1"/>
    <col min="6" max="6" width="3.7109375" customWidth="1"/>
    <col min="7" max="7" width="14.140625" customWidth="1"/>
    <col min="8" max="8" width="13.140625" bestFit="1" customWidth="1"/>
    <col min="9" max="9" width="3.28515625" bestFit="1" customWidth="1"/>
    <col min="10" max="10" width="4.5703125" bestFit="1" customWidth="1"/>
    <col min="11" max="11" width="14.42578125" customWidth="1"/>
    <col min="13" max="13" width="4.140625" bestFit="1" customWidth="1"/>
    <col min="14" max="14" width="4.5703125" bestFit="1" customWidth="1"/>
    <col min="15" max="15" width="13.140625" bestFit="1" customWidth="1"/>
    <col min="17" max="17" width="6.85546875" customWidth="1"/>
    <col min="18" max="18" width="8.85546875" customWidth="1"/>
    <col min="19" max="19" width="10.5703125" bestFit="1" customWidth="1"/>
  </cols>
  <sheetData>
    <row r="1" spans="1:20" ht="24" x14ac:dyDescent="0.25">
      <c r="A1" s="54" t="s">
        <v>55</v>
      </c>
    </row>
    <row r="2" spans="1:20" ht="26.25" x14ac:dyDescent="0.25">
      <c r="A2" s="53" t="s">
        <v>56</v>
      </c>
    </row>
    <row r="3" spans="1:20" ht="26.25" x14ac:dyDescent="0.25">
      <c r="A3" s="53" t="s">
        <v>57</v>
      </c>
    </row>
    <row r="4" spans="1:20" ht="6.75" customHeight="1" x14ac:dyDescent="0.25"/>
    <row r="5" spans="1:20" x14ac:dyDescent="0.25">
      <c r="C5" s="58" t="s">
        <v>8</v>
      </c>
      <c r="D5" s="58"/>
      <c r="L5" s="24"/>
      <c r="O5" s="58" t="s">
        <v>9</v>
      </c>
      <c r="P5" s="58"/>
      <c r="R5" s="58" t="s">
        <v>53</v>
      </c>
      <c r="S5" s="58"/>
      <c r="T5" s="24"/>
    </row>
    <row r="6" spans="1:20" x14ac:dyDescent="0.25">
      <c r="C6" s="1" t="s">
        <v>0</v>
      </c>
      <c r="D6" s="1" t="s">
        <v>1</v>
      </c>
      <c r="G6" s="22" t="s">
        <v>23</v>
      </c>
      <c r="H6" s="25">
        <f>_xlfn.STDEV.S(D7:D36)</f>
        <v>1326314.362512328</v>
      </c>
      <c r="K6" s="22" t="s">
        <v>23</v>
      </c>
      <c r="L6" s="16">
        <f>_xlfn.STDEV.S(P7:P36)</f>
        <v>253538.7842111947</v>
      </c>
      <c r="O6" s="1" t="s">
        <v>0</v>
      </c>
      <c r="P6" s="1" t="s">
        <v>1</v>
      </c>
      <c r="R6" s="1" t="s">
        <v>0</v>
      </c>
      <c r="S6" s="1" t="s">
        <v>1</v>
      </c>
    </row>
    <row r="7" spans="1:20" x14ac:dyDescent="0.25">
      <c r="C7" s="1">
        <v>1</v>
      </c>
      <c r="D7" s="2">
        <v>3500000</v>
      </c>
      <c r="G7" s="21" t="s">
        <v>24</v>
      </c>
      <c r="K7" s="21" t="s">
        <v>24</v>
      </c>
      <c r="O7" s="1">
        <v>1</v>
      </c>
      <c r="P7" s="2">
        <v>3200000</v>
      </c>
      <c r="R7" s="1">
        <v>1</v>
      </c>
      <c r="S7" s="2">
        <v>3500000</v>
      </c>
      <c r="T7" s="24"/>
    </row>
    <row r="8" spans="1:20" x14ac:dyDescent="0.25">
      <c r="C8" s="1">
        <v>2</v>
      </c>
      <c r="D8" s="2">
        <v>3535000</v>
      </c>
      <c r="G8" s="24"/>
      <c r="H8" s="24"/>
      <c r="I8" s="24"/>
      <c r="J8" s="24"/>
      <c r="K8" s="24"/>
      <c r="L8" s="24"/>
      <c r="O8" s="1">
        <v>2</v>
      </c>
      <c r="P8" s="2">
        <v>3400000</v>
      </c>
      <c r="R8" s="1">
        <v>2</v>
      </c>
      <c r="S8" s="2">
        <v>3535000</v>
      </c>
    </row>
    <row r="9" spans="1:20" x14ac:dyDescent="0.25">
      <c r="C9" s="1">
        <v>3</v>
      </c>
      <c r="D9" s="2">
        <v>3570350</v>
      </c>
      <c r="G9" s="15" t="s">
        <v>32</v>
      </c>
      <c r="H9" s="1">
        <v>30</v>
      </c>
      <c r="K9" s="15" t="s">
        <v>32</v>
      </c>
      <c r="L9" s="1">
        <v>30</v>
      </c>
      <c r="O9" s="1">
        <v>3</v>
      </c>
      <c r="P9" s="2">
        <v>3300000</v>
      </c>
      <c r="R9" s="1">
        <v>3</v>
      </c>
      <c r="S9" s="2">
        <v>3570350</v>
      </c>
    </row>
    <row r="10" spans="1:20" x14ac:dyDescent="0.25">
      <c r="C10" s="1">
        <v>4</v>
      </c>
      <c r="D10" s="2">
        <v>3606053.5</v>
      </c>
      <c r="O10" s="1">
        <v>4</v>
      </c>
      <c r="P10" s="2">
        <v>3500000</v>
      </c>
      <c r="R10" s="1">
        <v>4</v>
      </c>
      <c r="S10" s="2">
        <v>3606053.5</v>
      </c>
    </row>
    <row r="11" spans="1:20" x14ac:dyDescent="0.25">
      <c r="C11" s="1">
        <v>5</v>
      </c>
      <c r="D11" s="2">
        <v>3642114.0350000001</v>
      </c>
      <c r="G11" s="22" t="s">
        <v>31</v>
      </c>
      <c r="H11" s="26">
        <f>H6/SQRT(H9)</f>
        <v>242150.76489702877</v>
      </c>
      <c r="K11" s="22" t="s">
        <v>31</v>
      </c>
      <c r="L11" s="26">
        <f>L6/SQRT(L9)</f>
        <v>46289.637104968664</v>
      </c>
      <c r="M11" s="24"/>
      <c r="O11" s="1">
        <v>5</v>
      </c>
      <c r="P11" s="2">
        <v>3150000</v>
      </c>
      <c r="R11" s="1">
        <v>5</v>
      </c>
      <c r="S11" s="2">
        <v>3642114.0350000001</v>
      </c>
    </row>
    <row r="12" spans="1:20" x14ac:dyDescent="0.25">
      <c r="C12" s="1">
        <v>6</v>
      </c>
      <c r="D12" s="2">
        <v>3678535.1753500002</v>
      </c>
      <c r="O12" s="1">
        <v>6</v>
      </c>
      <c r="P12" s="2">
        <v>4000000</v>
      </c>
      <c r="R12" s="1">
        <v>6</v>
      </c>
      <c r="S12" s="2">
        <v>3678535.1753500002</v>
      </c>
    </row>
    <row r="13" spans="1:20" x14ac:dyDescent="0.25">
      <c r="C13" s="1">
        <v>7</v>
      </c>
      <c r="D13" s="2">
        <v>3715320.5271035</v>
      </c>
      <c r="O13" s="1">
        <v>7</v>
      </c>
      <c r="P13" s="2">
        <v>3705000</v>
      </c>
      <c r="R13" s="1">
        <v>7</v>
      </c>
      <c r="S13" s="2">
        <v>3715320.5271035</v>
      </c>
    </row>
    <row r="14" spans="1:20" x14ac:dyDescent="0.25">
      <c r="C14" s="1">
        <v>8</v>
      </c>
      <c r="D14" s="2">
        <v>3752473.7323745349</v>
      </c>
      <c r="M14" s="24"/>
      <c r="O14" s="1">
        <v>8</v>
      </c>
      <c r="P14" s="2">
        <v>2900000</v>
      </c>
      <c r="R14" s="1">
        <v>8</v>
      </c>
      <c r="S14" s="2">
        <v>3752473.7323745349</v>
      </c>
    </row>
    <row r="15" spans="1:20" x14ac:dyDescent="0.25">
      <c r="C15" s="1">
        <v>9</v>
      </c>
      <c r="D15" s="2">
        <v>3677424.2577270442</v>
      </c>
      <c r="G15" s="22" t="s">
        <v>23</v>
      </c>
      <c r="H15" s="10">
        <f>_xlfn.STDEV.S(S7:S66)</f>
        <v>1144965.7987810853</v>
      </c>
      <c r="M15" s="24"/>
      <c r="O15" s="1">
        <v>9</v>
      </c>
      <c r="P15" s="2">
        <f>P14*1.01</f>
        <v>2929000</v>
      </c>
      <c r="R15" s="1">
        <v>9</v>
      </c>
      <c r="S15" s="2">
        <v>3677424.2577270442</v>
      </c>
    </row>
    <row r="16" spans="1:20" x14ac:dyDescent="0.25">
      <c r="C16" s="1">
        <v>10</v>
      </c>
      <c r="D16" s="2">
        <v>3603875.7725725034</v>
      </c>
      <c r="G16" s="21" t="s">
        <v>24</v>
      </c>
      <c r="O16" s="1">
        <v>10</v>
      </c>
      <c r="P16" s="2">
        <f t="shared" ref="P16:P36" si="0">P15*1.01</f>
        <v>2958290</v>
      </c>
      <c r="R16" s="1">
        <v>10</v>
      </c>
      <c r="S16" s="2">
        <v>3603875.7725725034</v>
      </c>
    </row>
    <row r="17" spans="3:19" x14ac:dyDescent="0.25">
      <c r="C17" s="1">
        <v>11</v>
      </c>
      <c r="D17" s="2">
        <v>3531798.2571210535</v>
      </c>
      <c r="E17" s="3"/>
      <c r="G17" s="24"/>
      <c r="O17" s="1">
        <v>11</v>
      </c>
      <c r="P17" s="2">
        <f t="shared" si="0"/>
        <v>2987872.9</v>
      </c>
      <c r="R17" s="1">
        <v>11</v>
      </c>
      <c r="S17" s="2">
        <v>3531798.2571210535</v>
      </c>
    </row>
    <row r="18" spans="3:19" x14ac:dyDescent="0.25">
      <c r="C18" s="1">
        <v>12</v>
      </c>
      <c r="D18" s="2">
        <v>3461162.2919786326</v>
      </c>
      <c r="G18" s="15" t="s">
        <v>32</v>
      </c>
      <c r="H18" s="29">
        <v>60</v>
      </c>
      <c r="O18" s="1">
        <v>12</v>
      </c>
      <c r="P18" s="2">
        <f t="shared" si="0"/>
        <v>3017751.6289999997</v>
      </c>
      <c r="R18" s="1">
        <v>12</v>
      </c>
      <c r="S18" s="2">
        <v>3461162.2919786326</v>
      </c>
    </row>
    <row r="19" spans="3:19" x14ac:dyDescent="0.25">
      <c r="C19" s="1">
        <v>13</v>
      </c>
      <c r="D19" s="2">
        <v>3391939.0461390601</v>
      </c>
      <c r="O19" s="1">
        <v>13</v>
      </c>
      <c r="P19" s="2">
        <f t="shared" si="0"/>
        <v>3047929.1452899999</v>
      </c>
      <c r="R19" s="1">
        <v>13</v>
      </c>
      <c r="S19" s="2">
        <v>3391939.0461390601</v>
      </c>
    </row>
    <row r="20" spans="3:19" x14ac:dyDescent="0.25">
      <c r="C20" s="1">
        <v>14</v>
      </c>
      <c r="D20" s="2">
        <v>3324100.2652162788</v>
      </c>
      <c r="G20" s="22" t="s">
        <v>31</v>
      </c>
      <c r="H20" s="26">
        <f>H15/SQRT(H18)</f>
        <v>147814.44902187385</v>
      </c>
      <c r="O20" s="1">
        <v>14</v>
      </c>
      <c r="P20" s="2">
        <f t="shared" si="0"/>
        <v>3078408.4367428999</v>
      </c>
      <c r="R20" s="1">
        <v>14</v>
      </c>
      <c r="S20" s="2">
        <v>3324100.2652162788</v>
      </c>
    </row>
    <row r="21" spans="3:19" x14ac:dyDescent="0.25">
      <c r="C21" s="1">
        <v>15</v>
      </c>
      <c r="D21" s="2">
        <v>3257618.2599119535</v>
      </c>
      <c r="O21" s="1">
        <v>15</v>
      </c>
      <c r="P21" s="2">
        <f t="shared" si="0"/>
        <v>3109192.5211103288</v>
      </c>
      <c r="R21" s="1">
        <v>15</v>
      </c>
      <c r="S21" s="2">
        <v>3257618.2599119535</v>
      </c>
    </row>
    <row r="22" spans="3:19" x14ac:dyDescent="0.25">
      <c r="C22" s="1">
        <v>16</v>
      </c>
      <c r="D22" s="2">
        <v>4000000</v>
      </c>
      <c r="O22" s="1">
        <v>16</v>
      </c>
      <c r="P22" s="2">
        <f t="shared" si="0"/>
        <v>3140284.446321432</v>
      </c>
      <c r="R22" s="1">
        <v>16</v>
      </c>
      <c r="S22" s="2">
        <v>4000000</v>
      </c>
    </row>
    <row r="23" spans="3:19" x14ac:dyDescent="0.25">
      <c r="C23" s="1">
        <v>17</v>
      </c>
      <c r="D23" s="2">
        <v>4200000</v>
      </c>
      <c r="O23" s="1">
        <v>17</v>
      </c>
      <c r="P23" s="2">
        <f t="shared" si="0"/>
        <v>3171687.2907846463</v>
      </c>
      <c r="R23" s="1">
        <v>17</v>
      </c>
      <c r="S23" s="2">
        <v>4200000</v>
      </c>
    </row>
    <row r="24" spans="3:19" x14ac:dyDescent="0.25">
      <c r="C24" s="1">
        <v>18</v>
      </c>
      <c r="D24" s="2">
        <v>6500000</v>
      </c>
      <c r="O24" s="1">
        <v>18</v>
      </c>
      <c r="P24" s="2">
        <f t="shared" si="0"/>
        <v>3203404.163692493</v>
      </c>
      <c r="R24" s="1">
        <v>18</v>
      </c>
      <c r="S24" s="2">
        <v>6500000</v>
      </c>
    </row>
    <row r="25" spans="3:19" x14ac:dyDescent="0.25">
      <c r="C25" s="1">
        <v>19</v>
      </c>
      <c r="D25" s="2">
        <v>7000000</v>
      </c>
      <c r="O25" s="1">
        <v>19</v>
      </c>
      <c r="P25" s="2">
        <f t="shared" si="0"/>
        <v>3235438.2053294182</v>
      </c>
      <c r="R25" s="1">
        <v>19</v>
      </c>
      <c r="S25" s="2">
        <v>7000000</v>
      </c>
    </row>
    <row r="26" spans="3:19" x14ac:dyDescent="0.25">
      <c r="C26" s="1">
        <v>20</v>
      </c>
      <c r="D26" s="2">
        <v>6860000</v>
      </c>
      <c r="O26" s="1">
        <v>20</v>
      </c>
      <c r="P26" s="2">
        <f t="shared" si="0"/>
        <v>3267792.5873827124</v>
      </c>
      <c r="R26" s="1">
        <v>20</v>
      </c>
      <c r="S26" s="2">
        <v>6860000</v>
      </c>
    </row>
    <row r="27" spans="3:19" x14ac:dyDescent="0.25">
      <c r="C27" s="1">
        <v>21</v>
      </c>
      <c r="D27" s="2">
        <v>6722800</v>
      </c>
      <c r="O27" s="1">
        <v>21</v>
      </c>
      <c r="P27" s="2">
        <f t="shared" si="0"/>
        <v>3300470.5132565396</v>
      </c>
      <c r="R27" s="1">
        <v>21</v>
      </c>
      <c r="S27" s="2">
        <v>6722800</v>
      </c>
    </row>
    <row r="28" spans="3:19" x14ac:dyDescent="0.25">
      <c r="C28" s="1">
        <v>22</v>
      </c>
      <c r="D28" s="2">
        <v>6588344</v>
      </c>
      <c r="O28" s="1">
        <v>22</v>
      </c>
      <c r="P28" s="2">
        <f t="shared" si="0"/>
        <v>3333475.2183891051</v>
      </c>
      <c r="R28" s="1">
        <v>22</v>
      </c>
      <c r="S28" s="2">
        <v>6588344</v>
      </c>
    </row>
    <row r="29" spans="3:19" x14ac:dyDescent="0.25">
      <c r="C29" s="1">
        <v>23</v>
      </c>
      <c r="D29" s="2">
        <v>6456577.1200000001</v>
      </c>
      <c r="O29" s="1">
        <v>23</v>
      </c>
      <c r="P29" s="2">
        <f t="shared" si="0"/>
        <v>3366809.970572996</v>
      </c>
      <c r="R29" s="1">
        <v>23</v>
      </c>
      <c r="S29" s="2">
        <v>6456577.1200000001</v>
      </c>
    </row>
    <row r="30" spans="3:19" x14ac:dyDescent="0.25">
      <c r="C30" s="1">
        <v>24</v>
      </c>
      <c r="D30" s="2">
        <v>6327445.5776000004</v>
      </c>
      <c r="O30" s="1">
        <v>24</v>
      </c>
      <c r="P30" s="2">
        <f t="shared" si="0"/>
        <v>3400478.0702787261</v>
      </c>
      <c r="R30" s="1">
        <v>24</v>
      </c>
      <c r="S30" s="2">
        <v>6327445.5776000004</v>
      </c>
    </row>
    <row r="31" spans="3:19" x14ac:dyDescent="0.25">
      <c r="C31" s="1">
        <v>25</v>
      </c>
      <c r="D31" s="2">
        <v>4000000</v>
      </c>
      <c r="O31" s="1">
        <v>25</v>
      </c>
      <c r="P31" s="2">
        <f t="shared" si="0"/>
        <v>3434482.8509815135</v>
      </c>
      <c r="R31" s="1">
        <v>25</v>
      </c>
      <c r="S31" s="2">
        <v>4000000</v>
      </c>
    </row>
    <row r="32" spans="3:19" x14ac:dyDescent="0.25">
      <c r="C32" s="1">
        <v>26</v>
      </c>
      <c r="D32" s="2">
        <v>4200000</v>
      </c>
      <c r="O32" s="1">
        <v>26</v>
      </c>
      <c r="P32" s="2">
        <f t="shared" si="0"/>
        <v>3468827.6794913285</v>
      </c>
      <c r="R32" s="1">
        <v>26</v>
      </c>
      <c r="S32" s="2">
        <v>4200000</v>
      </c>
    </row>
    <row r="33" spans="3:19" x14ac:dyDescent="0.25">
      <c r="C33" s="1">
        <v>27</v>
      </c>
      <c r="D33" s="2">
        <v>6500000</v>
      </c>
      <c r="O33" s="1">
        <v>27</v>
      </c>
      <c r="P33" s="2">
        <f t="shared" si="0"/>
        <v>3503515.9562862418</v>
      </c>
      <c r="R33" s="1">
        <v>27</v>
      </c>
      <c r="S33" s="2">
        <v>6500000</v>
      </c>
    </row>
    <row r="34" spans="3:19" x14ac:dyDescent="0.25">
      <c r="C34" s="1">
        <v>28</v>
      </c>
      <c r="D34" s="2">
        <v>4800000</v>
      </c>
      <c r="O34" s="1">
        <v>28</v>
      </c>
      <c r="P34" s="2">
        <f t="shared" si="0"/>
        <v>3538551.1158491042</v>
      </c>
      <c r="R34" s="1">
        <v>28</v>
      </c>
      <c r="S34" s="2">
        <v>4800000</v>
      </c>
    </row>
    <row r="35" spans="3:19" x14ac:dyDescent="0.25">
      <c r="C35" s="1">
        <v>29</v>
      </c>
      <c r="D35" s="2">
        <v>4848000</v>
      </c>
      <c r="O35" s="1">
        <v>29</v>
      </c>
      <c r="P35" s="2">
        <f t="shared" si="0"/>
        <v>3573936.6270075953</v>
      </c>
      <c r="R35" s="1">
        <v>29</v>
      </c>
      <c r="S35" s="2">
        <v>4848000</v>
      </c>
    </row>
    <row r="36" spans="3:19" x14ac:dyDescent="0.25">
      <c r="C36" s="1">
        <v>30</v>
      </c>
      <c r="D36" s="2">
        <v>4896480</v>
      </c>
      <c r="O36" s="1">
        <v>30</v>
      </c>
      <c r="P36" s="2">
        <f t="shared" si="0"/>
        <v>3609675.9932776713</v>
      </c>
      <c r="R36" s="1">
        <v>30</v>
      </c>
      <c r="S36" s="2">
        <v>4896480</v>
      </c>
    </row>
    <row r="37" spans="3:19" x14ac:dyDescent="0.25">
      <c r="R37" s="1">
        <v>31</v>
      </c>
      <c r="S37" s="2">
        <v>3200000</v>
      </c>
    </row>
    <row r="38" spans="3:19" x14ac:dyDescent="0.25">
      <c r="R38" s="1">
        <v>32</v>
      </c>
      <c r="S38" s="2">
        <v>3400000</v>
      </c>
    </row>
    <row r="39" spans="3:19" x14ac:dyDescent="0.25">
      <c r="R39" s="1">
        <v>33</v>
      </c>
      <c r="S39" s="2">
        <v>3300000</v>
      </c>
    </row>
    <row r="40" spans="3:19" x14ac:dyDescent="0.25">
      <c r="R40" s="1">
        <v>34</v>
      </c>
      <c r="S40" s="2">
        <v>3500000</v>
      </c>
    </row>
    <row r="41" spans="3:19" x14ac:dyDescent="0.25">
      <c r="R41" s="1">
        <v>35</v>
      </c>
      <c r="S41" s="2">
        <v>3150000</v>
      </c>
    </row>
    <row r="42" spans="3:19" x14ac:dyDescent="0.25">
      <c r="R42" s="1">
        <v>36</v>
      </c>
      <c r="S42" s="2">
        <v>4000000</v>
      </c>
    </row>
    <row r="43" spans="3:19" x14ac:dyDescent="0.25">
      <c r="R43" s="1">
        <v>37</v>
      </c>
      <c r="S43" s="2">
        <v>3705000</v>
      </c>
    </row>
    <row r="44" spans="3:19" x14ac:dyDescent="0.25">
      <c r="R44" s="1">
        <v>38</v>
      </c>
      <c r="S44" s="2">
        <v>2900000</v>
      </c>
    </row>
    <row r="45" spans="3:19" x14ac:dyDescent="0.25">
      <c r="R45" s="1">
        <v>39</v>
      </c>
      <c r="S45" s="2">
        <f>S44*1.01</f>
        <v>2929000</v>
      </c>
    </row>
    <row r="46" spans="3:19" x14ac:dyDescent="0.25">
      <c r="R46" s="1">
        <v>40</v>
      </c>
      <c r="S46" s="2">
        <f t="shared" ref="S46:S66" si="1">S45*1.01</f>
        <v>2958290</v>
      </c>
    </row>
    <row r="47" spans="3:19" x14ac:dyDescent="0.25">
      <c r="R47" s="1">
        <v>41</v>
      </c>
      <c r="S47" s="2">
        <f t="shared" si="1"/>
        <v>2987872.9</v>
      </c>
    </row>
    <row r="48" spans="3:19" x14ac:dyDescent="0.25">
      <c r="R48" s="1">
        <v>42</v>
      </c>
      <c r="S48" s="2">
        <f t="shared" si="1"/>
        <v>3017751.6289999997</v>
      </c>
    </row>
    <row r="49" spans="18:19" x14ac:dyDescent="0.25">
      <c r="R49" s="1">
        <v>43</v>
      </c>
      <c r="S49" s="2">
        <f t="shared" si="1"/>
        <v>3047929.1452899999</v>
      </c>
    </row>
    <row r="50" spans="18:19" x14ac:dyDescent="0.25">
      <c r="R50" s="1">
        <v>44</v>
      </c>
      <c r="S50" s="2">
        <f t="shared" si="1"/>
        <v>3078408.4367428999</v>
      </c>
    </row>
    <row r="51" spans="18:19" x14ac:dyDescent="0.25">
      <c r="R51" s="1">
        <v>45</v>
      </c>
      <c r="S51" s="2">
        <f t="shared" si="1"/>
        <v>3109192.5211103288</v>
      </c>
    </row>
    <row r="52" spans="18:19" x14ac:dyDescent="0.25">
      <c r="R52" s="1">
        <v>46</v>
      </c>
      <c r="S52" s="2">
        <f t="shared" si="1"/>
        <v>3140284.446321432</v>
      </c>
    </row>
    <row r="53" spans="18:19" x14ac:dyDescent="0.25">
      <c r="R53" s="1">
        <v>47</v>
      </c>
      <c r="S53" s="2">
        <f t="shared" si="1"/>
        <v>3171687.2907846463</v>
      </c>
    </row>
    <row r="54" spans="18:19" x14ac:dyDescent="0.25">
      <c r="R54" s="1">
        <v>48</v>
      </c>
      <c r="S54" s="2">
        <f t="shared" si="1"/>
        <v>3203404.163692493</v>
      </c>
    </row>
    <row r="55" spans="18:19" x14ac:dyDescent="0.25">
      <c r="R55" s="1">
        <v>49</v>
      </c>
      <c r="S55" s="2">
        <f t="shared" si="1"/>
        <v>3235438.2053294182</v>
      </c>
    </row>
    <row r="56" spans="18:19" x14ac:dyDescent="0.25">
      <c r="R56" s="1">
        <v>50</v>
      </c>
      <c r="S56" s="2">
        <f t="shared" si="1"/>
        <v>3267792.5873827124</v>
      </c>
    </row>
    <row r="57" spans="18:19" x14ac:dyDescent="0.25">
      <c r="R57" s="1">
        <v>51</v>
      </c>
      <c r="S57" s="2">
        <f t="shared" si="1"/>
        <v>3300470.5132565396</v>
      </c>
    </row>
    <row r="58" spans="18:19" x14ac:dyDescent="0.25">
      <c r="R58" s="1">
        <v>52</v>
      </c>
      <c r="S58" s="2">
        <f t="shared" si="1"/>
        <v>3333475.2183891051</v>
      </c>
    </row>
    <row r="59" spans="18:19" x14ac:dyDescent="0.25">
      <c r="R59" s="1">
        <v>53</v>
      </c>
      <c r="S59" s="2">
        <f t="shared" si="1"/>
        <v>3366809.970572996</v>
      </c>
    </row>
    <row r="60" spans="18:19" x14ac:dyDescent="0.25">
      <c r="R60" s="1">
        <v>54</v>
      </c>
      <c r="S60" s="2">
        <f t="shared" si="1"/>
        <v>3400478.0702787261</v>
      </c>
    </row>
    <row r="61" spans="18:19" x14ac:dyDescent="0.25">
      <c r="R61" s="1">
        <v>55</v>
      </c>
      <c r="S61" s="2">
        <f t="shared" si="1"/>
        <v>3434482.8509815135</v>
      </c>
    </row>
    <row r="62" spans="18:19" x14ac:dyDescent="0.25">
      <c r="R62" s="1">
        <v>56</v>
      </c>
      <c r="S62" s="2">
        <f t="shared" si="1"/>
        <v>3468827.6794913285</v>
      </c>
    </row>
    <row r="63" spans="18:19" x14ac:dyDescent="0.25">
      <c r="R63" s="1">
        <v>57</v>
      </c>
      <c r="S63" s="2">
        <f t="shared" si="1"/>
        <v>3503515.9562862418</v>
      </c>
    </row>
    <row r="64" spans="18:19" x14ac:dyDescent="0.25">
      <c r="R64" s="1">
        <v>58</v>
      </c>
      <c r="S64" s="2">
        <f t="shared" si="1"/>
        <v>3538551.1158491042</v>
      </c>
    </row>
    <row r="65" spans="18:19" x14ac:dyDescent="0.25">
      <c r="R65" s="1">
        <v>59</v>
      </c>
      <c r="S65" s="2">
        <f t="shared" si="1"/>
        <v>3573936.6270075953</v>
      </c>
    </row>
    <row r="66" spans="18:19" x14ac:dyDescent="0.25">
      <c r="R66" s="1">
        <v>60</v>
      </c>
      <c r="S66" s="2">
        <f t="shared" si="1"/>
        <v>3609675.9932776713</v>
      </c>
    </row>
  </sheetData>
  <mergeCells count="3">
    <mergeCell ref="C5:D5"/>
    <mergeCell ref="O5:P5"/>
    <mergeCell ref="R5:S5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8E5C4E-9F22-4F24-A8FA-15B9AB9A082E}">
  <sheetPr codeName="Sheet9"/>
  <dimension ref="A1:N18"/>
  <sheetViews>
    <sheetView topLeftCell="B1" workbookViewId="0">
      <selection activeCell="C19" sqref="C19"/>
    </sheetView>
  </sheetViews>
  <sheetFormatPr defaultColWidth="11.42578125" defaultRowHeight="15" x14ac:dyDescent="0.25"/>
  <cols>
    <col min="3" max="3" width="16.140625" bestFit="1" customWidth="1"/>
    <col min="4" max="4" width="15.7109375" bestFit="1" customWidth="1"/>
    <col min="6" max="6" width="22.28515625" bestFit="1" customWidth="1"/>
    <col min="12" max="12" width="4.28515625" customWidth="1"/>
  </cols>
  <sheetData>
    <row r="1" spans="1:14" ht="26.25" x14ac:dyDescent="0.4">
      <c r="A1" s="5" t="s">
        <v>54</v>
      </c>
    </row>
    <row r="5" spans="1:14" x14ac:dyDescent="0.25">
      <c r="C5" s="41" t="s">
        <v>52</v>
      </c>
      <c r="F5" s="39" t="s">
        <v>51</v>
      </c>
    </row>
    <row r="6" spans="1:14" x14ac:dyDescent="0.25">
      <c r="A6" s="61" t="s">
        <v>33</v>
      </c>
      <c r="B6" s="62"/>
      <c r="C6" s="32" t="s">
        <v>36</v>
      </c>
      <c r="D6" s="22" t="s">
        <v>41</v>
      </c>
      <c r="E6" s="22"/>
      <c r="F6" s="29"/>
      <c r="G6" s="29"/>
      <c r="I6" s="15" t="s">
        <v>16</v>
      </c>
      <c r="M6" s="1" t="s">
        <v>38</v>
      </c>
      <c r="N6" t="s">
        <v>45</v>
      </c>
    </row>
    <row r="7" spans="1:14" x14ac:dyDescent="0.25">
      <c r="A7" s="63" t="s">
        <v>34</v>
      </c>
      <c r="B7" s="64"/>
      <c r="C7" s="1" t="s">
        <v>37</v>
      </c>
      <c r="D7" s="1" t="s">
        <v>35</v>
      </c>
      <c r="E7" s="1" t="s">
        <v>38</v>
      </c>
      <c r="F7" s="29"/>
      <c r="G7" s="29"/>
    </row>
    <row r="8" spans="1:14" x14ac:dyDescent="0.25">
      <c r="A8" s="28">
        <v>10</v>
      </c>
      <c r="B8" s="30">
        <v>20</v>
      </c>
      <c r="C8" s="28">
        <f>(A8+B8)/2</f>
        <v>15</v>
      </c>
      <c r="D8" s="31">
        <v>20</v>
      </c>
      <c r="E8" s="33">
        <f>C8*D8</f>
        <v>300</v>
      </c>
      <c r="F8" s="35">
        <f>POWER(C8-$C$15,2)</f>
        <v>392.03999999999991</v>
      </c>
      <c r="G8" s="35">
        <f>D8*F8</f>
        <v>7840.7999999999984</v>
      </c>
    </row>
    <row r="9" spans="1:14" x14ac:dyDescent="0.25">
      <c r="A9" s="28">
        <v>20</v>
      </c>
      <c r="B9" s="30">
        <v>30</v>
      </c>
      <c r="C9" s="28">
        <f t="shared" ref="C9:C12" si="0">(A9+B9)/2</f>
        <v>25</v>
      </c>
      <c r="D9" s="31">
        <v>31</v>
      </c>
      <c r="E9" s="33">
        <f t="shared" ref="E9:E12" si="1">C9*D9</f>
        <v>775</v>
      </c>
      <c r="F9" s="35">
        <f t="shared" ref="F9:F12" si="2">POWER(C9-$C$15,2)</f>
        <v>96.039999999999949</v>
      </c>
      <c r="G9" s="35">
        <f t="shared" ref="G9:G12" si="3">D9*F9</f>
        <v>2977.2399999999984</v>
      </c>
      <c r="I9" s="15" t="s">
        <v>15</v>
      </c>
      <c r="M9" s="29"/>
      <c r="N9" t="s">
        <v>46</v>
      </c>
    </row>
    <row r="10" spans="1:14" x14ac:dyDescent="0.25">
      <c r="A10" s="28">
        <v>30</v>
      </c>
      <c r="B10" s="30">
        <v>40</v>
      </c>
      <c r="C10" s="28">
        <f t="shared" si="0"/>
        <v>35</v>
      </c>
      <c r="D10" s="31">
        <v>40</v>
      </c>
      <c r="E10" s="33">
        <f t="shared" si="1"/>
        <v>1400</v>
      </c>
      <c r="F10" s="35">
        <f t="shared" si="2"/>
        <v>4.0000000000001139E-2</v>
      </c>
      <c r="G10" s="35">
        <f t="shared" si="3"/>
        <v>1.6000000000000456</v>
      </c>
    </row>
    <row r="11" spans="1:14" x14ac:dyDescent="0.25">
      <c r="A11" s="28">
        <v>40</v>
      </c>
      <c r="B11" s="30">
        <v>50</v>
      </c>
      <c r="C11" s="28">
        <f t="shared" si="0"/>
        <v>45</v>
      </c>
      <c r="D11" s="31">
        <v>50</v>
      </c>
      <c r="E11" s="33">
        <f t="shared" si="1"/>
        <v>2250</v>
      </c>
      <c r="F11" s="35">
        <f t="shared" si="2"/>
        <v>104.04000000000006</v>
      </c>
      <c r="G11" s="35">
        <f t="shared" si="3"/>
        <v>5202.0000000000027</v>
      </c>
      <c r="I11" s="20" t="s">
        <v>23</v>
      </c>
    </row>
    <row r="12" spans="1:14" x14ac:dyDescent="0.25">
      <c r="A12" s="28">
        <v>50</v>
      </c>
      <c r="B12" s="30">
        <v>60</v>
      </c>
      <c r="C12" s="28">
        <f t="shared" si="0"/>
        <v>55</v>
      </c>
      <c r="D12" s="31">
        <v>9</v>
      </c>
      <c r="E12" s="33">
        <f t="shared" si="1"/>
        <v>495</v>
      </c>
      <c r="F12" s="35">
        <f t="shared" si="2"/>
        <v>408.04000000000013</v>
      </c>
      <c r="G12" s="35">
        <f t="shared" si="3"/>
        <v>3672.360000000001</v>
      </c>
      <c r="I12" s="21" t="s">
        <v>44</v>
      </c>
    </row>
    <row r="13" spans="1:14" x14ac:dyDescent="0.25">
      <c r="B13" s="4"/>
      <c r="D13" s="27">
        <f>SUM(D8:D12)</f>
        <v>150</v>
      </c>
      <c r="E13" s="34">
        <f>SUM(E8:E12)</f>
        <v>5220</v>
      </c>
      <c r="G13" s="34">
        <f>SUM(var)</f>
        <v>19694</v>
      </c>
    </row>
    <row r="14" spans="1:14" x14ac:dyDescent="0.25">
      <c r="I14" s="15" t="s">
        <v>43</v>
      </c>
    </row>
    <row r="15" spans="1:14" x14ac:dyDescent="0.25">
      <c r="B15" s="15" t="s">
        <v>16</v>
      </c>
      <c r="C15" s="36">
        <f>E13/D13</f>
        <v>34.799999999999997</v>
      </c>
    </row>
    <row r="16" spans="1:14" x14ac:dyDescent="0.25">
      <c r="B16" s="22"/>
      <c r="C16" s="14">
        <f>G13/(D13-1)</f>
        <v>132.17449664429529</v>
      </c>
    </row>
    <row r="17" spans="2:3" x14ac:dyDescent="0.25">
      <c r="B17" s="15" t="s">
        <v>42</v>
      </c>
      <c r="C17" s="37">
        <f>SQRT(C16)</f>
        <v>11.496716776727837</v>
      </c>
    </row>
    <row r="18" spans="2:3" x14ac:dyDescent="0.25">
      <c r="B18" s="15" t="s">
        <v>43</v>
      </c>
      <c r="C18" s="38">
        <f>C17/C15</f>
        <v>0.33036542461861601</v>
      </c>
    </row>
  </sheetData>
  <mergeCells count="2">
    <mergeCell ref="A6:B6"/>
    <mergeCell ref="A7:B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7</vt:i4>
      </vt:variant>
    </vt:vector>
  </HeadingPairs>
  <TitlesOfParts>
    <vt:vector size="17" baseType="lpstr">
      <vt:lpstr>MDD</vt:lpstr>
      <vt:lpstr>QUÉ</vt:lpstr>
      <vt:lpstr>MDDP</vt:lpstr>
      <vt:lpstr>VARIANZA</vt:lpstr>
      <vt:lpstr>RANGO</vt:lpstr>
      <vt:lpstr>DESVEST</vt:lpstr>
      <vt:lpstr>COEFICIENTE VAR.</vt:lpstr>
      <vt:lpstr>ERROR TÍPICO</vt:lpstr>
      <vt:lpstr>DA</vt:lpstr>
      <vt:lpstr>EJERCICIO</vt:lpstr>
      <vt:lpstr>MUESTRA</vt:lpstr>
      <vt:lpstr>MUESTRA2</vt:lpstr>
      <vt:lpstr>SAMPS</vt:lpstr>
      <vt:lpstr>SAMPS2</vt:lpstr>
      <vt:lpstr>var</vt:lpstr>
      <vt:lpstr>VENTAS</vt:lpstr>
      <vt:lpstr>VENTAS2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Duván Acosta</dc:creator>
  <cp:lastModifiedBy>jojed</cp:lastModifiedBy>
  <cp:lastPrinted>2020-06-29T21:45:00Z</cp:lastPrinted>
  <dcterms:created xsi:type="dcterms:W3CDTF">2020-06-09T23:30:28Z</dcterms:created>
  <dcterms:modified xsi:type="dcterms:W3CDTF">2023-03-17T23:53:14Z</dcterms:modified>
</cp:coreProperties>
</file>