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ed\OneDrive\Escritorio\Estadistica en organizaciones\"/>
    </mc:Choice>
  </mc:AlternateContent>
  <xr:revisionPtr revIDLastSave="0" documentId="13_ncr:1_{E45ADA55-09D6-4F3C-851B-6DBC8C0C50CB}" xr6:coauthVersionLast="47" xr6:coauthVersionMax="47" xr10:uidLastSave="{00000000-0000-0000-0000-000000000000}"/>
  <bookViews>
    <workbookView xWindow="-120" yWindow="-120" windowWidth="20730" windowHeight="11040" firstSheet="2" activeTab="6" xr2:uid="{0007C049-A62D-472A-A65E-460ABE0FF797}"/>
  </bookViews>
  <sheets>
    <sheet name="MDPO" sheetId="3" r:id="rId1"/>
    <sheet name="QUÉ" sheetId="11" r:id="rId2"/>
    <sheet name="MDP" sheetId="1" r:id="rId3"/>
    <sheet name="DNA" sheetId="4" r:id="rId4"/>
    <sheet name="DA CUARTIL" sheetId="5" r:id="rId5"/>
    <sheet name="DA DECIL" sheetId="14" r:id="rId6"/>
    <sheet name="DA PERCENTIL" sheetId="15" r:id="rId7"/>
  </sheets>
  <definedNames>
    <definedName name="ventas">DNA!$C$5:$C$34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5" l="1"/>
  <c r="M18" i="15" s="1"/>
  <c r="H11" i="15"/>
  <c r="M13" i="15" s="1"/>
  <c r="H5" i="15"/>
  <c r="M6" i="15" s="1"/>
  <c r="H19" i="15"/>
  <c r="H13" i="15"/>
  <c r="H7" i="15"/>
  <c r="H18" i="15"/>
  <c r="H12" i="15"/>
  <c r="H6" i="15"/>
  <c r="L18" i="15"/>
  <c r="L13" i="15"/>
  <c r="L6" i="15"/>
  <c r="H12" i="14"/>
  <c r="M13" i="14"/>
  <c r="H18" i="14"/>
  <c r="M18" i="14" s="1"/>
  <c r="H6" i="14"/>
  <c r="M6" i="14"/>
  <c r="H20" i="14"/>
  <c r="H19" i="14"/>
  <c r="H17" i="14"/>
  <c r="L18" i="14"/>
  <c r="H13" i="14"/>
  <c r="H11" i="14"/>
  <c r="L6" i="14"/>
  <c r="L13" i="14"/>
  <c r="H7" i="14"/>
  <c r="H5" i="14"/>
  <c r="M18" i="5"/>
  <c r="H19" i="5"/>
  <c r="H18" i="5"/>
  <c r="H17" i="5"/>
  <c r="M13" i="5"/>
  <c r="L18" i="5"/>
  <c r="H13" i="5"/>
  <c r="H12" i="5"/>
  <c r="H11" i="5"/>
  <c r="M6" i="5"/>
  <c r="L13" i="5"/>
  <c r="H7" i="5"/>
  <c r="H6" i="5"/>
  <c r="H5" i="5"/>
  <c r="L6" i="5"/>
  <c r="K8" i="4"/>
  <c r="K7" i="4"/>
  <c r="K6" i="4"/>
  <c r="K5" i="4"/>
  <c r="O8" i="4"/>
  <c r="O7" i="4"/>
  <c r="O6" i="4"/>
  <c r="O5" i="4"/>
  <c r="G8" i="4"/>
  <c r="G7" i="4"/>
  <c r="G6" i="4"/>
  <c r="G5" i="4"/>
  <c r="C11" i="15"/>
  <c r="D6" i="15"/>
  <c r="D7" i="15" s="1"/>
  <c r="D8" i="15" s="1"/>
  <c r="D9" i="15" s="1"/>
  <c r="D10" i="15" s="1"/>
  <c r="C11" i="14"/>
  <c r="D6" i="14"/>
  <c r="D7" i="14" s="1"/>
  <c r="D8" i="14" s="1"/>
  <c r="D9" i="14" s="1"/>
  <c r="D10" i="14" s="1"/>
  <c r="D6" i="5" l="1"/>
  <c r="D7" i="5" s="1"/>
  <c r="D8" i="5" s="1"/>
  <c r="D9" i="5" s="1"/>
  <c r="D10" i="5" s="1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tc={9559AD74-4D44-40C7-87F1-BC49D32C8CFB}</author>
    <author>tc={82567C2C-A7BE-496C-B9AF-C1A14CE5EAE7}</author>
    <author>tc={E40D437B-58C0-40C4-9DD8-A07239BFD701}</author>
  </authors>
  <commentList>
    <comment ref="L5" authorId="0" shapeId="0" xr:uid="{9559AD74-4D44-40C7-87F1-BC49D32C8CF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2" authorId="1" shapeId="0" xr:uid="{82567C2C-A7BE-496C-B9AF-C1A14CE5EAE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7" authorId="2" shapeId="0" xr:uid="{E40D437B-58C0-40C4-9DD8-A07239BFD70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tc={24B11610-1F9E-461F-BD09-43F90C095E3C}</author>
    <author>tc={09EC8A8A-8D89-4144-9F90-923FAA5355A4}</author>
    <author>tc={D5B5F597-6BBA-44A9-B12B-E050CA5FE5BE}</author>
  </authors>
  <commentList>
    <comment ref="L5" authorId="0" shapeId="0" xr:uid="{24B11610-1F9E-461F-BD09-43F90C095E3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2" authorId="1" shapeId="0" xr:uid="{09EC8A8A-8D89-4144-9F90-923FAA5355A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7" authorId="2" shapeId="0" xr:uid="{D5B5F597-6BBA-44A9-B12B-E050CA5FE5B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tc={74357318-CC4F-411A-9BE7-98B2B5EE4E87}</author>
    <author>tc={28087B4D-7089-43FC-B1A4-860F3E8A9BA4}</author>
    <author>tc={F7007229-3620-4893-862C-9969708956F6}</author>
  </authors>
  <commentList>
    <comment ref="L5" authorId="0" shapeId="0" xr:uid="{74357318-CC4F-411A-9BE7-98B2B5EE4E8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2" authorId="1" shapeId="0" xr:uid="{28087B4D-7089-43FC-B1A4-860F3E8A9BA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  <comment ref="L17" authorId="2" shapeId="0" xr:uid="{F7007229-3620-4893-862C-9969708956F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  </r>
      </text>
    </comment>
  </commentList>
</comments>
</file>

<file path=xl/sharedStrings.xml><?xml version="1.0" encoding="utf-8"?>
<sst xmlns="http://schemas.openxmlformats.org/spreadsheetml/2006/main" count="166" uniqueCount="57">
  <si>
    <t>fi</t>
  </si>
  <si>
    <t>N=</t>
  </si>
  <si>
    <t>Fi</t>
  </si>
  <si>
    <t>Li</t>
  </si>
  <si>
    <t>Fi-1</t>
  </si>
  <si>
    <t>Limite inferior de la clase</t>
  </si>
  <si>
    <t>ai</t>
  </si>
  <si>
    <t>Dia</t>
  </si>
  <si>
    <t>¿QUÉ SON LAS MEDIDAS DE POSICIÓN?</t>
  </si>
  <si>
    <t>MEDIDAS DE POSICIÓN</t>
  </si>
  <si>
    <t>Q1</t>
  </si>
  <si>
    <t>Q2</t>
  </si>
  <si>
    <t>Q3</t>
  </si>
  <si>
    <t>Q4</t>
  </si>
  <si>
    <t>CUARTILES</t>
  </si>
  <si>
    <t>P5</t>
  </si>
  <si>
    <t>P45</t>
  </si>
  <si>
    <t>P60</t>
  </si>
  <si>
    <t>PERCENTILES</t>
  </si>
  <si>
    <t>D1</t>
  </si>
  <si>
    <t>D4</t>
  </si>
  <si>
    <t>D5</t>
  </si>
  <si>
    <t>D6</t>
  </si>
  <si>
    <t>DECILES</t>
  </si>
  <si>
    <t>Venta</t>
  </si>
  <si>
    <t>La empresa X requiere conocer algunos porcentajes para mejorar los tiempos de respuesta en las llamadas</t>
  </si>
  <si>
    <t>Nro. Empleados</t>
  </si>
  <si>
    <t>Duración segundos</t>
  </si>
  <si>
    <t>K (Cuartil)</t>
  </si>
  <si>
    <t>(K*N)/4</t>
  </si>
  <si>
    <t xml:space="preserve">fi </t>
  </si>
  <si>
    <t>frecuencia de la clase</t>
  </si>
  <si>
    <t>amplitud de la clase</t>
  </si>
  <si>
    <t>Qk</t>
  </si>
  <si>
    <t>Frecuencia acumulada de la clase anterior</t>
  </si>
  <si>
    <t>K (Decil)</t>
  </si>
  <si>
    <t>(K*N)/10</t>
  </si>
  <si>
    <t>K (Percentil)</t>
  </si>
  <si>
    <t>(K*N)/100</t>
  </si>
  <si>
    <t>EL 25% EMPLEADOS DEMORAN ENTRE 10 Y 26,07 SEGUNDOS EN CADA LLAMADA</t>
  </si>
  <si>
    <t>seg</t>
  </si>
  <si>
    <t>EL 50% EMPLEADOS DEMORAN ENTRE 10 Y 38,08 SEGUNDOS EN CADA LLAMADA</t>
  </si>
  <si>
    <t>EL 75% EMPLEADOS DEMORAN ENTRE 10 Y 47,93 SEGUNDOS EN CADA LLAMADA</t>
  </si>
  <si>
    <t>Clases</t>
  </si>
  <si>
    <t>EL 10% EMPLEADOS DEMORAN ENTRE 10 Y 20,71 SEGUNDOS EN CADA LLAMADA</t>
  </si>
  <si>
    <t>EL 90% EMPLEADOS DEMORAN ENTRE 10 Y 54,83 SEGUNDOS EN CADA LLAMADA</t>
  </si>
  <si>
    <t>EL 40% EMPLEADOS DEMORAN ENTRE 10 Y 32,31 SEGUNDOS EN CADA LLAMADA</t>
  </si>
  <si>
    <t>Deciles: son los nueve valores que dividen la serie de datos en diez partes iguales</t>
  </si>
  <si>
    <t xml:space="preserve">Cuartiles: son los tres valores de la variable que dividen a un conjunto de datos ordenados en cuatro partes iguales. </t>
  </si>
  <si>
    <t>Percentiles: son los 99 valores que dividen la serie de datos en 100 partes iguales</t>
  </si>
  <si>
    <t>EL 15% EMPLEADOS DEMORAN ENTRE 10 Y 22,5 SEGUNDOS EN CADA LLAMADA</t>
  </si>
  <si>
    <t>EL 37% EMPLEADOS DEMORAN ENTRE 10 Y 30,58 SEGUNDOS EN CADA LLAMADA</t>
  </si>
  <si>
    <t>INTERPRETACIÓN</t>
  </si>
  <si>
    <t>VENTAS ORDENADAS</t>
  </si>
  <si>
    <t>P7</t>
  </si>
  <si>
    <t>EL 80% EMPLEADOS DEMORAN ENTRE 10 Y 49,76 SEGUNDOS EN CADA LLAMADA</t>
  </si>
  <si>
    <t>EL 25% EL 25% DE LAS VENTAS ESTA POR DEBAJO DE 3.578.731,44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</si>
</sst>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64" fontId="0" fillId="0" borderId="1" xfId="1" applyNumberFormat="1" applyFont="1" applyBorder="1"/>
    <xf numFmtId="164" fontId="0" fillId="0" borderId="0" xfId="0" applyNumberFormat="1"/>
    <xf numFmtId="9" fontId="0" fillId="0" borderId="1" xfId="0" applyNumberFormat="1" applyBorder="1"/>
    <xf numFmtId="0" fontId="5" fillId="0" borderId="0" xfId="0" applyFont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8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43" fontId="0" fillId="0" borderId="1" xfId="1" applyFont="1" applyBorder="1"/>
    <xf numFmtId="164" fontId="0" fillId="2" borderId="1" xfId="1" applyNumberFormat="1" applyFont="1" applyFill="1" applyBorder="1"/>
    <xf numFmtId="0" fontId="10" fillId="0" borderId="0" xfId="0" applyFont="1"/>
    <xf numFmtId="164" fontId="7" fillId="6" borderId="1" xfId="1" applyNumberFormat="1" applyFont="1" applyFill="1" applyBorder="1"/>
    <xf numFmtId="0" fontId="11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148046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POSICIÓN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3</xdr:row>
      <xdr:rowOff>9524</xdr:rowOff>
    </xdr:from>
    <xdr:to>
      <xdr:col>10</xdr:col>
      <xdr:colOff>304800</xdr:colOff>
      <xdr:row>22</xdr:row>
      <xdr:rowOff>7676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283AC1-4146-4D0E-B814-2BCB09FA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81024"/>
          <a:ext cx="4876800" cy="3493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200025</xdr:rowOff>
    </xdr:from>
    <xdr:to>
      <xdr:col>16</xdr:col>
      <xdr:colOff>142875</xdr:colOff>
      <xdr:row>21</xdr:row>
      <xdr:rowOff>65084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200025"/>
          <a:ext cx="12077700" cy="401795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 valores que permiten dividir el conjunto de datos en partes porcentuales iguales y se usan para clasificar una observación dentro de una población o muestra. Las más usuales son los cuartiles, los deciles y los percentiles.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Cuartiles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son los tres valores de la variable que dividen a un conjunto de datos ordenados en cuatro partes iguales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dan valores de 25%,50%,y 75%.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Deciles: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son los nueve valores que dividen la serie de datos en diez partes iguales, dan  valores</a:t>
          </a:r>
        </a:p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desde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10%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 90% de los datos.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Percentiles: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son los 99 valores que dividen la serie de datos en 100 partes iguales, dan valores del1%, al 99% de los datos.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18</xdr:col>
      <xdr:colOff>561975</xdr:colOff>
      <xdr:row>2</xdr:row>
      <xdr:rowOff>57150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3D00AF2-0E73-4557-A362-B1C5432B60A1}"/>
            </a:ext>
          </a:extLst>
        </xdr:cNvPr>
        <xdr:cNvSpPr txBox="1"/>
      </xdr:nvSpPr>
      <xdr:spPr>
        <a:xfrm>
          <a:off x="1133475" y="0"/>
          <a:ext cx="9677400" cy="4381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Cuartiles, Deciles y Percentiles para datos no agrupados</a:t>
          </a:r>
          <a:endParaRPr lang="es-ES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4</xdr:row>
      <xdr:rowOff>38100</xdr:rowOff>
    </xdr:from>
    <xdr:to>
      <xdr:col>16</xdr:col>
      <xdr:colOff>37865</xdr:colOff>
      <xdr:row>8</xdr:row>
      <xdr:rowOff>85624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4FD2D1-0873-407F-827F-D12D43FC2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791825" y="942975"/>
          <a:ext cx="1876190" cy="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4</xdr:row>
      <xdr:rowOff>0</xdr:rowOff>
    </xdr:from>
    <xdr:to>
      <xdr:col>16</xdr:col>
      <xdr:colOff>104775</xdr:colOff>
      <xdr:row>8</xdr:row>
      <xdr:rowOff>95143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C23407-992C-4644-92CE-7D3A517E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</a:blip>
        <a:srcRect l="6335" r="4060"/>
        <a:stretch/>
      </xdr:blipFill>
      <xdr:spPr>
        <a:xfrm>
          <a:off x="10515600" y="714375"/>
          <a:ext cx="1885950" cy="8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3</xdr:row>
      <xdr:rowOff>152400</xdr:rowOff>
    </xdr:from>
    <xdr:to>
      <xdr:col>16</xdr:col>
      <xdr:colOff>123582</xdr:colOff>
      <xdr:row>8</xdr:row>
      <xdr:rowOff>37995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789938-78FC-49F1-B8CE-57C400046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10477500" y="676275"/>
          <a:ext cx="1942857" cy="8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iam Duván Acosta" id="{5C61B00D-DDA9-4F48-9589-CEE7188DDD98}" userId="fe68e32f3d92f28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0-06-25T15:44:48.50" personId="{5C61B00D-DDA9-4F48-9589-CEE7188DDD98}" id="{9559AD74-4D44-40C7-87F1-BC49D32C8CFB}">
    <text>El resultado se busca en la Fi</text>
  </threadedComment>
  <threadedComment ref="L12" dT="2020-06-25T15:45:46.48" personId="{5C61B00D-DDA9-4F48-9589-CEE7188DDD98}" id="{82567C2C-A7BE-496C-B9AF-C1A14CE5EAE7}">
    <text>El resultado se busca en la Fi</text>
  </threadedComment>
  <threadedComment ref="L17" dT="2020-06-25T15:45:54.85" personId="{5C61B00D-DDA9-4F48-9589-CEE7188DDD98}" id="{E40D437B-58C0-40C4-9DD8-A07239BFD701}">
    <text>El resultado se busca en la Fi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5" dT="2020-06-25T15:46:08.84" personId="{5C61B00D-DDA9-4F48-9589-CEE7188DDD98}" id="{24B11610-1F9E-461F-BD09-43F90C095E3C}">
    <text>El resultado se busca en la Fi</text>
  </threadedComment>
  <threadedComment ref="L12" dT="2020-06-25T15:46:20.09" personId="{5C61B00D-DDA9-4F48-9589-CEE7188DDD98}" id="{09EC8A8A-8D89-4144-9F90-923FAA5355A4}">
    <text>El resultado se busca en la Fi</text>
  </threadedComment>
  <threadedComment ref="L17" dT="2020-06-25T15:46:27.50" personId="{5C61B00D-DDA9-4F48-9589-CEE7188DDD98}" id="{D5B5F597-6BBA-44A9-B12B-E050CA5FE5BE}">
    <text>El resultado se busca en la Fi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5" dT="2020-06-25T15:47:04.88" personId="{5C61B00D-DDA9-4F48-9589-CEE7188DDD98}" id="{74357318-CC4F-411A-9BE7-98B2B5EE4E87}">
    <text>El resultado se busca en la Fi</text>
  </threadedComment>
  <threadedComment ref="L12" dT="2020-06-25T15:49:09.04" personId="{5C61B00D-DDA9-4F48-9589-CEE7188DDD98}" id="{28087B4D-7089-43FC-B1A4-860F3E8A9BA4}">
    <text>El resultado se busca en la Fi</text>
  </threadedComment>
  <threadedComment ref="L17" dT="2020-06-25T15:49:15.45" personId="{5C61B00D-DDA9-4F48-9589-CEE7188DDD98}" id="{F7007229-3620-4893-862C-9969708956F6}">
    <text>El resultado se busca en la Fi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J23"/>
  <sheetViews>
    <sheetView showGridLines="0" workbookViewId="0">
      <selection activeCell="F23" sqref="F23:J23"/>
    </sheetView>
  </sheetViews>
  <sheetFormatPr defaultColWidth="11.42578125" defaultRowHeight="15" x14ac:dyDescent="0.25"/>
  <sheetData>
    <row r="20" spans="5:10" ht="5.25" customHeight="1" x14ac:dyDescent="0.25">
      <c r="E20" s="41"/>
      <c r="F20" s="41"/>
      <c r="G20" s="41"/>
      <c r="H20" s="41"/>
      <c r="I20" s="41"/>
      <c r="J20" s="41"/>
    </row>
    <row r="23" spans="5:10" x14ac:dyDescent="0.25">
      <c r="F23" s="41"/>
      <c r="G23" s="41"/>
      <c r="H23" s="41"/>
      <c r="I23" s="41"/>
      <c r="J23" s="41"/>
    </row>
  </sheetData>
  <mergeCells count="2">
    <mergeCell ref="E20:J20"/>
    <mergeCell ref="F23:J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defaultColWidth="11.42578125" defaultRowHeight="15" x14ac:dyDescent="0.25"/>
  <sheetData>
    <row r="9" spans="1:15" ht="31.5" x14ac:dyDescent="0.5">
      <c r="A9" s="42" t="s">
        <v>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activeCell="D23" sqref="D23"/>
    </sheetView>
  </sheetViews>
  <sheetFormatPr defaultColWidth="11.42578125" defaultRowHeight="15" x14ac:dyDescent="0.25"/>
  <sheetData>
    <row r="1" spans="1:15" ht="27" customHeight="1" x14ac:dyDescent="0.5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3:T34"/>
  <sheetViews>
    <sheetView showGridLines="0" topLeftCell="G1" workbookViewId="0">
      <selection activeCell="K9" sqref="K9"/>
    </sheetView>
  </sheetViews>
  <sheetFormatPr defaultColWidth="11.42578125" defaultRowHeight="15" x14ac:dyDescent="0.25"/>
  <cols>
    <col min="2" max="2" width="4.85546875" customWidth="1"/>
    <col min="5" max="5" width="3.42578125" bestFit="1" customWidth="1"/>
    <col min="6" max="6" width="5.5703125" bestFit="1" customWidth="1"/>
    <col min="7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5.7109375" customWidth="1"/>
    <col min="20" max="20" width="14.7109375" customWidth="1"/>
  </cols>
  <sheetData>
    <row r="3" spans="2:20" x14ac:dyDescent="0.25">
      <c r="S3" s="43" t="s">
        <v>53</v>
      </c>
      <c r="T3" s="43"/>
    </row>
    <row r="4" spans="2:20" x14ac:dyDescent="0.25">
      <c r="B4" s="3" t="s">
        <v>7</v>
      </c>
      <c r="C4" s="3" t="s">
        <v>24</v>
      </c>
      <c r="E4" s="44" t="s">
        <v>14</v>
      </c>
      <c r="F4" s="44"/>
      <c r="G4" s="44"/>
      <c r="I4" s="44" t="s">
        <v>23</v>
      </c>
      <c r="J4" s="44"/>
      <c r="K4" s="44"/>
      <c r="M4" s="44" t="s">
        <v>18</v>
      </c>
      <c r="N4" s="44"/>
      <c r="O4" s="44"/>
      <c r="S4" s="24" t="s">
        <v>7</v>
      </c>
      <c r="T4" s="24" t="s">
        <v>24</v>
      </c>
    </row>
    <row r="5" spans="2:20" x14ac:dyDescent="0.25">
      <c r="B5" s="3">
        <v>1</v>
      </c>
      <c r="C5" s="7">
        <v>3500000</v>
      </c>
      <c r="E5" s="1" t="s">
        <v>10</v>
      </c>
      <c r="F5" s="9">
        <v>0.25</v>
      </c>
      <c r="G5" s="36">
        <f>QUARTILE(ventas,1)</f>
        <v>3578731.4431431256</v>
      </c>
      <c r="I5" s="1" t="s">
        <v>19</v>
      </c>
      <c r="J5" s="9">
        <v>0.1</v>
      </c>
      <c r="K5" s="36">
        <f>PERCENTILE(ventas,0.1)</f>
        <v>3454239.9673946751</v>
      </c>
      <c r="M5" s="1" t="s">
        <v>15</v>
      </c>
      <c r="N5" s="9">
        <v>0.05</v>
      </c>
      <c r="O5" s="36">
        <f>PERCENTILE(ventas,0.01)</f>
        <v>3276898.0414502081</v>
      </c>
      <c r="S5" s="24">
        <v>1</v>
      </c>
      <c r="T5" s="37">
        <v>3257618.2599119535</v>
      </c>
    </row>
    <row r="6" spans="2:20" x14ac:dyDescent="0.25">
      <c r="B6" s="3">
        <v>2</v>
      </c>
      <c r="C6" s="7">
        <v>3535000</v>
      </c>
      <c r="E6" s="1" t="s">
        <v>11</v>
      </c>
      <c r="F6" s="9">
        <v>0.5</v>
      </c>
      <c r="G6" s="36">
        <f>QUARTILE(ventas,2)</f>
        <v>3876236.8661872675</v>
      </c>
      <c r="I6" s="1" t="s">
        <v>20</v>
      </c>
      <c r="J6" s="9">
        <v>0.4</v>
      </c>
      <c r="K6" s="36">
        <f>PERCENTILE(ventas,0.4)</f>
        <v>3678090.8083008179</v>
      </c>
      <c r="M6" s="1" t="s">
        <v>54</v>
      </c>
      <c r="N6" s="9">
        <v>7.0000000000000007E-2</v>
      </c>
      <c r="O6" s="36">
        <f>PERCENTILE(ventas,0.07)</f>
        <v>3394015.7435142472</v>
      </c>
      <c r="S6" s="24">
        <v>2</v>
      </c>
      <c r="T6" s="37">
        <v>3324100.2652162788</v>
      </c>
    </row>
    <row r="7" spans="2:20" x14ac:dyDescent="0.25">
      <c r="B7" s="3">
        <v>3</v>
      </c>
      <c r="C7" s="7">
        <v>3570350</v>
      </c>
      <c r="E7" s="1" t="s">
        <v>12</v>
      </c>
      <c r="F7" s="9">
        <v>0.75</v>
      </c>
      <c r="G7" s="36">
        <f>QUARTILE(ventas,3)</f>
        <v>5969704.1831999999</v>
      </c>
      <c r="I7" s="1" t="s">
        <v>21</v>
      </c>
      <c r="J7" s="9">
        <v>0.5</v>
      </c>
      <c r="K7" s="36">
        <f>PERCENTILE(ventas,0.5)</f>
        <v>3876236.8661872675</v>
      </c>
      <c r="M7" s="1" t="s">
        <v>16</v>
      </c>
      <c r="N7" s="9">
        <v>0.45</v>
      </c>
      <c r="O7" s="36">
        <f>PERCENTILE(ventas,0.45)</f>
        <v>3717178.1873670518</v>
      </c>
      <c r="S7" s="24">
        <v>3</v>
      </c>
      <c r="T7" s="37">
        <v>3391939.0461390601</v>
      </c>
    </row>
    <row r="8" spans="2:20" x14ac:dyDescent="0.25">
      <c r="B8" s="3">
        <v>4</v>
      </c>
      <c r="C8" s="7">
        <v>3606053.5</v>
      </c>
      <c r="E8" s="1" t="s">
        <v>13</v>
      </c>
      <c r="F8" s="9">
        <v>1</v>
      </c>
      <c r="G8" s="36">
        <f>QUARTILE(ventas,4)</f>
        <v>7000000</v>
      </c>
      <c r="I8" s="1" t="s">
        <v>22</v>
      </c>
      <c r="J8" s="9">
        <v>0.6</v>
      </c>
      <c r="K8" s="36">
        <f>PERCENTILE(ventas,0.6)</f>
        <v>4200000</v>
      </c>
      <c r="M8" s="1" t="s">
        <v>17</v>
      </c>
      <c r="N8" s="9">
        <v>0.6</v>
      </c>
      <c r="O8" s="36">
        <f>PERCENTILE(ventas,0.6)</f>
        <v>4200000</v>
      </c>
      <c r="S8" s="24">
        <v>4</v>
      </c>
      <c r="T8" s="37">
        <v>3461162.2919786326</v>
      </c>
    </row>
    <row r="9" spans="2:20" x14ac:dyDescent="0.25">
      <c r="B9" s="3">
        <v>5</v>
      </c>
      <c r="C9" s="7">
        <v>3642114.0350000001</v>
      </c>
      <c r="S9" s="24">
        <v>5</v>
      </c>
      <c r="T9" s="37">
        <v>3500000</v>
      </c>
    </row>
    <row r="10" spans="2:20" x14ac:dyDescent="0.25">
      <c r="B10" s="3">
        <v>6</v>
      </c>
      <c r="C10" s="7">
        <v>3678535.1753500002</v>
      </c>
      <c r="S10" s="24">
        <v>6</v>
      </c>
      <c r="T10" s="37">
        <v>3531798.2571210535</v>
      </c>
    </row>
    <row r="11" spans="2:20" x14ac:dyDescent="0.25">
      <c r="B11" s="3">
        <v>7</v>
      </c>
      <c r="C11" s="7">
        <v>3715320.5271035</v>
      </c>
      <c r="F11" s="46" t="s">
        <v>52</v>
      </c>
      <c r="G11" s="46"/>
      <c r="H11" s="46"/>
      <c r="I11" s="46"/>
      <c r="J11" s="46"/>
      <c r="K11" s="46"/>
      <c r="S11" s="24">
        <v>7</v>
      </c>
      <c r="T11" s="37">
        <v>3535000</v>
      </c>
    </row>
    <row r="12" spans="2:20" x14ac:dyDescent="0.25">
      <c r="B12" s="3">
        <v>8</v>
      </c>
      <c r="C12" s="7">
        <v>3752473.7323745349</v>
      </c>
      <c r="E12" s="1" t="s">
        <v>10</v>
      </c>
      <c r="F12" s="45" t="s">
        <v>56</v>
      </c>
      <c r="G12" s="45"/>
      <c r="H12" s="45"/>
      <c r="I12" s="45"/>
      <c r="J12" s="45"/>
      <c r="K12" s="45"/>
      <c r="S12" s="24">
        <v>8</v>
      </c>
      <c r="T12" s="37">
        <v>3570350</v>
      </c>
    </row>
    <row r="13" spans="2:20" x14ac:dyDescent="0.25">
      <c r="B13" s="3">
        <v>9</v>
      </c>
      <c r="C13" s="7">
        <v>3677424.2577270442</v>
      </c>
      <c r="S13" s="24">
        <v>9</v>
      </c>
      <c r="T13" s="37">
        <v>3603875.7725725034</v>
      </c>
    </row>
    <row r="14" spans="2:20" x14ac:dyDescent="0.25">
      <c r="B14" s="3">
        <v>10</v>
      </c>
      <c r="C14" s="7">
        <v>3603875.7725725034</v>
      </c>
      <c r="G14" s="8"/>
      <c r="S14" s="24">
        <v>10</v>
      </c>
      <c r="T14" s="37">
        <v>3606053.5</v>
      </c>
    </row>
    <row r="15" spans="2:20" x14ac:dyDescent="0.25">
      <c r="B15" s="3">
        <v>11</v>
      </c>
      <c r="C15" s="7">
        <v>3531798.2571210535</v>
      </c>
      <c r="S15" s="24">
        <v>11</v>
      </c>
      <c r="T15" s="37">
        <v>3642114.0350000001</v>
      </c>
    </row>
    <row r="16" spans="2:20" x14ac:dyDescent="0.25">
      <c r="B16" s="3">
        <v>12</v>
      </c>
      <c r="C16" s="7">
        <v>3461162.2919786326</v>
      </c>
      <c r="E16" s="8"/>
      <c r="F16" s="38"/>
      <c r="S16" s="24">
        <v>12</v>
      </c>
      <c r="T16" s="37">
        <v>3677424.2577270442</v>
      </c>
    </row>
    <row r="17" spans="2:20" x14ac:dyDescent="0.25">
      <c r="B17" s="3">
        <v>13</v>
      </c>
      <c r="C17" s="7">
        <v>3391939.0461390601</v>
      </c>
      <c r="S17" s="24">
        <v>13</v>
      </c>
      <c r="T17" s="37">
        <v>3678535.1753500002</v>
      </c>
    </row>
    <row r="18" spans="2:20" x14ac:dyDescent="0.25">
      <c r="B18" s="3">
        <v>14</v>
      </c>
      <c r="C18" s="7">
        <v>3324100.2652162788</v>
      </c>
      <c r="S18" s="24">
        <v>14</v>
      </c>
      <c r="T18" s="37">
        <v>3715320.5271035</v>
      </c>
    </row>
    <row r="19" spans="2:20" x14ac:dyDescent="0.25">
      <c r="B19" s="3">
        <v>15</v>
      </c>
      <c r="C19" s="7">
        <v>3257618.2599119535</v>
      </c>
      <c r="F19" s="38"/>
      <c r="S19" s="24">
        <v>15</v>
      </c>
      <c r="T19" s="37">
        <v>3752473.7323745349</v>
      </c>
    </row>
    <row r="20" spans="2:20" x14ac:dyDescent="0.25">
      <c r="B20" s="3">
        <v>16</v>
      </c>
      <c r="C20" s="7">
        <v>4000000</v>
      </c>
      <c r="S20" s="24">
        <v>16</v>
      </c>
      <c r="T20" s="37">
        <v>4000000</v>
      </c>
    </row>
    <row r="21" spans="2:20" x14ac:dyDescent="0.25">
      <c r="B21" s="3">
        <v>17</v>
      </c>
      <c r="C21" s="7">
        <v>4200000</v>
      </c>
      <c r="S21" s="24">
        <v>17</v>
      </c>
      <c r="T21" s="37">
        <v>4000000</v>
      </c>
    </row>
    <row r="22" spans="2:20" x14ac:dyDescent="0.25">
      <c r="B22" s="3">
        <v>18</v>
      </c>
      <c r="C22" s="7">
        <v>6500000</v>
      </c>
      <c r="S22" s="24">
        <v>18</v>
      </c>
      <c r="T22" s="37">
        <v>4200000</v>
      </c>
    </row>
    <row r="23" spans="2:20" x14ac:dyDescent="0.25">
      <c r="B23" s="3">
        <v>19</v>
      </c>
      <c r="C23" s="7">
        <v>7000000</v>
      </c>
      <c r="S23" s="24">
        <v>19</v>
      </c>
      <c r="T23" s="37">
        <v>4200000</v>
      </c>
    </row>
    <row r="24" spans="2:20" x14ac:dyDescent="0.25">
      <c r="B24" s="3">
        <v>20</v>
      </c>
      <c r="C24" s="7">
        <v>6860000</v>
      </c>
      <c r="S24" s="24">
        <v>20</v>
      </c>
      <c r="T24" s="37">
        <v>4800000</v>
      </c>
    </row>
    <row r="25" spans="2:20" x14ac:dyDescent="0.25">
      <c r="B25" s="3">
        <v>21</v>
      </c>
      <c r="C25" s="7">
        <v>6722800</v>
      </c>
      <c r="S25" s="24">
        <v>21</v>
      </c>
      <c r="T25" s="37">
        <v>4848000</v>
      </c>
    </row>
    <row r="26" spans="2:20" x14ac:dyDescent="0.25">
      <c r="B26" s="3">
        <v>22</v>
      </c>
      <c r="C26" s="7">
        <v>6588344</v>
      </c>
      <c r="S26" s="24">
        <v>22</v>
      </c>
      <c r="T26" s="37">
        <v>4896480</v>
      </c>
    </row>
    <row r="27" spans="2:20" x14ac:dyDescent="0.25">
      <c r="B27" s="3">
        <v>23</v>
      </c>
      <c r="C27" s="7">
        <v>6456577.1200000001</v>
      </c>
      <c r="S27" s="24">
        <v>23</v>
      </c>
      <c r="T27" s="37">
        <v>6327445.5776000004</v>
      </c>
    </row>
    <row r="28" spans="2:20" x14ac:dyDescent="0.25">
      <c r="B28" s="3">
        <v>24</v>
      </c>
      <c r="C28" s="7">
        <v>6327445.5776000004</v>
      </c>
      <c r="S28" s="24">
        <v>24</v>
      </c>
      <c r="T28" s="37">
        <v>6456577.1200000001</v>
      </c>
    </row>
    <row r="29" spans="2:20" x14ac:dyDescent="0.25">
      <c r="B29" s="3">
        <v>25</v>
      </c>
      <c r="C29" s="7">
        <v>4000000</v>
      </c>
      <c r="S29" s="24">
        <v>25</v>
      </c>
      <c r="T29" s="37">
        <v>6500000</v>
      </c>
    </row>
    <row r="30" spans="2:20" x14ac:dyDescent="0.25">
      <c r="B30" s="3">
        <v>26</v>
      </c>
      <c r="C30" s="7">
        <v>4200000</v>
      </c>
      <c r="S30" s="24">
        <v>26</v>
      </c>
      <c r="T30" s="37">
        <v>6500000</v>
      </c>
    </row>
    <row r="31" spans="2:20" x14ac:dyDescent="0.25">
      <c r="B31" s="3">
        <v>27</v>
      </c>
      <c r="C31" s="7">
        <v>6500000</v>
      </c>
      <c r="S31" s="24">
        <v>27</v>
      </c>
      <c r="T31" s="37">
        <v>6588344</v>
      </c>
    </row>
    <row r="32" spans="2:20" x14ac:dyDescent="0.25">
      <c r="B32" s="3">
        <v>28</v>
      </c>
      <c r="C32" s="7">
        <v>4800000</v>
      </c>
      <c r="S32" s="24">
        <v>28</v>
      </c>
      <c r="T32" s="37">
        <v>6722800</v>
      </c>
    </row>
    <row r="33" spans="2:20" x14ac:dyDescent="0.25">
      <c r="B33" s="3">
        <v>29</v>
      </c>
      <c r="C33" s="7">
        <v>4848000</v>
      </c>
      <c r="S33" s="24">
        <v>29</v>
      </c>
      <c r="T33" s="37">
        <v>6860000</v>
      </c>
    </row>
    <row r="34" spans="2:20" x14ac:dyDescent="0.25">
      <c r="B34" s="3">
        <v>30</v>
      </c>
      <c r="C34" s="7">
        <v>4896480</v>
      </c>
      <c r="S34" s="24">
        <v>30</v>
      </c>
      <c r="T34" s="39">
        <v>7000000</v>
      </c>
    </row>
  </sheetData>
  <sortState xmlns:xlrd2="http://schemas.microsoft.com/office/spreadsheetml/2017/richdata2" ref="T5:T34">
    <sortCondition ref="T5"/>
  </sortState>
  <mergeCells count="6">
    <mergeCell ref="S3:T3"/>
    <mergeCell ref="E4:G4"/>
    <mergeCell ref="M4:O4"/>
    <mergeCell ref="I4:K4"/>
    <mergeCell ref="F12:K12"/>
    <mergeCell ref="F11:K1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0C5C-97D6-40A4-A366-15FECBA12C07}">
  <dimension ref="A1:P20"/>
  <sheetViews>
    <sheetView showGridLines="0" topLeftCell="A2" workbookViewId="0">
      <selection activeCell="M19" sqref="M19"/>
    </sheetView>
  </sheetViews>
  <sheetFormatPr defaultColWidth="11.42578125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5.42578125" customWidth="1"/>
    <col min="12" max="12" width="9" customWidth="1"/>
    <col min="13" max="13" width="8" customWidth="1"/>
  </cols>
  <sheetData>
    <row r="1" spans="1:16" ht="26.25" x14ac:dyDescent="0.4">
      <c r="A1" s="50" t="s">
        <v>48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26.25" x14ac:dyDescent="0.4">
      <c r="A2" s="32" t="s">
        <v>25</v>
      </c>
      <c r="B2" s="10"/>
      <c r="C2" s="10"/>
      <c r="D2" s="10"/>
      <c r="E2" s="10"/>
      <c r="F2" s="10"/>
      <c r="G2" s="10"/>
      <c r="H2" s="10"/>
      <c r="I2" s="10"/>
      <c r="J2" s="10"/>
    </row>
    <row r="3" spans="1:16" x14ac:dyDescent="0.25">
      <c r="J3" s="40" t="s">
        <v>39</v>
      </c>
    </row>
    <row r="4" spans="1:16" x14ac:dyDescent="0.25">
      <c r="A4" s="47" t="s">
        <v>27</v>
      </c>
      <c r="B4" s="48"/>
      <c r="C4" s="6" t="s">
        <v>26</v>
      </c>
      <c r="J4" s="18"/>
    </row>
    <row r="5" spans="1:16" x14ac:dyDescent="0.25">
      <c r="A5" s="49" t="s">
        <v>43</v>
      </c>
      <c r="B5" s="49"/>
      <c r="C5" s="5" t="s">
        <v>0</v>
      </c>
      <c r="D5" s="14" t="s">
        <v>2</v>
      </c>
      <c r="F5" s="24" t="s">
        <v>3</v>
      </c>
      <c r="G5" s="13" t="s">
        <v>5</v>
      </c>
      <c r="H5" s="2">
        <f>A7</f>
        <v>20</v>
      </c>
      <c r="J5" s="3" t="s">
        <v>28</v>
      </c>
      <c r="K5" s="3"/>
      <c r="L5" s="3" t="s">
        <v>29</v>
      </c>
      <c r="M5" s="3" t="s">
        <v>33</v>
      </c>
    </row>
    <row r="6" spans="1:16" x14ac:dyDescent="0.25">
      <c r="A6" s="11">
        <v>10</v>
      </c>
      <c r="B6" s="2">
        <v>20</v>
      </c>
      <c r="C6" s="2">
        <v>12</v>
      </c>
      <c r="D6" s="2">
        <f>C6</f>
        <v>12</v>
      </c>
      <c r="F6" s="24" t="s">
        <v>4</v>
      </c>
      <c r="G6" s="1" t="s">
        <v>34</v>
      </c>
      <c r="H6" s="2">
        <f>D6</f>
        <v>12</v>
      </c>
      <c r="J6" s="24">
        <v>1</v>
      </c>
      <c r="K6" s="25">
        <v>0.25</v>
      </c>
      <c r="L6" s="17">
        <f>J6*C11/4</f>
        <v>37.5</v>
      </c>
      <c r="M6" s="26">
        <f>H5+((L6-H6)/H7)*H8</f>
        <v>26.071428571428569</v>
      </c>
      <c r="N6" t="s">
        <v>40</v>
      </c>
    </row>
    <row r="7" spans="1:16" x14ac:dyDescent="0.25">
      <c r="A7" s="15">
        <v>20</v>
      </c>
      <c r="B7" s="16">
        <v>30</v>
      </c>
      <c r="C7" s="17">
        <v>42</v>
      </c>
      <c r="D7" s="17">
        <f>D6+C7</f>
        <v>54</v>
      </c>
      <c r="F7" s="24" t="s">
        <v>30</v>
      </c>
      <c r="G7" s="1" t="s">
        <v>31</v>
      </c>
      <c r="H7" s="2">
        <f>C7</f>
        <v>42</v>
      </c>
    </row>
    <row r="8" spans="1:16" x14ac:dyDescent="0.25">
      <c r="A8" s="19">
        <v>30</v>
      </c>
      <c r="B8" s="20">
        <v>40</v>
      </c>
      <c r="C8" s="21">
        <v>26</v>
      </c>
      <c r="D8" s="21">
        <f t="shared" ref="D8:D10" si="0">D7+C8</f>
        <v>80</v>
      </c>
      <c r="F8" s="24" t="s">
        <v>6</v>
      </c>
      <c r="G8" s="1" t="s">
        <v>32</v>
      </c>
      <c r="H8" s="2">
        <v>10</v>
      </c>
    </row>
    <row r="9" spans="1:16" x14ac:dyDescent="0.25">
      <c r="A9" s="30">
        <v>40</v>
      </c>
      <c r="B9" s="31">
        <v>50</v>
      </c>
      <c r="C9" s="27">
        <v>41</v>
      </c>
      <c r="D9" s="27">
        <f t="shared" si="0"/>
        <v>121</v>
      </c>
    </row>
    <row r="10" spans="1:16" x14ac:dyDescent="0.25">
      <c r="A10" s="1">
        <v>50</v>
      </c>
      <c r="B10" s="4">
        <v>60</v>
      </c>
      <c r="C10" s="2">
        <v>29</v>
      </c>
      <c r="D10" s="2">
        <f t="shared" si="0"/>
        <v>150</v>
      </c>
      <c r="J10" s="40" t="s">
        <v>41</v>
      </c>
    </row>
    <row r="11" spans="1:16" x14ac:dyDescent="0.25">
      <c r="B11" s="12" t="s">
        <v>1</v>
      </c>
      <c r="C11" s="5">
        <f>SUM(C6:C10)</f>
        <v>150</v>
      </c>
      <c r="F11" s="33" t="s">
        <v>3</v>
      </c>
      <c r="G11" s="13" t="s">
        <v>5</v>
      </c>
      <c r="H11" s="2">
        <f>A8</f>
        <v>30</v>
      </c>
    </row>
    <row r="12" spans="1:16" x14ac:dyDescent="0.25">
      <c r="F12" s="33" t="s">
        <v>4</v>
      </c>
      <c r="G12" s="1" t="s">
        <v>34</v>
      </c>
      <c r="H12" s="2">
        <f>D7</f>
        <v>54</v>
      </c>
      <c r="J12" s="3" t="s">
        <v>28</v>
      </c>
      <c r="K12" s="3"/>
      <c r="L12" s="3" t="s">
        <v>29</v>
      </c>
      <c r="M12" s="3" t="s">
        <v>33</v>
      </c>
    </row>
    <row r="13" spans="1:16" x14ac:dyDescent="0.25">
      <c r="F13" s="33" t="s">
        <v>30</v>
      </c>
      <c r="G13" s="1" t="s">
        <v>31</v>
      </c>
      <c r="H13" s="2">
        <f>C8</f>
        <v>26</v>
      </c>
      <c r="J13" s="21">
        <v>2</v>
      </c>
      <c r="K13" s="22">
        <v>0.5</v>
      </c>
      <c r="L13" s="21">
        <f>J13*C11/4</f>
        <v>75</v>
      </c>
      <c r="M13" s="23">
        <f>H11+((L13-H12)/H13)*H14</f>
        <v>38.07692307692308</v>
      </c>
      <c r="N13" t="s">
        <v>40</v>
      </c>
    </row>
    <row r="14" spans="1:16" x14ac:dyDescent="0.25">
      <c r="F14" s="33" t="s">
        <v>6</v>
      </c>
      <c r="G14" s="1" t="s">
        <v>32</v>
      </c>
      <c r="H14" s="2">
        <v>10</v>
      </c>
    </row>
    <row r="15" spans="1:16" x14ac:dyDescent="0.25">
      <c r="J15" s="40" t="s">
        <v>42</v>
      </c>
    </row>
    <row r="17" spans="6:14" x14ac:dyDescent="0.25">
      <c r="F17" s="34" t="s">
        <v>3</v>
      </c>
      <c r="G17" s="13" t="s">
        <v>5</v>
      </c>
      <c r="H17" s="2">
        <f>A9</f>
        <v>40</v>
      </c>
      <c r="J17" s="3" t="s">
        <v>28</v>
      </c>
      <c r="K17" s="3"/>
      <c r="L17" s="3" t="s">
        <v>29</v>
      </c>
      <c r="M17" s="3" t="s">
        <v>33</v>
      </c>
    </row>
    <row r="18" spans="6:14" x14ac:dyDescent="0.25">
      <c r="F18" s="34" t="s">
        <v>4</v>
      </c>
      <c r="G18" s="1" t="s">
        <v>34</v>
      </c>
      <c r="H18" s="2">
        <f>D8</f>
        <v>80</v>
      </c>
      <c r="J18" s="27">
        <v>3</v>
      </c>
      <c r="K18" s="28">
        <v>0.75</v>
      </c>
      <c r="L18" s="27">
        <f>J18*C11/4</f>
        <v>112.5</v>
      </c>
      <c r="M18" s="29">
        <f>H17+((L18-H18)/H19)*H20</f>
        <v>47.926829268292686</v>
      </c>
      <c r="N18" t="s">
        <v>40</v>
      </c>
    </row>
    <row r="19" spans="6:14" x14ac:dyDescent="0.25">
      <c r="F19" s="34" t="s">
        <v>30</v>
      </c>
      <c r="G19" s="1" t="s">
        <v>31</v>
      </c>
      <c r="H19" s="2">
        <f>C9</f>
        <v>41</v>
      </c>
    </row>
    <row r="20" spans="6:14" x14ac:dyDescent="0.25">
      <c r="F20" s="34" t="s">
        <v>6</v>
      </c>
      <c r="G20" s="1" t="s">
        <v>32</v>
      </c>
      <c r="H20" s="2">
        <v>10</v>
      </c>
    </row>
  </sheetData>
  <mergeCells count="3">
    <mergeCell ref="A4:B4"/>
    <mergeCell ref="A5:B5"/>
    <mergeCell ref="A1:P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C341-6899-4AF2-A959-5A36AA95A6C3}">
  <dimension ref="A1:P20"/>
  <sheetViews>
    <sheetView showGridLines="0" topLeftCell="A2" workbookViewId="0">
      <selection activeCell="H13" sqref="H13"/>
    </sheetView>
  </sheetViews>
  <sheetFormatPr defaultColWidth="11.42578125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5.42578125" customWidth="1"/>
    <col min="12" max="12" width="9" customWidth="1"/>
    <col min="13" max="13" width="8" customWidth="1"/>
  </cols>
  <sheetData>
    <row r="1" spans="1:16" ht="28.5" x14ac:dyDescent="0.45">
      <c r="A1" s="51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6" ht="26.25" x14ac:dyDescent="0.4">
      <c r="A2" s="50" t="s">
        <v>25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J3" s="40" t="s">
        <v>44</v>
      </c>
    </row>
    <row r="4" spans="1:16" x14ac:dyDescent="0.25">
      <c r="A4" s="47" t="s">
        <v>27</v>
      </c>
      <c r="B4" s="48"/>
      <c r="C4" s="6" t="s">
        <v>26</v>
      </c>
      <c r="J4" s="18"/>
    </row>
    <row r="5" spans="1:16" x14ac:dyDescent="0.25">
      <c r="A5" s="49" t="s">
        <v>43</v>
      </c>
      <c r="B5" s="49"/>
      <c r="C5" s="5" t="s">
        <v>0</v>
      </c>
      <c r="D5" s="14" t="s">
        <v>2</v>
      </c>
      <c r="F5" s="24" t="s">
        <v>3</v>
      </c>
      <c r="G5" s="13" t="s">
        <v>5</v>
      </c>
      <c r="H5" s="2">
        <f>A7</f>
        <v>20</v>
      </c>
      <c r="J5" s="3" t="s">
        <v>35</v>
      </c>
      <c r="K5" s="3"/>
      <c r="L5" s="3" t="s">
        <v>36</v>
      </c>
      <c r="M5" s="3" t="s">
        <v>33</v>
      </c>
    </row>
    <row r="6" spans="1:16" x14ac:dyDescent="0.25">
      <c r="A6" s="11">
        <v>10</v>
      </c>
      <c r="B6" s="2">
        <v>20</v>
      </c>
      <c r="C6" s="2">
        <v>12</v>
      </c>
      <c r="D6" s="2">
        <f>C6</f>
        <v>12</v>
      </c>
      <c r="F6" s="24" t="s">
        <v>4</v>
      </c>
      <c r="G6" s="1" t="s">
        <v>34</v>
      </c>
      <c r="H6" s="2">
        <f>D6</f>
        <v>12</v>
      </c>
      <c r="J6" s="24">
        <v>1</v>
      </c>
      <c r="K6" s="25">
        <v>0.1</v>
      </c>
      <c r="L6" s="17">
        <f>J6*C11/10</f>
        <v>15</v>
      </c>
      <c r="M6" s="26">
        <f>H5+((L6-H6)/H7)*H8</f>
        <v>20.714285714285715</v>
      </c>
      <c r="N6" t="s">
        <v>40</v>
      </c>
    </row>
    <row r="7" spans="1:16" x14ac:dyDescent="0.25">
      <c r="A7" s="15">
        <v>20</v>
      </c>
      <c r="B7" s="16">
        <v>30</v>
      </c>
      <c r="C7" s="17">
        <v>42</v>
      </c>
      <c r="D7" s="17">
        <f>D6+C7</f>
        <v>54</v>
      </c>
      <c r="F7" s="24" t="s">
        <v>30</v>
      </c>
      <c r="G7" s="1" t="s">
        <v>31</v>
      </c>
      <c r="H7" s="2">
        <f>C7</f>
        <v>42</v>
      </c>
    </row>
    <row r="8" spans="1:16" x14ac:dyDescent="0.25">
      <c r="A8" s="19">
        <v>30</v>
      </c>
      <c r="B8" s="20">
        <v>40</v>
      </c>
      <c r="C8" s="21">
        <v>26</v>
      </c>
      <c r="D8" s="21">
        <f t="shared" ref="D8:D10" si="0">D7+C8</f>
        <v>80</v>
      </c>
      <c r="F8" s="24" t="s">
        <v>6</v>
      </c>
      <c r="G8" s="1" t="s">
        <v>32</v>
      </c>
      <c r="H8" s="2">
        <v>10</v>
      </c>
    </row>
    <row r="9" spans="1:16" x14ac:dyDescent="0.25">
      <c r="A9" s="11">
        <v>40</v>
      </c>
      <c r="B9" s="2">
        <v>50</v>
      </c>
      <c r="C9" s="2">
        <v>41</v>
      </c>
      <c r="D9" s="2">
        <f t="shared" si="0"/>
        <v>121</v>
      </c>
    </row>
    <row r="10" spans="1:16" x14ac:dyDescent="0.25">
      <c r="A10" s="35">
        <v>50</v>
      </c>
      <c r="B10" s="27">
        <v>60</v>
      </c>
      <c r="C10" s="27">
        <v>29</v>
      </c>
      <c r="D10" s="27">
        <f t="shared" si="0"/>
        <v>150</v>
      </c>
      <c r="J10" s="40" t="s">
        <v>46</v>
      </c>
    </row>
    <row r="11" spans="1:16" x14ac:dyDescent="0.25">
      <c r="B11" s="12" t="s">
        <v>1</v>
      </c>
      <c r="C11" s="5">
        <f>SUM(C6:C10)</f>
        <v>150</v>
      </c>
      <c r="F11" s="33" t="s">
        <v>3</v>
      </c>
      <c r="G11" s="13" t="s">
        <v>5</v>
      </c>
      <c r="H11" s="2">
        <f>A8</f>
        <v>30</v>
      </c>
    </row>
    <row r="12" spans="1:16" x14ac:dyDescent="0.25">
      <c r="F12" s="33" t="s">
        <v>4</v>
      </c>
      <c r="G12" s="1" t="s">
        <v>34</v>
      </c>
      <c r="H12" s="2">
        <f>D7</f>
        <v>54</v>
      </c>
      <c r="J12" s="3" t="s">
        <v>35</v>
      </c>
      <c r="K12" s="3"/>
      <c r="L12" s="3" t="s">
        <v>36</v>
      </c>
      <c r="M12" s="3" t="s">
        <v>33</v>
      </c>
    </row>
    <row r="13" spans="1:16" x14ac:dyDescent="0.25">
      <c r="F13" s="33" t="s">
        <v>30</v>
      </c>
      <c r="G13" s="1" t="s">
        <v>31</v>
      </c>
      <c r="H13" s="2">
        <f>C8</f>
        <v>26</v>
      </c>
      <c r="J13" s="33">
        <v>4</v>
      </c>
      <c r="K13" s="22">
        <v>0.4</v>
      </c>
      <c r="L13" s="21">
        <f>J13*C11/10</f>
        <v>60</v>
      </c>
      <c r="M13" s="23">
        <f>H11+((L13-H12)/H13)*H14</f>
        <v>32.307692307692307</v>
      </c>
      <c r="N13" t="s">
        <v>40</v>
      </c>
    </row>
    <row r="14" spans="1:16" x14ac:dyDescent="0.25">
      <c r="F14" s="33" t="s">
        <v>6</v>
      </c>
      <c r="G14" s="1" t="s">
        <v>32</v>
      </c>
      <c r="H14" s="2">
        <v>10</v>
      </c>
    </row>
    <row r="15" spans="1:16" x14ac:dyDescent="0.25">
      <c r="J15" s="40" t="s">
        <v>45</v>
      </c>
    </row>
    <row r="17" spans="6:14" x14ac:dyDescent="0.25">
      <c r="F17" s="34" t="s">
        <v>3</v>
      </c>
      <c r="G17" s="13" t="s">
        <v>5</v>
      </c>
      <c r="H17" s="2">
        <f>A10</f>
        <v>50</v>
      </c>
      <c r="J17" s="3" t="s">
        <v>35</v>
      </c>
      <c r="K17" s="3"/>
      <c r="L17" s="3" t="s">
        <v>36</v>
      </c>
      <c r="M17" s="3" t="s">
        <v>33</v>
      </c>
    </row>
    <row r="18" spans="6:14" x14ac:dyDescent="0.25">
      <c r="F18" s="34" t="s">
        <v>4</v>
      </c>
      <c r="G18" s="1" t="s">
        <v>34</v>
      </c>
      <c r="H18" s="2">
        <f>D9</f>
        <v>121</v>
      </c>
      <c r="J18" s="34">
        <v>9</v>
      </c>
      <c r="K18" s="28">
        <v>0.9</v>
      </c>
      <c r="L18" s="27">
        <f>J18*C11/10</f>
        <v>135</v>
      </c>
      <c r="M18" s="29">
        <f>H17+((L18-H18)/H19)*H20</f>
        <v>54.827586206896555</v>
      </c>
      <c r="N18" t="s">
        <v>40</v>
      </c>
    </row>
    <row r="19" spans="6:14" x14ac:dyDescent="0.25">
      <c r="F19" s="34" t="s">
        <v>30</v>
      </c>
      <c r="G19" s="1" t="s">
        <v>31</v>
      </c>
      <c r="H19" s="2">
        <f>C10</f>
        <v>29</v>
      </c>
    </row>
    <row r="20" spans="6:14" x14ac:dyDescent="0.25">
      <c r="F20" s="34" t="s">
        <v>6</v>
      </c>
      <c r="G20" s="1" t="s">
        <v>32</v>
      </c>
      <c r="H20" s="2">
        <f>10</f>
        <v>10</v>
      </c>
    </row>
  </sheetData>
  <mergeCells count="4">
    <mergeCell ref="A4:B4"/>
    <mergeCell ref="A5:B5"/>
    <mergeCell ref="A1:O1"/>
    <mergeCell ref="A2:P2"/>
  </mergeCells>
  <phoneticPr fontId="3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E745-37E2-4163-A5CB-31F8A92205A7}">
  <dimension ref="A1:P20"/>
  <sheetViews>
    <sheetView showGridLines="0" tabSelected="1" workbookViewId="0">
      <selection activeCell="H18" sqref="H18"/>
    </sheetView>
  </sheetViews>
  <sheetFormatPr defaultColWidth="11.42578125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6.5703125" bestFit="1" customWidth="1"/>
    <col min="12" max="12" width="9" customWidth="1"/>
    <col min="13" max="13" width="8" customWidth="1"/>
  </cols>
  <sheetData>
    <row r="1" spans="1:16" ht="26.25" x14ac:dyDescent="0.4">
      <c r="A1" s="50" t="s">
        <v>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26.25" x14ac:dyDescent="0.4">
      <c r="A2" s="32" t="s">
        <v>25</v>
      </c>
      <c r="B2" s="10"/>
      <c r="C2" s="10"/>
      <c r="D2" s="10"/>
      <c r="E2" s="10"/>
      <c r="F2" s="10"/>
      <c r="G2" s="10"/>
      <c r="H2" s="10"/>
      <c r="I2" s="10"/>
      <c r="J2" s="10"/>
    </row>
    <row r="3" spans="1:16" x14ac:dyDescent="0.25">
      <c r="J3" s="40" t="s">
        <v>50</v>
      </c>
    </row>
    <row r="4" spans="1:16" x14ac:dyDescent="0.25">
      <c r="A4" s="47" t="s">
        <v>27</v>
      </c>
      <c r="B4" s="48"/>
      <c r="C4" s="6" t="s">
        <v>26</v>
      </c>
      <c r="J4" s="18"/>
    </row>
    <row r="5" spans="1:16" x14ac:dyDescent="0.25">
      <c r="A5" s="49" t="s">
        <v>43</v>
      </c>
      <c r="B5" s="49"/>
      <c r="C5" s="5" t="s">
        <v>0</v>
      </c>
      <c r="D5" s="14" t="s">
        <v>2</v>
      </c>
      <c r="F5" s="24" t="s">
        <v>3</v>
      </c>
      <c r="G5" s="13" t="s">
        <v>5</v>
      </c>
      <c r="H5" s="2">
        <f>A7</f>
        <v>20</v>
      </c>
      <c r="J5" s="3" t="s">
        <v>37</v>
      </c>
      <c r="K5" s="3"/>
      <c r="L5" s="3" t="s">
        <v>38</v>
      </c>
      <c r="M5" s="3" t="s">
        <v>33</v>
      </c>
    </row>
    <row r="6" spans="1:16" x14ac:dyDescent="0.25">
      <c r="A6" s="11">
        <v>10</v>
      </c>
      <c r="B6" s="2">
        <v>20</v>
      </c>
      <c r="C6" s="2">
        <v>12</v>
      </c>
      <c r="D6" s="2">
        <f>C6</f>
        <v>12</v>
      </c>
      <c r="F6" s="24" t="s">
        <v>4</v>
      </c>
      <c r="G6" s="1" t="s">
        <v>34</v>
      </c>
      <c r="H6" s="2">
        <f>D6</f>
        <v>12</v>
      </c>
      <c r="J6" s="24">
        <v>15</v>
      </c>
      <c r="K6" s="25">
        <v>0.15</v>
      </c>
      <c r="L6" s="17">
        <f>J6*C11/100</f>
        <v>22.5</v>
      </c>
      <c r="M6" s="26">
        <f>H5+((L6-H6)/H7)*H8</f>
        <v>22.5</v>
      </c>
      <c r="N6" t="s">
        <v>40</v>
      </c>
    </row>
    <row r="7" spans="1:16" x14ac:dyDescent="0.25">
      <c r="A7" s="15">
        <v>20</v>
      </c>
      <c r="B7" s="16">
        <v>30</v>
      </c>
      <c r="C7" s="17">
        <v>42</v>
      </c>
      <c r="D7" s="17">
        <f>D6+C7</f>
        <v>54</v>
      </c>
      <c r="F7" s="24" t="s">
        <v>30</v>
      </c>
      <c r="G7" s="1" t="s">
        <v>31</v>
      </c>
      <c r="H7" s="2">
        <f>C7</f>
        <v>42</v>
      </c>
    </row>
    <row r="8" spans="1:16" x14ac:dyDescent="0.25">
      <c r="A8" s="19">
        <v>30</v>
      </c>
      <c r="B8" s="20">
        <v>40</v>
      </c>
      <c r="C8" s="21">
        <v>26</v>
      </c>
      <c r="D8" s="21">
        <f t="shared" ref="D8:D10" si="0">D7+C8</f>
        <v>80</v>
      </c>
      <c r="F8" s="24" t="s">
        <v>6</v>
      </c>
      <c r="G8" s="1" t="s">
        <v>32</v>
      </c>
      <c r="H8" s="2">
        <v>10</v>
      </c>
    </row>
    <row r="9" spans="1:16" x14ac:dyDescent="0.25">
      <c r="A9" s="30">
        <v>40</v>
      </c>
      <c r="B9" s="31">
        <v>50</v>
      </c>
      <c r="C9" s="27">
        <v>41</v>
      </c>
      <c r="D9" s="27">
        <f t="shared" si="0"/>
        <v>121</v>
      </c>
    </row>
    <row r="10" spans="1:16" x14ac:dyDescent="0.25">
      <c r="A10" s="1">
        <v>50</v>
      </c>
      <c r="B10" s="4">
        <v>60</v>
      </c>
      <c r="C10" s="2">
        <v>29</v>
      </c>
      <c r="D10" s="2">
        <f t="shared" si="0"/>
        <v>150</v>
      </c>
      <c r="J10" s="40" t="s">
        <v>51</v>
      </c>
    </row>
    <row r="11" spans="1:16" x14ac:dyDescent="0.25">
      <c r="B11" s="12" t="s">
        <v>1</v>
      </c>
      <c r="C11" s="5">
        <f>SUM(C6:C10)</f>
        <v>150</v>
      </c>
      <c r="F11" s="33" t="s">
        <v>3</v>
      </c>
      <c r="G11" s="13" t="s">
        <v>5</v>
      </c>
      <c r="H11" s="2">
        <f>A8</f>
        <v>30</v>
      </c>
    </row>
    <row r="12" spans="1:16" x14ac:dyDescent="0.25">
      <c r="F12" s="33" t="s">
        <v>4</v>
      </c>
      <c r="G12" s="1" t="s">
        <v>34</v>
      </c>
      <c r="H12" s="2">
        <f>D7</f>
        <v>54</v>
      </c>
      <c r="J12" s="3" t="s">
        <v>37</v>
      </c>
      <c r="K12" s="3"/>
      <c r="L12" s="3" t="s">
        <v>38</v>
      </c>
      <c r="M12" s="3" t="s">
        <v>33</v>
      </c>
    </row>
    <row r="13" spans="1:16" x14ac:dyDescent="0.25">
      <c r="F13" s="33" t="s">
        <v>30</v>
      </c>
      <c r="G13" s="1" t="s">
        <v>31</v>
      </c>
      <c r="H13" s="2">
        <f>C8</f>
        <v>26</v>
      </c>
      <c r="J13" s="21">
        <v>37</v>
      </c>
      <c r="K13" s="22">
        <v>0.37</v>
      </c>
      <c r="L13" s="21">
        <f>J13*C11/100</f>
        <v>55.5</v>
      </c>
      <c r="M13" s="23">
        <f>H11+((L13-H12)/H13)*H14</f>
        <v>30.576923076923077</v>
      </c>
      <c r="N13" t="s">
        <v>40</v>
      </c>
    </row>
    <row r="14" spans="1:16" x14ac:dyDescent="0.25">
      <c r="F14" s="33" t="s">
        <v>6</v>
      </c>
      <c r="G14" s="1" t="s">
        <v>32</v>
      </c>
      <c r="H14" s="2">
        <v>10</v>
      </c>
    </row>
    <row r="15" spans="1:16" x14ac:dyDescent="0.25">
      <c r="J15" s="40" t="s">
        <v>55</v>
      </c>
    </row>
    <row r="17" spans="6:14" x14ac:dyDescent="0.25">
      <c r="F17" s="34" t="s">
        <v>3</v>
      </c>
      <c r="G17" s="13" t="s">
        <v>5</v>
      </c>
      <c r="H17" s="2">
        <f>A9</f>
        <v>40</v>
      </c>
      <c r="J17" s="3" t="s">
        <v>37</v>
      </c>
      <c r="K17" s="3"/>
      <c r="L17" s="3" t="s">
        <v>38</v>
      </c>
      <c r="M17" s="3" t="s">
        <v>33</v>
      </c>
    </row>
    <row r="18" spans="6:14" x14ac:dyDescent="0.25">
      <c r="F18" s="34" t="s">
        <v>4</v>
      </c>
      <c r="G18" s="1" t="s">
        <v>34</v>
      </c>
      <c r="H18" s="2">
        <f>D8</f>
        <v>80</v>
      </c>
      <c r="J18" s="27">
        <v>80</v>
      </c>
      <c r="K18" s="28">
        <v>0.8</v>
      </c>
      <c r="L18" s="27">
        <f>J18*C11/100</f>
        <v>120</v>
      </c>
      <c r="M18" s="29">
        <f>H17+((L18-H18)/H19)*H20</f>
        <v>49.756097560975611</v>
      </c>
      <c r="N18" t="s">
        <v>40</v>
      </c>
    </row>
    <row r="19" spans="6:14" x14ac:dyDescent="0.25">
      <c r="F19" s="34" t="s">
        <v>30</v>
      </c>
      <c r="G19" s="1" t="s">
        <v>31</v>
      </c>
      <c r="H19" s="2">
        <f>C9</f>
        <v>41</v>
      </c>
    </row>
    <row r="20" spans="6:14" x14ac:dyDescent="0.25">
      <c r="F20" s="34" t="s">
        <v>6</v>
      </c>
      <c r="G20" s="1" t="s">
        <v>32</v>
      </c>
      <c r="H20" s="2">
        <v>10</v>
      </c>
    </row>
  </sheetData>
  <mergeCells count="3">
    <mergeCell ref="A4:B4"/>
    <mergeCell ref="A5:B5"/>
    <mergeCell ref="A1:P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MDPO</vt:lpstr>
      <vt:lpstr>QUÉ</vt:lpstr>
      <vt:lpstr>MDP</vt:lpstr>
      <vt:lpstr>DNA</vt:lpstr>
      <vt:lpstr>DA CUARTIL</vt:lpstr>
      <vt:lpstr>DA DECIL</vt:lpstr>
      <vt:lpstr>DA PERCENTIL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jojed</cp:lastModifiedBy>
  <dcterms:created xsi:type="dcterms:W3CDTF">2020-06-09T23:30:28Z</dcterms:created>
  <dcterms:modified xsi:type="dcterms:W3CDTF">2023-03-17T22:52:40Z</dcterms:modified>
</cp:coreProperties>
</file>