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dhungel\Desktop\"/>
    </mc:Choice>
  </mc:AlternateContent>
  <bookViews>
    <workbookView xWindow="0" yWindow="4200" windowWidth="28800" windowHeight="14088" tabRatio="279"/>
  </bookViews>
  <sheets>
    <sheet name="zählerstände" sheetId="1" r:id="rId1"/>
  </sheets>
  <definedNames>
    <definedName name="_xlnm._FilterDatabase" localSheetId="0" hidden="1">zählerstände!$A$1:$S$113</definedName>
    <definedName name="_xlnm.Print_Titles" localSheetId="0">zählerstände!$A:$A,zählerstände!$1:$3</definedName>
  </definedNames>
  <calcPr calcId="162913"/>
</workbook>
</file>

<file path=xl/calcChain.xml><?xml version="1.0" encoding="utf-8"?>
<calcChain xmlns="http://schemas.openxmlformats.org/spreadsheetml/2006/main">
  <c r="R109" i="1" l="1"/>
  <c r="R106" i="1"/>
  <c r="R98" i="1"/>
  <c r="R101" i="1"/>
  <c r="R92" i="1"/>
  <c r="R95" i="1"/>
  <c r="R89" i="1"/>
  <c r="R85" i="1"/>
  <c r="R82" i="1"/>
  <c r="R78" i="1"/>
  <c r="R75" i="1"/>
  <c r="R71" i="1"/>
  <c r="R68" i="1"/>
  <c r="R62" i="1"/>
  <c r="R65" i="1"/>
  <c r="R59" i="1"/>
  <c r="R52" i="1"/>
  <c r="R49" i="1"/>
  <c r="R46" i="1"/>
  <c r="R34" i="1"/>
  <c r="R25" i="1"/>
  <c r="R19" i="1"/>
  <c r="R10" i="1"/>
  <c r="R7" i="1"/>
  <c r="R13" i="1"/>
  <c r="R16" i="1"/>
  <c r="R22" i="1"/>
  <c r="R28" i="1"/>
  <c r="R31" i="1"/>
  <c r="R37" i="1"/>
  <c r="R40" i="1"/>
  <c r="R43" i="1"/>
  <c r="R55" i="1"/>
  <c r="L24" i="1" l="1"/>
  <c r="S6" i="1" l="1"/>
  <c r="S7" i="1" s="1"/>
  <c r="S8" i="1" s="1"/>
  <c r="S9" i="1"/>
  <c r="S10" i="1" s="1"/>
  <c r="S11" i="1" s="1"/>
  <c r="S12" i="1"/>
  <c r="S13" i="1" s="1"/>
  <c r="S14" i="1" s="1"/>
  <c r="S15" i="1"/>
  <c r="S16" i="1" s="1"/>
  <c r="S17" i="1" s="1"/>
  <c r="S18" i="1"/>
  <c r="S19" i="1" s="1"/>
  <c r="S20" i="1" s="1"/>
  <c r="S21" i="1"/>
  <c r="S22" i="1" s="1"/>
  <c r="S23" i="1" s="1"/>
  <c r="S24" i="1"/>
  <c r="S25" i="1" s="1"/>
  <c r="S26" i="1" s="1"/>
  <c r="S27" i="1"/>
  <c r="S28" i="1" s="1"/>
  <c r="S29" i="1" s="1"/>
  <c r="S30" i="1"/>
  <c r="S31" i="1" s="1"/>
  <c r="S32" i="1" s="1"/>
  <c r="S33" i="1"/>
  <c r="S34" i="1" s="1"/>
  <c r="S35" i="1" s="1"/>
  <c r="S36" i="1"/>
  <c r="S37" i="1" s="1"/>
  <c r="S38" i="1" s="1"/>
  <c r="S39" i="1"/>
  <c r="S40" i="1" s="1"/>
  <c r="S41" i="1" s="1"/>
  <c r="S42" i="1"/>
  <c r="S43" i="1" s="1"/>
  <c r="S44" i="1" s="1"/>
  <c r="S45" i="1"/>
  <c r="S46" i="1" s="1"/>
  <c r="S47" i="1" s="1"/>
  <c r="S48" i="1"/>
  <c r="S49" i="1" s="1"/>
  <c r="S50" i="1" s="1"/>
  <c r="S51" i="1"/>
  <c r="S52" i="1" s="1"/>
  <c r="S53" i="1" s="1"/>
  <c r="S54" i="1"/>
  <c r="S55" i="1" s="1"/>
  <c r="S56" i="1" s="1"/>
  <c r="S58" i="1"/>
  <c r="S59" i="1" s="1"/>
  <c r="S60" i="1" s="1"/>
  <c r="S61" i="1"/>
  <c r="S62" i="1" s="1"/>
  <c r="S63" i="1" s="1"/>
  <c r="S64" i="1"/>
  <c r="S65" i="1" s="1"/>
  <c r="S66" i="1" s="1"/>
  <c r="S67" i="1"/>
  <c r="S68" i="1" s="1"/>
  <c r="S69" i="1" s="1"/>
  <c r="S70" i="1"/>
  <c r="S71" i="1" s="1"/>
  <c r="S72" i="1" s="1"/>
  <c r="S74" i="1"/>
  <c r="S75" i="1" s="1"/>
  <c r="S76" i="1" s="1"/>
  <c r="S77" i="1"/>
  <c r="S78" i="1" s="1"/>
  <c r="S79" i="1" s="1"/>
  <c r="S81" i="1"/>
  <c r="S82" i="1" s="1"/>
  <c r="S83" i="1" s="1"/>
  <c r="S84" i="1"/>
  <c r="S85" i="1" s="1"/>
  <c r="S86" i="1" s="1"/>
  <c r="S88" i="1"/>
  <c r="S89" i="1" s="1"/>
  <c r="S90" i="1" s="1"/>
  <c r="S91" i="1"/>
  <c r="S92" i="1" s="1"/>
  <c r="S93" i="1" s="1"/>
  <c r="S94" i="1"/>
  <c r="S95" i="1" s="1"/>
  <c r="S96" i="1" s="1"/>
  <c r="S97" i="1"/>
  <c r="S98" i="1" s="1"/>
  <c r="S99" i="1" s="1"/>
  <c r="S100" i="1"/>
  <c r="S101" i="1" s="1"/>
  <c r="S102" i="1" s="1"/>
  <c r="S105" i="1"/>
  <c r="S106" i="1" s="1"/>
  <c r="S107" i="1" s="1"/>
  <c r="S108" i="1"/>
  <c r="S109" i="1" s="1"/>
  <c r="S110" i="1" s="1"/>
  <c r="E110" i="1" l="1"/>
  <c r="Q109" i="1"/>
  <c r="P108" i="1"/>
  <c r="P110" i="1" s="1"/>
  <c r="O108" i="1"/>
  <c r="O110" i="1" s="1"/>
  <c r="N108" i="1"/>
  <c r="N110" i="1" s="1"/>
  <c r="M108" i="1"/>
  <c r="M110" i="1" s="1"/>
  <c r="L108" i="1"/>
  <c r="L110" i="1" s="1"/>
  <c r="K108" i="1"/>
  <c r="K110" i="1" s="1"/>
  <c r="J108" i="1"/>
  <c r="J110" i="1" s="1"/>
  <c r="I108" i="1"/>
  <c r="I110" i="1" s="1"/>
  <c r="H108" i="1"/>
  <c r="H110" i="1" s="1"/>
  <c r="G108" i="1"/>
  <c r="G110" i="1" s="1"/>
  <c r="F108" i="1"/>
  <c r="F110" i="1" s="1"/>
  <c r="E107" i="1"/>
  <c r="Q106" i="1"/>
  <c r="P105" i="1"/>
  <c r="P107" i="1" s="1"/>
  <c r="O105" i="1"/>
  <c r="O107" i="1" s="1"/>
  <c r="N105" i="1"/>
  <c r="N107" i="1" s="1"/>
  <c r="M105" i="1"/>
  <c r="M107" i="1" s="1"/>
  <c r="L105" i="1"/>
  <c r="L107" i="1" s="1"/>
  <c r="K105" i="1"/>
  <c r="K107" i="1" s="1"/>
  <c r="J105" i="1"/>
  <c r="J107" i="1" s="1"/>
  <c r="I105" i="1"/>
  <c r="I107" i="1" s="1"/>
  <c r="H105" i="1"/>
  <c r="H107" i="1" s="1"/>
  <c r="G105" i="1"/>
  <c r="G107" i="1" s="1"/>
  <c r="F105" i="1"/>
  <c r="F107" i="1" s="1"/>
  <c r="R107" i="1" l="1"/>
  <c r="R110" i="1"/>
  <c r="Q107" i="1"/>
  <c r="Q110" i="1"/>
  <c r="F91" i="1" l="1"/>
  <c r="G91" i="1"/>
  <c r="H91" i="1"/>
  <c r="I91" i="1"/>
  <c r="J91" i="1"/>
  <c r="K91" i="1"/>
  <c r="K93" i="1" s="1"/>
  <c r="L91" i="1"/>
  <c r="L93" i="1" s="1"/>
  <c r="M91" i="1"/>
  <c r="N91" i="1"/>
  <c r="F70" i="1" l="1"/>
  <c r="E8" i="1" l="1"/>
  <c r="E11" i="1"/>
  <c r="E14" i="1"/>
  <c r="E17" i="1"/>
  <c r="E20" i="1"/>
  <c r="E23" i="1"/>
  <c r="E26" i="1"/>
  <c r="E29" i="1"/>
  <c r="E32" i="1"/>
  <c r="E35" i="1"/>
  <c r="E38" i="1"/>
  <c r="E41" i="1"/>
  <c r="Q101" i="1" l="1"/>
  <c r="Q92" i="1"/>
  <c r="Q78" i="1"/>
  <c r="Q75" i="1"/>
  <c r="Q13" i="1"/>
  <c r="I88" i="1" l="1"/>
  <c r="Q98" i="1" l="1"/>
  <c r="P27" i="1" l="1"/>
  <c r="J100" i="1" l="1"/>
  <c r="J102" i="1" s="1"/>
  <c r="K100" i="1"/>
  <c r="K102" i="1" s="1"/>
  <c r="J97" i="1"/>
  <c r="K97" i="1"/>
  <c r="K99" i="1" s="1"/>
  <c r="G77" i="1" l="1"/>
  <c r="G79" i="1" s="1"/>
  <c r="H77" i="1"/>
  <c r="H79" i="1" s="1"/>
  <c r="I77" i="1"/>
  <c r="I79" i="1" s="1"/>
  <c r="J77" i="1"/>
  <c r="F77" i="1"/>
  <c r="G74" i="1"/>
  <c r="H74" i="1"/>
  <c r="I74" i="1"/>
  <c r="J74" i="1"/>
  <c r="J76" i="1" s="1"/>
  <c r="F74" i="1"/>
  <c r="F30" i="1"/>
  <c r="Q7" i="1" l="1"/>
  <c r="Q10" i="1"/>
  <c r="Q16" i="1"/>
  <c r="Q95" i="1"/>
  <c r="Q82" i="1"/>
  <c r="Q89" i="1"/>
  <c r="Q85" i="1"/>
  <c r="Q19" i="1"/>
  <c r="Q52" i="1"/>
  <c r="Q49" i="1"/>
  <c r="Q22" i="1"/>
  <c r="Q43" i="1"/>
  <c r="Q55" i="1"/>
  <c r="Q40" i="1"/>
  <c r="Q34" i="1"/>
  <c r="Q31" i="1"/>
  <c r="Q37" i="1"/>
  <c r="E47" i="1"/>
  <c r="Q46" i="1"/>
  <c r="Q28" i="1"/>
  <c r="Q25" i="1"/>
  <c r="K84" i="1" l="1"/>
  <c r="K86" i="1" s="1"/>
  <c r="E102" i="1" l="1"/>
  <c r="P100" i="1"/>
  <c r="P102" i="1" s="1"/>
  <c r="O100" i="1"/>
  <c r="O102" i="1" s="1"/>
  <c r="N100" i="1"/>
  <c r="N102" i="1" s="1"/>
  <c r="M100" i="1"/>
  <c r="M102" i="1" s="1"/>
  <c r="L100" i="1"/>
  <c r="L102" i="1" s="1"/>
  <c r="I100" i="1"/>
  <c r="I102" i="1" s="1"/>
  <c r="H100" i="1"/>
  <c r="G100" i="1"/>
  <c r="F100" i="1"/>
  <c r="F102" i="1" s="1"/>
  <c r="E99" i="1"/>
  <c r="P97" i="1"/>
  <c r="P99" i="1" s="1"/>
  <c r="O97" i="1"/>
  <c r="O99" i="1" s="1"/>
  <c r="N97" i="1"/>
  <c r="N99" i="1" s="1"/>
  <c r="M97" i="1"/>
  <c r="M99" i="1" s="1"/>
  <c r="L97" i="1"/>
  <c r="L99" i="1" s="1"/>
  <c r="J99" i="1"/>
  <c r="I97" i="1"/>
  <c r="I99" i="1" s="1"/>
  <c r="H97" i="1"/>
  <c r="G97" i="1"/>
  <c r="F97" i="1"/>
  <c r="F99" i="1" s="1"/>
  <c r="E93" i="1"/>
  <c r="P91" i="1"/>
  <c r="P93" i="1" s="1"/>
  <c r="O91" i="1"/>
  <c r="O93" i="1" s="1"/>
  <c r="N93" i="1"/>
  <c r="M93" i="1"/>
  <c r="J93" i="1"/>
  <c r="I93" i="1"/>
  <c r="H93" i="1"/>
  <c r="G93" i="1"/>
  <c r="F93" i="1"/>
  <c r="E86" i="1"/>
  <c r="P84" i="1"/>
  <c r="P86" i="1" s="1"/>
  <c r="O84" i="1"/>
  <c r="O86" i="1" s="1"/>
  <c r="N84" i="1"/>
  <c r="N86" i="1" s="1"/>
  <c r="M84" i="1"/>
  <c r="M86" i="1" s="1"/>
  <c r="L84" i="1"/>
  <c r="L86" i="1" s="1"/>
  <c r="J84" i="1"/>
  <c r="J86" i="1" s="1"/>
  <c r="I84" i="1"/>
  <c r="I86" i="1" s="1"/>
  <c r="H84" i="1"/>
  <c r="G84" i="1"/>
  <c r="F84" i="1"/>
  <c r="F86" i="1" s="1"/>
  <c r="E79" i="1"/>
  <c r="P77" i="1"/>
  <c r="P79" i="1" s="1"/>
  <c r="O77" i="1"/>
  <c r="O79" i="1" s="1"/>
  <c r="N77" i="1"/>
  <c r="N79" i="1" s="1"/>
  <c r="M77" i="1"/>
  <c r="M79" i="1" s="1"/>
  <c r="L77" i="1"/>
  <c r="L79" i="1" s="1"/>
  <c r="K77" i="1"/>
  <c r="K79" i="1" s="1"/>
  <c r="J79" i="1"/>
  <c r="F79" i="1"/>
  <c r="R79" i="1" l="1"/>
  <c r="R93" i="1"/>
  <c r="G99" i="1"/>
  <c r="H99" i="1"/>
  <c r="G86" i="1"/>
  <c r="H86" i="1"/>
  <c r="H102" i="1"/>
  <c r="G102" i="1"/>
  <c r="R102" i="1" s="1"/>
  <c r="Q93" i="1"/>
  <c r="Q79" i="1"/>
  <c r="Q71" i="1"/>
  <c r="Q68" i="1"/>
  <c r="Q62" i="1"/>
  <c r="Q65" i="1"/>
  <c r="Q59" i="1"/>
  <c r="R99" i="1" l="1"/>
  <c r="R86" i="1"/>
  <c r="Q102" i="1"/>
  <c r="Q99" i="1"/>
  <c r="Q86" i="1"/>
  <c r="E76" i="1" l="1"/>
  <c r="P74" i="1"/>
  <c r="P76" i="1" s="1"/>
  <c r="O74" i="1"/>
  <c r="O76" i="1" s="1"/>
  <c r="N74" i="1"/>
  <c r="N76" i="1" s="1"/>
  <c r="M74" i="1"/>
  <c r="M76" i="1" s="1"/>
  <c r="L74" i="1"/>
  <c r="L76" i="1" s="1"/>
  <c r="K74" i="1"/>
  <c r="K76" i="1" s="1"/>
  <c r="I76" i="1"/>
  <c r="H76" i="1"/>
  <c r="G76" i="1"/>
  <c r="F76" i="1"/>
  <c r="R76" i="1" l="1"/>
  <c r="Q76" i="1"/>
  <c r="I15" i="1"/>
  <c r="G70" i="1" l="1"/>
  <c r="H70" i="1"/>
  <c r="I70" i="1"/>
  <c r="J70" i="1"/>
  <c r="K70" i="1"/>
  <c r="L70" i="1"/>
  <c r="M70" i="1"/>
  <c r="N70" i="1"/>
  <c r="O70" i="1"/>
  <c r="P70" i="1"/>
  <c r="G67" i="1"/>
  <c r="H67" i="1"/>
  <c r="I67" i="1"/>
  <c r="J67" i="1"/>
  <c r="K67" i="1"/>
  <c r="L67" i="1"/>
  <c r="M67" i="1"/>
  <c r="N67" i="1"/>
  <c r="O67" i="1"/>
  <c r="P67" i="1"/>
  <c r="F67" i="1"/>
  <c r="G64" i="1"/>
  <c r="H64" i="1"/>
  <c r="I64" i="1"/>
  <c r="J64" i="1"/>
  <c r="K64" i="1"/>
  <c r="L64" i="1"/>
  <c r="L66" i="1" s="1"/>
  <c r="M64" i="1"/>
  <c r="N64" i="1"/>
  <c r="N66" i="1" s="1"/>
  <c r="O64" i="1"/>
  <c r="P64" i="1"/>
  <c r="F64" i="1"/>
  <c r="G61" i="1"/>
  <c r="H61" i="1"/>
  <c r="I61" i="1"/>
  <c r="J61" i="1"/>
  <c r="K61" i="1"/>
  <c r="L61" i="1"/>
  <c r="M61" i="1"/>
  <c r="N61" i="1"/>
  <c r="O61" i="1"/>
  <c r="P61" i="1"/>
  <c r="F61" i="1"/>
  <c r="G58" i="1"/>
  <c r="H58" i="1"/>
  <c r="I58" i="1"/>
  <c r="J58" i="1"/>
  <c r="K58" i="1"/>
  <c r="K60" i="1" s="1"/>
  <c r="L58" i="1"/>
  <c r="M58" i="1"/>
  <c r="N58" i="1"/>
  <c r="O58" i="1"/>
  <c r="P58" i="1"/>
  <c r="F58" i="1"/>
  <c r="G6" i="1"/>
  <c r="H6" i="1"/>
  <c r="I6" i="1"/>
  <c r="J6" i="1"/>
  <c r="J8" i="1" s="1"/>
  <c r="K6" i="1"/>
  <c r="K8" i="1" s="1"/>
  <c r="L6" i="1"/>
  <c r="L8" i="1" s="1"/>
  <c r="M6" i="1"/>
  <c r="N6" i="1"/>
  <c r="O6" i="1"/>
  <c r="P6" i="1"/>
  <c r="F6" i="1"/>
  <c r="G9" i="1"/>
  <c r="H9" i="1"/>
  <c r="I9" i="1"/>
  <c r="J9" i="1"/>
  <c r="K9" i="1"/>
  <c r="K11" i="1" s="1"/>
  <c r="L9" i="1"/>
  <c r="L11" i="1" s="1"/>
  <c r="M9" i="1"/>
  <c r="N9" i="1"/>
  <c r="O9" i="1"/>
  <c r="P9" i="1"/>
  <c r="F9" i="1"/>
  <c r="G88" i="1"/>
  <c r="H88" i="1"/>
  <c r="J88" i="1"/>
  <c r="K88" i="1"/>
  <c r="K90" i="1" s="1"/>
  <c r="L88" i="1"/>
  <c r="L90" i="1" s="1"/>
  <c r="M88" i="1"/>
  <c r="M90" i="1" s="1"/>
  <c r="N88" i="1"/>
  <c r="N90" i="1" s="1"/>
  <c r="O88" i="1"/>
  <c r="P88" i="1"/>
  <c r="F88" i="1"/>
  <c r="G81" i="1"/>
  <c r="H81" i="1"/>
  <c r="I81" i="1"/>
  <c r="J81" i="1"/>
  <c r="K81" i="1"/>
  <c r="K83" i="1" s="1"/>
  <c r="L81" i="1"/>
  <c r="L83" i="1" s="1"/>
  <c r="M81" i="1"/>
  <c r="N81" i="1"/>
  <c r="O81" i="1"/>
  <c r="P81" i="1"/>
  <c r="F81" i="1"/>
  <c r="G94" i="1"/>
  <c r="H94" i="1"/>
  <c r="I94" i="1"/>
  <c r="J94" i="1"/>
  <c r="K94" i="1"/>
  <c r="K96" i="1" s="1"/>
  <c r="L94" i="1"/>
  <c r="L96" i="1" s="1"/>
  <c r="M94" i="1"/>
  <c r="N94" i="1"/>
  <c r="O94" i="1"/>
  <c r="P94" i="1"/>
  <c r="F94" i="1"/>
  <c r="G15" i="1"/>
  <c r="H15" i="1"/>
  <c r="J15" i="1"/>
  <c r="K15" i="1"/>
  <c r="K17" i="1" s="1"/>
  <c r="L15" i="1"/>
  <c r="L17" i="1" s="1"/>
  <c r="M15" i="1"/>
  <c r="N15" i="1"/>
  <c r="O15" i="1"/>
  <c r="P15" i="1"/>
  <c r="F15" i="1"/>
  <c r="G12" i="1"/>
  <c r="H12" i="1"/>
  <c r="I12" i="1"/>
  <c r="J12" i="1"/>
  <c r="K12" i="1"/>
  <c r="K14" i="1" s="1"/>
  <c r="L12" i="1"/>
  <c r="L14" i="1" s="1"/>
  <c r="M12" i="1"/>
  <c r="N12" i="1"/>
  <c r="O12" i="1"/>
  <c r="P12" i="1"/>
  <c r="P14" i="1" s="1"/>
  <c r="F12" i="1"/>
  <c r="G18" i="1"/>
  <c r="H18" i="1"/>
  <c r="I18" i="1"/>
  <c r="J18" i="1"/>
  <c r="K18" i="1"/>
  <c r="K20" i="1" s="1"/>
  <c r="L18" i="1"/>
  <c r="L20" i="1" s="1"/>
  <c r="M18" i="1"/>
  <c r="N18" i="1"/>
  <c r="O18" i="1"/>
  <c r="P18" i="1"/>
  <c r="F18" i="1"/>
  <c r="G51" i="1"/>
  <c r="H51" i="1"/>
  <c r="I51" i="1"/>
  <c r="J51" i="1"/>
  <c r="J53" i="1" s="1"/>
  <c r="K51" i="1"/>
  <c r="K53" i="1" s="1"/>
  <c r="L51" i="1"/>
  <c r="L53" i="1" s="1"/>
  <c r="M51" i="1"/>
  <c r="N51" i="1"/>
  <c r="O51" i="1"/>
  <c r="P51" i="1"/>
  <c r="F51" i="1"/>
  <c r="G48" i="1"/>
  <c r="H48" i="1"/>
  <c r="I48" i="1"/>
  <c r="J48" i="1"/>
  <c r="J50" i="1" s="1"/>
  <c r="K48" i="1"/>
  <c r="K50" i="1" s="1"/>
  <c r="L48" i="1"/>
  <c r="L50" i="1" s="1"/>
  <c r="M48" i="1"/>
  <c r="N48" i="1"/>
  <c r="O48" i="1"/>
  <c r="P48" i="1"/>
  <c r="F48" i="1"/>
  <c r="G21" i="1"/>
  <c r="H21" i="1"/>
  <c r="I21" i="1"/>
  <c r="J21" i="1"/>
  <c r="J23" i="1" s="1"/>
  <c r="K21" i="1"/>
  <c r="K23" i="1" s="1"/>
  <c r="L21" i="1"/>
  <c r="L23" i="1" s="1"/>
  <c r="M21" i="1"/>
  <c r="M23" i="1" s="1"/>
  <c r="N21" i="1"/>
  <c r="N23" i="1" s="1"/>
  <c r="O21" i="1"/>
  <c r="O23" i="1" s="1"/>
  <c r="P21" i="1"/>
  <c r="F21" i="1"/>
  <c r="F23" i="1" s="1"/>
  <c r="G39" i="1"/>
  <c r="H39" i="1"/>
  <c r="I39" i="1"/>
  <c r="J39" i="1"/>
  <c r="J41" i="1" s="1"/>
  <c r="K39" i="1"/>
  <c r="K41" i="1" s="1"/>
  <c r="L39" i="1"/>
  <c r="L41" i="1" s="1"/>
  <c r="M39" i="1"/>
  <c r="N39" i="1"/>
  <c r="O39" i="1"/>
  <c r="P39" i="1"/>
  <c r="F39" i="1"/>
  <c r="G54" i="1"/>
  <c r="H54" i="1"/>
  <c r="I54" i="1"/>
  <c r="J54" i="1"/>
  <c r="K54" i="1"/>
  <c r="L54" i="1"/>
  <c r="M54" i="1"/>
  <c r="N54" i="1"/>
  <c r="O54" i="1"/>
  <c r="P54" i="1"/>
  <c r="F54" i="1"/>
  <c r="G42" i="1"/>
  <c r="H42" i="1"/>
  <c r="I42" i="1"/>
  <c r="J42" i="1"/>
  <c r="J44" i="1" s="1"/>
  <c r="K42" i="1"/>
  <c r="K44" i="1" s="1"/>
  <c r="L42" i="1"/>
  <c r="L44" i="1" s="1"/>
  <c r="M42" i="1"/>
  <c r="M44" i="1" s="1"/>
  <c r="N42" i="1"/>
  <c r="O42" i="1"/>
  <c r="P42" i="1"/>
  <c r="F42" i="1"/>
  <c r="G33" i="1"/>
  <c r="H33" i="1"/>
  <c r="I33" i="1"/>
  <c r="J33" i="1"/>
  <c r="J35" i="1" s="1"/>
  <c r="K33" i="1"/>
  <c r="K35" i="1" s="1"/>
  <c r="L33" i="1"/>
  <c r="L35" i="1" s="1"/>
  <c r="M33" i="1"/>
  <c r="N33" i="1"/>
  <c r="O33" i="1"/>
  <c r="P33" i="1"/>
  <c r="F33" i="1"/>
  <c r="G30" i="1"/>
  <c r="H30" i="1"/>
  <c r="I30" i="1"/>
  <c r="J30" i="1"/>
  <c r="K30" i="1"/>
  <c r="L30" i="1"/>
  <c r="M30" i="1"/>
  <c r="N30" i="1"/>
  <c r="O30" i="1"/>
  <c r="P30" i="1"/>
  <c r="G36" i="1"/>
  <c r="H36" i="1"/>
  <c r="I36" i="1"/>
  <c r="J36" i="1"/>
  <c r="J38" i="1" s="1"/>
  <c r="K36" i="1"/>
  <c r="K38" i="1" s="1"/>
  <c r="L36" i="1"/>
  <c r="L38" i="1" s="1"/>
  <c r="M36" i="1"/>
  <c r="N36" i="1"/>
  <c r="O36" i="1"/>
  <c r="P36" i="1"/>
  <c r="P38" i="1" s="1"/>
  <c r="F36" i="1"/>
  <c r="G45" i="1"/>
  <c r="G47" i="1" s="1"/>
  <c r="H45" i="1"/>
  <c r="H47" i="1" s="1"/>
  <c r="I45" i="1"/>
  <c r="I47" i="1" s="1"/>
  <c r="J45" i="1"/>
  <c r="J47" i="1" s="1"/>
  <c r="K45" i="1"/>
  <c r="K47" i="1" s="1"/>
  <c r="L45" i="1"/>
  <c r="L47" i="1" s="1"/>
  <c r="M45" i="1"/>
  <c r="M47" i="1" s="1"/>
  <c r="N45" i="1"/>
  <c r="N47" i="1" s="1"/>
  <c r="O45" i="1"/>
  <c r="O47" i="1" s="1"/>
  <c r="P45" i="1"/>
  <c r="P47" i="1" s="1"/>
  <c r="F45" i="1"/>
  <c r="F47" i="1" s="1"/>
  <c r="G27" i="1"/>
  <c r="H27" i="1"/>
  <c r="I27" i="1"/>
  <c r="J27" i="1"/>
  <c r="J29" i="1" s="1"/>
  <c r="K27" i="1"/>
  <c r="K29" i="1" s="1"/>
  <c r="L27" i="1"/>
  <c r="L29" i="1" s="1"/>
  <c r="M27" i="1"/>
  <c r="N27" i="1"/>
  <c r="O27" i="1"/>
  <c r="F27" i="1"/>
  <c r="G24" i="1"/>
  <c r="H24" i="1"/>
  <c r="I24" i="1"/>
  <c r="J24" i="1"/>
  <c r="J26" i="1" s="1"/>
  <c r="K24" i="1"/>
  <c r="K26" i="1" s="1"/>
  <c r="L26" i="1"/>
  <c r="M24" i="1"/>
  <c r="N24" i="1"/>
  <c r="O24" i="1"/>
  <c r="P24" i="1"/>
  <c r="F24" i="1"/>
  <c r="R47" i="1" l="1"/>
  <c r="G44" i="1"/>
  <c r="H44" i="1"/>
  <c r="H14" i="1"/>
  <c r="G14" i="1"/>
  <c r="H83" i="1"/>
  <c r="G83" i="1"/>
  <c r="H29" i="1"/>
  <c r="G29" i="1"/>
  <c r="H41" i="1"/>
  <c r="G41" i="1"/>
  <c r="G26" i="1"/>
  <c r="H26" i="1"/>
  <c r="H90" i="1"/>
  <c r="G90" i="1"/>
  <c r="F66" i="1" l="1"/>
  <c r="G66" i="1"/>
  <c r="H66" i="1"/>
  <c r="I66" i="1"/>
  <c r="J66" i="1"/>
  <c r="K66" i="1"/>
  <c r="M66" i="1"/>
  <c r="O66" i="1"/>
  <c r="P66" i="1"/>
  <c r="F69" i="1"/>
  <c r="G69" i="1"/>
  <c r="H69" i="1"/>
  <c r="I69" i="1"/>
  <c r="J69" i="1"/>
  <c r="K69" i="1"/>
  <c r="L69" i="1"/>
  <c r="M69" i="1"/>
  <c r="N69" i="1"/>
  <c r="O69" i="1"/>
  <c r="P69" i="1"/>
  <c r="F72" i="1"/>
  <c r="G72" i="1"/>
  <c r="H72" i="1"/>
  <c r="I72" i="1"/>
  <c r="J72" i="1"/>
  <c r="K72" i="1"/>
  <c r="L72" i="1"/>
  <c r="M72" i="1"/>
  <c r="N72" i="1"/>
  <c r="O72" i="1"/>
  <c r="P72" i="1"/>
  <c r="E72" i="1"/>
  <c r="E69" i="1"/>
  <c r="E66" i="1"/>
  <c r="F63" i="1"/>
  <c r="G63" i="1"/>
  <c r="H63" i="1"/>
  <c r="I63" i="1"/>
  <c r="J63" i="1"/>
  <c r="K63" i="1"/>
  <c r="L63" i="1"/>
  <c r="M63" i="1"/>
  <c r="N63" i="1"/>
  <c r="O63" i="1"/>
  <c r="P63" i="1"/>
  <c r="F60" i="1"/>
  <c r="G60" i="1"/>
  <c r="H60" i="1"/>
  <c r="I60" i="1"/>
  <c r="J60" i="1"/>
  <c r="L60" i="1"/>
  <c r="M60" i="1"/>
  <c r="N60" i="1"/>
  <c r="O60" i="1"/>
  <c r="P60" i="1"/>
  <c r="F8" i="1"/>
  <c r="G8" i="1"/>
  <c r="H8" i="1"/>
  <c r="I8" i="1"/>
  <c r="M8" i="1"/>
  <c r="N8" i="1"/>
  <c r="O8" i="1"/>
  <c r="P8" i="1"/>
  <c r="E63" i="1"/>
  <c r="E60" i="1"/>
  <c r="F11" i="1"/>
  <c r="G11" i="1"/>
  <c r="H11" i="1"/>
  <c r="I11" i="1"/>
  <c r="J11" i="1"/>
  <c r="M11" i="1"/>
  <c r="N11" i="1"/>
  <c r="O11" i="1"/>
  <c r="P11" i="1"/>
  <c r="F14" i="1"/>
  <c r="I14" i="1"/>
  <c r="J14" i="1"/>
  <c r="M14" i="1"/>
  <c r="N14" i="1"/>
  <c r="O14" i="1"/>
  <c r="F17" i="1"/>
  <c r="G17" i="1"/>
  <c r="H17" i="1"/>
  <c r="I17" i="1"/>
  <c r="J17" i="1"/>
  <c r="M17" i="1"/>
  <c r="N17" i="1"/>
  <c r="O17" i="1"/>
  <c r="P17" i="1"/>
  <c r="F96" i="1"/>
  <c r="G96" i="1"/>
  <c r="H96" i="1"/>
  <c r="I96" i="1"/>
  <c r="J96" i="1"/>
  <c r="K112" i="1"/>
  <c r="L112" i="1"/>
  <c r="M96" i="1"/>
  <c r="M112" i="1" s="1"/>
  <c r="N96" i="1"/>
  <c r="N112" i="1" s="1"/>
  <c r="O96" i="1"/>
  <c r="O112" i="1" s="1"/>
  <c r="P96" i="1"/>
  <c r="P112" i="1" s="1"/>
  <c r="F83" i="1"/>
  <c r="I83" i="1"/>
  <c r="J83" i="1"/>
  <c r="M83" i="1"/>
  <c r="N83" i="1"/>
  <c r="O83" i="1"/>
  <c r="P83" i="1"/>
  <c r="F90" i="1"/>
  <c r="I90" i="1"/>
  <c r="J90" i="1"/>
  <c r="O90" i="1"/>
  <c r="P90" i="1"/>
  <c r="E90" i="1"/>
  <c r="E83" i="1"/>
  <c r="E96" i="1"/>
  <c r="F20" i="1"/>
  <c r="G20" i="1"/>
  <c r="H20" i="1"/>
  <c r="I20" i="1"/>
  <c r="J20" i="1"/>
  <c r="M20" i="1"/>
  <c r="N20" i="1"/>
  <c r="O20" i="1"/>
  <c r="P20" i="1"/>
  <c r="F53" i="1"/>
  <c r="G53" i="1"/>
  <c r="H53" i="1"/>
  <c r="I53" i="1"/>
  <c r="M53" i="1"/>
  <c r="N53" i="1"/>
  <c r="O53" i="1"/>
  <c r="P53" i="1"/>
  <c r="E53" i="1"/>
  <c r="F50" i="1"/>
  <c r="G50" i="1"/>
  <c r="H50" i="1"/>
  <c r="I50" i="1"/>
  <c r="M50" i="1"/>
  <c r="N50" i="1"/>
  <c r="O50" i="1"/>
  <c r="P50" i="1"/>
  <c r="E50" i="1"/>
  <c r="G23" i="1"/>
  <c r="H23" i="1"/>
  <c r="I23" i="1"/>
  <c r="P23" i="1"/>
  <c r="F41" i="1"/>
  <c r="I41" i="1"/>
  <c r="M41" i="1"/>
  <c r="N41" i="1"/>
  <c r="O41" i="1"/>
  <c r="P41" i="1"/>
  <c r="F56" i="1"/>
  <c r="G56" i="1"/>
  <c r="H56" i="1"/>
  <c r="I56" i="1"/>
  <c r="J56" i="1"/>
  <c r="K56" i="1"/>
  <c r="L56" i="1"/>
  <c r="M56" i="1"/>
  <c r="N56" i="1"/>
  <c r="O56" i="1"/>
  <c r="P56" i="1"/>
  <c r="F44" i="1"/>
  <c r="I44" i="1"/>
  <c r="N44" i="1"/>
  <c r="O44" i="1"/>
  <c r="P44" i="1"/>
  <c r="E56" i="1"/>
  <c r="E44" i="1"/>
  <c r="F35" i="1"/>
  <c r="G35" i="1"/>
  <c r="H35" i="1"/>
  <c r="I35" i="1"/>
  <c r="M35" i="1"/>
  <c r="N35" i="1"/>
  <c r="O35" i="1"/>
  <c r="P35" i="1"/>
  <c r="F32" i="1"/>
  <c r="G32" i="1"/>
  <c r="H32" i="1"/>
  <c r="I32" i="1"/>
  <c r="J32" i="1"/>
  <c r="K32" i="1"/>
  <c r="L32" i="1"/>
  <c r="M32" i="1"/>
  <c r="N32" i="1"/>
  <c r="O32" i="1"/>
  <c r="P32" i="1"/>
  <c r="F38" i="1"/>
  <c r="G38" i="1"/>
  <c r="H38" i="1"/>
  <c r="I38" i="1"/>
  <c r="M38" i="1"/>
  <c r="N38" i="1"/>
  <c r="O38" i="1"/>
  <c r="F29" i="1"/>
  <c r="I29" i="1"/>
  <c r="M29" i="1"/>
  <c r="N29" i="1"/>
  <c r="O29" i="1"/>
  <c r="P29" i="1"/>
  <c r="F26" i="1"/>
  <c r="I26" i="1"/>
  <c r="M26" i="1"/>
  <c r="N26" i="1"/>
  <c r="O26" i="1"/>
  <c r="P26" i="1"/>
  <c r="R26" i="1" l="1"/>
  <c r="R41" i="1"/>
  <c r="R23" i="1"/>
  <c r="R96" i="1"/>
  <c r="R14" i="1"/>
  <c r="R38" i="1"/>
  <c r="R44" i="1"/>
  <c r="R50" i="1"/>
  <c r="R83" i="1"/>
  <c r="R11" i="1"/>
  <c r="R66" i="1"/>
  <c r="R35" i="1"/>
  <c r="R53" i="1"/>
  <c r="R90" i="1"/>
  <c r="R17" i="1"/>
  <c r="R60" i="1"/>
  <c r="R69" i="1"/>
  <c r="R32" i="1"/>
  <c r="R29" i="1"/>
  <c r="R56" i="1"/>
  <c r="R20" i="1"/>
  <c r="R63" i="1"/>
  <c r="R8" i="1"/>
  <c r="R72" i="1"/>
  <c r="E112" i="1"/>
  <c r="Q66" i="1"/>
  <c r="G112" i="1"/>
  <c r="J112" i="1"/>
  <c r="F112" i="1"/>
  <c r="I112" i="1"/>
  <c r="H112" i="1"/>
  <c r="Q11" i="1"/>
  <c r="Q41" i="1"/>
  <c r="Q96" i="1"/>
  <c r="Q83" i="1"/>
  <c r="Q23" i="1"/>
  <c r="Q50" i="1"/>
  <c r="Q90" i="1"/>
  <c r="Q44" i="1"/>
  <c r="Q17" i="1"/>
  <c r="Q32" i="1"/>
  <c r="Q56" i="1"/>
  <c r="Q69" i="1"/>
  <c r="Q63" i="1"/>
  <c r="Q72" i="1"/>
  <c r="Q60" i="1" l="1"/>
  <c r="Q8" i="1"/>
  <c r="Q14" i="1"/>
  <c r="Q20" i="1"/>
  <c r="Q53" i="1"/>
  <c r="Q35" i="1"/>
  <c r="Q38" i="1"/>
  <c r="Q47" i="1"/>
  <c r="Q29" i="1"/>
  <c r="Q26" i="1"/>
</calcChain>
</file>

<file path=xl/comments1.xml><?xml version="1.0" encoding="utf-8"?>
<comments xmlns="http://schemas.openxmlformats.org/spreadsheetml/2006/main">
  <authors>
    <author>Gerlach, Cornelia</author>
    <author>Gerlach</author>
    <author>Cornelia Gerlach</author>
  </authors>
  <commentList>
    <comment ref="I22" authorId="0" shapeId="0">
      <text>
        <r>
          <rPr>
            <b/>
            <sz val="9"/>
            <color indexed="81"/>
            <rFont val="Segoe UI"/>
            <family val="2"/>
          </rPr>
          <t>Gerlach, Cornelia:</t>
        </r>
        <r>
          <rPr>
            <sz val="9"/>
            <color indexed="81"/>
            <rFont val="Segoe UI"/>
            <family val="2"/>
          </rPr>
          <t xml:space="preserve">
nicht abgelesen</t>
        </r>
      </text>
    </comment>
    <comment ref="C24" authorId="1" shapeId="0">
      <text>
        <r>
          <rPr>
            <sz val="8"/>
            <color indexed="81"/>
            <rFont val="Tahoma"/>
            <family val="2"/>
          </rPr>
          <t xml:space="preserve">neuer Zähler, wurde zum Ende der Sanierungsarbeiten 2004 in Betrieb genommen
</t>
        </r>
      </text>
    </comment>
    <comment ref="C27" authorId="1" shapeId="0">
      <text>
        <r>
          <rPr>
            <sz val="8"/>
            <color indexed="81"/>
            <rFont val="Tahoma"/>
            <family val="2"/>
          </rPr>
          <t xml:space="preserve">Einbau zum Ende der Sanierungsarbeiten 2004, Unterzähler für Westteil
</t>
        </r>
      </text>
    </comment>
    <comment ref="F40" authorId="0" shapeId="0">
      <text>
        <r>
          <rPr>
            <b/>
            <sz val="9"/>
            <color indexed="81"/>
            <rFont val="Segoe UI"/>
            <family val="2"/>
          </rPr>
          <t xml:space="preserve">Gerlach, Cornelia:
Zahlendreher ---&gt;
statt 297.349,6
richtig 597.349,6
</t>
        </r>
      </text>
    </comment>
    <comment ref="M85" authorId="2" shapeId="0">
      <text>
        <r>
          <rPr>
            <b/>
            <sz val="9"/>
            <color indexed="81"/>
            <rFont val="Segoe UI"/>
            <family val="2"/>
          </rPr>
          <t>Cornelia Gerlach:</t>
        </r>
        <r>
          <rPr>
            <sz val="9"/>
            <color indexed="81"/>
            <rFont val="Segoe UI"/>
            <family val="2"/>
          </rPr>
          <t xml:space="preserve">
Ablesewert am 09.10.17 = 1238,5 
Faktor bis 09.10.2017 = 40
Ab 09.10.17 wurde der Wandlerfaktor programmiert.
</t>
        </r>
      </text>
    </comment>
  </commentList>
</comments>
</file>

<file path=xl/sharedStrings.xml><?xml version="1.0" encoding="utf-8"?>
<sst xmlns="http://schemas.openxmlformats.org/spreadsheetml/2006/main" count="197" uniqueCount="86">
  <si>
    <t>Standort</t>
  </si>
  <si>
    <t>Elektro</t>
  </si>
  <si>
    <t>Turnhalle</t>
  </si>
  <si>
    <t>Heizung / Studienkolleg</t>
  </si>
  <si>
    <t>alt</t>
  </si>
  <si>
    <t>neu</t>
  </si>
  <si>
    <t>Nummer</t>
  </si>
  <si>
    <t>Pförtnerhaus</t>
  </si>
  <si>
    <t>Professorenräume / Mensagebäude</t>
  </si>
  <si>
    <t>000418803400</t>
  </si>
  <si>
    <t>Verbr</t>
  </si>
  <si>
    <t>40386270-07</t>
  </si>
  <si>
    <t>000614236400</t>
  </si>
  <si>
    <t>digitaler Zähler</t>
  </si>
  <si>
    <t>Hörs. 19 / neuer Zähler</t>
  </si>
  <si>
    <r>
      <t xml:space="preserve">Haus 20 neu                           </t>
    </r>
    <r>
      <rPr>
        <b/>
        <sz val="10"/>
        <rFont val="Arial"/>
        <family val="2"/>
      </rPr>
      <t xml:space="preserve"> (Faktor 40)</t>
    </r>
  </si>
  <si>
    <r>
      <t xml:space="preserve">Haus 35                           </t>
    </r>
    <r>
      <rPr>
        <b/>
        <sz val="10"/>
        <rFont val="Arial"/>
        <family val="2"/>
      </rPr>
      <t>(Faktor 40)</t>
    </r>
  </si>
  <si>
    <r>
      <t xml:space="preserve">Hauptzähler Studienkolleg                    </t>
    </r>
    <r>
      <rPr>
        <b/>
        <sz val="10"/>
        <rFont val="Arial"/>
        <family val="2"/>
      </rPr>
      <t>(Faktor 20)</t>
    </r>
  </si>
  <si>
    <r>
      <t xml:space="preserve">Gebäude 2 / 3                                  </t>
    </r>
    <r>
      <rPr>
        <b/>
        <sz val="10"/>
        <rFont val="Arial"/>
        <family val="2"/>
      </rPr>
      <t>(Faktor 40)</t>
    </r>
  </si>
  <si>
    <t>Studentenrat / Haus 13</t>
  </si>
  <si>
    <t>MF9947490002</t>
  </si>
  <si>
    <r>
      <t xml:space="preserve">Haus 18 gesamt             </t>
    </r>
    <r>
      <rPr>
        <b/>
        <sz val="10"/>
        <rFont val="Arial"/>
        <family val="2"/>
      </rPr>
      <t>(Faktor 50)</t>
    </r>
  </si>
  <si>
    <t>Haus 18 / Westflügel Unterzähler von MF9947490002</t>
  </si>
  <si>
    <r>
      <t xml:space="preserve">Haus 25                                   ab 20.09.05 neu                                      </t>
    </r>
    <r>
      <rPr>
        <b/>
        <sz val="10"/>
        <rFont val="Arial"/>
        <family val="2"/>
      </rPr>
      <t>(kein Faktor)</t>
    </r>
  </si>
  <si>
    <t>AKI 28</t>
  </si>
  <si>
    <t>000618378100</t>
  </si>
  <si>
    <t>000417661900</t>
  </si>
  <si>
    <t>214757703</t>
  </si>
  <si>
    <t>046498896</t>
  </si>
  <si>
    <t>Gewächshaus (Unterzähler????)</t>
  </si>
  <si>
    <t>14114920001</t>
  </si>
  <si>
    <t>139059R1000</t>
  </si>
  <si>
    <t>Gewächshaus</t>
  </si>
  <si>
    <t>Zähler</t>
  </si>
  <si>
    <t>8/10</t>
  </si>
  <si>
    <t>25</t>
  </si>
  <si>
    <t>13</t>
  </si>
  <si>
    <t>35</t>
  </si>
  <si>
    <t>32</t>
  </si>
  <si>
    <t>28</t>
  </si>
  <si>
    <t>18</t>
  </si>
  <si>
    <t>22</t>
  </si>
  <si>
    <t>19</t>
  </si>
  <si>
    <t>20</t>
  </si>
  <si>
    <t>16</t>
  </si>
  <si>
    <t>14</t>
  </si>
  <si>
    <t>12</t>
  </si>
  <si>
    <t>11</t>
  </si>
  <si>
    <t>2/3</t>
  </si>
  <si>
    <t>4</t>
  </si>
  <si>
    <t>5</t>
  </si>
  <si>
    <t>6</t>
  </si>
  <si>
    <r>
      <t xml:space="preserve">Audimax                        </t>
    </r>
    <r>
      <rPr>
        <b/>
        <sz val="10"/>
        <rFont val="Arial"/>
        <family val="2"/>
      </rPr>
      <t>(Faktor 30)</t>
    </r>
  </si>
  <si>
    <r>
      <t xml:space="preserve">Verwaltung / Haus 14                               </t>
    </r>
    <r>
      <rPr>
        <b/>
        <sz val="10"/>
        <rFont val="Arial"/>
        <family val="2"/>
      </rPr>
      <t xml:space="preserve"> (Faktor 80)</t>
    </r>
  </si>
  <si>
    <t>Gewächs-haus</t>
  </si>
  <si>
    <t>34</t>
  </si>
  <si>
    <t>04033E420200</t>
  </si>
  <si>
    <t>1</t>
  </si>
  <si>
    <r>
      <t xml:space="preserve">Haus 34                           </t>
    </r>
    <r>
      <rPr>
        <b/>
        <sz val="10"/>
        <color indexed="10"/>
        <rFont val="Arial"/>
        <family val="2"/>
      </rPr>
      <t>(Faktor 50)</t>
    </r>
  </si>
  <si>
    <r>
      <t xml:space="preserve">Gebäude 4                            </t>
    </r>
    <r>
      <rPr>
        <b/>
        <sz val="10"/>
        <rFont val="Arial"/>
        <family val="2"/>
      </rPr>
      <t>(kein Faktor)</t>
    </r>
  </si>
  <si>
    <t>34060000</t>
  </si>
  <si>
    <t>19754100</t>
  </si>
  <si>
    <t>Straßenbeleuchtung Nord
neu ab Mai 2017</t>
  </si>
  <si>
    <r>
      <t xml:space="preserve">Gebäude Hausnr.7 (neues WH HSN Geb.1)                                </t>
    </r>
    <r>
      <rPr>
        <b/>
        <sz val="10"/>
        <rFont val="Arial"/>
        <family val="2"/>
      </rPr>
      <t xml:space="preserve">(Faktor 20) </t>
    </r>
  </si>
  <si>
    <t>Straßenbeleuchtung Süd
neu ab Mai 2017</t>
  </si>
  <si>
    <t>BD5622420004</t>
  </si>
  <si>
    <t>BD5622420010</t>
  </si>
  <si>
    <t>Bafög / Mensagebäude neu ab 14.06.17</t>
  </si>
  <si>
    <t>BD5622420008</t>
  </si>
  <si>
    <t>Allg. Abgänge / Mensagebäude neu ab 14.06.17</t>
  </si>
  <si>
    <t>BC5608260009</t>
  </si>
  <si>
    <t>Studentenclub / Mensagebäude
neu ab 14.06.17</t>
  </si>
  <si>
    <t>BC5608260007</t>
  </si>
  <si>
    <t>Gebäude 32, Faktor 20</t>
  </si>
  <si>
    <t>Küche / Mensa (digitaler Zähler) Gesamtverbrauch Mensa</t>
  </si>
  <si>
    <t>BB5577650012
parallel zu 5300/4418
analoger Zähler</t>
  </si>
  <si>
    <t xml:space="preserve">Küche/Mensa gesamt neu ab 19.06.2017 mit Faktor 40 bis 09.10.17, ab 09.10. Faktor fest einprogrammiert     </t>
  </si>
  <si>
    <t>Gebäude 8/10 gesamt ohne Verbrauch Küche/Mensa</t>
  </si>
  <si>
    <t>5300/4418
parallel zu BB5577650012 bzw. 4377540011</t>
  </si>
  <si>
    <r>
      <t xml:space="preserve">Gebäude Hausnr. 5 (FHN Wohnheim 6)                    </t>
    </r>
    <r>
      <rPr>
        <b/>
        <sz val="10"/>
        <rFont val="Arial"/>
        <family val="2"/>
      </rPr>
      <t>(Faktor 40)</t>
    </r>
  </si>
  <si>
    <r>
      <t xml:space="preserve">Gebäude Hausnr. 6 (FHN Wohnheim 5)                                </t>
    </r>
    <r>
      <rPr>
        <b/>
        <sz val="10"/>
        <rFont val="Arial"/>
        <family val="2"/>
      </rPr>
      <t>(Faktor 20)</t>
    </r>
  </si>
  <si>
    <t>?</t>
  </si>
  <si>
    <t>Zählerstände 2021</t>
  </si>
  <si>
    <t>Ladestation 8F1.1</t>
  </si>
  <si>
    <t>Ladestation 8F1.2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</si>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</sst>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0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82DD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3" fillId="0" borderId="0" xfId="0" applyFont="1"/>
    <xf numFmtId="0" fontId="2" fillId="0" borderId="1" xfId="0" applyFont="1" applyBorder="1"/>
    <xf numFmtId="0" fontId="4" fillId="3" borderId="0" xfId="0" applyFont="1" applyFill="1" applyBorder="1"/>
    <xf numFmtId="17" fontId="2" fillId="0" borderId="1" xfId="0" applyNumberFormat="1" applyFont="1" applyBorder="1" applyAlignment="1">
      <alignment horizontal="center"/>
    </xf>
    <xf numFmtId="0" fontId="0" fillId="0" borderId="0" xfId="0" applyAlignment="1">
      <alignment wrapText="1"/>
    </xf>
    <xf numFmtId="0" fontId="4" fillId="2" borderId="5" xfId="0" applyFont="1" applyFill="1" applyBorder="1"/>
    <xf numFmtId="0" fontId="2" fillId="0" borderId="1" xfId="0" applyFont="1" applyBorder="1" applyAlignment="1">
      <alignment horizontal="center" wrapText="1"/>
    </xf>
    <xf numFmtId="0" fontId="5" fillId="0" borderId="0" xfId="0" applyFont="1"/>
    <xf numFmtId="0" fontId="0" fillId="0" borderId="0" xfId="0" applyAlignment="1">
      <alignment horizontal="center"/>
    </xf>
    <xf numFmtId="0" fontId="4" fillId="2" borderId="0" xfId="0" applyFont="1" applyFill="1" applyBorder="1"/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wrapText="1"/>
    </xf>
    <xf numFmtId="49" fontId="11" fillId="0" borderId="1" xfId="0" applyNumberFormat="1" applyFont="1" applyBorder="1" applyAlignment="1">
      <alignment horizontal="center" wrapText="1"/>
    </xf>
    <xf numFmtId="49" fontId="6" fillId="0" borderId="0" xfId="0" applyNumberFormat="1" applyFont="1" applyAlignment="1">
      <alignment horizontal="center" wrapText="1"/>
    </xf>
    <xf numFmtId="4" fontId="0" fillId="0" borderId="0" xfId="0" applyNumberFormat="1" applyFill="1" applyAlignment="1">
      <alignment horizontal="center"/>
    </xf>
    <xf numFmtId="4" fontId="4" fillId="2" borderId="10" xfId="0" applyNumberFormat="1" applyFont="1" applyFill="1" applyBorder="1" applyAlignment="1">
      <alignment horizontal="right"/>
    </xf>
    <xf numFmtId="4" fontId="4" fillId="2" borderId="11" xfId="0" applyNumberFormat="1" applyFont="1" applyFill="1" applyBorder="1" applyAlignment="1">
      <alignment horizontal="right"/>
    </xf>
    <xf numFmtId="4" fontId="2" fillId="2" borderId="12" xfId="0" applyNumberFormat="1" applyFont="1" applyFill="1" applyBorder="1" applyAlignment="1">
      <alignment horizontal="right"/>
    </xf>
    <xf numFmtId="4" fontId="4" fillId="2" borderId="13" xfId="0" applyNumberFormat="1" applyFont="1" applyFill="1" applyBorder="1" applyAlignment="1">
      <alignment horizontal="right"/>
    </xf>
    <xf numFmtId="4" fontId="4" fillId="2" borderId="3" xfId="0" applyNumberFormat="1" applyFont="1" applyFill="1" applyBorder="1" applyAlignment="1">
      <alignment horizontal="right"/>
    </xf>
    <xf numFmtId="0" fontId="4" fillId="2" borderId="15" xfId="0" applyFont="1" applyFill="1" applyBorder="1"/>
    <xf numFmtId="4" fontId="2" fillId="2" borderId="16" xfId="0" applyNumberFormat="1" applyFont="1" applyFill="1" applyBorder="1" applyAlignment="1">
      <alignment horizontal="right"/>
    </xf>
    <xf numFmtId="0" fontId="12" fillId="0" borderId="0" xfId="0" applyFont="1"/>
    <xf numFmtId="4" fontId="12" fillId="0" borderId="0" xfId="0" applyNumberFormat="1" applyFont="1"/>
    <xf numFmtId="0" fontId="4" fillId="0" borderId="0" xfId="0" applyFont="1" applyAlignment="1">
      <alignment wrapText="1"/>
    </xf>
    <xf numFmtId="4" fontId="4" fillId="2" borderId="17" xfId="0" applyNumberFormat="1" applyFont="1" applyFill="1" applyBorder="1" applyAlignment="1">
      <alignment horizontal="right"/>
    </xf>
    <xf numFmtId="4" fontId="4" fillId="2" borderId="18" xfId="0" applyNumberFormat="1" applyFont="1" applyFill="1" applyBorder="1" applyAlignment="1">
      <alignment horizontal="right"/>
    </xf>
    <xf numFmtId="0" fontId="4" fillId="0" borderId="0" xfId="0" applyFont="1" applyFill="1" applyBorder="1"/>
    <xf numFmtId="49" fontId="0" fillId="0" borderId="0" xfId="0" applyNumberForma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0" borderId="0" xfId="0" applyFill="1"/>
    <xf numFmtId="4" fontId="4" fillId="2" borderId="20" xfId="0" applyNumberFormat="1" applyFont="1" applyFill="1" applyBorder="1" applyAlignment="1">
      <alignment horizontal="right"/>
    </xf>
    <xf numFmtId="165" fontId="0" fillId="0" borderId="0" xfId="0" applyNumberFormat="1"/>
    <xf numFmtId="165" fontId="12" fillId="0" borderId="0" xfId="0" applyNumberFormat="1" applyFont="1"/>
    <xf numFmtId="165" fontId="4" fillId="2" borderId="11" xfId="0" applyNumberFormat="1" applyFont="1" applyFill="1" applyBorder="1" applyAlignment="1">
      <alignment horizontal="right"/>
    </xf>
    <xf numFmtId="165" fontId="4" fillId="2" borderId="10" xfId="0" applyNumberFormat="1" applyFont="1" applyFill="1" applyBorder="1" applyAlignment="1">
      <alignment horizontal="right"/>
    </xf>
    <xf numFmtId="165" fontId="2" fillId="2" borderId="12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 vertical="center" wrapText="1"/>
    </xf>
    <xf numFmtId="4" fontId="12" fillId="0" borderId="0" xfId="0" applyNumberFormat="1" applyFont="1" applyFill="1"/>
    <xf numFmtId="4" fontId="4" fillId="12" borderId="11" xfId="0" applyNumberFormat="1" applyFont="1" applyFill="1" applyBorder="1" applyAlignment="1">
      <alignment horizontal="right"/>
    </xf>
    <xf numFmtId="4" fontId="2" fillId="12" borderId="12" xfId="0" applyNumberFormat="1" applyFont="1" applyFill="1" applyBorder="1" applyAlignment="1">
      <alignment horizontal="right"/>
    </xf>
    <xf numFmtId="4" fontId="4" fillId="12" borderId="13" xfId="0" applyNumberFormat="1" applyFont="1" applyFill="1" applyBorder="1" applyAlignment="1">
      <alignment horizontal="right"/>
    </xf>
    <xf numFmtId="165" fontId="4" fillId="12" borderId="10" xfId="0" applyNumberFormat="1" applyFont="1" applyFill="1" applyBorder="1" applyAlignment="1">
      <alignment horizontal="right"/>
    </xf>
    <xf numFmtId="4" fontId="4" fillId="12" borderId="1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center" vertical="center" wrapText="1"/>
    </xf>
    <xf numFmtId="4" fontId="2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 vertical="center" wrapText="1"/>
    </xf>
    <xf numFmtId="49" fontId="0" fillId="0" borderId="7" xfId="0" applyNumberFormat="1" applyFill="1" applyBorder="1" applyAlignment="1">
      <alignment horizontal="center" vertical="center" wrapText="1"/>
    </xf>
    <xf numFmtId="4" fontId="2" fillId="0" borderId="14" xfId="0" applyNumberFormat="1" applyFont="1" applyFill="1" applyBorder="1" applyAlignment="1">
      <alignment horizontal="right"/>
    </xf>
    <xf numFmtId="4" fontId="2" fillId="0" borderId="21" xfId="0" applyNumberFormat="1" applyFont="1" applyFill="1" applyBorder="1" applyAlignment="1">
      <alignment horizontal="right"/>
    </xf>
    <xf numFmtId="4" fontId="0" fillId="0" borderId="0" xfId="0" applyNumberFormat="1" applyFill="1" applyBorder="1" applyAlignment="1">
      <alignment horizontal="center"/>
    </xf>
    <xf numFmtId="0" fontId="4" fillId="2" borderId="19" xfId="0" applyFont="1" applyFill="1" applyBorder="1"/>
    <xf numFmtId="0" fontId="4" fillId="2" borderId="29" xfId="0" applyFont="1" applyFill="1" applyBorder="1"/>
    <xf numFmtId="0" fontId="4" fillId="2" borderId="31" xfId="0" applyFont="1" applyFill="1" applyBorder="1"/>
    <xf numFmtId="4" fontId="2" fillId="2" borderId="30" xfId="0" applyNumberFormat="1" applyFont="1" applyFill="1" applyBorder="1" applyAlignment="1">
      <alignment horizontal="right"/>
    </xf>
    <xf numFmtId="4" fontId="2" fillId="2" borderId="32" xfId="0" applyNumberFormat="1" applyFont="1" applyFill="1" applyBorder="1" applyAlignment="1">
      <alignment horizontal="right"/>
    </xf>
    <xf numFmtId="4" fontId="4" fillId="12" borderId="18" xfId="0" applyNumberFormat="1" applyFont="1" applyFill="1" applyBorder="1" applyAlignment="1">
      <alignment horizontal="right"/>
    </xf>
    <xf numFmtId="165" fontId="4" fillId="2" borderId="18" xfId="0" applyNumberFormat="1" applyFont="1" applyFill="1" applyBorder="1" applyAlignment="1">
      <alignment horizontal="right"/>
    </xf>
    <xf numFmtId="165" fontId="2" fillId="2" borderId="30" xfId="0" applyNumberFormat="1" applyFont="1" applyFill="1" applyBorder="1" applyAlignment="1">
      <alignment horizontal="right"/>
    </xf>
    <xf numFmtId="4" fontId="1" fillId="2" borderId="11" xfId="0" applyNumberFormat="1" applyFont="1" applyFill="1" applyBorder="1" applyAlignment="1">
      <alignment horizontal="right"/>
    </xf>
    <xf numFmtId="4" fontId="4" fillId="13" borderId="11" xfId="0" applyNumberFormat="1" applyFont="1" applyFill="1" applyBorder="1" applyAlignment="1">
      <alignment horizontal="right"/>
    </xf>
    <xf numFmtId="165" fontId="4" fillId="12" borderId="11" xfId="0" applyNumberFormat="1" applyFont="1" applyFill="1" applyBorder="1" applyAlignment="1">
      <alignment horizontal="right"/>
    </xf>
    <xf numFmtId="4" fontId="13" fillId="12" borderId="11" xfId="0" applyNumberFormat="1" applyFont="1" applyFill="1" applyBorder="1" applyAlignment="1">
      <alignment horizontal="right"/>
    </xf>
    <xf numFmtId="4" fontId="14" fillId="2" borderId="18" xfId="0" applyNumberFormat="1" applyFont="1" applyFill="1" applyBorder="1" applyAlignment="1">
      <alignment horizontal="right"/>
    </xf>
    <xf numFmtId="165" fontId="4" fillId="12" borderId="18" xfId="0" applyNumberFormat="1" applyFont="1" applyFill="1" applyBorder="1" applyAlignment="1">
      <alignment horizontal="right"/>
    </xf>
    <xf numFmtId="4" fontId="4" fillId="8" borderId="18" xfId="0" applyNumberFormat="1" applyFont="1" applyFill="1" applyBorder="1" applyAlignment="1">
      <alignment horizontal="right"/>
    </xf>
    <xf numFmtId="4" fontId="4" fillId="8" borderId="10" xfId="0" applyNumberFormat="1" applyFont="1" applyFill="1" applyBorder="1" applyAlignment="1">
      <alignment horizontal="right"/>
    </xf>
    <xf numFmtId="4" fontId="4" fillId="8" borderId="11" xfId="0" applyNumberFormat="1" applyFont="1" applyFill="1" applyBorder="1" applyAlignment="1">
      <alignment horizontal="right"/>
    </xf>
    <xf numFmtId="4" fontId="2" fillId="8" borderId="30" xfId="0" applyNumberFormat="1" applyFont="1" applyFill="1" applyBorder="1" applyAlignment="1">
      <alignment horizontal="right"/>
    </xf>
    <xf numFmtId="4" fontId="2" fillId="8" borderId="12" xfId="0" applyNumberFormat="1" applyFont="1" applyFill="1" applyBorder="1" applyAlignment="1">
      <alignment horizontal="right"/>
    </xf>
    <xf numFmtId="4" fontId="1" fillId="12" borderId="11" xfId="0" applyNumberFormat="1" applyFont="1" applyFill="1" applyBorder="1" applyAlignment="1">
      <alignment horizontal="right"/>
    </xf>
    <xf numFmtId="4" fontId="1" fillId="12" borderId="9" xfId="0" applyNumberFormat="1" applyFont="1" applyFill="1" applyBorder="1" applyAlignment="1">
      <alignment horizontal="right"/>
    </xf>
    <xf numFmtId="4" fontId="2" fillId="12" borderId="18" xfId="0" applyNumberFormat="1" applyFont="1" applyFill="1" applyBorder="1" applyAlignment="1">
      <alignment horizontal="right"/>
    </xf>
    <xf numFmtId="4" fontId="4" fillId="12" borderId="20" xfId="0" applyNumberFormat="1" applyFont="1" applyFill="1" applyBorder="1" applyAlignment="1">
      <alignment horizontal="right"/>
    </xf>
    <xf numFmtId="0" fontId="4" fillId="2" borderId="4" xfId="0" applyFont="1" applyFill="1" applyBorder="1"/>
    <xf numFmtId="4" fontId="4" fillId="13" borderId="18" xfId="0" applyNumberFormat="1" applyFont="1" applyFill="1" applyBorder="1" applyAlignment="1">
      <alignment horizontal="right"/>
    </xf>
    <xf numFmtId="4" fontId="1" fillId="13" borderId="9" xfId="0" applyNumberFormat="1" applyFont="1" applyFill="1" applyBorder="1" applyAlignment="1">
      <alignment horizontal="right"/>
    </xf>
    <xf numFmtId="4" fontId="4" fillId="14" borderId="1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1" fillId="8" borderId="25" xfId="0" applyFont="1" applyFill="1" applyBorder="1" applyAlignment="1">
      <alignment horizontal="left" vertical="center" wrapText="1"/>
    </xf>
    <xf numFmtId="0" fontId="0" fillId="8" borderId="26" xfId="0" applyFill="1" applyBorder="1" applyAlignment="1">
      <alignment horizontal="left" vertical="center" wrapText="1"/>
    </xf>
    <xf numFmtId="0" fontId="0" fillId="8" borderId="27" xfId="0" applyFill="1" applyBorder="1" applyAlignment="1">
      <alignment horizontal="left" vertical="center" wrapText="1"/>
    </xf>
    <xf numFmtId="49" fontId="1" fillId="11" borderId="3" xfId="0" quotePrefix="1" applyNumberFormat="1" applyFont="1" applyFill="1" applyBorder="1" applyAlignment="1">
      <alignment horizontal="center" vertical="center" wrapText="1"/>
    </xf>
    <xf numFmtId="49" fontId="0" fillId="11" borderId="2" xfId="0" applyNumberFormat="1" applyFill="1" applyBorder="1" applyAlignment="1">
      <alignment horizontal="center" vertical="center" wrapText="1"/>
    </xf>
    <xf numFmtId="49" fontId="0" fillId="11" borderId="4" xfId="0" applyNumberForma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left"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1" fillId="10" borderId="6" xfId="0" applyNumberFormat="1" applyFont="1" applyFill="1" applyBorder="1" applyAlignment="1">
      <alignment horizontal="center" vertical="center" wrapText="1"/>
    </xf>
    <xf numFmtId="49" fontId="1" fillId="10" borderId="7" xfId="0" applyNumberFormat="1" applyFont="1" applyFill="1" applyBorder="1" applyAlignment="1">
      <alignment horizontal="center" vertical="center" wrapText="1"/>
    </xf>
    <xf numFmtId="49" fontId="1" fillId="10" borderId="8" xfId="0" applyNumberFormat="1" applyFont="1" applyFill="1" applyBorder="1" applyAlignment="1">
      <alignment horizontal="center" vertical="center" wrapText="1"/>
    </xf>
    <xf numFmtId="49" fontId="0" fillId="10" borderId="6" xfId="0" applyNumberFormat="1" applyFill="1" applyBorder="1" applyAlignment="1">
      <alignment horizontal="center" vertical="center" wrapText="1"/>
    </xf>
    <xf numFmtId="49" fontId="0" fillId="10" borderId="7" xfId="0" applyNumberFormat="1" applyFill="1" applyBorder="1" applyAlignment="1">
      <alignment horizontal="center" vertical="center" wrapText="1"/>
    </xf>
    <xf numFmtId="49" fontId="0" fillId="10" borderId="8" xfId="0" applyNumberFormat="1" applyFill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11" borderId="3" xfId="0" quotePrefix="1" applyNumberForma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left" vertical="center" wrapText="1"/>
    </xf>
    <xf numFmtId="0" fontId="4" fillId="4" borderId="23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0" fillId="8" borderId="25" xfId="0" applyFill="1" applyBorder="1" applyAlignment="1">
      <alignment horizontal="left" vertical="center" wrapText="1"/>
    </xf>
    <xf numFmtId="49" fontId="1" fillId="11" borderId="3" xfId="0" applyNumberFormat="1" applyFont="1" applyFill="1" applyBorder="1" applyAlignment="1">
      <alignment horizontal="center" vertical="center" wrapText="1"/>
    </xf>
    <xf numFmtId="49" fontId="1" fillId="11" borderId="2" xfId="0" applyNumberFormat="1" applyFont="1" applyFill="1" applyBorder="1" applyAlignment="1">
      <alignment horizontal="center" vertical="center" wrapText="1"/>
    </xf>
    <xf numFmtId="49" fontId="1" fillId="11" borderId="4" xfId="0" applyNumberFormat="1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 wrapText="1"/>
    </xf>
    <xf numFmtId="0" fontId="0" fillId="3" borderId="27" xfId="0" applyFill="1" applyBorder="1" applyAlignment="1">
      <alignment horizontal="left" vertical="center" wrapText="1"/>
    </xf>
    <xf numFmtId="49" fontId="0" fillId="11" borderId="7" xfId="0" applyNumberFormat="1" applyFill="1" applyBorder="1" applyAlignment="1">
      <alignment horizontal="center" vertical="center" wrapText="1"/>
    </xf>
    <xf numFmtId="49" fontId="0" fillId="11" borderId="8" xfId="0" applyNumberFormat="1" applyFill="1" applyBorder="1" applyAlignment="1">
      <alignment horizontal="center" vertical="center" wrapText="1"/>
    </xf>
    <xf numFmtId="0" fontId="0" fillId="5" borderId="25" xfId="0" applyFill="1" applyBorder="1" applyAlignment="1">
      <alignment horizontal="left" vertical="center" wrapText="1"/>
    </xf>
    <xf numFmtId="0" fontId="0" fillId="5" borderId="26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 wrapText="1"/>
    </xf>
    <xf numFmtId="49" fontId="0" fillId="7" borderId="6" xfId="0" applyNumberFormat="1" applyFill="1" applyBorder="1" applyAlignment="1">
      <alignment horizontal="center" vertical="center" wrapText="1"/>
    </xf>
    <xf numFmtId="49" fontId="0" fillId="7" borderId="7" xfId="0" applyNumberFormat="1" applyFill="1" applyBorder="1" applyAlignment="1">
      <alignment horizontal="center" vertical="center" wrapText="1"/>
    </xf>
    <xf numFmtId="49" fontId="0" fillId="7" borderId="8" xfId="0" applyNumberForma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left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4" fillId="11" borderId="6" xfId="0" applyNumberFormat="1" applyFont="1" applyFill="1" applyBorder="1" applyAlignment="1">
      <alignment horizontal="center" vertical="center" wrapText="1"/>
    </xf>
    <xf numFmtId="49" fontId="4" fillId="11" borderId="7" xfId="0" applyNumberFormat="1" applyFont="1" applyFill="1" applyBorder="1" applyAlignment="1">
      <alignment horizontal="center" vertical="center" wrapText="1"/>
    </xf>
    <xf numFmtId="49" fontId="4" fillId="11" borderId="8" xfId="0" applyNumberFormat="1" applyFont="1" applyFill="1" applyBorder="1" applyAlignment="1">
      <alignment horizontal="center" vertical="center" wrapText="1"/>
    </xf>
    <xf numFmtId="0" fontId="0" fillId="0" borderId="26" xfId="0" applyFill="1" applyBorder="1" applyAlignment="1">
      <alignment horizontal="left" vertical="center" wrapText="1"/>
    </xf>
    <xf numFmtId="0" fontId="0" fillId="0" borderId="27" xfId="0" applyFill="1" applyBorder="1" applyAlignment="1">
      <alignment horizontal="left" vertical="center" wrapText="1"/>
    </xf>
    <xf numFmtId="0" fontId="0" fillId="0" borderId="25" xfId="0" applyFill="1" applyBorder="1" applyAlignment="1">
      <alignment horizontal="left" vertical="center" wrapText="1"/>
    </xf>
    <xf numFmtId="0" fontId="0" fillId="0" borderId="22" xfId="0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 wrapText="1"/>
    </xf>
    <xf numFmtId="49" fontId="0" fillId="11" borderId="6" xfId="0" applyNumberFormat="1" applyFill="1" applyBorder="1" applyAlignment="1">
      <alignment horizontal="center" vertical="center" wrapText="1"/>
    </xf>
    <xf numFmtId="49" fontId="0" fillId="2" borderId="3" xfId="0" quotePrefix="1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left" vertical="center" wrapText="1"/>
    </xf>
    <xf numFmtId="0" fontId="4" fillId="4" borderId="28" xfId="0" applyFont="1" applyFill="1" applyBorder="1" applyAlignment="1">
      <alignment horizontal="left" vertical="center" wrapText="1"/>
    </xf>
    <xf numFmtId="0" fontId="4" fillId="0" borderId="24" xfId="0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left" vertical="center" wrapText="1"/>
    </xf>
    <xf numFmtId="49" fontId="0" fillId="11" borderId="7" xfId="0" quotePrefix="1" applyNumberFormat="1" applyFill="1" applyBorder="1" applyAlignment="1">
      <alignment horizontal="center" vertical="center" wrapText="1"/>
    </xf>
    <xf numFmtId="0" fontId="0" fillId="7" borderId="25" xfId="0" applyFill="1" applyBorder="1" applyAlignment="1">
      <alignment horizontal="left" vertical="center" wrapText="1"/>
    </xf>
    <xf numFmtId="0" fontId="0" fillId="7" borderId="26" xfId="0" applyFill="1" applyBorder="1" applyAlignment="1">
      <alignment horizontal="left" vertical="center" wrapText="1"/>
    </xf>
    <xf numFmtId="0" fontId="0" fillId="7" borderId="27" xfId="0" applyFill="1" applyBorder="1" applyAlignment="1">
      <alignment horizontal="left" vertical="center" wrapText="1"/>
    </xf>
    <xf numFmtId="49" fontId="1" fillId="11" borderId="6" xfId="0" applyNumberFormat="1" applyFont="1" applyFill="1" applyBorder="1" applyAlignment="1">
      <alignment horizontal="center" vertical="center" wrapText="1"/>
    </xf>
    <xf numFmtId="49" fontId="1" fillId="11" borderId="7" xfId="0" applyNumberFormat="1" applyFont="1" applyFill="1" applyBorder="1" applyAlignment="1">
      <alignment horizontal="center" vertical="center" wrapText="1"/>
    </xf>
    <xf numFmtId="49" fontId="1" fillId="11" borderId="8" xfId="0" applyNumberFormat="1" applyFont="1" applyFill="1" applyBorder="1" applyAlignment="1">
      <alignment horizontal="center" vertical="center" wrapText="1"/>
    </xf>
    <xf numFmtId="0" fontId="4" fillId="6" borderId="24" xfId="0" applyFont="1" applyFill="1" applyBorder="1" applyAlignment="1">
      <alignment horizontal="left" vertical="center" wrapText="1"/>
    </xf>
    <xf numFmtId="0" fontId="4" fillId="6" borderId="22" xfId="0" applyFont="1" applyFill="1" applyBorder="1" applyAlignment="1">
      <alignment horizontal="left" vertical="center" wrapText="1"/>
    </xf>
    <xf numFmtId="0" fontId="4" fillId="6" borderId="23" xfId="0" applyFont="1" applyFill="1" applyBorder="1" applyAlignment="1">
      <alignment horizontal="left" vertical="center" wrapText="1"/>
    </xf>
    <xf numFmtId="49" fontId="4" fillId="6" borderId="6" xfId="0" applyNumberFormat="1" applyFont="1" applyFill="1" applyBorder="1" applyAlignment="1">
      <alignment horizontal="center" vertical="center" wrapText="1"/>
    </xf>
    <xf numFmtId="49" fontId="4" fillId="6" borderId="7" xfId="0" applyNumberFormat="1" applyFont="1" applyFill="1" applyBorder="1" applyAlignment="1">
      <alignment horizontal="center"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11" borderId="6" xfId="0" quotePrefix="1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8" xfId="0" applyNumberFormat="1" applyFont="1" applyFill="1" applyBorder="1" applyAlignment="1">
      <alignment horizontal="center" vertical="center" wrapText="1"/>
    </xf>
    <xf numFmtId="49" fontId="0" fillId="11" borderId="3" xfId="0" applyNumberForma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49" fontId="0" fillId="2" borderId="7" xfId="0" applyNumberFormat="1" applyFill="1" applyBorder="1" applyAlignment="1">
      <alignment horizontal="center" vertical="center" wrapText="1"/>
    </xf>
    <xf numFmtId="49" fontId="0" fillId="2" borderId="8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7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49" fontId="0" fillId="9" borderId="6" xfId="0" applyNumberFormat="1" applyFill="1" applyBorder="1" applyAlignment="1">
      <alignment horizontal="center" vertical="center" wrapText="1"/>
    </xf>
    <xf numFmtId="49" fontId="0" fillId="9" borderId="7" xfId="0" applyNumberFormat="1" applyFill="1" applyBorder="1" applyAlignment="1">
      <alignment horizontal="center" vertical="center" wrapText="1"/>
    </xf>
    <xf numFmtId="49" fontId="0" fillId="9" borderId="8" xfId="0" applyNumberFormat="1" applyFill="1" applyBorder="1" applyAlignment="1">
      <alignment horizontal="center" vertical="center" wrapText="1"/>
    </xf>
    <xf numFmtId="49" fontId="10" fillId="4" borderId="6" xfId="0" applyNumberFormat="1" applyFont="1" applyFill="1" applyBorder="1" applyAlignment="1">
      <alignment horizontal="center" vertical="center" wrapText="1"/>
    </xf>
    <xf numFmtId="49" fontId="10" fillId="4" borderId="7" xfId="0" applyNumberFormat="1" applyFont="1" applyFill="1" applyBorder="1" applyAlignment="1">
      <alignment horizontal="center" vertical="center" wrapText="1"/>
    </xf>
    <xf numFmtId="49" fontId="10" fillId="4" borderId="8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99"/>
      <color rgb="FFF282DD"/>
      <color rgb="FFFF6699"/>
      <color rgb="FFFFCC99"/>
      <color rgb="FFCCFFFF"/>
      <color rgb="FFB1C5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Cronus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3"/>
  <sheetViews>
    <sheetView showGridLines="0" tabSelected="1" view="pageBreakPreview" zoomScaleNormal="85" zoomScaleSheetLayoutView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121" sqref="G121"/>
    </sheetView>
  </sheetViews>
  <sheetFormatPr baseColWidth="10" defaultRowHeight="13.2" x14ac:dyDescent="0.25"/>
  <cols>
    <col min="1" max="1" width="21.88671875" style="31" customWidth="1"/>
    <col min="2" max="2" width="8.88671875" style="12" customWidth="1"/>
    <col min="3" max="3" width="15.44140625" style="5" customWidth="1"/>
    <col min="4" max="4" width="5.88671875" bestFit="1" customWidth="1"/>
    <col min="5" max="5" width="16.109375" style="9" bestFit="1" customWidth="1"/>
    <col min="6" max="6" width="15.33203125" customWidth="1"/>
    <col min="7" max="7" width="16" customWidth="1"/>
    <col min="8" max="10" width="15.33203125" customWidth="1"/>
    <col min="11" max="14" width="16" customWidth="1"/>
    <col min="15" max="15" width="17" customWidth="1"/>
    <col min="16" max="16" width="16" customWidth="1"/>
    <col min="17" max="17" width="16.88671875" style="23" hidden="1" customWidth="1"/>
    <col min="18" max="18" width="20.109375" customWidth="1"/>
    <col min="19" max="19" width="20.109375" style="84" customWidth="1"/>
  </cols>
  <sheetData>
    <row r="1" spans="1:19" ht="15.6" x14ac:dyDescent="0.3">
      <c r="A1" s="30" t="s">
        <v>82</v>
      </c>
      <c r="B1" s="11"/>
      <c r="D1" s="1"/>
    </row>
    <row r="2" spans="1:19" ht="18" customHeight="1" thickBot="1" x14ac:dyDescent="0.3">
      <c r="C2" s="25"/>
    </row>
    <row r="3" spans="1:19" ht="13.8" thickBot="1" x14ac:dyDescent="0.3">
      <c r="A3" s="32" t="s">
        <v>33</v>
      </c>
      <c r="B3" s="13" t="s">
        <v>0</v>
      </c>
      <c r="C3" s="7" t="s">
        <v>6</v>
      </c>
      <c r="D3" s="2"/>
      <c r="E3" s="4">
        <v>44197</v>
      </c>
      <c r="F3" s="4">
        <v>44228</v>
      </c>
      <c r="G3" s="4">
        <v>44256</v>
      </c>
      <c r="H3" s="4">
        <v>44287</v>
      </c>
      <c r="I3" s="4">
        <v>44317</v>
      </c>
      <c r="J3" s="4">
        <v>44348</v>
      </c>
      <c r="K3" s="4">
        <v>44378</v>
      </c>
      <c r="L3" s="4">
        <v>44409</v>
      </c>
      <c r="M3" s="4">
        <v>44440</v>
      </c>
      <c r="N3" s="4">
        <v>44470</v>
      </c>
      <c r="O3" s="4">
        <v>44501</v>
      </c>
      <c r="P3" s="4">
        <v>44531</v>
      </c>
      <c r="S3" s="84" t="s">
        <v>85</v>
      </c>
    </row>
    <row r="5" spans="1:19" ht="14.4" thickBot="1" x14ac:dyDescent="0.3">
      <c r="A5" s="33" t="s">
        <v>1</v>
      </c>
      <c r="B5" s="14"/>
      <c r="E5" s="56"/>
      <c r="F5" s="15"/>
      <c r="G5" s="56"/>
      <c r="H5" s="15"/>
      <c r="I5" s="56"/>
      <c r="J5" s="15"/>
      <c r="K5" s="56"/>
      <c r="L5" s="15"/>
      <c r="M5" s="56"/>
      <c r="N5" s="15"/>
      <c r="O5" s="56"/>
      <c r="P5" s="15"/>
      <c r="R5" s="24"/>
    </row>
    <row r="6" spans="1:19" x14ac:dyDescent="0.25">
      <c r="A6" s="152" t="s">
        <v>52</v>
      </c>
      <c r="B6" s="124" t="s">
        <v>47</v>
      </c>
      <c r="C6" s="108">
        <v>480286</v>
      </c>
      <c r="D6" s="57" t="s">
        <v>4</v>
      </c>
      <c r="E6" s="26">
        <v>13540.76</v>
      </c>
      <c r="F6" s="16">
        <f>E7</f>
        <v>13590.31</v>
      </c>
      <c r="G6" s="16">
        <f t="shared" ref="G6:P6" si="0">F7</f>
        <v>13639.19</v>
      </c>
      <c r="H6" s="16">
        <f t="shared" si="0"/>
        <v>0</v>
      </c>
      <c r="I6" s="16">
        <f t="shared" si="0"/>
        <v>13747.18</v>
      </c>
      <c r="J6" s="16">
        <f t="shared" si="0"/>
        <v>13798.06</v>
      </c>
      <c r="K6" s="16">
        <f t="shared" si="0"/>
        <v>13855.55</v>
      </c>
      <c r="L6" s="16">
        <f t="shared" si="0"/>
        <v>13919.29</v>
      </c>
      <c r="M6" s="16">
        <f t="shared" si="0"/>
        <v>13998.31</v>
      </c>
      <c r="N6" s="16">
        <f t="shared" si="0"/>
        <v>14077.46</v>
      </c>
      <c r="O6" s="16">
        <f t="shared" si="0"/>
        <v>14157.18</v>
      </c>
      <c r="P6" s="16">
        <f t="shared" si="0"/>
        <v>14230.18</v>
      </c>
      <c r="Q6" s="24"/>
      <c r="S6" s="84" t="str">
        <f t="shared" ref="S6:S37" si="1">IF($B6=0,$S5,$B6)</f>
        <v>11</v>
      </c>
    </row>
    <row r="7" spans="1:19" x14ac:dyDescent="0.25">
      <c r="A7" s="153"/>
      <c r="B7" s="125"/>
      <c r="C7" s="94"/>
      <c r="D7" s="21" t="s">
        <v>5</v>
      </c>
      <c r="E7" s="27">
        <v>13590.31</v>
      </c>
      <c r="F7" s="17">
        <v>13639.19</v>
      </c>
      <c r="G7" s="17"/>
      <c r="H7" s="17">
        <v>13747.18</v>
      </c>
      <c r="I7" s="17">
        <v>13798.06</v>
      </c>
      <c r="J7" s="17">
        <v>13855.55</v>
      </c>
      <c r="K7" s="17">
        <v>13919.29</v>
      </c>
      <c r="L7" s="17">
        <v>13998.31</v>
      </c>
      <c r="M7" s="17">
        <v>14077.46</v>
      </c>
      <c r="N7" s="17">
        <v>14157.18</v>
      </c>
      <c r="O7" s="17">
        <v>14230.18</v>
      </c>
      <c r="P7" s="17">
        <v>14286.26</v>
      </c>
      <c r="Q7" s="24">
        <f>(P7-E6)*30</f>
        <v>22365</v>
      </c>
      <c r="R7" s="36">
        <f>(P7-E6)*30</f>
        <v>22365</v>
      </c>
      <c r="S7" s="84" t="str">
        <f t="shared" si="1"/>
        <v>11</v>
      </c>
    </row>
    <row r="8" spans="1:19" ht="13.8" thickBot="1" x14ac:dyDescent="0.3">
      <c r="A8" s="154"/>
      <c r="B8" s="126"/>
      <c r="C8" s="95"/>
      <c r="D8" s="6" t="s">
        <v>10</v>
      </c>
      <c r="E8" s="60">
        <f>(E7-E6)*30</f>
        <v>1486.4999999999782</v>
      </c>
      <c r="F8" s="18">
        <f t="shared" ref="F8:P8" si="2">(F7-F6)*30</f>
        <v>1466.4000000000306</v>
      </c>
      <c r="G8" s="18">
        <f t="shared" si="2"/>
        <v>-409175.7</v>
      </c>
      <c r="H8" s="18">
        <f t="shared" si="2"/>
        <v>412415.4</v>
      </c>
      <c r="I8" s="18">
        <f t="shared" si="2"/>
        <v>1526.399999999976</v>
      </c>
      <c r="J8" s="18">
        <f>(J7-J6)*30</f>
        <v>1724.6999999999935</v>
      </c>
      <c r="K8" s="18">
        <f t="shared" ref="K8:L8" si="3">(K7-K6)*30</f>
        <v>1912.200000000048</v>
      </c>
      <c r="L8" s="18">
        <f t="shared" si="3"/>
        <v>2370.5999999999585</v>
      </c>
      <c r="M8" s="18">
        <f t="shared" si="2"/>
        <v>2374.4999999999891</v>
      </c>
      <c r="N8" s="18">
        <f t="shared" si="2"/>
        <v>2391.6000000000349</v>
      </c>
      <c r="O8" s="18">
        <f t="shared" si="2"/>
        <v>2190</v>
      </c>
      <c r="P8" s="18">
        <f t="shared" si="2"/>
        <v>1682.3999999999978</v>
      </c>
      <c r="Q8" s="24">
        <f>SUM(E8:P8)</f>
        <v>22365.000000000033</v>
      </c>
      <c r="R8" s="37">
        <f t="shared" ref="R8" si="4">SUM(E8:P8)</f>
        <v>22365.000000000033</v>
      </c>
      <c r="S8" s="84" t="str">
        <f t="shared" si="1"/>
        <v>11</v>
      </c>
    </row>
    <row r="9" spans="1:19" ht="12.75" customHeight="1" x14ac:dyDescent="0.25">
      <c r="A9" s="121" t="s">
        <v>17</v>
      </c>
      <c r="B9" s="127">
        <v>12</v>
      </c>
      <c r="C9" s="131" t="s">
        <v>11</v>
      </c>
      <c r="D9" s="58" t="s">
        <v>4</v>
      </c>
      <c r="E9" s="27">
        <v>37945.199999999997</v>
      </c>
      <c r="F9" s="17">
        <f>E10</f>
        <v>37985.5</v>
      </c>
      <c r="G9" s="17">
        <f t="shared" ref="G9:P9" si="5">F10</f>
        <v>38034.5</v>
      </c>
      <c r="H9" s="17">
        <f t="shared" si="5"/>
        <v>38078.699999999997</v>
      </c>
      <c r="I9" s="17">
        <f t="shared" si="5"/>
        <v>38113.1</v>
      </c>
      <c r="J9" s="17">
        <f t="shared" si="5"/>
        <v>38152.400000000001</v>
      </c>
      <c r="K9" s="17">
        <f t="shared" si="5"/>
        <v>38198.300000000003</v>
      </c>
      <c r="L9" s="17">
        <f t="shared" si="5"/>
        <v>38256.300000000003</v>
      </c>
      <c r="M9" s="17">
        <f t="shared" si="5"/>
        <v>38319.699999999997</v>
      </c>
      <c r="N9" s="17">
        <f t="shared" si="5"/>
        <v>38400.300000000003</v>
      </c>
      <c r="O9" s="17">
        <f t="shared" si="5"/>
        <v>38448.699999999997</v>
      </c>
      <c r="P9" s="17">
        <f t="shared" si="5"/>
        <v>38576.199999999997</v>
      </c>
      <c r="S9" s="84">
        <f t="shared" si="1"/>
        <v>12</v>
      </c>
    </row>
    <row r="10" spans="1:19" x14ac:dyDescent="0.25">
      <c r="A10" s="122"/>
      <c r="B10" s="128"/>
      <c r="C10" s="132"/>
      <c r="D10" s="21" t="s">
        <v>5</v>
      </c>
      <c r="E10" s="27">
        <v>37985.5</v>
      </c>
      <c r="F10" s="17">
        <v>38034.5</v>
      </c>
      <c r="G10" s="17">
        <v>38078.699999999997</v>
      </c>
      <c r="H10" s="17">
        <v>38113.1</v>
      </c>
      <c r="I10" s="17">
        <v>38152.400000000001</v>
      </c>
      <c r="J10" s="17">
        <v>38198.300000000003</v>
      </c>
      <c r="K10" s="17">
        <v>38256.300000000003</v>
      </c>
      <c r="L10" s="17">
        <v>38319.699999999997</v>
      </c>
      <c r="M10" s="17">
        <v>38400.300000000003</v>
      </c>
      <c r="N10" s="17">
        <v>38448.699999999997</v>
      </c>
      <c r="O10" s="17">
        <v>38576.199999999997</v>
      </c>
      <c r="P10" s="17">
        <v>38625.9</v>
      </c>
      <c r="Q10" s="24">
        <f>(P10-E9)*20</f>
        <v>13614.000000000087</v>
      </c>
      <c r="R10" s="36">
        <f>(P10-E9)*20</f>
        <v>13614.000000000087</v>
      </c>
      <c r="S10" s="84">
        <f t="shared" si="1"/>
        <v>12</v>
      </c>
    </row>
    <row r="11" spans="1:19" ht="13.8" thickBot="1" x14ac:dyDescent="0.3">
      <c r="A11" s="123"/>
      <c r="B11" s="129"/>
      <c r="C11" s="133"/>
      <c r="D11" s="6" t="s">
        <v>10</v>
      </c>
      <c r="E11" s="61">
        <f>(E10-E9)*20</f>
        <v>806.00000000005821</v>
      </c>
      <c r="F11" s="22">
        <f t="shared" ref="F11:P11" si="6">(F10-F9)*20</f>
        <v>980</v>
      </c>
      <c r="G11" s="22">
        <f t="shared" si="6"/>
        <v>883.99999999994179</v>
      </c>
      <c r="H11" s="22">
        <f t="shared" si="6"/>
        <v>688.0000000000291</v>
      </c>
      <c r="I11" s="22">
        <f t="shared" si="6"/>
        <v>786.00000000005821</v>
      </c>
      <c r="J11" s="22">
        <f t="shared" si="6"/>
        <v>918.0000000000291</v>
      </c>
      <c r="K11" s="22">
        <f t="shared" si="6"/>
        <v>1160</v>
      </c>
      <c r="L11" s="22">
        <f t="shared" si="6"/>
        <v>1267.9999999998836</v>
      </c>
      <c r="M11" s="22">
        <f t="shared" si="6"/>
        <v>1612.0000000001164</v>
      </c>
      <c r="N11" s="22">
        <f t="shared" si="6"/>
        <v>967.99999999988358</v>
      </c>
      <c r="O11" s="22">
        <f t="shared" si="6"/>
        <v>2550</v>
      </c>
      <c r="P11" s="22">
        <f t="shared" si="6"/>
        <v>994.00000000008731</v>
      </c>
      <c r="Q11" s="24">
        <f t="shared" ref="Q11" si="7">SUM(E11:P11)</f>
        <v>13614.000000000087</v>
      </c>
      <c r="R11" s="37">
        <f t="shared" ref="R11:R56" si="8">SUM(E11:P11)</f>
        <v>13614.000000000087</v>
      </c>
      <c r="S11" s="84">
        <f t="shared" si="1"/>
        <v>12</v>
      </c>
    </row>
    <row r="12" spans="1:19" x14ac:dyDescent="0.25">
      <c r="A12" s="88" t="s">
        <v>3</v>
      </c>
      <c r="B12" s="97" t="s">
        <v>46</v>
      </c>
      <c r="C12" s="119">
        <v>7727909</v>
      </c>
      <c r="D12" s="58" t="s">
        <v>4</v>
      </c>
      <c r="E12" s="62">
        <v>18879.900000000001</v>
      </c>
      <c r="F12" s="19">
        <f>E13</f>
        <v>21156.400000000001</v>
      </c>
      <c r="G12" s="19">
        <f t="shared" ref="G12:P12" si="9">F13</f>
        <v>23458.3</v>
      </c>
      <c r="H12" s="19">
        <f t="shared" si="9"/>
        <v>0</v>
      </c>
      <c r="I12" s="19">
        <f t="shared" si="9"/>
        <v>27715.8</v>
      </c>
      <c r="J12" s="19">
        <f t="shared" si="9"/>
        <v>28745.9</v>
      </c>
      <c r="K12" s="45">
        <f t="shared" si="9"/>
        <v>29090.1</v>
      </c>
      <c r="L12" s="45">
        <f t="shared" si="9"/>
        <v>29966.1</v>
      </c>
      <c r="M12" s="45">
        <f t="shared" si="9"/>
        <v>31208.1</v>
      </c>
      <c r="N12" s="45">
        <f t="shared" si="9"/>
        <v>32724.400000000001</v>
      </c>
      <c r="O12" s="45">
        <f t="shared" si="9"/>
        <v>34576.400000000001</v>
      </c>
      <c r="P12" s="45">
        <f t="shared" si="9"/>
        <v>36778.9</v>
      </c>
      <c r="S12" s="84" t="str">
        <f t="shared" si="1"/>
        <v>12</v>
      </c>
    </row>
    <row r="13" spans="1:19" x14ac:dyDescent="0.25">
      <c r="A13" s="88"/>
      <c r="B13" s="106"/>
      <c r="C13" s="119"/>
      <c r="D13" s="21" t="s">
        <v>5</v>
      </c>
      <c r="E13" s="27">
        <v>21156.400000000001</v>
      </c>
      <c r="F13" s="17">
        <v>23458.3</v>
      </c>
      <c r="G13" s="17"/>
      <c r="H13" s="17">
        <v>27715.8</v>
      </c>
      <c r="I13" s="17">
        <v>28745.9</v>
      </c>
      <c r="J13" s="17">
        <v>29090.1</v>
      </c>
      <c r="K13" s="43">
        <v>29966.1</v>
      </c>
      <c r="L13" s="43">
        <v>31208.1</v>
      </c>
      <c r="M13" s="43">
        <v>32724.400000000001</v>
      </c>
      <c r="N13" s="43">
        <v>34576.400000000001</v>
      </c>
      <c r="O13" s="43">
        <v>36778.9</v>
      </c>
      <c r="P13" s="43">
        <v>39130.400000000001</v>
      </c>
      <c r="Q13" s="24">
        <f>100000+P13-E12</f>
        <v>120250.5</v>
      </c>
      <c r="R13" s="36">
        <f t="shared" ref="R13" si="10">(P13-E12)</f>
        <v>20250.5</v>
      </c>
      <c r="S13" s="84" t="str">
        <f t="shared" si="1"/>
        <v>12</v>
      </c>
    </row>
    <row r="14" spans="1:19" ht="13.8" thickBot="1" x14ac:dyDescent="0.3">
      <c r="A14" s="89"/>
      <c r="B14" s="107"/>
      <c r="C14" s="120"/>
      <c r="D14" s="6" t="s">
        <v>10</v>
      </c>
      <c r="E14" s="60">
        <f>E13-E12</f>
        <v>2276.5</v>
      </c>
      <c r="F14" s="18">
        <f t="shared" ref="F14:P14" si="11">F13-F12</f>
        <v>2301.8999999999978</v>
      </c>
      <c r="G14" s="18">
        <f>ROUND(($H$13-$G$12)/2,2)</f>
        <v>2128.75</v>
      </c>
      <c r="H14" s="18">
        <f>ROUND(($H$13-$G$12)/2,2)</f>
        <v>2128.75</v>
      </c>
      <c r="I14" s="18">
        <f t="shared" si="11"/>
        <v>1030.1000000000022</v>
      </c>
      <c r="J14" s="18">
        <f t="shared" si="11"/>
        <v>344.19999999999709</v>
      </c>
      <c r="K14" s="18">
        <f t="shared" si="11"/>
        <v>876</v>
      </c>
      <c r="L14" s="18">
        <f t="shared" si="11"/>
        <v>1242</v>
      </c>
      <c r="M14" s="44">
        <f t="shared" si="11"/>
        <v>1516.3000000000029</v>
      </c>
      <c r="N14" s="44">
        <f t="shared" si="11"/>
        <v>1852</v>
      </c>
      <c r="O14" s="44">
        <f t="shared" si="11"/>
        <v>2202.5</v>
      </c>
      <c r="P14" s="44">
        <f t="shared" si="11"/>
        <v>2351.5</v>
      </c>
      <c r="Q14" s="24">
        <f>SUM(E14:P14)</f>
        <v>20250.5</v>
      </c>
      <c r="R14" s="37">
        <f t="shared" si="8"/>
        <v>20250.5</v>
      </c>
      <c r="S14" s="84" t="str">
        <f t="shared" si="1"/>
        <v>12</v>
      </c>
    </row>
    <row r="15" spans="1:19" x14ac:dyDescent="0.25">
      <c r="A15" s="87" t="s">
        <v>19</v>
      </c>
      <c r="B15" s="97" t="s">
        <v>36</v>
      </c>
      <c r="C15" s="142">
        <v>2835406</v>
      </c>
      <c r="D15" s="58" t="s">
        <v>4</v>
      </c>
      <c r="E15" s="27">
        <v>102519.3</v>
      </c>
      <c r="F15" s="16">
        <f t="shared" ref="F15:P15" si="12">E16</f>
        <v>102607.1</v>
      </c>
      <c r="G15" s="16">
        <f t="shared" si="12"/>
        <v>102700.4</v>
      </c>
      <c r="H15" s="16">
        <f t="shared" si="12"/>
        <v>0</v>
      </c>
      <c r="I15" s="16">
        <f t="shared" si="12"/>
        <v>102913.1</v>
      </c>
      <c r="J15" s="16">
        <f t="shared" si="12"/>
        <v>102998.8</v>
      </c>
      <c r="K15" s="16">
        <f t="shared" si="12"/>
        <v>103070.9</v>
      </c>
      <c r="L15" s="16">
        <f t="shared" si="12"/>
        <v>103181.3</v>
      </c>
      <c r="M15" s="16">
        <f t="shared" si="12"/>
        <v>103303.2</v>
      </c>
      <c r="N15" s="16">
        <f t="shared" si="12"/>
        <v>103420.2</v>
      </c>
      <c r="O15" s="16">
        <f t="shared" si="12"/>
        <v>103506.3</v>
      </c>
      <c r="P15" s="16">
        <f t="shared" si="12"/>
        <v>103589.7</v>
      </c>
      <c r="S15" s="84" t="str">
        <f t="shared" si="1"/>
        <v>13</v>
      </c>
    </row>
    <row r="16" spans="1:19" x14ac:dyDescent="0.25">
      <c r="A16" s="88"/>
      <c r="B16" s="106"/>
      <c r="C16" s="119"/>
      <c r="D16" s="21" t="s">
        <v>5</v>
      </c>
      <c r="E16" s="27">
        <v>102607.1</v>
      </c>
      <c r="F16" s="17">
        <v>102700.4</v>
      </c>
      <c r="G16" s="17"/>
      <c r="H16" s="17">
        <v>102913.1</v>
      </c>
      <c r="I16" s="17">
        <v>102998.8</v>
      </c>
      <c r="J16" s="17">
        <v>103070.9</v>
      </c>
      <c r="K16" s="17">
        <v>103181.3</v>
      </c>
      <c r="L16" s="17">
        <v>103303.2</v>
      </c>
      <c r="M16" s="17">
        <v>103420.2</v>
      </c>
      <c r="N16" s="17">
        <v>103506.3</v>
      </c>
      <c r="O16" s="17">
        <v>103589.7</v>
      </c>
      <c r="P16" s="17">
        <v>103679.6</v>
      </c>
      <c r="Q16" s="24">
        <f>P16-E15</f>
        <v>1160.3000000000029</v>
      </c>
      <c r="R16" s="36">
        <f t="shared" ref="R16" si="13">(P16-E15)</f>
        <v>1160.3000000000029</v>
      </c>
      <c r="S16" s="84" t="str">
        <f t="shared" si="1"/>
        <v>13</v>
      </c>
    </row>
    <row r="17" spans="1:19" ht="13.8" thickBot="1" x14ac:dyDescent="0.3">
      <c r="A17" s="89"/>
      <c r="B17" s="107"/>
      <c r="C17" s="120"/>
      <c r="D17" s="6" t="s">
        <v>10</v>
      </c>
      <c r="E17" s="60">
        <f t="shared" ref="E17:P17" si="14">E16-E15</f>
        <v>87.80000000000291</v>
      </c>
      <c r="F17" s="18">
        <f t="shared" si="14"/>
        <v>93.299999999988358</v>
      </c>
      <c r="G17" s="18">
        <f t="shared" si="14"/>
        <v>-102700.4</v>
      </c>
      <c r="H17" s="18">
        <f t="shared" si="14"/>
        <v>102913.1</v>
      </c>
      <c r="I17" s="18">
        <f t="shared" si="14"/>
        <v>85.69999999999709</v>
      </c>
      <c r="J17" s="18">
        <f t="shared" si="14"/>
        <v>72.099999999991269</v>
      </c>
      <c r="K17" s="18">
        <f t="shared" si="14"/>
        <v>110.40000000000873</v>
      </c>
      <c r="L17" s="18">
        <f t="shared" si="14"/>
        <v>121.89999999999418</v>
      </c>
      <c r="M17" s="18">
        <f t="shared" si="14"/>
        <v>117</v>
      </c>
      <c r="N17" s="18">
        <f t="shared" si="14"/>
        <v>86.100000000005821</v>
      </c>
      <c r="O17" s="18">
        <f t="shared" si="14"/>
        <v>83.399999999994179</v>
      </c>
      <c r="P17" s="18">
        <f t="shared" si="14"/>
        <v>89.900000000008731</v>
      </c>
      <c r="Q17" s="24">
        <f>SUM(E17:P17)</f>
        <v>1160.3000000000029</v>
      </c>
      <c r="R17" s="37">
        <f t="shared" si="8"/>
        <v>1160.3000000000029</v>
      </c>
      <c r="S17" s="84" t="str">
        <f t="shared" si="1"/>
        <v>13</v>
      </c>
    </row>
    <row r="18" spans="1:19" ht="12.75" customHeight="1" x14ac:dyDescent="0.25">
      <c r="A18" s="148" t="s">
        <v>53</v>
      </c>
      <c r="B18" s="165" t="s">
        <v>45</v>
      </c>
      <c r="C18" s="155" t="s">
        <v>61</v>
      </c>
      <c r="D18" s="57" t="s">
        <v>4</v>
      </c>
      <c r="E18" s="62">
        <v>7597.42</v>
      </c>
      <c r="F18" s="16">
        <f>E19</f>
        <v>7626.84</v>
      </c>
      <c r="G18" s="16">
        <f t="shared" ref="G18:P18" si="15">F19</f>
        <v>7655.28</v>
      </c>
      <c r="H18" s="16">
        <f t="shared" si="15"/>
        <v>0</v>
      </c>
      <c r="I18" s="16">
        <f t="shared" si="15"/>
        <v>7716.85</v>
      </c>
      <c r="J18" s="16">
        <f t="shared" si="15"/>
        <v>7743.57</v>
      </c>
      <c r="K18" s="47">
        <f t="shared" si="15"/>
        <v>7769.89</v>
      </c>
      <c r="L18" s="47">
        <f t="shared" si="15"/>
        <v>7803.43</v>
      </c>
      <c r="M18" s="47">
        <f t="shared" si="15"/>
        <v>7841.5</v>
      </c>
      <c r="N18" s="47">
        <f t="shared" si="15"/>
        <v>7877.39</v>
      </c>
      <c r="O18" s="47">
        <f t="shared" si="15"/>
        <v>7908.04</v>
      </c>
      <c r="P18" s="47">
        <f t="shared" si="15"/>
        <v>7938.22</v>
      </c>
      <c r="S18" s="84" t="str">
        <f t="shared" si="1"/>
        <v>14</v>
      </c>
    </row>
    <row r="19" spans="1:19" x14ac:dyDescent="0.25">
      <c r="A19" s="149"/>
      <c r="B19" s="166"/>
      <c r="C19" s="156"/>
      <c r="D19" s="21" t="s">
        <v>5</v>
      </c>
      <c r="E19" s="27">
        <v>7626.84</v>
      </c>
      <c r="F19" s="17">
        <v>7655.28</v>
      </c>
      <c r="G19" s="17"/>
      <c r="H19" s="17">
        <v>7716.85</v>
      </c>
      <c r="I19" s="17">
        <v>7743.57</v>
      </c>
      <c r="J19" s="17">
        <v>7769.89</v>
      </c>
      <c r="K19" s="43">
        <v>7803.43</v>
      </c>
      <c r="L19" s="43">
        <v>7841.5</v>
      </c>
      <c r="M19" s="43">
        <v>7877.39</v>
      </c>
      <c r="N19" s="43">
        <v>7908.04</v>
      </c>
      <c r="O19" s="43">
        <v>7938.22</v>
      </c>
      <c r="P19" s="43">
        <v>7966.92</v>
      </c>
      <c r="Q19" s="24">
        <f>(P19-E18)*80</f>
        <v>29560</v>
      </c>
      <c r="R19" s="36">
        <f>(P19-E18)*80</f>
        <v>29560</v>
      </c>
      <c r="S19" s="84" t="str">
        <f t="shared" si="1"/>
        <v>14</v>
      </c>
    </row>
    <row r="20" spans="1:19" ht="13.8" thickBot="1" x14ac:dyDescent="0.3">
      <c r="A20" s="150"/>
      <c r="B20" s="167"/>
      <c r="C20" s="157"/>
      <c r="D20" s="6" t="s">
        <v>10</v>
      </c>
      <c r="E20" s="60">
        <f>(E19-E18)*80</f>
        <v>2353.6000000000058</v>
      </c>
      <c r="F20" s="18">
        <f t="shared" ref="F20:P20" si="16">(F19-F18)*80</f>
        <v>2275.199999999968</v>
      </c>
      <c r="G20" s="18">
        <f t="shared" si="16"/>
        <v>-612422.40000000002</v>
      </c>
      <c r="H20" s="18">
        <f t="shared" si="16"/>
        <v>617348</v>
      </c>
      <c r="I20" s="18">
        <f t="shared" si="16"/>
        <v>2137.5999999999476</v>
      </c>
      <c r="J20" s="18">
        <f t="shared" si="16"/>
        <v>2105.6000000000495</v>
      </c>
      <c r="K20" s="18">
        <f t="shared" si="16"/>
        <v>2683.1999999999971</v>
      </c>
      <c r="L20" s="18">
        <f t="shared" si="16"/>
        <v>3045.5999999999767</v>
      </c>
      <c r="M20" s="44">
        <f t="shared" si="16"/>
        <v>2871.2000000000262</v>
      </c>
      <c r="N20" s="44">
        <f t="shared" si="16"/>
        <v>2451.9999999999709</v>
      </c>
      <c r="O20" s="44">
        <f t="shared" si="16"/>
        <v>2414.4000000000233</v>
      </c>
      <c r="P20" s="44">
        <f t="shared" si="16"/>
        <v>2295.9999999999854</v>
      </c>
      <c r="Q20" s="24">
        <f>SUM(E20:P20)</f>
        <v>29559.999999999884</v>
      </c>
      <c r="R20" s="37">
        <f t="shared" si="8"/>
        <v>29559.999999999884</v>
      </c>
      <c r="S20" s="84" t="str">
        <f t="shared" si="1"/>
        <v>14</v>
      </c>
    </row>
    <row r="21" spans="1:19" x14ac:dyDescent="0.25">
      <c r="A21" s="147" t="s">
        <v>7</v>
      </c>
      <c r="B21" s="97" t="s">
        <v>44</v>
      </c>
      <c r="C21" s="119">
        <v>43632030</v>
      </c>
      <c r="D21" s="58" t="s">
        <v>4</v>
      </c>
      <c r="E21" s="62">
        <v>342560.1</v>
      </c>
      <c r="F21" s="19">
        <f>E22</f>
        <v>343383.2</v>
      </c>
      <c r="G21" s="19">
        <f t="shared" ref="G21:P21" si="17">F22</f>
        <v>344515.3</v>
      </c>
      <c r="H21" s="19">
        <f t="shared" si="17"/>
        <v>0</v>
      </c>
      <c r="I21" s="19">
        <f t="shared" si="17"/>
        <v>345389.9</v>
      </c>
      <c r="J21" s="19">
        <f t="shared" si="17"/>
        <v>345909.1</v>
      </c>
      <c r="K21" s="45">
        <f t="shared" si="17"/>
        <v>346015.5</v>
      </c>
      <c r="L21" s="45">
        <f t="shared" si="17"/>
        <v>346141.3</v>
      </c>
      <c r="M21" s="45">
        <f t="shared" si="17"/>
        <v>346412</v>
      </c>
      <c r="N21" s="45">
        <f t="shared" si="17"/>
        <v>347000.3</v>
      </c>
      <c r="O21" s="45">
        <f t="shared" si="17"/>
        <v>347958.3</v>
      </c>
      <c r="P21" s="45">
        <f t="shared" si="17"/>
        <v>349525.6</v>
      </c>
      <c r="S21" s="84" t="str">
        <f t="shared" si="1"/>
        <v>16</v>
      </c>
    </row>
    <row r="22" spans="1:19" x14ac:dyDescent="0.25">
      <c r="A22" s="85"/>
      <c r="B22" s="106"/>
      <c r="C22" s="119"/>
      <c r="D22" s="21" t="s">
        <v>5</v>
      </c>
      <c r="E22" s="27">
        <v>343383.2</v>
      </c>
      <c r="F22" s="17">
        <v>344515.3</v>
      </c>
      <c r="G22" s="17"/>
      <c r="H22" s="17">
        <v>345389.9</v>
      </c>
      <c r="I22" s="17">
        <v>345909.1</v>
      </c>
      <c r="J22" s="17">
        <v>346015.5</v>
      </c>
      <c r="K22" s="43">
        <v>346141.3</v>
      </c>
      <c r="L22" s="43">
        <v>346412</v>
      </c>
      <c r="M22" s="43">
        <v>347000.3</v>
      </c>
      <c r="N22" s="43">
        <v>347958.3</v>
      </c>
      <c r="O22" s="43">
        <v>349525.6</v>
      </c>
      <c r="P22" s="43">
        <v>351631.4</v>
      </c>
      <c r="Q22" s="24">
        <f t="shared" ref="Q22" si="18">P22-E21</f>
        <v>9071.3000000000466</v>
      </c>
      <c r="R22" s="36">
        <f t="shared" ref="R22" si="19">(P22-E21)</f>
        <v>9071.3000000000466</v>
      </c>
      <c r="S22" s="84" t="str">
        <f t="shared" si="1"/>
        <v>16</v>
      </c>
    </row>
    <row r="23" spans="1:19" ht="13.8" thickBot="1" x14ac:dyDescent="0.3">
      <c r="A23" s="86"/>
      <c r="B23" s="107"/>
      <c r="C23" s="120"/>
      <c r="D23" s="6" t="s">
        <v>10</v>
      </c>
      <c r="E23" s="60">
        <f>E22-E21</f>
        <v>823.10000000003492</v>
      </c>
      <c r="F23" s="60">
        <f>F22-F21</f>
        <v>1132.0999999999767</v>
      </c>
      <c r="G23" s="18">
        <f t="shared" ref="G23:P23" si="20">G22-G21</f>
        <v>-344515.3</v>
      </c>
      <c r="H23" s="18">
        <f t="shared" si="20"/>
        <v>345389.9</v>
      </c>
      <c r="I23" s="18">
        <f t="shared" si="20"/>
        <v>519.19999999995343</v>
      </c>
      <c r="J23" s="18">
        <f t="shared" si="20"/>
        <v>106.40000000002328</v>
      </c>
      <c r="K23" s="18">
        <f t="shared" si="20"/>
        <v>125.79999999998836</v>
      </c>
      <c r="L23" s="18">
        <f t="shared" si="20"/>
        <v>270.70000000001164</v>
      </c>
      <c r="M23" s="44">
        <f t="shared" si="20"/>
        <v>588.29999999998836</v>
      </c>
      <c r="N23" s="44">
        <f t="shared" si="20"/>
        <v>958</v>
      </c>
      <c r="O23" s="44">
        <f t="shared" si="20"/>
        <v>1567.2999999999884</v>
      </c>
      <c r="P23" s="44">
        <f t="shared" si="20"/>
        <v>2105.8000000000466</v>
      </c>
      <c r="Q23" s="24">
        <f t="shared" ref="Q23" si="21">SUM(E23:P23)</f>
        <v>9071.3000000000466</v>
      </c>
      <c r="R23" s="37">
        <f t="shared" si="8"/>
        <v>9071.3000000000466</v>
      </c>
      <c r="S23" s="84" t="str">
        <f t="shared" si="1"/>
        <v>16</v>
      </c>
    </row>
    <row r="24" spans="1:19" x14ac:dyDescent="0.25">
      <c r="A24" s="87" t="s">
        <v>21</v>
      </c>
      <c r="B24" s="97" t="s">
        <v>40</v>
      </c>
      <c r="C24" s="134" t="s">
        <v>20</v>
      </c>
      <c r="D24" s="57" t="s">
        <v>4</v>
      </c>
      <c r="E24" s="27">
        <v>72686.28</v>
      </c>
      <c r="F24" s="16">
        <f>E25</f>
        <v>72843.98</v>
      </c>
      <c r="G24" s="16">
        <f t="shared" ref="G24:P24" si="22">F25</f>
        <v>73000.570000000007</v>
      </c>
      <c r="H24" s="16">
        <f t="shared" si="22"/>
        <v>0</v>
      </c>
      <c r="I24" s="16">
        <f t="shared" si="22"/>
        <v>73323.7</v>
      </c>
      <c r="J24" s="16">
        <f t="shared" si="22"/>
        <v>73458.899999999994</v>
      </c>
      <c r="K24" s="16">
        <f t="shared" si="22"/>
        <v>73582.58</v>
      </c>
      <c r="L24" s="16">
        <f t="shared" si="22"/>
        <v>73736.56</v>
      </c>
      <c r="M24" s="16">
        <f t="shared" si="22"/>
        <v>73908.11</v>
      </c>
      <c r="N24" s="16">
        <f t="shared" si="22"/>
        <v>74076.149999999994</v>
      </c>
      <c r="O24" s="16">
        <f t="shared" si="22"/>
        <v>74265.490000000005</v>
      </c>
      <c r="P24" s="16">
        <f t="shared" si="22"/>
        <v>74446.05</v>
      </c>
      <c r="S24" s="84" t="str">
        <f t="shared" si="1"/>
        <v>18</v>
      </c>
    </row>
    <row r="25" spans="1:19" x14ac:dyDescent="0.25">
      <c r="A25" s="88"/>
      <c r="B25" s="106"/>
      <c r="C25" s="135"/>
      <c r="D25" s="21" t="s">
        <v>5</v>
      </c>
      <c r="E25" s="27">
        <v>72843.98</v>
      </c>
      <c r="F25" s="17">
        <v>73000.570000000007</v>
      </c>
      <c r="G25" s="17"/>
      <c r="H25" s="17">
        <v>73323.7</v>
      </c>
      <c r="I25" s="17">
        <v>73458.899999999994</v>
      </c>
      <c r="J25" s="17">
        <v>73582.58</v>
      </c>
      <c r="K25" s="17">
        <v>73736.56</v>
      </c>
      <c r="L25" s="17">
        <v>73908.11</v>
      </c>
      <c r="M25" s="17">
        <v>74076.149999999994</v>
      </c>
      <c r="N25" s="17">
        <v>74265.490000000005</v>
      </c>
      <c r="O25" s="17">
        <v>74446.05</v>
      </c>
      <c r="P25" s="17">
        <v>74594.53</v>
      </c>
      <c r="Q25" s="24">
        <f>(P25-E24)*50</f>
        <v>95412.5</v>
      </c>
      <c r="R25" s="36">
        <f>(P25-E24)*50</f>
        <v>95412.5</v>
      </c>
      <c r="S25" s="84" t="str">
        <f t="shared" si="1"/>
        <v>18</v>
      </c>
    </row>
    <row r="26" spans="1:19" ht="13.8" thickBot="1" x14ac:dyDescent="0.3">
      <c r="A26" s="89"/>
      <c r="B26" s="107"/>
      <c r="C26" s="136"/>
      <c r="D26" s="59" t="s">
        <v>10</v>
      </c>
      <c r="E26" s="60">
        <f>(E25-E24)*50</f>
        <v>7884.9999999998545</v>
      </c>
      <c r="F26" s="18">
        <f t="shared" ref="F26:P26" si="23">(F25-F24)*50</f>
        <v>7829.500000000553</v>
      </c>
      <c r="G26" s="18">
        <f>ROUND(($H$25-$G$24)/2*50,2)</f>
        <v>8078.25</v>
      </c>
      <c r="H26" s="18">
        <f>ROUND(($H$25-$G$24)/2*50,2)</f>
        <v>8078.25</v>
      </c>
      <c r="I26" s="18">
        <f t="shared" si="23"/>
        <v>6759.9999999998545</v>
      </c>
      <c r="J26" s="18">
        <f t="shared" si="23"/>
        <v>6184.0000000003783</v>
      </c>
      <c r="K26" s="18">
        <f t="shared" si="23"/>
        <v>7698.9999999997963</v>
      </c>
      <c r="L26" s="18">
        <f t="shared" si="23"/>
        <v>8577.5000000001455</v>
      </c>
      <c r="M26" s="18">
        <f t="shared" si="23"/>
        <v>8401.9999999996799</v>
      </c>
      <c r="N26" s="18">
        <f t="shared" si="23"/>
        <v>9467.000000000553</v>
      </c>
      <c r="O26" s="18">
        <f t="shared" si="23"/>
        <v>9027.9999999998836</v>
      </c>
      <c r="P26" s="18">
        <f t="shared" si="23"/>
        <v>7423.9999999997963</v>
      </c>
      <c r="Q26" s="24">
        <f>SUM(E26:P26)</f>
        <v>95412.500000000495</v>
      </c>
      <c r="R26" s="37">
        <f t="shared" si="8"/>
        <v>95412.500000000495</v>
      </c>
      <c r="S26" s="84" t="str">
        <f t="shared" si="1"/>
        <v>18</v>
      </c>
    </row>
    <row r="27" spans="1:19" x14ac:dyDescent="0.25">
      <c r="A27" s="88" t="s">
        <v>22</v>
      </c>
      <c r="B27" s="97" t="s">
        <v>40</v>
      </c>
      <c r="C27" s="119">
        <v>7300265</v>
      </c>
      <c r="D27" s="58" t="s">
        <v>4</v>
      </c>
      <c r="E27" s="27">
        <v>678338.1</v>
      </c>
      <c r="F27" s="19">
        <f>E28</f>
        <v>681258.3</v>
      </c>
      <c r="G27" s="19">
        <f t="shared" ref="G27:P27" si="24">F28</f>
        <v>684106.7</v>
      </c>
      <c r="H27" s="19">
        <f t="shared" si="24"/>
        <v>0</v>
      </c>
      <c r="I27" s="19">
        <f t="shared" si="24"/>
        <v>689708.8</v>
      </c>
      <c r="J27" s="19">
        <f t="shared" si="24"/>
        <v>691849.9</v>
      </c>
      <c r="K27" s="19">
        <f t="shared" si="24"/>
        <v>693704.7</v>
      </c>
      <c r="L27" s="19">
        <f t="shared" si="24"/>
        <v>695983.4</v>
      </c>
      <c r="M27" s="19">
        <f t="shared" si="24"/>
        <v>698582.7</v>
      </c>
      <c r="N27" s="19">
        <f t="shared" si="24"/>
        <v>701000.4</v>
      </c>
      <c r="O27" s="19">
        <f t="shared" si="24"/>
        <v>704444.5</v>
      </c>
      <c r="P27" s="19">
        <f t="shared" si="24"/>
        <v>707739.2</v>
      </c>
      <c r="S27" s="84" t="str">
        <f t="shared" si="1"/>
        <v>18</v>
      </c>
    </row>
    <row r="28" spans="1:19" x14ac:dyDescent="0.25">
      <c r="A28" s="88"/>
      <c r="B28" s="106"/>
      <c r="C28" s="119"/>
      <c r="D28" s="21" t="s">
        <v>5</v>
      </c>
      <c r="E28" s="27">
        <v>681258.3</v>
      </c>
      <c r="F28" s="17">
        <v>684106.7</v>
      </c>
      <c r="G28" s="17"/>
      <c r="H28" s="17">
        <v>689708.8</v>
      </c>
      <c r="I28" s="17">
        <v>691849.9</v>
      </c>
      <c r="J28" s="17">
        <v>693704.7</v>
      </c>
      <c r="K28" s="17">
        <v>695983.4</v>
      </c>
      <c r="L28" s="17">
        <v>698582.7</v>
      </c>
      <c r="M28" s="17">
        <v>701000.4</v>
      </c>
      <c r="N28" s="17">
        <v>704444.5</v>
      </c>
      <c r="O28" s="17">
        <v>707739.2</v>
      </c>
      <c r="P28" s="17">
        <v>709995.4</v>
      </c>
      <c r="Q28" s="24">
        <f>P28-E27</f>
        <v>31657.300000000047</v>
      </c>
      <c r="R28" s="36">
        <f t="shared" ref="R28" si="25">(P28-E27)</f>
        <v>31657.300000000047</v>
      </c>
      <c r="S28" s="84" t="str">
        <f t="shared" si="1"/>
        <v>18</v>
      </c>
    </row>
    <row r="29" spans="1:19" ht="13.8" thickBot="1" x14ac:dyDescent="0.3">
      <c r="A29" s="89"/>
      <c r="B29" s="107"/>
      <c r="C29" s="120"/>
      <c r="D29" s="6" t="s">
        <v>10</v>
      </c>
      <c r="E29" s="60">
        <f>E28-E27</f>
        <v>2920.2000000000698</v>
      </c>
      <c r="F29" s="18">
        <f t="shared" ref="F29:P29" si="26">F28-F27</f>
        <v>2848.3999999999069</v>
      </c>
      <c r="G29" s="18">
        <f>ROUND(($H$28-$G$27)/2,2)</f>
        <v>2801.05</v>
      </c>
      <c r="H29" s="18">
        <f>ROUND(($H$28-$G$27)/2,2)</f>
        <v>2801.05</v>
      </c>
      <c r="I29" s="18">
        <f t="shared" si="26"/>
        <v>2141.0999999999767</v>
      </c>
      <c r="J29" s="18">
        <f t="shared" si="26"/>
        <v>1854.7999999999302</v>
      </c>
      <c r="K29" s="18">
        <f t="shared" si="26"/>
        <v>2278.7000000000698</v>
      </c>
      <c r="L29" s="18">
        <f t="shared" si="26"/>
        <v>2599.2999999999302</v>
      </c>
      <c r="M29" s="18">
        <f t="shared" si="26"/>
        <v>2417.7000000000698</v>
      </c>
      <c r="N29" s="18">
        <f t="shared" si="26"/>
        <v>3444.0999999999767</v>
      </c>
      <c r="O29" s="18">
        <f t="shared" si="26"/>
        <v>3294.6999999999534</v>
      </c>
      <c r="P29" s="18">
        <f t="shared" si="26"/>
        <v>2256.2000000000698</v>
      </c>
      <c r="Q29" s="24">
        <f>SUM(E29:P29)</f>
        <v>31657.299999999952</v>
      </c>
      <c r="R29" s="37">
        <f t="shared" si="8"/>
        <v>31657.299999999952</v>
      </c>
      <c r="S29" s="84" t="str">
        <f t="shared" si="1"/>
        <v>18</v>
      </c>
    </row>
    <row r="30" spans="1:19" x14ac:dyDescent="0.25">
      <c r="A30" s="158" t="s">
        <v>14</v>
      </c>
      <c r="B30" s="161" t="s">
        <v>42</v>
      </c>
      <c r="C30" s="142" t="s">
        <v>13</v>
      </c>
      <c r="D30" s="57" t="s">
        <v>4</v>
      </c>
      <c r="E30" s="71"/>
      <c r="F30" s="72">
        <f>E31</f>
        <v>0</v>
      </c>
      <c r="G30" s="72">
        <f t="shared" ref="G30:P30" si="27">F31</f>
        <v>0</v>
      </c>
      <c r="H30" s="72">
        <f t="shared" si="27"/>
        <v>0</v>
      </c>
      <c r="I30" s="72">
        <f t="shared" si="27"/>
        <v>0</v>
      </c>
      <c r="J30" s="72">
        <f t="shared" si="27"/>
        <v>0</v>
      </c>
      <c r="K30" s="72">
        <f t="shared" si="27"/>
        <v>0</v>
      </c>
      <c r="L30" s="72">
        <f t="shared" si="27"/>
        <v>0</v>
      </c>
      <c r="M30" s="72">
        <f t="shared" si="27"/>
        <v>0</v>
      </c>
      <c r="N30" s="72">
        <f t="shared" si="27"/>
        <v>0</v>
      </c>
      <c r="O30" s="72">
        <f t="shared" si="27"/>
        <v>0</v>
      </c>
      <c r="P30" s="72">
        <f t="shared" si="27"/>
        <v>0</v>
      </c>
      <c r="S30" s="84" t="str">
        <f t="shared" si="1"/>
        <v>19</v>
      </c>
    </row>
    <row r="31" spans="1:19" x14ac:dyDescent="0.25">
      <c r="A31" s="159"/>
      <c r="B31" s="162"/>
      <c r="C31" s="119"/>
      <c r="D31" s="21" t="s">
        <v>5</v>
      </c>
      <c r="E31" s="73"/>
      <c r="F31" s="73"/>
      <c r="G31" s="73"/>
      <c r="H31" s="73"/>
      <c r="I31" s="66"/>
      <c r="J31" s="66"/>
      <c r="K31" s="66"/>
      <c r="L31" s="66"/>
      <c r="M31" s="66"/>
      <c r="N31" s="66"/>
      <c r="O31" s="66"/>
      <c r="P31" s="66"/>
      <c r="Q31" s="24">
        <f>P31-E30</f>
        <v>0</v>
      </c>
      <c r="R31" s="36">
        <f t="shared" ref="R31" si="28">(P31-E30)</f>
        <v>0</v>
      </c>
      <c r="S31" s="84" t="str">
        <f t="shared" si="1"/>
        <v>19</v>
      </c>
    </row>
    <row r="32" spans="1:19" ht="13.8" thickBot="1" x14ac:dyDescent="0.3">
      <c r="A32" s="160"/>
      <c r="B32" s="163"/>
      <c r="C32" s="120"/>
      <c r="D32" s="6" t="s">
        <v>10</v>
      </c>
      <c r="E32" s="74">
        <f>E31-E30</f>
        <v>0</v>
      </c>
      <c r="F32" s="75">
        <f t="shared" ref="F32:P32" si="29">F31-F30</f>
        <v>0</v>
      </c>
      <c r="G32" s="75">
        <f t="shared" si="29"/>
        <v>0</v>
      </c>
      <c r="H32" s="75">
        <f t="shared" si="29"/>
        <v>0</v>
      </c>
      <c r="I32" s="75">
        <f t="shared" si="29"/>
        <v>0</v>
      </c>
      <c r="J32" s="75">
        <f t="shared" si="29"/>
        <v>0</v>
      </c>
      <c r="K32" s="75">
        <f t="shared" si="29"/>
        <v>0</v>
      </c>
      <c r="L32" s="75">
        <f t="shared" si="29"/>
        <v>0</v>
      </c>
      <c r="M32" s="75">
        <f t="shared" si="29"/>
        <v>0</v>
      </c>
      <c r="N32" s="75">
        <f t="shared" si="29"/>
        <v>0</v>
      </c>
      <c r="O32" s="75">
        <f t="shared" si="29"/>
        <v>0</v>
      </c>
      <c r="P32" s="75">
        <f t="shared" si="29"/>
        <v>0</v>
      </c>
      <c r="Q32" s="24">
        <f>SUM(E32:P32)</f>
        <v>0</v>
      </c>
      <c r="R32" s="37">
        <f t="shared" si="8"/>
        <v>0</v>
      </c>
      <c r="S32" s="84" t="str">
        <f t="shared" si="1"/>
        <v>19</v>
      </c>
    </row>
    <row r="33" spans="1:19" ht="12.75" customHeight="1" x14ac:dyDescent="0.25">
      <c r="A33" s="130" t="s">
        <v>15</v>
      </c>
      <c r="B33" s="127" t="s">
        <v>43</v>
      </c>
      <c r="C33" s="155" t="s">
        <v>60</v>
      </c>
      <c r="D33" s="57" t="s">
        <v>4</v>
      </c>
      <c r="E33" s="27">
        <v>12991.13</v>
      </c>
      <c r="F33" s="16">
        <f>E34</f>
        <v>13116.82</v>
      </c>
      <c r="G33" s="16">
        <f t="shared" ref="G33:P33" si="30">F34</f>
        <v>13245.49</v>
      </c>
      <c r="H33" s="16">
        <f t="shared" si="30"/>
        <v>0</v>
      </c>
      <c r="I33" s="16">
        <f t="shared" si="30"/>
        <v>13531.1</v>
      </c>
      <c r="J33" s="16">
        <f t="shared" si="30"/>
        <v>13663.36</v>
      </c>
      <c r="K33" s="16">
        <f t="shared" si="30"/>
        <v>13784.52</v>
      </c>
      <c r="L33" s="16">
        <f t="shared" si="30"/>
        <v>13933.72</v>
      </c>
      <c r="M33" s="16">
        <f t="shared" si="30"/>
        <v>14108.44</v>
      </c>
      <c r="N33" s="16">
        <f t="shared" si="30"/>
        <v>14270.66</v>
      </c>
      <c r="O33" s="16">
        <f t="shared" si="30"/>
        <v>14429.03</v>
      </c>
      <c r="P33" s="16">
        <f t="shared" si="30"/>
        <v>14577.23</v>
      </c>
      <c r="S33" s="84" t="str">
        <f t="shared" si="1"/>
        <v>20</v>
      </c>
    </row>
    <row r="34" spans="1:19" ht="12.75" customHeight="1" x14ac:dyDescent="0.25">
      <c r="A34" s="109"/>
      <c r="B34" s="128"/>
      <c r="C34" s="119"/>
      <c r="D34" s="21" t="s">
        <v>5</v>
      </c>
      <c r="E34" s="27">
        <v>13116.82</v>
      </c>
      <c r="F34" s="17">
        <v>13245.49</v>
      </c>
      <c r="G34" s="17"/>
      <c r="H34" s="17">
        <v>13531.1</v>
      </c>
      <c r="I34" s="17">
        <v>13663.36</v>
      </c>
      <c r="J34" s="17">
        <v>13784.52</v>
      </c>
      <c r="K34" s="17">
        <v>13933.72</v>
      </c>
      <c r="L34" s="17">
        <v>14108.44</v>
      </c>
      <c r="M34" s="17">
        <v>14270.66</v>
      </c>
      <c r="N34" s="17">
        <v>14429.03</v>
      </c>
      <c r="O34" s="17">
        <v>14577.23</v>
      </c>
      <c r="P34" s="17">
        <v>14717.58</v>
      </c>
      <c r="Q34" s="24">
        <f>(P34-E33)*40</f>
        <v>69058.000000000029</v>
      </c>
      <c r="R34" s="36">
        <f>(P34-E33)*40</f>
        <v>69058.000000000029</v>
      </c>
      <c r="S34" s="84" t="str">
        <f t="shared" si="1"/>
        <v>20</v>
      </c>
    </row>
    <row r="35" spans="1:19" ht="13.5" customHeight="1" thickBot="1" x14ac:dyDescent="0.3">
      <c r="A35" s="109"/>
      <c r="B35" s="129"/>
      <c r="C35" s="119"/>
      <c r="D35" s="10" t="s">
        <v>10</v>
      </c>
      <c r="E35" s="60">
        <f>(E34-E33)*40</f>
        <v>5027.6000000000204</v>
      </c>
      <c r="F35" s="18">
        <f t="shared" ref="F35:P35" si="31">(F34-F33)*40</f>
        <v>5146.8000000000029</v>
      </c>
      <c r="G35" s="18">
        <f t="shared" si="31"/>
        <v>-529819.6</v>
      </c>
      <c r="H35" s="18">
        <f t="shared" si="31"/>
        <v>541244</v>
      </c>
      <c r="I35" s="18">
        <f t="shared" si="31"/>
        <v>5290.4000000000087</v>
      </c>
      <c r="J35" s="18">
        <f t="shared" si="31"/>
        <v>4846.3999999999942</v>
      </c>
      <c r="K35" s="18">
        <f t="shared" si="31"/>
        <v>5967.9999999999563</v>
      </c>
      <c r="L35" s="18">
        <f t="shared" si="31"/>
        <v>6988.8000000000466</v>
      </c>
      <c r="M35" s="18">
        <f t="shared" si="31"/>
        <v>6488.7999999999738</v>
      </c>
      <c r="N35" s="18">
        <f t="shared" si="31"/>
        <v>6334.800000000032</v>
      </c>
      <c r="O35" s="18">
        <f t="shared" si="31"/>
        <v>5927.9999999999563</v>
      </c>
      <c r="P35" s="18">
        <f t="shared" si="31"/>
        <v>5614.0000000000146</v>
      </c>
      <c r="Q35" s="24">
        <f>SUM(E35:P35)</f>
        <v>69058.000000000029</v>
      </c>
      <c r="R35" s="37">
        <f t="shared" si="8"/>
        <v>69058.000000000029</v>
      </c>
      <c r="S35" s="84" t="str">
        <f t="shared" si="1"/>
        <v>20</v>
      </c>
    </row>
    <row r="36" spans="1:19" x14ac:dyDescent="0.25">
      <c r="A36" s="130" t="s">
        <v>2</v>
      </c>
      <c r="B36" s="127" t="s">
        <v>41</v>
      </c>
      <c r="C36" s="142">
        <v>35898639</v>
      </c>
      <c r="D36" s="57" t="s">
        <v>4</v>
      </c>
      <c r="E36" s="69">
        <v>337977</v>
      </c>
      <c r="F36" s="16">
        <f>E37</f>
        <v>338217</v>
      </c>
      <c r="G36" s="16">
        <f t="shared" ref="G36:P36" si="32">F37</f>
        <v>338433</v>
      </c>
      <c r="H36" s="16">
        <f t="shared" si="32"/>
        <v>0</v>
      </c>
      <c r="I36" s="16">
        <f t="shared" si="32"/>
        <v>338797</v>
      </c>
      <c r="J36" s="16">
        <f t="shared" si="32"/>
        <v>338894</v>
      </c>
      <c r="K36" s="16">
        <f t="shared" si="32"/>
        <v>338974</v>
      </c>
      <c r="L36" s="16">
        <f t="shared" si="32"/>
        <v>339069</v>
      </c>
      <c r="M36" s="16">
        <f t="shared" si="32"/>
        <v>339175</v>
      </c>
      <c r="N36" s="16">
        <f t="shared" si="32"/>
        <v>339270</v>
      </c>
      <c r="O36" s="16">
        <f t="shared" si="32"/>
        <v>339532</v>
      </c>
      <c r="P36" s="16">
        <f t="shared" si="32"/>
        <v>339848</v>
      </c>
      <c r="S36" s="84" t="str">
        <f t="shared" si="1"/>
        <v>22</v>
      </c>
    </row>
    <row r="37" spans="1:19" x14ac:dyDescent="0.25">
      <c r="A37" s="109"/>
      <c r="B37" s="128"/>
      <c r="C37" s="119"/>
      <c r="D37" s="21" t="s">
        <v>5</v>
      </c>
      <c r="E37" s="27">
        <v>338217</v>
      </c>
      <c r="F37" s="17">
        <v>338433</v>
      </c>
      <c r="G37" s="43"/>
      <c r="H37" s="17">
        <v>338797</v>
      </c>
      <c r="I37" s="17">
        <v>338894</v>
      </c>
      <c r="J37" s="17">
        <v>338974</v>
      </c>
      <c r="K37" s="17">
        <v>339069</v>
      </c>
      <c r="L37" s="17">
        <v>339175</v>
      </c>
      <c r="M37" s="17">
        <v>339270</v>
      </c>
      <c r="N37" s="17">
        <v>339532</v>
      </c>
      <c r="O37" s="65">
        <v>339848</v>
      </c>
      <c r="P37" s="65">
        <v>340177</v>
      </c>
      <c r="Q37" s="24">
        <f>P37-E36</f>
        <v>2200</v>
      </c>
      <c r="R37" s="36">
        <f t="shared" ref="R37" si="33">(P37-E36)</f>
        <v>2200</v>
      </c>
      <c r="S37" s="84" t="str">
        <f t="shared" si="1"/>
        <v>22</v>
      </c>
    </row>
    <row r="38" spans="1:19" ht="13.8" thickBot="1" x14ac:dyDescent="0.3">
      <c r="A38" s="110"/>
      <c r="B38" s="129"/>
      <c r="C38" s="120"/>
      <c r="D38" s="6" t="s">
        <v>10</v>
      </c>
      <c r="E38" s="60">
        <f>E37-E36</f>
        <v>240</v>
      </c>
      <c r="F38" s="18">
        <f t="shared" ref="F38:P38" si="34">F37-F36</f>
        <v>216</v>
      </c>
      <c r="G38" s="18">
        <f t="shared" si="34"/>
        <v>-338433</v>
      </c>
      <c r="H38" s="18">
        <f t="shared" si="34"/>
        <v>338797</v>
      </c>
      <c r="I38" s="18">
        <f t="shared" si="34"/>
        <v>97</v>
      </c>
      <c r="J38" s="18">
        <f t="shared" si="34"/>
        <v>80</v>
      </c>
      <c r="K38" s="18">
        <f t="shared" si="34"/>
        <v>95</v>
      </c>
      <c r="L38" s="18">
        <f t="shared" si="34"/>
        <v>106</v>
      </c>
      <c r="M38" s="18">
        <f t="shared" si="34"/>
        <v>95</v>
      </c>
      <c r="N38" s="18">
        <f t="shared" si="34"/>
        <v>262</v>
      </c>
      <c r="O38" s="18">
        <f t="shared" si="34"/>
        <v>316</v>
      </c>
      <c r="P38" s="18">
        <f t="shared" si="34"/>
        <v>329</v>
      </c>
      <c r="Q38" s="24">
        <f>SUM(E38:P38)</f>
        <v>2200</v>
      </c>
      <c r="R38" s="37">
        <f t="shared" si="8"/>
        <v>2200</v>
      </c>
      <c r="S38" s="84" t="str">
        <f t="shared" ref="S38:S92" si="35">IF($B38=0,$S37,$B38)</f>
        <v>22</v>
      </c>
    </row>
    <row r="39" spans="1:19" x14ac:dyDescent="0.25">
      <c r="A39" s="109" t="s">
        <v>23</v>
      </c>
      <c r="B39" s="127" t="s">
        <v>35</v>
      </c>
      <c r="C39" s="119">
        <v>20020</v>
      </c>
      <c r="D39" s="58" t="s">
        <v>4</v>
      </c>
      <c r="E39" s="62">
        <v>592400.5</v>
      </c>
      <c r="F39" s="19">
        <f t="shared" ref="F39:P39" si="36">E40</f>
        <v>594819.4</v>
      </c>
      <c r="G39" s="19">
        <f t="shared" si="36"/>
        <v>597349.6</v>
      </c>
      <c r="H39" s="19">
        <f t="shared" si="36"/>
        <v>0</v>
      </c>
      <c r="I39" s="19">
        <f t="shared" si="36"/>
        <v>603367.69999999995</v>
      </c>
      <c r="J39" s="19">
        <f t="shared" si="36"/>
        <v>606151.80000000005</v>
      </c>
      <c r="K39" s="19">
        <f t="shared" si="36"/>
        <v>608687.1</v>
      </c>
      <c r="L39" s="19">
        <f t="shared" si="36"/>
        <v>611263.69999999995</v>
      </c>
      <c r="M39" s="19">
        <f t="shared" si="36"/>
        <v>613879.5</v>
      </c>
      <c r="N39" s="19">
        <f t="shared" si="36"/>
        <v>616722.19999999995</v>
      </c>
      <c r="O39" s="19">
        <f t="shared" si="36"/>
        <v>619360.4</v>
      </c>
      <c r="P39" s="19">
        <f t="shared" si="36"/>
        <v>622554.4</v>
      </c>
      <c r="S39" s="84" t="str">
        <f t="shared" si="35"/>
        <v>25</v>
      </c>
    </row>
    <row r="40" spans="1:19" x14ac:dyDescent="0.25">
      <c r="A40" s="109"/>
      <c r="B40" s="128"/>
      <c r="C40" s="119"/>
      <c r="D40" s="21" t="s">
        <v>5</v>
      </c>
      <c r="E40" s="27">
        <v>594819.4</v>
      </c>
      <c r="F40" s="17">
        <v>597349.6</v>
      </c>
      <c r="G40" s="17"/>
      <c r="H40" s="17">
        <v>603367.69999999995</v>
      </c>
      <c r="I40" s="17">
        <v>606151.80000000005</v>
      </c>
      <c r="J40" s="17">
        <v>608687.1</v>
      </c>
      <c r="K40" s="43">
        <v>611263.69999999995</v>
      </c>
      <c r="L40" s="43">
        <v>613879.5</v>
      </c>
      <c r="M40" s="43">
        <v>616722.19999999995</v>
      </c>
      <c r="N40" s="43">
        <v>619360.4</v>
      </c>
      <c r="O40" s="43">
        <v>622554.4</v>
      </c>
      <c r="P40" s="43">
        <v>624842.9</v>
      </c>
      <c r="Q40" s="24">
        <f>P40-E39</f>
        <v>32442.400000000023</v>
      </c>
      <c r="R40" s="36">
        <f t="shared" ref="R40" si="37">(P40-E39)</f>
        <v>32442.400000000023</v>
      </c>
      <c r="S40" s="84" t="str">
        <f t="shared" si="35"/>
        <v>25</v>
      </c>
    </row>
    <row r="41" spans="1:19" ht="13.8" thickBot="1" x14ac:dyDescent="0.3">
      <c r="A41" s="110"/>
      <c r="B41" s="129"/>
      <c r="C41" s="120"/>
      <c r="D41" s="59" t="s">
        <v>10</v>
      </c>
      <c r="E41" s="60">
        <f t="shared" ref="E41:P41" si="38">E40-E39</f>
        <v>2418.9000000000233</v>
      </c>
      <c r="F41" s="18">
        <f t="shared" si="38"/>
        <v>2530.1999999999534</v>
      </c>
      <c r="G41" s="18">
        <f>ROUND(($H$40-$G$39)/2,2)</f>
        <v>3009.05</v>
      </c>
      <c r="H41" s="18">
        <f>ROUND(($H$40-$G$39)/2,2)</f>
        <v>3009.05</v>
      </c>
      <c r="I41" s="18">
        <f t="shared" si="38"/>
        <v>2784.1000000000931</v>
      </c>
      <c r="J41" s="18">
        <f t="shared" si="38"/>
        <v>2535.2999999999302</v>
      </c>
      <c r="K41" s="18">
        <f t="shared" si="38"/>
        <v>2576.5999999999767</v>
      </c>
      <c r="L41" s="18">
        <f t="shared" si="38"/>
        <v>2615.8000000000466</v>
      </c>
      <c r="M41" s="44">
        <f t="shared" si="38"/>
        <v>2842.6999999999534</v>
      </c>
      <c r="N41" s="44">
        <f t="shared" si="38"/>
        <v>2638.2000000000698</v>
      </c>
      <c r="O41" s="44">
        <f t="shared" si="38"/>
        <v>3194</v>
      </c>
      <c r="P41" s="44">
        <f t="shared" si="38"/>
        <v>2288.5</v>
      </c>
      <c r="Q41" s="24">
        <f>SUM(E41:P41)</f>
        <v>32442.400000000045</v>
      </c>
      <c r="R41" s="37">
        <f t="shared" si="8"/>
        <v>32442.400000000045</v>
      </c>
      <c r="S41" s="84" t="str">
        <f t="shared" si="35"/>
        <v>25</v>
      </c>
    </row>
    <row r="42" spans="1:19" s="8" customFormat="1" x14ac:dyDescent="0.25">
      <c r="A42" s="109" t="s">
        <v>24</v>
      </c>
      <c r="B42" s="127" t="s">
        <v>39</v>
      </c>
      <c r="C42" s="135" t="s">
        <v>31</v>
      </c>
      <c r="D42" s="57" t="s">
        <v>4</v>
      </c>
      <c r="E42" s="27">
        <v>1579432</v>
      </c>
      <c r="F42" s="19">
        <f>E43</f>
        <v>1589658</v>
      </c>
      <c r="G42" s="19">
        <f t="shared" ref="G42:P42" si="39">F43</f>
        <v>1599234</v>
      </c>
      <c r="H42" s="19">
        <f t="shared" si="39"/>
        <v>0</v>
      </c>
      <c r="I42" s="19">
        <f t="shared" si="39"/>
        <v>1617257</v>
      </c>
      <c r="J42" s="19">
        <f t="shared" si="39"/>
        <v>1625328</v>
      </c>
      <c r="K42" s="19">
        <f t="shared" si="39"/>
        <v>1633700</v>
      </c>
      <c r="L42" s="19">
        <f t="shared" si="39"/>
        <v>1644381</v>
      </c>
      <c r="M42" s="19">
        <f t="shared" si="39"/>
        <v>1655996</v>
      </c>
      <c r="N42" s="19">
        <f t="shared" si="39"/>
        <v>1667180</v>
      </c>
      <c r="O42" s="19">
        <f t="shared" si="39"/>
        <v>1677316</v>
      </c>
      <c r="P42" s="19">
        <f t="shared" si="39"/>
        <v>1687930</v>
      </c>
      <c r="Q42" s="23"/>
      <c r="R42"/>
      <c r="S42" s="84" t="str">
        <f t="shared" si="35"/>
        <v>28</v>
      </c>
    </row>
    <row r="43" spans="1:19" s="8" customFormat="1" x14ac:dyDescent="0.25">
      <c r="A43" s="109"/>
      <c r="B43" s="128"/>
      <c r="C43" s="135"/>
      <c r="D43" s="21" t="s">
        <v>5</v>
      </c>
      <c r="E43" s="27">
        <v>1589658</v>
      </c>
      <c r="F43" s="17">
        <v>1599234</v>
      </c>
      <c r="G43" s="17"/>
      <c r="H43" s="17">
        <v>1617257</v>
      </c>
      <c r="I43" s="17">
        <v>1625328</v>
      </c>
      <c r="J43" s="17">
        <v>1633700</v>
      </c>
      <c r="K43" s="17">
        <v>1644381</v>
      </c>
      <c r="L43" s="17">
        <v>1655996</v>
      </c>
      <c r="M43" s="17">
        <v>1667180</v>
      </c>
      <c r="N43" s="17">
        <v>1677316</v>
      </c>
      <c r="O43" s="17">
        <v>1687930</v>
      </c>
      <c r="P43" s="17">
        <v>1696598</v>
      </c>
      <c r="Q43" s="24">
        <f t="shared" ref="Q43" si="40">P43-E42</f>
        <v>117166</v>
      </c>
      <c r="R43" s="36">
        <f t="shared" ref="R43" si="41">(P43-E42)</f>
        <v>117166</v>
      </c>
      <c r="S43" s="84" t="str">
        <f t="shared" si="35"/>
        <v>28</v>
      </c>
    </row>
    <row r="44" spans="1:19" s="8" customFormat="1" ht="13.8" thickBot="1" x14ac:dyDescent="0.3">
      <c r="A44" s="109"/>
      <c r="B44" s="129"/>
      <c r="C44" s="135"/>
      <c r="D44" s="10" t="s">
        <v>10</v>
      </c>
      <c r="E44" s="60">
        <f>E43-E42</f>
        <v>10226</v>
      </c>
      <c r="F44" s="18">
        <f t="shared" ref="F44:P44" si="42">F43-F42</f>
        <v>9576</v>
      </c>
      <c r="G44" s="18">
        <f>ROUND(($H$43-$G$42)/2,2)</f>
        <v>9011.5</v>
      </c>
      <c r="H44" s="18">
        <f>ROUND(($H$43-$G$42)/2,2)</f>
        <v>9011.5</v>
      </c>
      <c r="I44" s="18">
        <f t="shared" si="42"/>
        <v>8071</v>
      </c>
      <c r="J44" s="18">
        <f t="shared" si="42"/>
        <v>8372</v>
      </c>
      <c r="K44" s="18">
        <f t="shared" si="42"/>
        <v>10681</v>
      </c>
      <c r="L44" s="18">
        <f t="shared" si="42"/>
        <v>11615</v>
      </c>
      <c r="M44" s="18">
        <f t="shared" si="42"/>
        <v>11184</v>
      </c>
      <c r="N44" s="18">
        <f t="shared" si="42"/>
        <v>10136</v>
      </c>
      <c r="O44" s="18">
        <f t="shared" si="42"/>
        <v>10614</v>
      </c>
      <c r="P44" s="18">
        <f t="shared" si="42"/>
        <v>8668</v>
      </c>
      <c r="Q44" s="24">
        <f t="shared" ref="Q44" si="43">SUM(E44:P44)</f>
        <v>117166</v>
      </c>
      <c r="R44" s="37">
        <f t="shared" si="8"/>
        <v>117166</v>
      </c>
      <c r="S44" s="84" t="str">
        <f t="shared" si="35"/>
        <v>28</v>
      </c>
    </row>
    <row r="45" spans="1:19" x14ac:dyDescent="0.25">
      <c r="A45" s="111" t="s">
        <v>73</v>
      </c>
      <c r="B45" s="178" t="s">
        <v>38</v>
      </c>
      <c r="C45" s="175">
        <v>537309017</v>
      </c>
      <c r="D45" s="57" t="s">
        <v>4</v>
      </c>
      <c r="E45" s="27">
        <v>1183.5999999999999</v>
      </c>
      <c r="F45" s="16">
        <f>E46</f>
        <v>1202.0999999999999</v>
      </c>
      <c r="G45" s="16">
        <f t="shared" ref="G45:P45" si="44">F46</f>
        <v>1221.3</v>
      </c>
      <c r="H45" s="16">
        <f t="shared" si="44"/>
        <v>0</v>
      </c>
      <c r="I45" s="16">
        <f t="shared" si="44"/>
        <v>1262.2</v>
      </c>
      <c r="J45" s="16">
        <f t="shared" si="44"/>
        <v>1279.0999999999999</v>
      </c>
      <c r="K45" s="16">
        <f t="shared" si="44"/>
        <v>1296</v>
      </c>
      <c r="L45" s="16">
        <f t="shared" si="44"/>
        <v>1317.3</v>
      </c>
      <c r="M45" s="16">
        <f t="shared" si="44"/>
        <v>1340.8</v>
      </c>
      <c r="N45" s="16">
        <f t="shared" si="44"/>
        <v>1363</v>
      </c>
      <c r="O45" s="16">
        <f t="shared" si="44"/>
        <v>1386.2</v>
      </c>
      <c r="P45" s="16">
        <f t="shared" si="44"/>
        <v>1406.5</v>
      </c>
      <c r="S45" s="84" t="str">
        <f>IF($B45=0,#REF!,$B45)</f>
        <v>32</v>
      </c>
    </row>
    <row r="46" spans="1:19" x14ac:dyDescent="0.25">
      <c r="A46" s="140"/>
      <c r="B46" s="179"/>
      <c r="C46" s="176"/>
      <c r="D46" s="21" t="s">
        <v>5</v>
      </c>
      <c r="E46" s="27">
        <v>1202.0999999999999</v>
      </c>
      <c r="F46" s="17">
        <v>1221.3</v>
      </c>
      <c r="G46" s="17"/>
      <c r="H46" s="17">
        <v>1262.2</v>
      </c>
      <c r="I46" s="17">
        <v>1279.0999999999999</v>
      </c>
      <c r="J46" s="17">
        <v>1296</v>
      </c>
      <c r="K46" s="17">
        <v>1317.3</v>
      </c>
      <c r="L46" s="17">
        <v>1340.8</v>
      </c>
      <c r="M46" s="17">
        <v>1363</v>
      </c>
      <c r="N46" s="17">
        <v>1386.2</v>
      </c>
      <c r="O46" s="17">
        <v>1406.5</v>
      </c>
      <c r="P46" s="17">
        <v>1426.8</v>
      </c>
      <c r="Q46" s="24">
        <f>(P46-E45)*20</f>
        <v>4864.0000000000009</v>
      </c>
      <c r="R46" s="36">
        <f>(P46-E45)*20</f>
        <v>4864.0000000000009</v>
      </c>
      <c r="S46" s="84" t="str">
        <f t="shared" si="35"/>
        <v>32</v>
      </c>
    </row>
    <row r="47" spans="1:19" ht="13.8" thickBot="1" x14ac:dyDescent="0.3">
      <c r="A47" s="141"/>
      <c r="B47" s="180"/>
      <c r="C47" s="177"/>
      <c r="D47" s="6" t="s">
        <v>10</v>
      </c>
      <c r="E47" s="60">
        <f>(E46-E45)*20</f>
        <v>370</v>
      </c>
      <c r="F47" s="18">
        <f>(F46-F45)*20</f>
        <v>384.00000000000091</v>
      </c>
      <c r="G47" s="18">
        <f t="shared" ref="G47:P47" si="45">(G46-G45)*20</f>
        <v>-24426</v>
      </c>
      <c r="H47" s="18">
        <f t="shared" si="45"/>
        <v>25244</v>
      </c>
      <c r="I47" s="18">
        <f t="shared" si="45"/>
        <v>337.99999999999727</v>
      </c>
      <c r="J47" s="18">
        <f t="shared" si="45"/>
        <v>338.00000000000182</v>
      </c>
      <c r="K47" s="18">
        <f t="shared" si="45"/>
        <v>425.99999999999909</v>
      </c>
      <c r="L47" s="18">
        <f t="shared" si="45"/>
        <v>470</v>
      </c>
      <c r="M47" s="18">
        <f t="shared" si="45"/>
        <v>444.00000000000091</v>
      </c>
      <c r="N47" s="18">
        <f t="shared" si="45"/>
        <v>464.00000000000091</v>
      </c>
      <c r="O47" s="18">
        <f t="shared" si="45"/>
        <v>405.99999999999909</v>
      </c>
      <c r="P47" s="18">
        <f t="shared" si="45"/>
        <v>405.99999999999909</v>
      </c>
      <c r="Q47" s="24">
        <f>SUM(E47:P47)</f>
        <v>4863.9999999999982</v>
      </c>
      <c r="R47" s="37">
        <f t="shared" si="8"/>
        <v>4863.9999999999982</v>
      </c>
      <c r="S47" s="84" t="str">
        <f t="shared" si="35"/>
        <v>32</v>
      </c>
    </row>
    <row r="48" spans="1:19" x14ac:dyDescent="0.25">
      <c r="A48" s="147" t="s">
        <v>58</v>
      </c>
      <c r="B48" s="97" t="s">
        <v>55</v>
      </c>
      <c r="C48" s="151" t="s">
        <v>56</v>
      </c>
      <c r="D48" s="57" t="s">
        <v>4</v>
      </c>
      <c r="E48" s="70">
        <v>8227.0879999999997</v>
      </c>
      <c r="F48" s="39">
        <f>E49</f>
        <v>8280.59</v>
      </c>
      <c r="G48" s="39">
        <f t="shared" ref="G48:P48" si="46">F49</f>
        <v>8326.2960000000003</v>
      </c>
      <c r="H48" s="39">
        <f t="shared" si="46"/>
        <v>0</v>
      </c>
      <c r="I48" s="39">
        <f t="shared" si="46"/>
        <v>8436.9069999999992</v>
      </c>
      <c r="J48" s="39">
        <f t="shared" si="46"/>
        <v>8499.4830000000002</v>
      </c>
      <c r="K48" s="46">
        <f t="shared" si="46"/>
        <v>8539.6820000000007</v>
      </c>
      <c r="L48" s="46">
        <f t="shared" si="46"/>
        <v>8597.0030000000006</v>
      </c>
      <c r="M48" s="46">
        <f t="shared" si="46"/>
        <v>8656.2489999999998</v>
      </c>
      <c r="N48" s="46">
        <f t="shared" si="46"/>
        <v>8739.7970000000005</v>
      </c>
      <c r="O48" s="46">
        <f t="shared" si="46"/>
        <v>8800.5759999999991</v>
      </c>
      <c r="P48" s="46">
        <f t="shared" si="46"/>
        <v>8860.6470000000008</v>
      </c>
      <c r="S48" s="84" t="str">
        <f t="shared" si="35"/>
        <v>34</v>
      </c>
    </row>
    <row r="49" spans="1:19" x14ac:dyDescent="0.25">
      <c r="A49" s="85"/>
      <c r="B49" s="106"/>
      <c r="C49" s="119"/>
      <c r="D49" s="21" t="s">
        <v>5</v>
      </c>
      <c r="E49" s="63">
        <v>8280.59</v>
      </c>
      <c r="F49" s="38">
        <v>8326.2960000000003</v>
      </c>
      <c r="G49" s="38"/>
      <c r="H49" s="38">
        <v>8436.9069999999992</v>
      </c>
      <c r="I49" s="38">
        <v>8499.4830000000002</v>
      </c>
      <c r="J49" s="38">
        <v>8539.6820000000007</v>
      </c>
      <c r="K49" s="67">
        <v>8597.0030000000006</v>
      </c>
      <c r="L49" s="67">
        <v>8656.2489999999998</v>
      </c>
      <c r="M49" s="67">
        <v>8739.7970000000005</v>
      </c>
      <c r="N49" s="67">
        <v>8800.5759999999991</v>
      </c>
      <c r="O49" s="67">
        <v>8860.6470000000008</v>
      </c>
      <c r="P49" s="67">
        <v>8903.7440000000006</v>
      </c>
      <c r="Q49" s="24">
        <f>(P49-E48)*50</f>
        <v>33832.800000000047</v>
      </c>
      <c r="R49" s="36">
        <f>(P49-E48)*50</f>
        <v>33832.800000000047</v>
      </c>
      <c r="S49" s="84" t="str">
        <f t="shared" si="35"/>
        <v>34</v>
      </c>
    </row>
    <row r="50" spans="1:19" ht="13.8" thickBot="1" x14ac:dyDescent="0.3">
      <c r="A50" s="86"/>
      <c r="B50" s="107"/>
      <c r="C50" s="120"/>
      <c r="D50" s="6" t="s">
        <v>10</v>
      </c>
      <c r="E50" s="64">
        <f>(E49-E48)*50</f>
        <v>2675.1000000000204</v>
      </c>
      <c r="F50" s="40">
        <f t="shared" ref="F50:P50" si="47">(F49-F48)*50</f>
        <v>2285.3000000000065</v>
      </c>
      <c r="G50" s="40">
        <f t="shared" si="47"/>
        <v>-416314.8</v>
      </c>
      <c r="H50" s="40">
        <f t="shared" si="47"/>
        <v>421845.35</v>
      </c>
      <c r="I50" s="40">
        <f t="shared" si="47"/>
        <v>3128.8000000000466</v>
      </c>
      <c r="J50" s="40">
        <f t="shared" si="47"/>
        <v>2009.9500000000262</v>
      </c>
      <c r="K50" s="40">
        <f t="shared" si="47"/>
        <v>2866.0499999999956</v>
      </c>
      <c r="L50" s="40">
        <f t="shared" si="47"/>
        <v>2962.2999999999593</v>
      </c>
      <c r="M50" s="40">
        <f t="shared" si="47"/>
        <v>4177.4000000000342</v>
      </c>
      <c r="N50" s="40">
        <f t="shared" si="47"/>
        <v>3038.9499999999316</v>
      </c>
      <c r="O50" s="40">
        <f t="shared" si="47"/>
        <v>3003.5500000000866</v>
      </c>
      <c r="P50" s="40">
        <f t="shared" si="47"/>
        <v>2154.8499999999876</v>
      </c>
      <c r="Q50" s="24">
        <f t="shared" ref="Q50" si="48">SUM(E50:P50)</f>
        <v>33832.800000000076</v>
      </c>
      <c r="R50" s="37">
        <f t="shared" si="8"/>
        <v>33832.800000000076</v>
      </c>
      <c r="S50" s="84" t="str">
        <f t="shared" si="35"/>
        <v>34</v>
      </c>
    </row>
    <row r="51" spans="1:19" x14ac:dyDescent="0.25">
      <c r="A51" s="147" t="s">
        <v>16</v>
      </c>
      <c r="B51" s="97" t="s">
        <v>37</v>
      </c>
      <c r="C51" s="151" t="s">
        <v>12</v>
      </c>
      <c r="D51" s="57" t="s">
        <v>4</v>
      </c>
      <c r="E51" s="62">
        <v>4991.7</v>
      </c>
      <c r="F51" s="16">
        <f>E52</f>
        <v>5008.49</v>
      </c>
      <c r="G51" s="16">
        <f t="shared" ref="G51:P51" si="49">F52</f>
        <v>5023.3900000000003</v>
      </c>
      <c r="H51" s="16">
        <f t="shared" si="49"/>
        <v>0</v>
      </c>
      <c r="I51" s="16">
        <f t="shared" si="49"/>
        <v>5053.29</v>
      </c>
      <c r="J51" s="16">
        <f t="shared" si="49"/>
        <v>5066.43</v>
      </c>
      <c r="K51" s="16">
        <f t="shared" si="49"/>
        <v>5078.3999999999996</v>
      </c>
      <c r="L51" s="16">
        <f t="shared" si="49"/>
        <v>5093.59</v>
      </c>
      <c r="M51" s="16">
        <f t="shared" si="49"/>
        <v>5111.75</v>
      </c>
      <c r="N51" s="16">
        <f t="shared" si="49"/>
        <v>5128.95</v>
      </c>
      <c r="O51" s="16">
        <f t="shared" si="49"/>
        <v>5148.01</v>
      </c>
      <c r="P51" s="16">
        <f t="shared" si="49"/>
        <v>5165.72</v>
      </c>
      <c r="S51" s="84" t="str">
        <f t="shared" si="35"/>
        <v>35</v>
      </c>
    </row>
    <row r="52" spans="1:19" x14ac:dyDescent="0.25">
      <c r="A52" s="85"/>
      <c r="B52" s="106"/>
      <c r="C52" s="119"/>
      <c r="D52" s="21" t="s">
        <v>5</v>
      </c>
      <c r="E52" s="27">
        <v>5008.49</v>
      </c>
      <c r="F52" s="17">
        <v>5023.3900000000003</v>
      </c>
      <c r="G52" s="17"/>
      <c r="H52" s="17">
        <v>5053.29</v>
      </c>
      <c r="I52" s="17">
        <v>5066.43</v>
      </c>
      <c r="J52" s="17">
        <v>5078.3999999999996</v>
      </c>
      <c r="K52" s="43">
        <v>5093.59</v>
      </c>
      <c r="L52" s="43">
        <v>5111.75</v>
      </c>
      <c r="M52" s="43">
        <v>5128.95</v>
      </c>
      <c r="N52" s="43">
        <v>5148.01</v>
      </c>
      <c r="O52" s="43">
        <v>5165.72</v>
      </c>
      <c r="P52" s="43">
        <v>5185.0200000000004</v>
      </c>
      <c r="Q52" s="24">
        <f>(P52-E51)*40</f>
        <v>7732.8000000000247</v>
      </c>
      <c r="R52" s="36">
        <f>(P52-E51)*40</f>
        <v>7732.8000000000247</v>
      </c>
      <c r="S52" s="84" t="str">
        <f t="shared" si="35"/>
        <v>35</v>
      </c>
    </row>
    <row r="53" spans="1:19" ht="13.8" thickBot="1" x14ac:dyDescent="0.3">
      <c r="A53" s="86"/>
      <c r="B53" s="107"/>
      <c r="C53" s="120"/>
      <c r="D53" s="6" t="s">
        <v>10</v>
      </c>
      <c r="E53" s="60">
        <f>(E52-E51)*40</f>
        <v>671.59999999999854</v>
      </c>
      <c r="F53" s="18">
        <f t="shared" ref="F53:P53" si="50">(F52-F51)*40</f>
        <v>596.00000000002183</v>
      </c>
      <c r="G53" s="18">
        <f t="shared" si="50"/>
        <v>-200935.6</v>
      </c>
      <c r="H53" s="18">
        <f t="shared" si="50"/>
        <v>202131.6</v>
      </c>
      <c r="I53" s="18">
        <f t="shared" si="50"/>
        <v>525.6000000000131</v>
      </c>
      <c r="J53" s="18">
        <f t="shared" si="50"/>
        <v>478.79999999997381</v>
      </c>
      <c r="K53" s="18">
        <f t="shared" si="50"/>
        <v>607.60000000002037</v>
      </c>
      <c r="L53" s="18">
        <f t="shared" si="50"/>
        <v>726.39999999999418</v>
      </c>
      <c r="M53" s="18">
        <f t="shared" si="50"/>
        <v>687.99999999999272</v>
      </c>
      <c r="N53" s="18">
        <f t="shared" si="50"/>
        <v>762.40000000001601</v>
      </c>
      <c r="O53" s="18">
        <f t="shared" si="50"/>
        <v>708.40000000000146</v>
      </c>
      <c r="P53" s="18">
        <f t="shared" si="50"/>
        <v>772.00000000000728</v>
      </c>
      <c r="Q53" s="24">
        <f>SUM(E53:P53)</f>
        <v>7732.8000000000247</v>
      </c>
      <c r="R53" s="37">
        <f t="shared" si="8"/>
        <v>7732.8000000000247</v>
      </c>
      <c r="S53" s="84" t="str">
        <f t="shared" si="35"/>
        <v>35</v>
      </c>
    </row>
    <row r="54" spans="1:19" s="8" customFormat="1" ht="12.75" customHeight="1" x14ac:dyDescent="0.25">
      <c r="A54" s="130" t="s">
        <v>29</v>
      </c>
      <c r="B54" s="184" t="s">
        <v>54</v>
      </c>
      <c r="C54" s="164" t="s">
        <v>30</v>
      </c>
      <c r="D54" s="57" t="s">
        <v>4</v>
      </c>
      <c r="E54" s="78">
        <v>0</v>
      </c>
      <c r="F54" s="20">
        <f>E55</f>
        <v>0</v>
      </c>
      <c r="G54" s="20">
        <f t="shared" ref="G54:P54" si="51">F55</f>
        <v>0</v>
      </c>
      <c r="H54" s="20">
        <f t="shared" si="51"/>
        <v>0</v>
      </c>
      <c r="I54" s="20">
        <f t="shared" si="51"/>
        <v>0</v>
      </c>
      <c r="J54" s="20">
        <f t="shared" si="51"/>
        <v>0</v>
      </c>
      <c r="K54" s="20">
        <f t="shared" si="51"/>
        <v>0</v>
      </c>
      <c r="L54" s="20" t="str">
        <f t="shared" si="51"/>
        <v>?</v>
      </c>
      <c r="M54" s="20" t="str">
        <f t="shared" si="51"/>
        <v>?</v>
      </c>
      <c r="N54" s="20" t="str">
        <f t="shared" si="51"/>
        <v>?</v>
      </c>
      <c r="O54" s="20" t="str">
        <f t="shared" si="51"/>
        <v>?</v>
      </c>
      <c r="P54" s="20" t="str">
        <f t="shared" si="51"/>
        <v>?</v>
      </c>
      <c r="Q54" s="23"/>
      <c r="R54"/>
      <c r="S54" s="84" t="str">
        <f t="shared" si="35"/>
        <v>Gewächs-haus</v>
      </c>
    </row>
    <row r="55" spans="1:19" s="8" customFormat="1" x14ac:dyDescent="0.25">
      <c r="A55" s="109"/>
      <c r="B55" s="185"/>
      <c r="C55" s="135"/>
      <c r="D55" s="21" t="s">
        <v>5</v>
      </c>
      <c r="E55" s="81"/>
      <c r="F55" s="82"/>
      <c r="G55" s="66"/>
      <c r="H55" s="82"/>
      <c r="I55" s="76"/>
      <c r="J55" s="77"/>
      <c r="K55" s="76" t="s">
        <v>81</v>
      </c>
      <c r="L55" s="76" t="s">
        <v>81</v>
      </c>
      <c r="M55" s="76" t="s">
        <v>81</v>
      </c>
      <c r="N55" s="76" t="s">
        <v>81</v>
      </c>
      <c r="O55" s="76" t="s">
        <v>81</v>
      </c>
      <c r="P55" s="68" t="s">
        <v>81</v>
      </c>
      <c r="Q55" s="24" t="e">
        <f t="shared" ref="Q55" si="52">P55-E54</f>
        <v>#VALUE!</v>
      </c>
      <c r="R55" s="36" t="e">
        <f t="shared" ref="R55" si="53">(P55-E54)</f>
        <v>#VALUE!</v>
      </c>
      <c r="S55" s="84" t="str">
        <f t="shared" si="35"/>
        <v>Gewächs-haus</v>
      </c>
    </row>
    <row r="56" spans="1:19" s="8" customFormat="1" ht="13.8" thickBot="1" x14ac:dyDescent="0.3">
      <c r="A56" s="110"/>
      <c r="B56" s="186"/>
      <c r="C56" s="136"/>
      <c r="D56" s="6" t="s">
        <v>10</v>
      </c>
      <c r="E56" s="60">
        <f>E55-E54</f>
        <v>0</v>
      </c>
      <c r="F56" s="18">
        <f t="shared" ref="F56:P56" si="54">F55-F54</f>
        <v>0</v>
      </c>
      <c r="G56" s="18">
        <f t="shared" si="54"/>
        <v>0</v>
      </c>
      <c r="H56" s="18">
        <f t="shared" si="54"/>
        <v>0</v>
      </c>
      <c r="I56" s="18">
        <f t="shared" si="54"/>
        <v>0</v>
      </c>
      <c r="J56" s="18">
        <f t="shared" si="54"/>
        <v>0</v>
      </c>
      <c r="K56" s="18" t="e">
        <f t="shared" si="54"/>
        <v>#VALUE!</v>
      </c>
      <c r="L56" s="18" t="e">
        <f t="shared" si="54"/>
        <v>#VALUE!</v>
      </c>
      <c r="M56" s="18" t="e">
        <f t="shared" si="54"/>
        <v>#VALUE!</v>
      </c>
      <c r="N56" s="18" t="e">
        <f t="shared" si="54"/>
        <v>#VALUE!</v>
      </c>
      <c r="O56" s="18" t="e">
        <f t="shared" si="54"/>
        <v>#VALUE!</v>
      </c>
      <c r="P56" s="18" t="e">
        <f t="shared" si="54"/>
        <v>#VALUE!</v>
      </c>
      <c r="Q56" s="24" t="e">
        <f t="shared" ref="Q56" si="55">SUM(E56:P56)</f>
        <v>#VALUE!</v>
      </c>
      <c r="R56" s="37" t="e">
        <f t="shared" si="8"/>
        <v>#VALUE!</v>
      </c>
      <c r="S56" s="84" t="str">
        <f t="shared" si="35"/>
        <v>Gewächs-haus</v>
      </c>
    </row>
    <row r="57" spans="1:19" s="34" customFormat="1" ht="13.8" thickBot="1" x14ac:dyDescent="0.3">
      <c r="A57" s="41"/>
      <c r="B57" s="29"/>
      <c r="C57" s="29"/>
      <c r="D57" s="28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42"/>
      <c r="R57" s="24"/>
      <c r="S57" s="84"/>
    </row>
    <row r="58" spans="1:19" s="34" customFormat="1" ht="12.75" customHeight="1" x14ac:dyDescent="0.25">
      <c r="A58" s="139" t="s">
        <v>18</v>
      </c>
      <c r="B58" s="178" t="s">
        <v>48</v>
      </c>
      <c r="C58" s="143" t="s">
        <v>25</v>
      </c>
      <c r="D58" s="57" t="s">
        <v>4</v>
      </c>
      <c r="E58" s="26">
        <v>7127.66</v>
      </c>
      <c r="F58" s="16">
        <f>E59</f>
        <v>7167.04</v>
      </c>
      <c r="G58" s="16">
        <f t="shared" ref="G58:P58" si="56">F59</f>
        <v>7199.25</v>
      </c>
      <c r="H58" s="16">
        <f t="shared" si="56"/>
        <v>7232.23</v>
      </c>
      <c r="I58" s="16">
        <f t="shared" si="56"/>
        <v>7265</v>
      </c>
      <c r="J58" s="16">
        <f t="shared" si="56"/>
        <v>7294.52</v>
      </c>
      <c r="K58" s="16">
        <f t="shared" si="56"/>
        <v>7319.82</v>
      </c>
      <c r="L58" s="16">
        <f t="shared" si="56"/>
        <v>7345.97</v>
      </c>
      <c r="M58" s="16">
        <f t="shared" si="56"/>
        <v>7370.07</v>
      </c>
      <c r="N58" s="16">
        <f t="shared" si="56"/>
        <v>7394.07</v>
      </c>
      <c r="O58" s="16">
        <f t="shared" si="56"/>
        <v>7428.04</v>
      </c>
      <c r="P58" s="16">
        <f t="shared" si="56"/>
        <v>7466.27</v>
      </c>
      <c r="Q58" s="24"/>
      <c r="R58"/>
      <c r="S58" s="84" t="str">
        <f t="shared" si="35"/>
        <v>2/3</v>
      </c>
    </row>
    <row r="59" spans="1:19" s="34" customFormat="1" x14ac:dyDescent="0.25">
      <c r="A59" s="137"/>
      <c r="B59" s="179"/>
      <c r="C59" s="144"/>
      <c r="D59" s="21" t="s">
        <v>5</v>
      </c>
      <c r="E59" s="27">
        <v>7167.04</v>
      </c>
      <c r="F59" s="17">
        <v>7199.25</v>
      </c>
      <c r="G59" s="17">
        <v>7232.23</v>
      </c>
      <c r="H59" s="17">
        <v>7265</v>
      </c>
      <c r="I59" s="17">
        <v>7294.52</v>
      </c>
      <c r="J59" s="17">
        <v>7319.82</v>
      </c>
      <c r="K59" s="17">
        <v>7345.97</v>
      </c>
      <c r="L59" s="17">
        <v>7370.07</v>
      </c>
      <c r="M59" s="17">
        <v>7394.07</v>
      </c>
      <c r="N59" s="17">
        <v>7428.04</v>
      </c>
      <c r="O59" s="17">
        <v>7466.27</v>
      </c>
      <c r="P59" s="17">
        <v>7506</v>
      </c>
      <c r="Q59" s="24">
        <f>ROUND((P59-E58)*40,2)</f>
        <v>15133.6</v>
      </c>
      <c r="R59" s="36">
        <f>(P59-E58)*40</f>
        <v>15133.600000000006</v>
      </c>
      <c r="S59" s="84" t="str">
        <f t="shared" si="35"/>
        <v>2/3</v>
      </c>
    </row>
    <row r="60" spans="1:19" s="34" customFormat="1" ht="13.8" thickBot="1" x14ac:dyDescent="0.3">
      <c r="A60" s="138"/>
      <c r="B60" s="180"/>
      <c r="C60" s="145"/>
      <c r="D60" s="6" t="s">
        <v>10</v>
      </c>
      <c r="E60" s="60">
        <f>(E59-E58)*40</f>
        <v>1575.2000000000044</v>
      </c>
      <c r="F60" s="18">
        <f t="shared" ref="F60:P60" si="57">(F59-F58)*40</f>
        <v>1288.4000000000015</v>
      </c>
      <c r="G60" s="18">
        <f t="shared" si="57"/>
        <v>1319.1999999999825</v>
      </c>
      <c r="H60" s="18">
        <f t="shared" si="57"/>
        <v>1310.8000000000175</v>
      </c>
      <c r="I60" s="18">
        <f t="shared" si="57"/>
        <v>1180.8000000000175</v>
      </c>
      <c r="J60" s="18">
        <f t="shared" si="57"/>
        <v>1011.9999999999709</v>
      </c>
      <c r="K60" s="18">
        <f t="shared" si="57"/>
        <v>1046.0000000000218</v>
      </c>
      <c r="L60" s="18">
        <f t="shared" si="57"/>
        <v>963.99999999997817</v>
      </c>
      <c r="M60" s="18">
        <f t="shared" si="57"/>
        <v>960</v>
      </c>
      <c r="N60" s="18">
        <f t="shared" si="57"/>
        <v>1358.8000000000102</v>
      </c>
      <c r="O60" s="18">
        <f t="shared" si="57"/>
        <v>1529.2000000000189</v>
      </c>
      <c r="P60" s="18">
        <f t="shared" si="57"/>
        <v>1589.1999999999825</v>
      </c>
      <c r="Q60" s="24">
        <f>SUM(E60:P60)</f>
        <v>15133.600000000006</v>
      </c>
      <c r="R60" s="37">
        <f t="shared" ref="R60" si="58">SUM(E60:P60)</f>
        <v>15133.600000000006</v>
      </c>
      <c r="S60" s="84" t="str">
        <f t="shared" si="35"/>
        <v>2/3</v>
      </c>
    </row>
    <row r="61" spans="1:19" s="34" customFormat="1" ht="12.75" customHeight="1" x14ac:dyDescent="0.25">
      <c r="A61" s="139" t="s">
        <v>59</v>
      </c>
      <c r="B61" s="178" t="s">
        <v>49</v>
      </c>
      <c r="C61" s="143" t="s">
        <v>26</v>
      </c>
      <c r="D61" s="58" t="s">
        <v>4</v>
      </c>
      <c r="E61" s="27">
        <v>131428</v>
      </c>
      <c r="F61" s="16">
        <f>E62</f>
        <v>132337</v>
      </c>
      <c r="G61" s="16">
        <f t="shared" ref="G61:P61" si="59">F62</f>
        <v>133154</v>
      </c>
      <c r="H61" s="16">
        <f t="shared" si="59"/>
        <v>133949</v>
      </c>
      <c r="I61" s="16">
        <f t="shared" si="59"/>
        <v>134617</v>
      </c>
      <c r="J61" s="16">
        <f t="shared" si="59"/>
        <v>135206</v>
      </c>
      <c r="K61" s="16">
        <f t="shared" si="59"/>
        <v>135799</v>
      </c>
      <c r="L61" s="16">
        <f t="shared" si="59"/>
        <v>136596</v>
      </c>
      <c r="M61" s="16">
        <f t="shared" si="59"/>
        <v>137299</v>
      </c>
      <c r="N61" s="16">
        <f t="shared" si="59"/>
        <v>137944</v>
      </c>
      <c r="O61" s="16">
        <f t="shared" si="59"/>
        <v>138923</v>
      </c>
      <c r="P61" s="16">
        <f t="shared" si="59"/>
        <v>140020</v>
      </c>
      <c r="Q61" s="24"/>
      <c r="R61"/>
      <c r="S61" s="84" t="str">
        <f t="shared" si="35"/>
        <v>4</v>
      </c>
    </row>
    <row r="62" spans="1:19" s="34" customFormat="1" x14ac:dyDescent="0.25">
      <c r="A62" s="137"/>
      <c r="B62" s="179"/>
      <c r="C62" s="144"/>
      <c r="D62" s="21" t="s">
        <v>5</v>
      </c>
      <c r="E62" s="27">
        <v>132337</v>
      </c>
      <c r="F62" s="43">
        <v>133154</v>
      </c>
      <c r="G62" s="43">
        <v>133949</v>
      </c>
      <c r="H62" s="43">
        <v>134617</v>
      </c>
      <c r="I62" s="17">
        <v>135206</v>
      </c>
      <c r="J62" s="17">
        <v>135799</v>
      </c>
      <c r="K62" s="17">
        <v>136596</v>
      </c>
      <c r="L62" s="17">
        <v>137299</v>
      </c>
      <c r="M62" s="17">
        <v>137944</v>
      </c>
      <c r="N62" s="17">
        <v>138923</v>
      </c>
      <c r="O62" s="17">
        <v>140020</v>
      </c>
      <c r="P62" s="17">
        <v>140909</v>
      </c>
      <c r="Q62" s="24">
        <f>ROUND((P62-E61),2)</f>
        <v>9481</v>
      </c>
      <c r="R62" s="36">
        <f>(P62-E61)</f>
        <v>9481</v>
      </c>
      <c r="S62" s="84" t="str">
        <f t="shared" si="35"/>
        <v>4</v>
      </c>
    </row>
    <row r="63" spans="1:19" s="34" customFormat="1" ht="13.8" thickBot="1" x14ac:dyDescent="0.3">
      <c r="A63" s="138"/>
      <c r="B63" s="180"/>
      <c r="C63" s="145"/>
      <c r="D63" s="6" t="s">
        <v>10</v>
      </c>
      <c r="E63" s="60">
        <f>E62-E61</f>
        <v>909</v>
      </c>
      <c r="F63" s="18">
        <f t="shared" ref="F63:P63" si="60">F62-F61</f>
        <v>817</v>
      </c>
      <c r="G63" s="18">
        <f t="shared" si="60"/>
        <v>795</v>
      </c>
      <c r="H63" s="18">
        <f t="shared" si="60"/>
        <v>668</v>
      </c>
      <c r="I63" s="18">
        <f t="shared" si="60"/>
        <v>589</v>
      </c>
      <c r="J63" s="18">
        <f t="shared" si="60"/>
        <v>593</v>
      </c>
      <c r="K63" s="18">
        <f t="shared" si="60"/>
        <v>797</v>
      </c>
      <c r="L63" s="18">
        <f t="shared" si="60"/>
        <v>703</v>
      </c>
      <c r="M63" s="18">
        <f t="shared" si="60"/>
        <v>645</v>
      </c>
      <c r="N63" s="18">
        <f t="shared" si="60"/>
        <v>979</v>
      </c>
      <c r="O63" s="18">
        <f t="shared" si="60"/>
        <v>1097</v>
      </c>
      <c r="P63" s="18">
        <f t="shared" si="60"/>
        <v>889</v>
      </c>
      <c r="Q63" s="24">
        <f t="shared" ref="Q63" si="61">SUM(E63:P63)</f>
        <v>9481</v>
      </c>
      <c r="R63" s="37">
        <f t="shared" ref="R63:R72" si="62">SUM(E63:P63)</f>
        <v>9481</v>
      </c>
      <c r="S63" s="84" t="str">
        <f t="shared" si="35"/>
        <v>4</v>
      </c>
    </row>
    <row r="64" spans="1:19" s="34" customFormat="1" ht="12.75" customHeight="1" x14ac:dyDescent="0.25">
      <c r="A64" s="146" t="s">
        <v>79</v>
      </c>
      <c r="B64" s="172" t="s">
        <v>51</v>
      </c>
      <c r="C64" s="143" t="s">
        <v>27</v>
      </c>
      <c r="D64" s="58" t="s">
        <v>4</v>
      </c>
      <c r="E64" s="27">
        <v>47767.4</v>
      </c>
      <c r="F64" s="16">
        <f>E65</f>
        <v>47852.6</v>
      </c>
      <c r="G64" s="16">
        <f t="shared" ref="G64:P64" si="63">F65</f>
        <v>47941.4</v>
      </c>
      <c r="H64" s="16">
        <f t="shared" si="63"/>
        <v>48050.6</v>
      </c>
      <c r="I64" s="16">
        <f t="shared" si="63"/>
        <v>48157.599999999999</v>
      </c>
      <c r="J64" s="16">
        <f t="shared" si="63"/>
        <v>48252.1</v>
      </c>
      <c r="K64" s="16">
        <f t="shared" si="63"/>
        <v>48349.4</v>
      </c>
      <c r="L64" s="16">
        <f t="shared" si="63"/>
        <v>48444.4</v>
      </c>
      <c r="M64" s="16">
        <f t="shared" si="63"/>
        <v>48530.9</v>
      </c>
      <c r="N64" s="16">
        <f t="shared" si="63"/>
        <v>48613.9</v>
      </c>
      <c r="O64" s="16">
        <f t="shared" si="63"/>
        <v>48716.3</v>
      </c>
      <c r="P64" s="16">
        <f t="shared" si="63"/>
        <v>48823.4</v>
      </c>
      <c r="Q64" s="24"/>
      <c r="R64"/>
      <c r="S64" s="84" t="str">
        <f t="shared" si="35"/>
        <v>6</v>
      </c>
    </row>
    <row r="65" spans="1:19" s="34" customFormat="1" x14ac:dyDescent="0.25">
      <c r="A65" s="137"/>
      <c r="B65" s="173"/>
      <c r="C65" s="144"/>
      <c r="D65" s="21" t="s">
        <v>5</v>
      </c>
      <c r="E65" s="27">
        <v>47852.6</v>
      </c>
      <c r="F65" s="43">
        <v>47941.4</v>
      </c>
      <c r="G65" s="17">
        <v>48050.6</v>
      </c>
      <c r="H65" s="17">
        <v>48157.599999999999</v>
      </c>
      <c r="I65" s="17">
        <v>48252.1</v>
      </c>
      <c r="J65" s="17">
        <v>48349.4</v>
      </c>
      <c r="K65" s="17">
        <v>48444.4</v>
      </c>
      <c r="L65" s="17">
        <v>48530.9</v>
      </c>
      <c r="M65" s="17">
        <v>48613.9</v>
      </c>
      <c r="N65" s="17">
        <v>48716.3</v>
      </c>
      <c r="O65" s="17">
        <v>48823.4</v>
      </c>
      <c r="P65" s="17">
        <v>48925.1</v>
      </c>
      <c r="Q65" s="24">
        <f t="shared" ref="Q65" si="64">ROUND((P65-E64)*40,2)</f>
        <v>46308</v>
      </c>
      <c r="R65" s="36">
        <f t="shared" ref="R65" si="65">(P65-E64)*40</f>
        <v>46307.999999999884</v>
      </c>
      <c r="S65" s="84" t="str">
        <f t="shared" si="35"/>
        <v>6</v>
      </c>
    </row>
    <row r="66" spans="1:19" s="34" customFormat="1" ht="13.8" thickBot="1" x14ac:dyDescent="0.3">
      <c r="A66" s="138"/>
      <c r="B66" s="174"/>
      <c r="C66" s="145"/>
      <c r="D66" s="6" t="s">
        <v>10</v>
      </c>
      <c r="E66" s="60">
        <f>(E65-E64)*40</f>
        <v>3407.9999999998836</v>
      </c>
      <c r="F66" s="18">
        <f t="shared" ref="F66:P66" si="66">(F65-F64)*40</f>
        <v>3552.0000000001164</v>
      </c>
      <c r="G66" s="18">
        <f t="shared" si="66"/>
        <v>4367.9999999998836</v>
      </c>
      <c r="H66" s="18">
        <f t="shared" si="66"/>
        <v>4280</v>
      </c>
      <c r="I66" s="18">
        <f t="shared" si="66"/>
        <v>3780</v>
      </c>
      <c r="J66" s="18">
        <f t="shared" si="66"/>
        <v>3892.0000000001164</v>
      </c>
      <c r="K66" s="18">
        <f t="shared" si="66"/>
        <v>3800</v>
      </c>
      <c r="L66" s="18">
        <f t="shared" si="66"/>
        <v>3460</v>
      </c>
      <c r="M66" s="18">
        <f t="shared" si="66"/>
        <v>3320</v>
      </c>
      <c r="N66" s="18">
        <f t="shared" si="66"/>
        <v>4096.0000000000582</v>
      </c>
      <c r="O66" s="18">
        <f t="shared" si="66"/>
        <v>4283.9999999999418</v>
      </c>
      <c r="P66" s="18">
        <f t="shared" si="66"/>
        <v>4067.9999999998836</v>
      </c>
      <c r="Q66" s="24">
        <f t="shared" ref="Q66" si="67">SUM(E66:P66)</f>
        <v>46307.999999999884</v>
      </c>
      <c r="R66" s="37">
        <f t="shared" si="62"/>
        <v>46307.999999999884</v>
      </c>
      <c r="S66" s="84" t="str">
        <f t="shared" si="35"/>
        <v>6</v>
      </c>
    </row>
    <row r="67" spans="1:19" s="34" customFormat="1" ht="12.75" customHeight="1" x14ac:dyDescent="0.25">
      <c r="A67" s="146" t="s">
        <v>80</v>
      </c>
      <c r="B67" s="172" t="s">
        <v>50</v>
      </c>
      <c r="C67" s="143" t="s">
        <v>28</v>
      </c>
      <c r="D67" s="58" t="s">
        <v>4</v>
      </c>
      <c r="E67" s="27">
        <v>70117.899999999994</v>
      </c>
      <c r="F67" s="16">
        <f>E68</f>
        <v>70310</v>
      </c>
      <c r="G67" s="16">
        <f t="shared" ref="G67:P67" si="68">F68</f>
        <v>70515.3</v>
      </c>
      <c r="H67" s="16">
        <f t="shared" si="68"/>
        <v>70705.100000000006</v>
      </c>
      <c r="I67" s="16">
        <f t="shared" si="68"/>
        <v>70931.899999999994</v>
      </c>
      <c r="J67" s="16">
        <f t="shared" si="68"/>
        <v>71169.399999999994</v>
      </c>
      <c r="K67" s="16">
        <f t="shared" si="68"/>
        <v>71409.899999999994</v>
      </c>
      <c r="L67" s="16">
        <f t="shared" si="68"/>
        <v>71651.600000000006</v>
      </c>
      <c r="M67" s="16">
        <f t="shared" si="68"/>
        <v>71866.3</v>
      </c>
      <c r="N67" s="16">
        <f t="shared" si="68"/>
        <v>72057.399999999994</v>
      </c>
      <c r="O67" s="16">
        <f t="shared" si="68"/>
        <v>72315.7</v>
      </c>
      <c r="P67" s="16">
        <f t="shared" si="68"/>
        <v>72585.5</v>
      </c>
      <c r="Q67" s="24"/>
      <c r="R67"/>
      <c r="S67" s="84" t="str">
        <f t="shared" si="35"/>
        <v>5</v>
      </c>
    </row>
    <row r="68" spans="1:19" s="34" customFormat="1" x14ac:dyDescent="0.25">
      <c r="A68" s="137"/>
      <c r="B68" s="173"/>
      <c r="C68" s="144"/>
      <c r="D68" s="21" t="s">
        <v>5</v>
      </c>
      <c r="E68" s="27">
        <v>70310</v>
      </c>
      <c r="F68" s="43">
        <v>70515.3</v>
      </c>
      <c r="G68" s="17">
        <v>70705.100000000006</v>
      </c>
      <c r="H68" s="17">
        <v>70931.899999999994</v>
      </c>
      <c r="I68" s="17">
        <v>71169.399999999994</v>
      </c>
      <c r="J68" s="17">
        <v>71409.899999999994</v>
      </c>
      <c r="K68" s="17">
        <v>71651.600000000006</v>
      </c>
      <c r="L68" s="17">
        <v>71866.3</v>
      </c>
      <c r="M68" s="17">
        <v>72057.399999999994</v>
      </c>
      <c r="N68" s="17">
        <v>72315.7</v>
      </c>
      <c r="O68" s="17">
        <v>72585.5</v>
      </c>
      <c r="P68" s="17">
        <v>72854</v>
      </c>
      <c r="Q68" s="24">
        <f>ROUND((P68-E67)*20,2)</f>
        <v>54722</v>
      </c>
      <c r="R68" s="36">
        <f>(P68-E67)*20</f>
        <v>54722.000000000116</v>
      </c>
      <c r="S68" s="84" t="str">
        <f t="shared" si="35"/>
        <v>5</v>
      </c>
    </row>
    <row r="69" spans="1:19" s="34" customFormat="1" ht="13.8" thickBot="1" x14ac:dyDescent="0.3">
      <c r="A69" s="138"/>
      <c r="B69" s="174"/>
      <c r="C69" s="145"/>
      <c r="D69" s="6" t="s">
        <v>10</v>
      </c>
      <c r="E69" s="60">
        <f>(E68-E67)*20</f>
        <v>3842.0000000001164</v>
      </c>
      <c r="F69" s="18">
        <f t="shared" ref="F69:P69" si="69">(F68-F67)*20</f>
        <v>4106.0000000000582</v>
      </c>
      <c r="G69" s="18">
        <f t="shared" si="69"/>
        <v>3796.0000000000582</v>
      </c>
      <c r="H69" s="18">
        <f t="shared" si="69"/>
        <v>4535.9999999997672</v>
      </c>
      <c r="I69" s="18">
        <f t="shared" si="69"/>
        <v>4750</v>
      </c>
      <c r="J69" s="18">
        <f t="shared" si="69"/>
        <v>4810</v>
      </c>
      <c r="K69" s="18">
        <f t="shared" si="69"/>
        <v>4834.0000000002328</v>
      </c>
      <c r="L69" s="18">
        <f t="shared" si="69"/>
        <v>4293.9999999999418</v>
      </c>
      <c r="M69" s="18">
        <f t="shared" si="69"/>
        <v>3821.9999999998254</v>
      </c>
      <c r="N69" s="18">
        <f t="shared" si="69"/>
        <v>5166.0000000000582</v>
      </c>
      <c r="O69" s="18">
        <f t="shared" si="69"/>
        <v>5396.0000000000582</v>
      </c>
      <c r="P69" s="18">
        <f t="shared" si="69"/>
        <v>5370</v>
      </c>
      <c r="Q69" s="24">
        <f t="shared" ref="Q69" si="70">SUM(E69:P69)</f>
        <v>54722.000000000116</v>
      </c>
      <c r="R69" s="37">
        <f t="shared" si="62"/>
        <v>54722.000000000116</v>
      </c>
      <c r="S69" s="84" t="str">
        <f t="shared" si="35"/>
        <v>5</v>
      </c>
    </row>
    <row r="70" spans="1:19" s="34" customFormat="1" x14ac:dyDescent="0.25">
      <c r="A70" s="146" t="s">
        <v>63</v>
      </c>
      <c r="B70" s="178" t="s">
        <v>57</v>
      </c>
      <c r="C70" s="143"/>
      <c r="D70" s="58" t="s">
        <v>4</v>
      </c>
      <c r="E70" s="27">
        <v>20142.400000000001</v>
      </c>
      <c r="F70" s="16">
        <f>E71</f>
        <v>20263.2</v>
      </c>
      <c r="G70" s="16">
        <f t="shared" ref="G70:P70" si="71">F71</f>
        <v>20379.7</v>
      </c>
      <c r="H70" s="16">
        <f t="shared" si="71"/>
        <v>20498.8</v>
      </c>
      <c r="I70" s="16">
        <f t="shared" si="71"/>
        <v>20619.599999999999</v>
      </c>
      <c r="J70" s="16">
        <f t="shared" si="71"/>
        <v>20726.8</v>
      </c>
      <c r="K70" s="16">
        <f t="shared" si="71"/>
        <v>20844.8</v>
      </c>
      <c r="L70" s="16">
        <f t="shared" si="71"/>
        <v>20973.1</v>
      </c>
      <c r="M70" s="16">
        <f t="shared" si="71"/>
        <v>21086</v>
      </c>
      <c r="N70" s="16">
        <f t="shared" si="71"/>
        <v>21200.2</v>
      </c>
      <c r="O70" s="16">
        <f t="shared" si="71"/>
        <v>21350.799999999999</v>
      </c>
      <c r="P70" s="16">
        <f t="shared" si="71"/>
        <v>21511.1</v>
      </c>
      <c r="Q70" s="24"/>
      <c r="R70"/>
      <c r="S70" s="84" t="str">
        <f t="shared" si="35"/>
        <v>1</v>
      </c>
    </row>
    <row r="71" spans="1:19" s="34" customFormat="1" x14ac:dyDescent="0.25">
      <c r="A71" s="137"/>
      <c r="B71" s="173"/>
      <c r="C71" s="144"/>
      <c r="D71" s="21" t="s">
        <v>5</v>
      </c>
      <c r="E71" s="27">
        <v>20263.2</v>
      </c>
      <c r="F71" s="43">
        <v>20379.7</v>
      </c>
      <c r="G71" s="17">
        <v>20498.8</v>
      </c>
      <c r="H71" s="17">
        <v>20619.599999999999</v>
      </c>
      <c r="I71" s="17">
        <v>20726.8</v>
      </c>
      <c r="J71" s="17">
        <v>20844.8</v>
      </c>
      <c r="K71" s="17">
        <v>20973.1</v>
      </c>
      <c r="L71" s="17">
        <v>21086</v>
      </c>
      <c r="M71" s="17">
        <v>21200.2</v>
      </c>
      <c r="N71" s="17">
        <v>21350.799999999999</v>
      </c>
      <c r="O71" s="17">
        <v>21511.1</v>
      </c>
      <c r="P71" s="17">
        <v>21651.1</v>
      </c>
      <c r="Q71" s="24">
        <f>ROUND((P71-E70)*20,2)</f>
        <v>30174</v>
      </c>
      <c r="R71" s="36">
        <f>(P71-E70)*20</f>
        <v>30173.999999999942</v>
      </c>
      <c r="S71" s="84" t="str">
        <f t="shared" si="35"/>
        <v>1</v>
      </c>
    </row>
    <row r="72" spans="1:19" s="34" customFormat="1" ht="13.8" thickBot="1" x14ac:dyDescent="0.3">
      <c r="A72" s="138"/>
      <c r="B72" s="174"/>
      <c r="C72" s="145"/>
      <c r="D72" s="6" t="s">
        <v>10</v>
      </c>
      <c r="E72" s="60">
        <f>(E71-E70)*20</f>
        <v>2415.9999999999854</v>
      </c>
      <c r="F72" s="18">
        <f t="shared" ref="F72:P72" si="72">(F71-F70)*20</f>
        <v>2330</v>
      </c>
      <c r="G72" s="18">
        <f t="shared" si="72"/>
        <v>2381.9999999999709</v>
      </c>
      <c r="H72" s="18">
        <f t="shared" si="72"/>
        <v>2415.9999999999854</v>
      </c>
      <c r="I72" s="18">
        <f t="shared" si="72"/>
        <v>2144.0000000000146</v>
      </c>
      <c r="J72" s="18">
        <f t="shared" si="72"/>
        <v>2360</v>
      </c>
      <c r="K72" s="18">
        <f t="shared" si="72"/>
        <v>2565.9999999999854</v>
      </c>
      <c r="L72" s="18">
        <f t="shared" si="72"/>
        <v>2258.0000000000291</v>
      </c>
      <c r="M72" s="18">
        <f t="shared" si="72"/>
        <v>2284.0000000000146</v>
      </c>
      <c r="N72" s="18">
        <f t="shared" si="72"/>
        <v>3011.9999999999709</v>
      </c>
      <c r="O72" s="18">
        <f t="shared" si="72"/>
        <v>3205.9999999999854</v>
      </c>
      <c r="P72" s="18">
        <f t="shared" si="72"/>
        <v>2800</v>
      </c>
      <c r="Q72" s="24">
        <f t="shared" ref="Q72" si="73">SUM(E72:P72)</f>
        <v>30173.999999999942</v>
      </c>
      <c r="R72" s="37">
        <f t="shared" si="62"/>
        <v>30173.999999999942</v>
      </c>
      <c r="S72" s="84" t="str">
        <f t="shared" si="35"/>
        <v>1</v>
      </c>
    </row>
    <row r="73" spans="1:19" s="34" customFormat="1" ht="13.8" thickBot="1" x14ac:dyDescent="0.3">
      <c r="A73" s="49"/>
      <c r="B73" s="50"/>
      <c r="C73" s="53"/>
      <c r="D73" s="28"/>
      <c r="E73" s="54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42"/>
      <c r="R73"/>
      <c r="S73" s="84"/>
    </row>
    <row r="74" spans="1:19" x14ac:dyDescent="0.25">
      <c r="A74" s="112" t="s">
        <v>64</v>
      </c>
      <c r="B74" s="187" t="s">
        <v>35</v>
      </c>
      <c r="C74" s="93" t="s">
        <v>65</v>
      </c>
      <c r="D74" s="57" t="s">
        <v>4</v>
      </c>
      <c r="E74" s="26">
        <v>61268.9</v>
      </c>
      <c r="F74" s="16">
        <f>E75</f>
        <v>62685.8</v>
      </c>
      <c r="G74" s="16">
        <f t="shared" ref="G74:J74" si="74">F75</f>
        <v>63968.6</v>
      </c>
      <c r="H74" s="16">
        <f t="shared" si="74"/>
        <v>0</v>
      </c>
      <c r="I74" s="16">
        <f t="shared" si="74"/>
        <v>66182.600000000006</v>
      </c>
      <c r="J74" s="16">
        <f t="shared" si="74"/>
        <v>66906.100000000006</v>
      </c>
      <c r="K74" s="16">
        <f t="shared" ref="K74" si="75">J75</f>
        <v>67499.100000000006</v>
      </c>
      <c r="L74" s="16">
        <f t="shared" ref="L74" si="76">K75</f>
        <v>68270.8</v>
      </c>
      <c r="M74" s="16">
        <f t="shared" ref="M74" si="77">L75</f>
        <v>69245.2</v>
      </c>
      <c r="N74" s="16">
        <f t="shared" ref="N74" si="78">M75</f>
        <v>70258.2</v>
      </c>
      <c r="O74" s="16">
        <f t="shared" ref="O74" si="79">N75</f>
        <v>71323.199999999997</v>
      </c>
      <c r="P74" s="16">
        <f t="shared" ref="P74" si="80">O75</f>
        <v>72531.199999999997</v>
      </c>
      <c r="Q74" s="24"/>
      <c r="S74" s="84" t="str">
        <f t="shared" si="35"/>
        <v>25</v>
      </c>
    </row>
    <row r="75" spans="1:19" x14ac:dyDescent="0.25">
      <c r="A75" s="91"/>
      <c r="B75" s="98"/>
      <c r="C75" s="94"/>
      <c r="D75" s="21" t="s">
        <v>5</v>
      </c>
      <c r="E75" s="27">
        <v>62685.8</v>
      </c>
      <c r="F75" s="17">
        <v>63968.6</v>
      </c>
      <c r="G75" s="17"/>
      <c r="H75" s="17">
        <v>66182.600000000006</v>
      </c>
      <c r="I75" s="65">
        <v>66906.100000000006</v>
      </c>
      <c r="J75" s="17">
        <v>67499.100000000006</v>
      </c>
      <c r="K75" s="17">
        <v>68270.8</v>
      </c>
      <c r="L75" s="17">
        <v>69245.2</v>
      </c>
      <c r="M75" s="17">
        <v>70258.2</v>
      </c>
      <c r="N75" s="17">
        <v>71323.199999999997</v>
      </c>
      <c r="O75" s="17">
        <v>72531.199999999997</v>
      </c>
      <c r="P75" s="17">
        <v>73828</v>
      </c>
      <c r="Q75" s="24">
        <f>ROUND((P75-E74),2)</f>
        <v>12559.1</v>
      </c>
      <c r="R75" s="36">
        <f>(P75-E74)</f>
        <v>12559.099999999999</v>
      </c>
      <c r="S75" s="84" t="str">
        <f t="shared" si="35"/>
        <v>25</v>
      </c>
    </row>
    <row r="76" spans="1:19" ht="13.8" thickBot="1" x14ac:dyDescent="0.3">
      <c r="A76" s="92"/>
      <c r="B76" s="99"/>
      <c r="C76" s="95"/>
      <c r="D76" s="6" t="s">
        <v>10</v>
      </c>
      <c r="E76" s="60">
        <f>E75-E74</f>
        <v>1416.9000000000015</v>
      </c>
      <c r="F76" s="18">
        <f t="shared" ref="F76:P76" si="81">F75-F74</f>
        <v>1282.7999999999956</v>
      </c>
      <c r="G76" s="18">
        <f t="shared" si="81"/>
        <v>-63968.6</v>
      </c>
      <c r="H76" s="18">
        <f t="shared" si="81"/>
        <v>66182.600000000006</v>
      </c>
      <c r="I76" s="18">
        <f t="shared" si="81"/>
        <v>723.5</v>
      </c>
      <c r="J76" s="18">
        <f t="shared" si="81"/>
        <v>593</v>
      </c>
      <c r="K76" s="18">
        <f t="shared" si="81"/>
        <v>771.69999999999709</v>
      </c>
      <c r="L76" s="18">
        <f t="shared" si="81"/>
        <v>974.39999999999418</v>
      </c>
      <c r="M76" s="18">
        <f t="shared" si="81"/>
        <v>1013</v>
      </c>
      <c r="N76" s="18">
        <f t="shared" si="81"/>
        <v>1065</v>
      </c>
      <c r="O76" s="18">
        <f t="shared" si="81"/>
        <v>1208</v>
      </c>
      <c r="P76" s="18">
        <f t="shared" si="81"/>
        <v>1296.8000000000029</v>
      </c>
      <c r="Q76" s="24">
        <f t="shared" ref="Q76" si="82">SUM(E76:P76)</f>
        <v>12559.099999999999</v>
      </c>
      <c r="R76" s="37">
        <f t="shared" ref="R76" si="83">SUM(E76:P76)</f>
        <v>12559.099999999999</v>
      </c>
      <c r="S76" s="84" t="str">
        <f t="shared" si="35"/>
        <v>25</v>
      </c>
    </row>
    <row r="77" spans="1:19" x14ac:dyDescent="0.25">
      <c r="A77" s="112" t="s">
        <v>62</v>
      </c>
      <c r="B77" s="97" t="s">
        <v>47</v>
      </c>
      <c r="C77" s="93" t="s">
        <v>66</v>
      </c>
      <c r="D77" s="58" t="s">
        <v>4</v>
      </c>
      <c r="E77" s="27">
        <v>71583.899999999994</v>
      </c>
      <c r="F77" s="16">
        <f>E78</f>
        <v>72835.199999999997</v>
      </c>
      <c r="G77" s="16">
        <f t="shared" ref="G77:J77" si="84">F78</f>
        <v>73988.5</v>
      </c>
      <c r="H77" s="16">
        <f t="shared" si="84"/>
        <v>0</v>
      </c>
      <c r="I77" s="16">
        <f t="shared" si="84"/>
        <v>75653.8</v>
      </c>
      <c r="J77" s="16">
        <f t="shared" si="84"/>
        <v>76127.7</v>
      </c>
      <c r="K77" s="16">
        <f t="shared" ref="K77" si="85">J78</f>
        <v>76536.3</v>
      </c>
      <c r="L77" s="16">
        <f t="shared" ref="L77" si="86">K78</f>
        <v>77067.3</v>
      </c>
      <c r="M77" s="16">
        <f t="shared" ref="M77" si="87">L78</f>
        <v>77759</v>
      </c>
      <c r="N77" s="16">
        <f t="shared" ref="N77" si="88">M78</f>
        <v>78508.399999999994</v>
      </c>
      <c r="O77" s="16">
        <f t="shared" ref="O77" si="89">N78</f>
        <v>79280.2</v>
      </c>
      <c r="P77" s="16">
        <f t="shared" ref="P77" si="90">O78</f>
        <v>80174.399999999994</v>
      </c>
      <c r="Q77" s="24"/>
      <c r="S77" s="84" t="str">
        <f t="shared" si="35"/>
        <v>11</v>
      </c>
    </row>
    <row r="78" spans="1:19" x14ac:dyDescent="0.25">
      <c r="A78" s="91"/>
      <c r="B78" s="98"/>
      <c r="C78" s="94"/>
      <c r="D78" s="21" t="s">
        <v>5</v>
      </c>
      <c r="E78" s="27">
        <v>72835.199999999997</v>
      </c>
      <c r="F78" s="17">
        <v>73988.5</v>
      </c>
      <c r="G78" s="17"/>
      <c r="H78" s="17">
        <v>75653.8</v>
      </c>
      <c r="I78" s="65">
        <v>76127.7</v>
      </c>
      <c r="J78" s="17">
        <v>76536.3</v>
      </c>
      <c r="K78" s="17">
        <v>77067.3</v>
      </c>
      <c r="L78" s="17">
        <v>77759</v>
      </c>
      <c r="M78" s="17">
        <v>78508.399999999994</v>
      </c>
      <c r="N78" s="17">
        <v>79280.2</v>
      </c>
      <c r="O78" s="17">
        <v>80174.399999999994</v>
      </c>
      <c r="P78" s="17">
        <v>81170</v>
      </c>
      <c r="Q78" s="24">
        <f>ROUND((P78-E77),2)</f>
        <v>9586.1</v>
      </c>
      <c r="R78" s="36">
        <f>(P78-E77)</f>
        <v>9586.1000000000058</v>
      </c>
      <c r="S78" s="84" t="str">
        <f t="shared" si="35"/>
        <v>11</v>
      </c>
    </row>
    <row r="79" spans="1:19" ht="13.8" thickBot="1" x14ac:dyDescent="0.3">
      <c r="A79" s="92"/>
      <c r="B79" s="99"/>
      <c r="C79" s="95"/>
      <c r="D79" s="6" t="s">
        <v>10</v>
      </c>
      <c r="E79" s="60">
        <f>E78-E77</f>
        <v>1251.3000000000029</v>
      </c>
      <c r="F79" s="18">
        <f t="shared" ref="F79:P79" si="91">F78-F77</f>
        <v>1153.3000000000029</v>
      </c>
      <c r="G79" s="18">
        <f t="shared" si="91"/>
        <v>-73988.5</v>
      </c>
      <c r="H79" s="18">
        <f t="shared" si="91"/>
        <v>75653.8</v>
      </c>
      <c r="I79" s="18">
        <f t="shared" si="91"/>
        <v>473.89999999999418</v>
      </c>
      <c r="J79" s="18">
        <f t="shared" si="91"/>
        <v>408.60000000000582</v>
      </c>
      <c r="K79" s="18">
        <f t="shared" si="91"/>
        <v>531</v>
      </c>
      <c r="L79" s="18">
        <f t="shared" si="91"/>
        <v>691.69999999999709</v>
      </c>
      <c r="M79" s="18">
        <f t="shared" si="91"/>
        <v>749.39999999999418</v>
      </c>
      <c r="N79" s="18">
        <f t="shared" si="91"/>
        <v>771.80000000000291</v>
      </c>
      <c r="O79" s="18">
        <f t="shared" si="91"/>
        <v>894.19999999999709</v>
      </c>
      <c r="P79" s="18">
        <f t="shared" si="91"/>
        <v>995.60000000000582</v>
      </c>
      <c r="Q79" s="24">
        <f t="shared" ref="Q79" si="92">SUM(E79:P79)</f>
        <v>9586.1000000000058</v>
      </c>
      <c r="R79" s="37">
        <f t="shared" ref="R79" si="93">SUM(E79:P79)</f>
        <v>9586.1000000000058</v>
      </c>
      <c r="S79" s="84" t="str">
        <f t="shared" si="35"/>
        <v>11</v>
      </c>
    </row>
    <row r="80" spans="1:19" s="34" customFormat="1" ht="13.8" thickBot="1" x14ac:dyDescent="0.3">
      <c r="A80" s="52"/>
      <c r="B80" s="48"/>
      <c r="C80" s="29"/>
      <c r="D80" s="28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42"/>
      <c r="R80" s="24"/>
      <c r="S80" s="84"/>
    </row>
    <row r="81" spans="1:19" s="34" customFormat="1" x14ac:dyDescent="0.25">
      <c r="A81" s="169" t="s">
        <v>74</v>
      </c>
      <c r="B81" s="181" t="s">
        <v>34</v>
      </c>
      <c r="C81" s="113" t="s">
        <v>78</v>
      </c>
      <c r="D81" s="57" t="s">
        <v>4</v>
      </c>
      <c r="E81" s="26">
        <v>3198449829.9000001</v>
      </c>
      <c r="F81" s="35">
        <f t="shared" ref="F81:P81" si="94">E82</f>
        <v>3205610360.4000001</v>
      </c>
      <c r="G81" s="35">
        <f t="shared" si="94"/>
        <v>3210894984.0999999</v>
      </c>
      <c r="H81" s="35">
        <f t="shared" si="94"/>
        <v>0</v>
      </c>
      <c r="I81" s="35">
        <f t="shared" si="94"/>
        <v>3235623359.1999998</v>
      </c>
      <c r="J81" s="35">
        <f t="shared" si="94"/>
        <v>3246481072.6999998</v>
      </c>
      <c r="K81" s="35">
        <f t="shared" si="94"/>
        <v>3259563487.3000002</v>
      </c>
      <c r="L81" s="35">
        <f t="shared" si="94"/>
        <v>3275607738.6999998</v>
      </c>
      <c r="M81" s="35">
        <f t="shared" si="94"/>
        <v>3292811415</v>
      </c>
      <c r="N81" s="35">
        <f t="shared" si="94"/>
        <v>3307625864.1999998</v>
      </c>
      <c r="O81" s="35">
        <f t="shared" si="94"/>
        <v>3321989477.5</v>
      </c>
      <c r="P81" s="35">
        <f t="shared" si="94"/>
        <v>3335539208</v>
      </c>
      <c r="Q81" s="23"/>
      <c r="R81"/>
      <c r="S81" s="84" t="str">
        <f t="shared" si="35"/>
        <v>8/10</v>
      </c>
    </row>
    <row r="82" spans="1:19" s="34" customFormat="1" x14ac:dyDescent="0.25">
      <c r="A82" s="170"/>
      <c r="B82" s="182"/>
      <c r="C82" s="94"/>
      <c r="D82" s="21"/>
      <c r="E82" s="27">
        <v>3205610360.4000001</v>
      </c>
      <c r="F82" s="27">
        <v>3210894984.0999999</v>
      </c>
      <c r="G82" s="17"/>
      <c r="H82" s="27">
        <v>3235623359.1999998</v>
      </c>
      <c r="I82" s="17">
        <v>3246481072.6999998</v>
      </c>
      <c r="J82" s="27">
        <v>3259563487.3000002</v>
      </c>
      <c r="K82" s="17">
        <v>3275607738.6999998</v>
      </c>
      <c r="L82" s="17">
        <v>3292811415</v>
      </c>
      <c r="M82" s="17">
        <v>3307625864.1999998</v>
      </c>
      <c r="N82" s="27">
        <v>3321989477.5</v>
      </c>
      <c r="O82" s="17">
        <v>3335539208</v>
      </c>
      <c r="P82" s="17">
        <v>3344149349.8000002</v>
      </c>
      <c r="Q82" s="24">
        <f>P82-E81</f>
        <v>145699519.9000001</v>
      </c>
      <c r="R82" s="36">
        <f>(P82-E81)</f>
        <v>145699519.9000001</v>
      </c>
      <c r="S82" s="84" t="str">
        <f t="shared" si="35"/>
        <v>8/10</v>
      </c>
    </row>
    <row r="83" spans="1:19" s="34" customFormat="1" ht="13.8" thickBot="1" x14ac:dyDescent="0.3">
      <c r="A83" s="171"/>
      <c r="B83" s="183"/>
      <c r="C83" s="95"/>
      <c r="D83" s="6" t="s">
        <v>10</v>
      </c>
      <c r="E83" s="60">
        <f t="shared" ref="E83:P83" si="95">E82-E81</f>
        <v>7160530.5</v>
      </c>
      <c r="F83" s="18">
        <f t="shared" si="95"/>
        <v>5284623.6999998093</v>
      </c>
      <c r="G83" s="18">
        <f>ROUND(($H$82-$G$81)/2,2)</f>
        <v>12364187.550000001</v>
      </c>
      <c r="H83" s="18">
        <f>ROUND(($H$82-$G$81)/2,2)</f>
        <v>12364187.550000001</v>
      </c>
      <c r="I83" s="18">
        <f t="shared" si="95"/>
        <v>10857713.5</v>
      </c>
      <c r="J83" s="18">
        <f t="shared" si="95"/>
        <v>13082414.600000381</v>
      </c>
      <c r="K83" s="18">
        <f t="shared" si="95"/>
        <v>16044251.399999619</v>
      </c>
      <c r="L83" s="18">
        <f t="shared" si="95"/>
        <v>17203676.300000191</v>
      </c>
      <c r="M83" s="18">
        <f t="shared" si="95"/>
        <v>14814449.199999809</v>
      </c>
      <c r="N83" s="18">
        <f t="shared" si="95"/>
        <v>14363613.300000191</v>
      </c>
      <c r="O83" s="18">
        <f t="shared" si="95"/>
        <v>13549730.5</v>
      </c>
      <c r="P83" s="18">
        <f t="shared" si="95"/>
        <v>8610141.8000001907</v>
      </c>
      <c r="Q83" s="24">
        <f>SUM(E83:P83)</f>
        <v>145699519.90000018</v>
      </c>
      <c r="R83" s="37">
        <f t="shared" ref="R83" si="96">SUM(E83:P83)</f>
        <v>145699519.90000018</v>
      </c>
      <c r="S83" s="84" t="str">
        <f t="shared" si="35"/>
        <v>8/10</v>
      </c>
    </row>
    <row r="84" spans="1:19" s="34" customFormat="1" x14ac:dyDescent="0.25">
      <c r="A84" s="90" t="s">
        <v>76</v>
      </c>
      <c r="B84" s="181" t="s">
        <v>34</v>
      </c>
      <c r="C84" s="113" t="s">
        <v>75</v>
      </c>
      <c r="D84" s="58" t="s">
        <v>4</v>
      </c>
      <c r="E84" s="27">
        <v>715112</v>
      </c>
      <c r="F84" s="35">
        <f>E85</f>
        <v>722302</v>
      </c>
      <c r="G84" s="35">
        <f t="shared" ref="G84" si="97">F85</f>
        <v>727612</v>
      </c>
      <c r="H84" s="35">
        <f t="shared" ref="H84" si="98">G85</f>
        <v>0</v>
      </c>
      <c r="I84" s="35">
        <f t="shared" ref="I84" si="99">H85</f>
        <v>752439</v>
      </c>
      <c r="J84" s="35">
        <f t="shared" ref="J84" si="100">I85</f>
        <v>763345</v>
      </c>
      <c r="K84" s="35">
        <f>J85</f>
        <v>776494</v>
      </c>
      <c r="L84" s="35">
        <f t="shared" ref="L84" si="101">K85</f>
        <v>792620</v>
      </c>
      <c r="M84" s="35">
        <f t="shared" ref="M84" si="102">L85</f>
        <v>809908</v>
      </c>
      <c r="N84" s="35">
        <f t="shared" ref="N84" si="103">M85</f>
        <v>824793</v>
      </c>
      <c r="O84" s="35">
        <f t="shared" ref="O84" si="104">N85</f>
        <v>839227</v>
      </c>
      <c r="P84" s="35">
        <f t="shared" ref="P84" si="105">O85</f>
        <v>852842</v>
      </c>
      <c r="Q84" s="23"/>
      <c r="R84"/>
      <c r="S84" s="84" t="str">
        <f t="shared" si="35"/>
        <v>8/10</v>
      </c>
    </row>
    <row r="85" spans="1:19" s="34" customFormat="1" x14ac:dyDescent="0.25">
      <c r="A85" s="91"/>
      <c r="B85" s="182"/>
      <c r="C85" s="94"/>
      <c r="D85" s="21" t="s">
        <v>5</v>
      </c>
      <c r="E85" s="27">
        <v>722302</v>
      </c>
      <c r="F85" s="27">
        <v>727612</v>
      </c>
      <c r="G85" s="17"/>
      <c r="H85" s="27">
        <v>752439</v>
      </c>
      <c r="I85" s="17">
        <v>763345</v>
      </c>
      <c r="J85" s="27">
        <v>776494</v>
      </c>
      <c r="K85" s="17">
        <v>792620</v>
      </c>
      <c r="L85" s="27">
        <v>809908</v>
      </c>
      <c r="M85" s="17">
        <v>824793</v>
      </c>
      <c r="N85" s="27">
        <v>839227</v>
      </c>
      <c r="O85" s="17">
        <v>852842</v>
      </c>
      <c r="P85" s="17">
        <v>861492</v>
      </c>
      <c r="Q85" s="24">
        <f t="shared" ref="Q85" si="106">P85-E84</f>
        <v>146380</v>
      </c>
      <c r="R85" s="36">
        <f>(P85-E84)</f>
        <v>146380</v>
      </c>
      <c r="S85" s="84" t="str">
        <f t="shared" si="35"/>
        <v>8/10</v>
      </c>
    </row>
    <row r="86" spans="1:19" s="34" customFormat="1" ht="13.8" thickBot="1" x14ac:dyDescent="0.3">
      <c r="A86" s="92"/>
      <c r="B86" s="183"/>
      <c r="C86" s="95"/>
      <c r="D86" s="6" t="s">
        <v>10</v>
      </c>
      <c r="E86" s="60">
        <f>E85-E84</f>
        <v>7190</v>
      </c>
      <c r="F86" s="18">
        <f t="shared" ref="F86:P86" si="107">F85-F84</f>
        <v>5310</v>
      </c>
      <c r="G86" s="18">
        <f>ROUND(($H$85-$G$84)/2,2)</f>
        <v>12413.5</v>
      </c>
      <c r="H86" s="18">
        <f>ROUND(($H$85-$G$84)/2,2)</f>
        <v>12413.5</v>
      </c>
      <c r="I86" s="18">
        <f t="shared" si="107"/>
        <v>10906</v>
      </c>
      <c r="J86" s="18">
        <f t="shared" si="107"/>
        <v>13149</v>
      </c>
      <c r="K86" s="18">
        <f t="shared" si="107"/>
        <v>16126</v>
      </c>
      <c r="L86" s="18">
        <f t="shared" si="107"/>
        <v>17288</v>
      </c>
      <c r="M86" s="18">
        <f t="shared" ref="M86" si="108">M85-M84</f>
        <v>14885</v>
      </c>
      <c r="N86" s="18">
        <f t="shared" si="107"/>
        <v>14434</v>
      </c>
      <c r="O86" s="18">
        <f t="shared" si="107"/>
        <v>13615</v>
      </c>
      <c r="P86" s="18">
        <f t="shared" si="107"/>
        <v>8650</v>
      </c>
      <c r="Q86" s="24">
        <f t="shared" ref="Q86" si="109">SUM(E86:P86)</f>
        <v>146380</v>
      </c>
      <c r="R86" s="37">
        <f t="shared" ref="R86" si="110">SUM(E86:P86)</f>
        <v>146380</v>
      </c>
      <c r="S86" s="84" t="str">
        <f t="shared" si="35"/>
        <v>8/10</v>
      </c>
    </row>
    <row r="87" spans="1:19" s="34" customFormat="1" ht="13.8" thickBot="1" x14ac:dyDescent="0.3">
      <c r="A87" s="41"/>
      <c r="B87" s="48"/>
      <c r="C87" s="29"/>
      <c r="D87" s="28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42"/>
      <c r="R87" s="24"/>
      <c r="S87" s="84"/>
    </row>
    <row r="88" spans="1:19" x14ac:dyDescent="0.25">
      <c r="A88" s="96" t="s">
        <v>77</v>
      </c>
      <c r="B88" s="103" t="s">
        <v>34</v>
      </c>
      <c r="C88" s="168" t="s">
        <v>13</v>
      </c>
      <c r="D88" s="57" t="s">
        <v>4</v>
      </c>
      <c r="E88" s="26">
        <v>788145726.20000005</v>
      </c>
      <c r="F88" s="35">
        <f>E89</f>
        <v>789721986.29999995</v>
      </c>
      <c r="G88" s="35">
        <f t="shared" ref="G88:P88" si="111">F89</f>
        <v>791275455</v>
      </c>
      <c r="H88" s="35">
        <f t="shared" si="111"/>
        <v>0</v>
      </c>
      <c r="I88" s="35">
        <f t="shared" si="111"/>
        <v>795312215.29999995</v>
      </c>
      <c r="J88" s="35">
        <f t="shared" si="111"/>
        <v>797022116</v>
      </c>
      <c r="K88" s="35">
        <f t="shared" si="111"/>
        <v>798701540.29999995</v>
      </c>
      <c r="L88" s="35">
        <f t="shared" si="111"/>
        <v>800941992.79999995</v>
      </c>
      <c r="M88" s="79">
        <f t="shared" si="111"/>
        <v>802963778.29999995</v>
      </c>
      <c r="N88" s="79">
        <f t="shared" si="111"/>
        <v>804776195.20000005</v>
      </c>
      <c r="O88" s="35">
        <f t="shared" si="111"/>
        <v>806830922.39999998</v>
      </c>
      <c r="P88" s="35">
        <f t="shared" si="111"/>
        <v>808639197.39999998</v>
      </c>
      <c r="S88" s="84" t="str">
        <f t="shared" si="35"/>
        <v>8/10</v>
      </c>
    </row>
    <row r="89" spans="1:19" x14ac:dyDescent="0.25">
      <c r="A89" s="85"/>
      <c r="B89" s="104"/>
      <c r="C89" s="94"/>
      <c r="D89" s="21" t="s">
        <v>5</v>
      </c>
      <c r="E89" s="27">
        <v>789721986.29999995</v>
      </c>
      <c r="F89" s="27">
        <v>791275455</v>
      </c>
      <c r="G89" s="17"/>
      <c r="H89" s="27">
        <v>795312215.29999995</v>
      </c>
      <c r="I89" s="17">
        <v>797022116</v>
      </c>
      <c r="J89" s="27">
        <v>798701540.29999995</v>
      </c>
      <c r="K89" s="17">
        <v>800941992.79999995</v>
      </c>
      <c r="L89" s="27">
        <v>802963778.29999995</v>
      </c>
      <c r="M89" s="43">
        <v>804776195.20000005</v>
      </c>
      <c r="N89" s="62">
        <v>806830922.39999998</v>
      </c>
      <c r="O89" s="17">
        <v>808639197.39999998</v>
      </c>
      <c r="P89" s="17">
        <v>810195221.29999995</v>
      </c>
      <c r="Q89" s="24">
        <f t="shared" ref="Q89" si="112">P89-E88</f>
        <v>22049495.099999905</v>
      </c>
      <c r="R89" s="36">
        <f>(P89-E88)</f>
        <v>22049495.099999905</v>
      </c>
      <c r="S89" s="84" t="str">
        <f t="shared" si="35"/>
        <v>8/10</v>
      </c>
    </row>
    <row r="90" spans="1:19" ht="13.8" thickBot="1" x14ac:dyDescent="0.3">
      <c r="A90" s="86"/>
      <c r="B90" s="105"/>
      <c r="C90" s="95"/>
      <c r="D90" s="6" t="s">
        <v>10</v>
      </c>
      <c r="E90" s="60">
        <f>E89-E88</f>
        <v>1576260.0999999046</v>
      </c>
      <c r="F90" s="18">
        <f t="shared" ref="F90:P90" si="113">F89-F88</f>
        <v>1553468.7000000477</v>
      </c>
      <c r="G90" s="18">
        <f>ROUND(($H$89-$G$88)/2,2)</f>
        <v>2018380.15</v>
      </c>
      <c r="H90" s="18">
        <f>ROUND(($H$89-$G$88)/2,2)</f>
        <v>2018380.15</v>
      </c>
      <c r="I90" s="18">
        <f t="shared" si="113"/>
        <v>1709900.7000000477</v>
      </c>
      <c r="J90" s="18">
        <f t="shared" si="113"/>
        <v>1679424.2999999523</v>
      </c>
      <c r="K90" s="18">
        <f t="shared" si="113"/>
        <v>2240452.5</v>
      </c>
      <c r="L90" s="18">
        <f t="shared" si="113"/>
        <v>2021785.5</v>
      </c>
      <c r="M90" s="18">
        <f t="shared" si="113"/>
        <v>1812416.9000000954</v>
      </c>
      <c r="N90" s="18">
        <f t="shared" si="113"/>
        <v>2054727.1999999285</v>
      </c>
      <c r="O90" s="18">
        <f t="shared" si="113"/>
        <v>1808275</v>
      </c>
      <c r="P90" s="18">
        <f t="shared" si="113"/>
        <v>1556023.8999999762</v>
      </c>
      <c r="Q90" s="24">
        <f t="shared" ref="Q90" si="114">SUM(E90:P90)</f>
        <v>22049495.099999953</v>
      </c>
      <c r="R90" s="37">
        <f t="shared" ref="R90" si="115">SUM(E90:P90)</f>
        <v>22049495.099999953</v>
      </c>
      <c r="S90" s="84" t="str">
        <f t="shared" si="35"/>
        <v>8/10</v>
      </c>
    </row>
    <row r="91" spans="1:19" ht="12.75" customHeight="1" x14ac:dyDescent="0.25">
      <c r="A91" s="90" t="s">
        <v>67</v>
      </c>
      <c r="B91" s="103" t="s">
        <v>34</v>
      </c>
      <c r="C91" s="113" t="s">
        <v>68</v>
      </c>
      <c r="D91" s="58" t="s">
        <v>4</v>
      </c>
      <c r="E91" s="27">
        <v>6648</v>
      </c>
      <c r="F91" s="16">
        <f>E92</f>
        <v>6809.3</v>
      </c>
      <c r="G91" s="16">
        <f t="shared" ref="G91" si="116">F92</f>
        <v>6978</v>
      </c>
      <c r="H91" s="16">
        <f t="shared" ref="H91" si="117">G92</f>
        <v>0</v>
      </c>
      <c r="I91" s="16">
        <f t="shared" ref="I91" si="118">H92</f>
        <v>7352.9</v>
      </c>
      <c r="J91" s="16">
        <f t="shared" ref="J91" si="119">I92</f>
        <v>7517.1</v>
      </c>
      <c r="K91" s="16">
        <f t="shared" ref="K91" si="120">J92</f>
        <v>7637</v>
      </c>
      <c r="L91" s="16">
        <f t="shared" ref="L91" si="121">K92</f>
        <v>7780.5</v>
      </c>
      <c r="M91" s="16">
        <f t="shared" ref="M91" si="122">L92</f>
        <v>8007</v>
      </c>
      <c r="N91" s="16">
        <f t="shared" ref="N91" si="123">M92</f>
        <v>8153.5</v>
      </c>
      <c r="O91" s="16">
        <f t="shared" ref="O91" si="124">N92</f>
        <v>8217.9</v>
      </c>
      <c r="P91" s="16">
        <f t="shared" ref="P91" si="125">O92</f>
        <v>8308.4</v>
      </c>
      <c r="S91" s="84" t="str">
        <f t="shared" si="35"/>
        <v>8/10</v>
      </c>
    </row>
    <row r="92" spans="1:19" x14ac:dyDescent="0.25">
      <c r="A92" s="91"/>
      <c r="B92" s="104"/>
      <c r="C92" s="114"/>
      <c r="D92" s="21" t="s">
        <v>5</v>
      </c>
      <c r="E92" s="27">
        <v>6809.3</v>
      </c>
      <c r="F92" s="17">
        <v>6978</v>
      </c>
      <c r="G92" s="17"/>
      <c r="H92" s="17">
        <v>7352.9</v>
      </c>
      <c r="I92" s="17">
        <v>7517.1</v>
      </c>
      <c r="J92" s="17">
        <v>7637</v>
      </c>
      <c r="K92" s="17">
        <v>7780.5</v>
      </c>
      <c r="L92" s="17">
        <v>8007</v>
      </c>
      <c r="M92" s="17">
        <v>8153.5</v>
      </c>
      <c r="N92" s="17">
        <v>8217.9</v>
      </c>
      <c r="O92" s="17">
        <v>8308.4</v>
      </c>
      <c r="P92" s="17">
        <v>8390.6</v>
      </c>
      <c r="Q92" s="24">
        <f>P92-E91</f>
        <v>1742.6000000000004</v>
      </c>
      <c r="R92" s="36">
        <f t="shared" ref="R92" si="126">(P92-E91)</f>
        <v>1742.6000000000004</v>
      </c>
      <c r="S92" s="84" t="str">
        <f t="shared" si="35"/>
        <v>8/10</v>
      </c>
    </row>
    <row r="93" spans="1:19" ht="13.8" thickBot="1" x14ac:dyDescent="0.3">
      <c r="A93" s="92"/>
      <c r="B93" s="105"/>
      <c r="C93" s="115"/>
      <c r="D93" s="6" t="s">
        <v>10</v>
      </c>
      <c r="E93" s="60">
        <f>E92-E91</f>
        <v>161.30000000000018</v>
      </c>
      <c r="F93" s="18">
        <f t="shared" ref="F93:P93" si="127">F92-F91</f>
        <v>168.69999999999982</v>
      </c>
      <c r="G93" s="18">
        <f t="shared" si="127"/>
        <v>-6978</v>
      </c>
      <c r="H93" s="18">
        <f t="shared" si="127"/>
        <v>7352.9</v>
      </c>
      <c r="I93" s="18">
        <f t="shared" si="127"/>
        <v>164.20000000000073</v>
      </c>
      <c r="J93" s="18">
        <f t="shared" si="127"/>
        <v>119.89999999999964</v>
      </c>
      <c r="K93" s="18">
        <f t="shared" si="127"/>
        <v>143.5</v>
      </c>
      <c r="L93" s="18">
        <f t="shared" si="127"/>
        <v>226.5</v>
      </c>
      <c r="M93" s="18">
        <f t="shared" si="127"/>
        <v>146.5</v>
      </c>
      <c r="N93" s="18">
        <f t="shared" si="127"/>
        <v>64.399999999999636</v>
      </c>
      <c r="O93" s="18">
        <f t="shared" si="127"/>
        <v>90.5</v>
      </c>
      <c r="P93" s="18">
        <f t="shared" si="127"/>
        <v>82.200000000000728</v>
      </c>
      <c r="Q93" s="24">
        <f t="shared" ref="Q93" si="128">SUM(E93:P93)</f>
        <v>1742.6000000000004</v>
      </c>
      <c r="R93" s="37">
        <f t="shared" ref="R93:R96" si="129">SUM(E93:P93)</f>
        <v>1742.6000000000004</v>
      </c>
      <c r="S93" s="84" t="str">
        <f t="shared" ref="S93:S110" si="130">IF($B93=0,$S92,$B93)</f>
        <v>8/10</v>
      </c>
    </row>
    <row r="94" spans="1:19" x14ac:dyDescent="0.25">
      <c r="A94" s="116" t="s">
        <v>8</v>
      </c>
      <c r="B94" s="103" t="s">
        <v>34</v>
      </c>
      <c r="C94" s="108" t="s">
        <v>9</v>
      </c>
      <c r="D94" s="58" t="s">
        <v>4</v>
      </c>
      <c r="E94" s="27">
        <v>175597.8</v>
      </c>
      <c r="F94" s="16">
        <f>E95</f>
        <v>175755.2</v>
      </c>
      <c r="G94" s="16">
        <f t="shared" ref="G94:P94" si="131">F95</f>
        <v>175921.5</v>
      </c>
      <c r="H94" s="16">
        <f t="shared" si="131"/>
        <v>0</v>
      </c>
      <c r="I94" s="16">
        <f t="shared" si="131"/>
        <v>176351.8</v>
      </c>
      <c r="J94" s="16">
        <f t="shared" si="131"/>
        <v>176565.5</v>
      </c>
      <c r="K94" s="16">
        <f t="shared" si="131"/>
        <v>176736.1</v>
      </c>
      <c r="L94" s="16">
        <f t="shared" si="131"/>
        <v>176948.7</v>
      </c>
      <c r="M94" s="16">
        <f t="shared" si="131"/>
        <v>177175.7</v>
      </c>
      <c r="N94" s="16">
        <f t="shared" si="131"/>
        <v>177451.5</v>
      </c>
      <c r="O94" s="16">
        <f t="shared" si="131"/>
        <v>177730</v>
      </c>
      <c r="P94" s="16">
        <f t="shared" si="131"/>
        <v>177873.8</v>
      </c>
      <c r="S94" s="84" t="str">
        <f t="shared" si="130"/>
        <v>8/10</v>
      </c>
    </row>
    <row r="95" spans="1:19" x14ac:dyDescent="0.25">
      <c r="A95" s="117"/>
      <c r="B95" s="104"/>
      <c r="C95" s="94"/>
      <c r="D95" s="21" t="s">
        <v>5</v>
      </c>
      <c r="E95" s="27">
        <v>175755.2</v>
      </c>
      <c r="F95" s="17">
        <v>175921.5</v>
      </c>
      <c r="G95" s="17"/>
      <c r="H95" s="17">
        <v>176351.8</v>
      </c>
      <c r="I95" s="17">
        <v>176565.5</v>
      </c>
      <c r="J95" s="17">
        <v>176736.1</v>
      </c>
      <c r="K95" s="17">
        <v>176948.7</v>
      </c>
      <c r="L95" s="17">
        <v>177175.7</v>
      </c>
      <c r="M95" s="17">
        <v>177451.5</v>
      </c>
      <c r="N95" s="17">
        <v>177730</v>
      </c>
      <c r="O95" s="17">
        <v>177873.8</v>
      </c>
      <c r="P95" s="17">
        <v>177899.9</v>
      </c>
      <c r="Q95" s="24">
        <f t="shared" ref="Q95" si="132">P95-E94</f>
        <v>2302.1000000000058</v>
      </c>
      <c r="R95" s="36">
        <f t="shared" ref="R95:R101" si="133">(P95-E94)</f>
        <v>2302.1000000000058</v>
      </c>
      <c r="S95" s="84" t="str">
        <f t="shared" si="130"/>
        <v>8/10</v>
      </c>
    </row>
    <row r="96" spans="1:19" ht="13.8" thickBot="1" x14ac:dyDescent="0.3">
      <c r="A96" s="118"/>
      <c r="B96" s="105"/>
      <c r="C96" s="95"/>
      <c r="D96" s="6" t="s">
        <v>10</v>
      </c>
      <c r="E96" s="60">
        <f>E95-E94</f>
        <v>157.40000000002328</v>
      </c>
      <c r="F96" s="18">
        <f t="shared" ref="F96:P96" si="134">F95-F94</f>
        <v>166.29999999998836</v>
      </c>
      <c r="G96" s="18">
        <f t="shared" si="134"/>
        <v>-175921.5</v>
      </c>
      <c r="H96" s="18">
        <f t="shared" si="134"/>
        <v>176351.8</v>
      </c>
      <c r="I96" s="18">
        <f t="shared" si="134"/>
        <v>213.70000000001164</v>
      </c>
      <c r="J96" s="18">
        <f t="shared" si="134"/>
        <v>170.60000000000582</v>
      </c>
      <c r="K96" s="18">
        <f t="shared" si="134"/>
        <v>212.60000000000582</v>
      </c>
      <c r="L96" s="18">
        <f t="shared" si="134"/>
        <v>227</v>
      </c>
      <c r="M96" s="18">
        <f t="shared" si="134"/>
        <v>275.79999999998836</v>
      </c>
      <c r="N96" s="18">
        <f t="shared" si="134"/>
        <v>278.5</v>
      </c>
      <c r="O96" s="18">
        <f t="shared" si="134"/>
        <v>143.79999999998836</v>
      </c>
      <c r="P96" s="18">
        <f t="shared" si="134"/>
        <v>26.100000000005821</v>
      </c>
      <c r="Q96" s="24">
        <f t="shared" ref="Q96" si="135">SUM(E96:P96)</f>
        <v>2302.1000000000058</v>
      </c>
      <c r="R96" s="37">
        <f t="shared" si="129"/>
        <v>2302.1000000000058</v>
      </c>
      <c r="S96" s="84" t="str">
        <f t="shared" si="130"/>
        <v>8/10</v>
      </c>
    </row>
    <row r="97" spans="1:19" x14ac:dyDescent="0.25">
      <c r="A97" s="90" t="s">
        <v>69</v>
      </c>
      <c r="B97" s="103" t="s">
        <v>34</v>
      </c>
      <c r="C97" s="93" t="s">
        <v>70</v>
      </c>
      <c r="D97" s="58" t="s">
        <v>4</v>
      </c>
      <c r="E97" s="27">
        <v>21643.1</v>
      </c>
      <c r="F97" s="16">
        <f>E98</f>
        <v>22131.599999999999</v>
      </c>
      <c r="G97" s="16">
        <f t="shared" ref="G97" si="136">F98</f>
        <v>22573.200000000001</v>
      </c>
      <c r="H97" s="16">
        <f t="shared" ref="H97" si="137">G98</f>
        <v>0</v>
      </c>
      <c r="I97" s="16">
        <f t="shared" ref="I97" si="138">H98</f>
        <v>23687.1</v>
      </c>
      <c r="J97" s="16">
        <f t="shared" ref="J97" si="139">I98</f>
        <v>24131</v>
      </c>
      <c r="K97" s="16">
        <f t="shared" ref="K97" si="140">J98</f>
        <v>24391</v>
      </c>
      <c r="L97" s="16">
        <f t="shared" ref="L97" si="141">K98</f>
        <v>24684.2</v>
      </c>
      <c r="M97" s="16">
        <f t="shared" ref="M97" si="142">L98</f>
        <v>25070</v>
      </c>
      <c r="N97" s="16">
        <f t="shared" ref="N97" si="143">M98</f>
        <v>25454.5</v>
      </c>
      <c r="O97" s="16">
        <f t="shared" ref="O97" si="144">N98</f>
        <v>25871.3</v>
      </c>
      <c r="P97" s="16">
        <f t="shared" ref="P97" si="145">O98</f>
        <v>26278.5</v>
      </c>
      <c r="S97" s="84" t="str">
        <f t="shared" si="130"/>
        <v>8/10</v>
      </c>
    </row>
    <row r="98" spans="1:19" x14ac:dyDescent="0.25">
      <c r="A98" s="91"/>
      <c r="B98" s="104"/>
      <c r="C98" s="94"/>
      <c r="D98" s="21" t="s">
        <v>5</v>
      </c>
      <c r="E98" s="27">
        <v>22131.599999999999</v>
      </c>
      <c r="F98" s="17">
        <v>22573.200000000001</v>
      </c>
      <c r="G98" s="17"/>
      <c r="H98" s="17">
        <v>23687.1</v>
      </c>
      <c r="I98" s="17">
        <v>24131</v>
      </c>
      <c r="J98" s="17">
        <v>24391</v>
      </c>
      <c r="K98" s="17">
        <v>24684.2</v>
      </c>
      <c r="L98" s="17">
        <v>25070</v>
      </c>
      <c r="M98" s="17">
        <v>25454.5</v>
      </c>
      <c r="N98" s="17">
        <v>25871.3</v>
      </c>
      <c r="O98" s="17">
        <v>26278.5</v>
      </c>
      <c r="P98" s="17">
        <v>26809.1</v>
      </c>
      <c r="Q98" s="24">
        <f>P98-E97</f>
        <v>5166</v>
      </c>
      <c r="R98" s="36">
        <f t="shared" si="133"/>
        <v>5166</v>
      </c>
      <c r="S98" s="84" t="str">
        <f t="shared" si="130"/>
        <v>8/10</v>
      </c>
    </row>
    <row r="99" spans="1:19" ht="13.8" thickBot="1" x14ac:dyDescent="0.3">
      <c r="A99" s="92"/>
      <c r="B99" s="105"/>
      <c r="C99" s="95"/>
      <c r="D99" s="6" t="s">
        <v>10</v>
      </c>
      <c r="E99" s="60">
        <f>E98-E97</f>
        <v>488.5</v>
      </c>
      <c r="F99" s="18">
        <f t="shared" ref="F99:P99" si="146">F98-F97</f>
        <v>441.60000000000218</v>
      </c>
      <c r="G99" s="18">
        <f>ROUND(($H$98-$G$97)/2,2)</f>
        <v>556.95000000000005</v>
      </c>
      <c r="H99" s="18">
        <f>ROUND(($H$98-$G$97)/2,2)</f>
        <v>556.95000000000005</v>
      </c>
      <c r="I99" s="18">
        <f t="shared" si="146"/>
        <v>443.90000000000146</v>
      </c>
      <c r="J99" s="18">
        <f t="shared" si="146"/>
        <v>260</v>
      </c>
      <c r="K99" s="18">
        <f t="shared" si="146"/>
        <v>293.20000000000073</v>
      </c>
      <c r="L99" s="18">
        <f t="shared" si="146"/>
        <v>385.79999999999927</v>
      </c>
      <c r="M99" s="18">
        <f t="shared" si="146"/>
        <v>384.5</v>
      </c>
      <c r="N99" s="18">
        <f t="shared" si="146"/>
        <v>416.79999999999927</v>
      </c>
      <c r="O99" s="18">
        <f t="shared" si="146"/>
        <v>407.20000000000073</v>
      </c>
      <c r="P99" s="18">
        <f t="shared" si="146"/>
        <v>530.59999999999854</v>
      </c>
      <c r="Q99" s="24">
        <f t="shared" ref="Q99" si="147">SUM(E99:P99)</f>
        <v>5166.0000000000018</v>
      </c>
      <c r="R99" s="37">
        <f t="shared" ref="R99:R102" si="148">SUM(E99:P99)</f>
        <v>5166.0000000000018</v>
      </c>
      <c r="S99" s="84" t="str">
        <f t="shared" si="130"/>
        <v>8/10</v>
      </c>
    </row>
    <row r="100" spans="1:19" ht="12.75" customHeight="1" x14ac:dyDescent="0.25">
      <c r="A100" s="90" t="s">
        <v>71</v>
      </c>
      <c r="B100" s="103" t="s">
        <v>34</v>
      </c>
      <c r="C100" s="93" t="s">
        <v>72</v>
      </c>
      <c r="D100" s="58" t="s">
        <v>4</v>
      </c>
      <c r="E100" s="27">
        <v>40299.199999999997</v>
      </c>
      <c r="F100" s="16">
        <f>E101</f>
        <v>40489.5</v>
      </c>
      <c r="G100" s="16">
        <f t="shared" ref="G100" si="149">F101</f>
        <v>40725.300000000003</v>
      </c>
      <c r="H100" s="16">
        <f t="shared" ref="H100" si="150">G101</f>
        <v>0</v>
      </c>
      <c r="I100" s="16">
        <f t="shared" ref="I100" si="151">H101</f>
        <v>41704.300000000003</v>
      </c>
      <c r="J100" s="16">
        <f t="shared" ref="J100" si="152">I101</f>
        <v>42108.6</v>
      </c>
      <c r="K100" s="16">
        <f t="shared" ref="K100" si="153">J101</f>
        <v>42795.1</v>
      </c>
      <c r="L100" s="16">
        <f t="shared" ref="L100" si="154">K101</f>
        <v>43853</v>
      </c>
      <c r="M100" s="16">
        <f t="shared" ref="M100" si="155">L101</f>
        <v>44398.400000000001</v>
      </c>
      <c r="N100" s="16">
        <f t="shared" ref="N100" si="156">M101</f>
        <v>44780.6</v>
      </c>
      <c r="O100" s="16">
        <f t="shared" ref="O100" si="157">N101</f>
        <v>45514.7</v>
      </c>
      <c r="P100" s="16">
        <f t="shared" ref="P100" si="158">O101</f>
        <v>46035.5</v>
      </c>
      <c r="S100" s="84" t="str">
        <f t="shared" si="130"/>
        <v>8/10</v>
      </c>
    </row>
    <row r="101" spans="1:19" x14ac:dyDescent="0.25">
      <c r="A101" s="91"/>
      <c r="B101" s="104"/>
      <c r="C101" s="94"/>
      <c r="D101" s="21" t="s">
        <v>5</v>
      </c>
      <c r="E101" s="27">
        <v>40489.5</v>
      </c>
      <c r="F101" s="17">
        <v>40725.300000000003</v>
      </c>
      <c r="G101" s="17"/>
      <c r="H101" s="17">
        <v>41704.300000000003</v>
      </c>
      <c r="I101" s="17">
        <v>42108.6</v>
      </c>
      <c r="J101" s="17">
        <v>42795.1</v>
      </c>
      <c r="K101" s="17">
        <v>43853</v>
      </c>
      <c r="L101" s="17">
        <v>44398.400000000001</v>
      </c>
      <c r="M101" s="17">
        <v>44780.6</v>
      </c>
      <c r="N101" s="17">
        <v>45514.7</v>
      </c>
      <c r="O101" s="17">
        <v>46035.5</v>
      </c>
      <c r="P101" s="17">
        <v>46188.800000000003</v>
      </c>
      <c r="Q101" s="24">
        <f>P101-E100</f>
        <v>5889.6000000000058</v>
      </c>
      <c r="R101" s="36">
        <f t="shared" si="133"/>
        <v>5889.6000000000058</v>
      </c>
      <c r="S101" s="84" t="str">
        <f t="shared" si="130"/>
        <v>8/10</v>
      </c>
    </row>
    <row r="102" spans="1:19" ht="13.8" thickBot="1" x14ac:dyDescent="0.3">
      <c r="A102" s="92"/>
      <c r="B102" s="105"/>
      <c r="C102" s="95"/>
      <c r="D102" s="6" t="s">
        <v>10</v>
      </c>
      <c r="E102" s="60">
        <f>E101-E100</f>
        <v>190.30000000000291</v>
      </c>
      <c r="F102" s="18">
        <f t="shared" ref="F102:P102" si="159">F101-F100</f>
        <v>235.80000000000291</v>
      </c>
      <c r="G102" s="18">
        <f>ROUND(($H$101-$G$100)/2,2)</f>
        <v>489.5</v>
      </c>
      <c r="H102" s="18">
        <f>ROUND(($H$101-$G$100)/2,2)</f>
        <v>489.5</v>
      </c>
      <c r="I102" s="18">
        <f t="shared" si="159"/>
        <v>404.29999999999563</v>
      </c>
      <c r="J102" s="18">
        <f t="shared" si="159"/>
        <v>686.5</v>
      </c>
      <c r="K102" s="18">
        <f t="shared" si="159"/>
        <v>1057.9000000000015</v>
      </c>
      <c r="L102" s="18">
        <f t="shared" si="159"/>
        <v>545.40000000000146</v>
      </c>
      <c r="M102" s="18">
        <f t="shared" si="159"/>
        <v>382.19999999999709</v>
      </c>
      <c r="N102" s="18">
        <f t="shared" si="159"/>
        <v>734.09999999999854</v>
      </c>
      <c r="O102" s="18">
        <f t="shared" si="159"/>
        <v>520.80000000000291</v>
      </c>
      <c r="P102" s="18">
        <f t="shared" si="159"/>
        <v>153.30000000000291</v>
      </c>
      <c r="Q102" s="24">
        <f t="shared" ref="Q102" si="160">SUM(E102:P102)</f>
        <v>5889.6000000000058</v>
      </c>
      <c r="R102" s="37">
        <f t="shared" si="148"/>
        <v>5889.6000000000058</v>
      </c>
      <c r="S102" s="84" t="str">
        <f t="shared" si="130"/>
        <v>8/10</v>
      </c>
    </row>
    <row r="103" spans="1:19" s="34" customFormat="1" x14ac:dyDescent="0.25">
      <c r="A103" s="41"/>
      <c r="B103" s="29"/>
      <c r="C103" s="29"/>
      <c r="D103" s="28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42"/>
      <c r="R103" s="42"/>
      <c r="S103" s="84"/>
    </row>
    <row r="104" spans="1:19" s="34" customFormat="1" ht="13.8" thickBot="1" x14ac:dyDescent="0.3">
      <c r="A104" s="41"/>
      <c r="B104" s="29"/>
      <c r="C104" s="29"/>
      <c r="D104" s="28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42"/>
      <c r="R104" s="42"/>
      <c r="S104" s="84"/>
    </row>
    <row r="105" spans="1:19" x14ac:dyDescent="0.25">
      <c r="A105" s="90" t="s">
        <v>83</v>
      </c>
      <c r="B105" s="100" t="s">
        <v>32</v>
      </c>
      <c r="C105" s="93"/>
      <c r="D105" s="57" t="s">
        <v>4</v>
      </c>
      <c r="E105" s="26"/>
      <c r="F105" s="16">
        <f>E106</f>
        <v>5097.63</v>
      </c>
      <c r="G105" s="16">
        <f t="shared" ref="G105" si="161">F106</f>
        <v>0</v>
      </c>
      <c r="H105" s="16">
        <f t="shared" ref="H105" si="162">G106</f>
        <v>0</v>
      </c>
      <c r="I105" s="16">
        <f t="shared" ref="I105" si="163">H106</f>
        <v>5378.46</v>
      </c>
      <c r="J105" s="16">
        <f t="shared" ref="J105" si="164">I106</f>
        <v>5445.96</v>
      </c>
      <c r="K105" s="16">
        <f t="shared" ref="K105" si="165">J106</f>
        <v>5551.79</v>
      </c>
      <c r="L105" s="16">
        <f t="shared" ref="L105" si="166">K106</f>
        <v>5642.35</v>
      </c>
      <c r="M105" s="16">
        <f t="shared" ref="M105" si="167">L106</f>
        <v>5722.31</v>
      </c>
      <c r="N105" s="16">
        <f t="shared" ref="N105" si="168">M106</f>
        <v>5803.47</v>
      </c>
      <c r="O105" s="16">
        <f t="shared" ref="O105" si="169">N106</f>
        <v>5915.37</v>
      </c>
      <c r="P105" s="16">
        <f t="shared" ref="P105" si="170">O106</f>
        <v>6044.6</v>
      </c>
      <c r="S105" s="84" t="str">
        <f t="shared" si="130"/>
        <v>Gewächshaus</v>
      </c>
    </row>
    <row r="106" spans="1:19" x14ac:dyDescent="0.25">
      <c r="A106" s="91"/>
      <c r="B106" s="101"/>
      <c r="C106" s="94"/>
      <c r="D106" s="21" t="s">
        <v>5</v>
      </c>
      <c r="E106" s="27">
        <v>5097.63</v>
      </c>
      <c r="F106" s="83"/>
      <c r="G106" s="17"/>
      <c r="H106" s="17">
        <v>5378.46</v>
      </c>
      <c r="I106" s="17">
        <v>5445.96</v>
      </c>
      <c r="J106" s="17">
        <v>5551.79</v>
      </c>
      <c r="K106" s="17">
        <v>5642.35</v>
      </c>
      <c r="L106" s="17">
        <v>5722.31</v>
      </c>
      <c r="M106" s="17">
        <v>5803.47</v>
      </c>
      <c r="N106" s="17">
        <v>5915.37</v>
      </c>
      <c r="O106" s="17">
        <v>6044.6</v>
      </c>
      <c r="P106" s="17">
        <v>6149.83</v>
      </c>
      <c r="Q106" s="24">
        <f>P106-E105</f>
        <v>6149.83</v>
      </c>
      <c r="R106" s="36">
        <f t="shared" ref="R106:R109" si="171">(P106-E105)</f>
        <v>6149.83</v>
      </c>
      <c r="S106" s="84" t="str">
        <f t="shared" si="130"/>
        <v>Gewächshaus</v>
      </c>
    </row>
    <row r="107" spans="1:19" ht="13.8" thickBot="1" x14ac:dyDescent="0.3">
      <c r="A107" s="92"/>
      <c r="B107" s="102"/>
      <c r="C107" s="95"/>
      <c r="D107" s="6" t="s">
        <v>10</v>
      </c>
      <c r="E107" s="60">
        <f>E106-E105</f>
        <v>5097.63</v>
      </c>
      <c r="F107" s="18">
        <f t="shared" ref="F107:L107" si="172">F106-F105</f>
        <v>-5097.63</v>
      </c>
      <c r="G107" s="18">
        <f t="shared" si="172"/>
        <v>0</v>
      </c>
      <c r="H107" s="18">
        <f t="shared" si="172"/>
        <v>5378.46</v>
      </c>
      <c r="I107" s="18">
        <f t="shared" si="172"/>
        <v>67.5</v>
      </c>
      <c r="J107" s="18">
        <f t="shared" si="172"/>
        <v>105.82999999999993</v>
      </c>
      <c r="K107" s="18">
        <f t="shared" si="172"/>
        <v>90.5600000000004</v>
      </c>
      <c r="L107" s="18">
        <f t="shared" si="172"/>
        <v>79.960000000000036</v>
      </c>
      <c r="M107" s="18">
        <f t="shared" ref="M107:P107" si="173">M106-M105</f>
        <v>81.159999999999854</v>
      </c>
      <c r="N107" s="18">
        <f t="shared" si="173"/>
        <v>111.89999999999964</v>
      </c>
      <c r="O107" s="18">
        <f t="shared" si="173"/>
        <v>129.23000000000047</v>
      </c>
      <c r="P107" s="18">
        <f t="shared" si="173"/>
        <v>105.22999999999956</v>
      </c>
      <c r="Q107" s="24">
        <f t="shared" ref="Q107" si="174">SUM(E107:P107)</f>
        <v>6149.83</v>
      </c>
      <c r="R107" s="37">
        <f t="shared" ref="R107" si="175">SUM(E107:P107)</f>
        <v>6149.83</v>
      </c>
      <c r="S107" s="84" t="str">
        <f t="shared" si="130"/>
        <v>Gewächshaus</v>
      </c>
    </row>
    <row r="108" spans="1:19" ht="12.75" customHeight="1" x14ac:dyDescent="0.25">
      <c r="A108" s="90" t="s">
        <v>84</v>
      </c>
      <c r="B108" s="100" t="s">
        <v>32</v>
      </c>
      <c r="C108" s="93"/>
      <c r="D108" s="57" t="s">
        <v>4</v>
      </c>
      <c r="E108" s="26">
        <v>4.92</v>
      </c>
      <c r="F108" s="16">
        <f>E109</f>
        <v>4.92</v>
      </c>
      <c r="G108" s="16">
        <f t="shared" ref="G108" si="176">F109</f>
        <v>0</v>
      </c>
      <c r="H108" s="16">
        <f t="shared" ref="H108" si="177">G109</f>
        <v>0</v>
      </c>
      <c r="I108" s="16">
        <f t="shared" ref="I108" si="178">H109</f>
        <v>4.92</v>
      </c>
      <c r="J108" s="16">
        <f t="shared" ref="J108" si="179">I109</f>
        <v>4.92</v>
      </c>
      <c r="K108" s="16">
        <f t="shared" ref="K108" si="180">J109</f>
        <v>4.92</v>
      </c>
      <c r="L108" s="16">
        <f t="shared" ref="L108" si="181">K109</f>
        <v>4.92</v>
      </c>
      <c r="M108" s="16">
        <f t="shared" ref="M108" si="182">L109</f>
        <v>4.92</v>
      </c>
      <c r="N108" s="16">
        <f t="shared" ref="N108" si="183">M109</f>
        <v>4.92</v>
      </c>
      <c r="O108" s="16">
        <f t="shared" ref="O108" si="184">N109</f>
        <v>4.92</v>
      </c>
      <c r="P108" s="16">
        <f t="shared" ref="P108" si="185">O109</f>
        <v>4.92</v>
      </c>
      <c r="S108" s="84" t="str">
        <f t="shared" si="130"/>
        <v>Gewächshaus</v>
      </c>
    </row>
    <row r="109" spans="1:19" x14ac:dyDescent="0.25">
      <c r="A109" s="91"/>
      <c r="B109" s="101"/>
      <c r="C109" s="94"/>
      <c r="D109" s="21" t="s">
        <v>5</v>
      </c>
      <c r="E109" s="27">
        <v>4.92</v>
      </c>
      <c r="F109" s="83"/>
      <c r="G109" s="17"/>
      <c r="H109" s="17">
        <v>4.92</v>
      </c>
      <c r="I109" s="17">
        <v>4.92</v>
      </c>
      <c r="J109" s="17">
        <v>4.92</v>
      </c>
      <c r="K109" s="17">
        <v>4.92</v>
      </c>
      <c r="L109" s="17">
        <v>4.92</v>
      </c>
      <c r="M109" s="17">
        <v>4.92</v>
      </c>
      <c r="N109" s="17">
        <v>4.92</v>
      </c>
      <c r="O109" s="17">
        <v>4.92</v>
      </c>
      <c r="P109" s="17">
        <v>4.92</v>
      </c>
      <c r="Q109" s="24">
        <f>P109-E108</f>
        <v>0</v>
      </c>
      <c r="R109" s="36">
        <f t="shared" si="171"/>
        <v>0</v>
      </c>
      <c r="S109" s="84" t="str">
        <f t="shared" si="130"/>
        <v>Gewächshaus</v>
      </c>
    </row>
    <row r="110" spans="1:19" ht="13.8" thickBot="1" x14ac:dyDescent="0.3">
      <c r="A110" s="92"/>
      <c r="B110" s="102"/>
      <c r="C110" s="95"/>
      <c r="D110" s="80" t="s">
        <v>10</v>
      </c>
      <c r="E110" s="60">
        <f t="shared" ref="E110:L110" si="186">E109-E108</f>
        <v>0</v>
      </c>
      <c r="F110" s="18">
        <f t="shared" si="186"/>
        <v>-4.92</v>
      </c>
      <c r="G110" s="18">
        <f t="shared" si="186"/>
        <v>0</v>
      </c>
      <c r="H110" s="18">
        <f t="shared" si="186"/>
        <v>4.92</v>
      </c>
      <c r="I110" s="18">
        <f t="shared" si="186"/>
        <v>0</v>
      </c>
      <c r="J110" s="18">
        <f t="shared" si="186"/>
        <v>0</v>
      </c>
      <c r="K110" s="18">
        <f t="shared" si="186"/>
        <v>0</v>
      </c>
      <c r="L110" s="18">
        <f t="shared" si="186"/>
        <v>0</v>
      </c>
      <c r="M110" s="18">
        <f t="shared" ref="M110:P110" si="187">M109-M108</f>
        <v>0</v>
      </c>
      <c r="N110" s="18">
        <f t="shared" si="187"/>
        <v>0</v>
      </c>
      <c r="O110" s="18">
        <f t="shared" si="187"/>
        <v>0</v>
      </c>
      <c r="P110" s="18">
        <f t="shared" si="187"/>
        <v>0</v>
      </c>
      <c r="Q110" s="24">
        <f t="shared" ref="Q110" si="188">SUM(E110:P110)</f>
        <v>0</v>
      </c>
      <c r="R110" s="37">
        <f t="shared" ref="R110" si="189">SUM(E110:P110)</f>
        <v>0</v>
      </c>
      <c r="S110" s="84" t="str">
        <f t="shared" si="130"/>
        <v>Gewächshaus</v>
      </c>
    </row>
    <row r="111" spans="1:19" s="34" customFormat="1" x14ac:dyDescent="0.25">
      <c r="A111" s="41"/>
      <c r="B111" s="48"/>
      <c r="C111" s="29"/>
      <c r="D111" s="28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42"/>
      <c r="R111" s="24"/>
      <c r="S111" s="84"/>
    </row>
    <row r="112" spans="1:19" s="34" customFormat="1" x14ac:dyDescent="0.25">
      <c r="A112" s="41"/>
      <c r="B112" s="48"/>
      <c r="C112" s="29"/>
      <c r="D112" s="28"/>
      <c r="E112" s="51" t="e">
        <f>#REF!+E96+#REF!+#REF!</f>
        <v>#REF!</v>
      </c>
      <c r="F112" s="51" t="e">
        <f>#REF!+F96+#REF!+#REF!</f>
        <v>#REF!</v>
      </c>
      <c r="G112" s="51" t="e">
        <f>#REF!+G96+#REF!+#REF!</f>
        <v>#REF!</v>
      </c>
      <c r="H112" s="51" t="e">
        <f>#REF!+H96+#REF!+#REF!</f>
        <v>#REF!</v>
      </c>
      <c r="I112" s="51" t="e">
        <f>#REF!+I96+#REF!+#REF!</f>
        <v>#REF!</v>
      </c>
      <c r="J112" s="51" t="e">
        <f>#REF!+J96+#REF!+#REF!</f>
        <v>#REF!</v>
      </c>
      <c r="K112" s="51">
        <f t="shared" ref="K112:P112" si="190">K93+K99+K102+K96</f>
        <v>1707.200000000008</v>
      </c>
      <c r="L112" s="51">
        <f t="shared" si="190"/>
        <v>1384.7000000000007</v>
      </c>
      <c r="M112" s="51">
        <f t="shared" si="190"/>
        <v>1188.9999999999854</v>
      </c>
      <c r="N112" s="51">
        <f t="shared" si="190"/>
        <v>1493.7999999999975</v>
      </c>
      <c r="O112" s="51">
        <f t="shared" si="190"/>
        <v>1162.299999999992</v>
      </c>
      <c r="P112" s="51">
        <f t="shared" si="190"/>
        <v>792.200000000008</v>
      </c>
      <c r="Q112" s="42"/>
      <c r="R112" s="24"/>
      <c r="S112" s="84"/>
    </row>
    <row r="113" spans="4:18" x14ac:dyDescent="0.25">
      <c r="D113" s="3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R113" s="24"/>
    </row>
  </sheetData>
  <autoFilter ref="A1:S113"/>
  <mergeCells count="99">
    <mergeCell ref="B18:B20"/>
    <mergeCell ref="B21:B23"/>
    <mergeCell ref="B58:B60"/>
    <mergeCell ref="B61:B63"/>
    <mergeCell ref="B81:B83"/>
    <mergeCell ref="B84:B86"/>
    <mergeCell ref="B54:B56"/>
    <mergeCell ref="B70:B72"/>
    <mergeCell ref="B74:B76"/>
    <mergeCell ref="B45:B47"/>
    <mergeCell ref="B48:B50"/>
    <mergeCell ref="B51:B53"/>
    <mergeCell ref="C88:C90"/>
    <mergeCell ref="C48:C50"/>
    <mergeCell ref="C64:C66"/>
    <mergeCell ref="A54:A56"/>
    <mergeCell ref="A81:A83"/>
    <mergeCell ref="B67:B69"/>
    <mergeCell ref="B64:B66"/>
    <mergeCell ref="C45:C47"/>
    <mergeCell ref="C61:C63"/>
    <mergeCell ref="A61:A63"/>
    <mergeCell ref="A64:A66"/>
    <mergeCell ref="A70:A72"/>
    <mergeCell ref="C58:C60"/>
    <mergeCell ref="C67:C69"/>
    <mergeCell ref="C74:C76"/>
    <mergeCell ref="A77:A79"/>
    <mergeCell ref="B77:B79"/>
    <mergeCell ref="C77:C79"/>
    <mergeCell ref="C12:C14"/>
    <mergeCell ref="C33:C35"/>
    <mergeCell ref="C54:C56"/>
    <mergeCell ref="A30:A32"/>
    <mergeCell ref="A33:A35"/>
    <mergeCell ref="B24:B26"/>
    <mergeCell ref="B27:B29"/>
    <mergeCell ref="B30:B32"/>
    <mergeCell ref="B33:B35"/>
    <mergeCell ref="B36:B38"/>
    <mergeCell ref="B39:B41"/>
    <mergeCell ref="B42:B44"/>
    <mergeCell ref="A58:A60"/>
    <mergeCell ref="A45:A47"/>
    <mergeCell ref="A42:A44"/>
    <mergeCell ref="C42:C44"/>
    <mergeCell ref="C36:C38"/>
    <mergeCell ref="C70:C72"/>
    <mergeCell ref="A67:A69"/>
    <mergeCell ref="C15:C17"/>
    <mergeCell ref="C6:C8"/>
    <mergeCell ref="A51:A53"/>
    <mergeCell ref="A18:A20"/>
    <mergeCell ref="A48:A50"/>
    <mergeCell ref="A15:A17"/>
    <mergeCell ref="A36:A38"/>
    <mergeCell ref="C51:C53"/>
    <mergeCell ref="C39:C41"/>
    <mergeCell ref="A12:A14"/>
    <mergeCell ref="A21:A23"/>
    <mergeCell ref="A6:A8"/>
    <mergeCell ref="A39:A41"/>
    <mergeCell ref="A27:A29"/>
    <mergeCell ref="A24:A26"/>
    <mergeCell ref="C30:C32"/>
    <mergeCell ref="C18:C20"/>
    <mergeCell ref="C21:C23"/>
    <mergeCell ref="A9:A11"/>
    <mergeCell ref="B6:B8"/>
    <mergeCell ref="B9:B11"/>
    <mergeCell ref="B12:B14"/>
    <mergeCell ref="B15:B17"/>
    <mergeCell ref="C27:C29"/>
    <mergeCell ref="C9:C11"/>
    <mergeCell ref="C24:C26"/>
    <mergeCell ref="A74:A76"/>
    <mergeCell ref="C100:C102"/>
    <mergeCell ref="C91:C93"/>
    <mergeCell ref="C81:C83"/>
    <mergeCell ref="B105:B107"/>
    <mergeCell ref="B108:B110"/>
    <mergeCell ref="A84:A86"/>
    <mergeCell ref="C84:C86"/>
    <mergeCell ref="A94:A96"/>
    <mergeCell ref="A88:A90"/>
    <mergeCell ref="C94:C96"/>
    <mergeCell ref="A91:A93"/>
    <mergeCell ref="B97:B99"/>
    <mergeCell ref="B88:B90"/>
    <mergeCell ref="B91:B93"/>
    <mergeCell ref="B94:B96"/>
    <mergeCell ref="A97:A99"/>
    <mergeCell ref="C97:C99"/>
    <mergeCell ref="A100:A102"/>
    <mergeCell ref="B100:B102"/>
    <mergeCell ref="A105:A107"/>
    <mergeCell ref="C105:C107"/>
    <mergeCell ref="A108:A110"/>
    <mergeCell ref="C108:C110"/>
  </mergeCells>
  <phoneticPr fontId="8" type="noConversion"/>
  <pageMargins left="0" right="0" top="0.86614173228346458" bottom="0.19685039370078741" header="0.47244094488188981" footer="0.19685039370078741"/>
  <pageSetup paperSize="9" scale="55" fitToHeight="0" orientation="landscape" r:id="rId1"/>
  <headerFooter alignWithMargins="0">
    <oddHeader>&amp;CStand  &amp;D</oddHeader>
  </headerFooter>
  <rowBreaks count="2" manualBreakCount="2">
    <brk id="4" max="20" man="1"/>
    <brk id="56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zählerstände</vt:lpstr>
      <vt:lpstr>zählerstände!Drucktitel</vt:lpstr>
    </vt:vector>
  </TitlesOfParts>
  <Company>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ka1</dc:creator>
  <cp:lastModifiedBy>Dhungel, Gokarna</cp:lastModifiedBy>
  <cp:lastPrinted>2022-02-10T11:47:08Z</cp:lastPrinted>
  <dcterms:created xsi:type="dcterms:W3CDTF">1998-08-03T12:01:24Z</dcterms:created>
  <dcterms:modified xsi:type="dcterms:W3CDTF">2024-09-19T12:25:02Z</dcterms:modified>
</cp:coreProperties>
</file>