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dhungel\Desktop\"/>
    </mc:Choice>
  </mc:AlternateContent>
  <bookViews>
    <workbookView xWindow="0" yWindow="4200" windowWidth="28800" windowHeight="14088" tabRatio="279"/>
  </bookViews>
  <sheets>
    <sheet name="zählerstände" sheetId="1" r:id="rId1"/>
  </sheets>
  <definedNames>
    <definedName name="_xlnm._FilterDatabase" localSheetId="0" hidden="1">zählerstände!$A$1:$S$111</definedName>
    <definedName name="_xlnm.Print_Area" localSheetId="0">zählerstände!$A$1:$U$112</definedName>
    <definedName name="_xlnm.Print_Titles" localSheetId="0">zählerstände!$A:$A,zählerstände!$1:$3</definedName>
  </definedNames>
  <calcPr calcId="162913"/>
</workbook>
</file>

<file path=xl/calcChain.xml><?xml version="1.0" encoding="utf-8"?>
<calcChain xmlns="http://schemas.openxmlformats.org/spreadsheetml/2006/main">
  <c r="R108" i="1" l="1"/>
  <c r="R105" i="1"/>
  <c r="R97" i="1"/>
  <c r="R100" i="1"/>
  <c r="R91" i="1"/>
  <c r="R94" i="1"/>
  <c r="R88" i="1"/>
  <c r="R84" i="1"/>
  <c r="R81" i="1"/>
  <c r="R77" i="1"/>
  <c r="R74" i="1"/>
  <c r="R70" i="1"/>
  <c r="R67" i="1"/>
  <c r="R61" i="1"/>
  <c r="R64" i="1"/>
  <c r="R58" i="1"/>
  <c r="R51" i="1"/>
  <c r="R48" i="1"/>
  <c r="R45" i="1"/>
  <c r="R33" i="1"/>
  <c r="R24" i="1"/>
  <c r="R18" i="1"/>
  <c r="R9" i="1"/>
  <c r="R6" i="1"/>
  <c r="R12" i="1"/>
  <c r="R15" i="1"/>
  <c r="R21" i="1"/>
  <c r="R27" i="1"/>
  <c r="R30" i="1"/>
  <c r="R36" i="1"/>
  <c r="R39" i="1"/>
  <c r="R42" i="1"/>
  <c r="R54" i="1"/>
  <c r="L23" i="1" l="1"/>
  <c r="S5" i="1" l="1"/>
  <c r="S6" i="1" s="1"/>
  <c r="S7" i="1" s="1"/>
  <c r="S8" i="1"/>
  <c r="S9" i="1" s="1"/>
  <c r="S10" i="1" s="1"/>
  <c r="S11" i="1"/>
  <c r="S12" i="1" s="1"/>
  <c r="S13" i="1" s="1"/>
  <c r="S14" i="1"/>
  <c r="S15" i="1" s="1"/>
  <c r="S16" i="1" s="1"/>
  <c r="S17" i="1"/>
  <c r="S18" i="1" s="1"/>
  <c r="S19" i="1" s="1"/>
  <c r="S20" i="1"/>
  <c r="S21" i="1" s="1"/>
  <c r="S22" i="1" s="1"/>
  <c r="S23" i="1"/>
  <c r="S24" i="1" s="1"/>
  <c r="S25" i="1" s="1"/>
  <c r="S26" i="1"/>
  <c r="S27" i="1" s="1"/>
  <c r="S28" i="1" s="1"/>
  <c r="S29" i="1"/>
  <c r="S30" i="1" s="1"/>
  <c r="S31" i="1" s="1"/>
  <c r="S32" i="1"/>
  <c r="S33" i="1" s="1"/>
  <c r="S34" i="1" s="1"/>
  <c r="S35" i="1"/>
  <c r="S36" i="1" s="1"/>
  <c r="S37" i="1" s="1"/>
  <c r="S38" i="1"/>
  <c r="S39" i="1" s="1"/>
  <c r="S40" i="1" s="1"/>
  <c r="S41" i="1"/>
  <c r="S42" i="1" s="1"/>
  <c r="S43" i="1" s="1"/>
  <c r="S44" i="1"/>
  <c r="S45" i="1" s="1"/>
  <c r="S46" i="1" s="1"/>
  <c r="S47" i="1"/>
  <c r="S48" i="1" s="1"/>
  <c r="S49" i="1" s="1"/>
  <c r="S50" i="1"/>
  <c r="S51" i="1" s="1"/>
  <c r="S52" i="1" s="1"/>
  <c r="S53" i="1"/>
  <c r="S54" i="1" s="1"/>
  <c r="S55" i="1" s="1"/>
  <c r="S57" i="1"/>
  <c r="S58" i="1" s="1"/>
  <c r="S59" i="1" s="1"/>
  <c r="S60" i="1"/>
  <c r="S61" i="1" s="1"/>
  <c r="S62" i="1" s="1"/>
  <c r="S63" i="1"/>
  <c r="S64" i="1" s="1"/>
  <c r="S65" i="1" s="1"/>
  <c r="S66" i="1"/>
  <c r="S67" i="1" s="1"/>
  <c r="S68" i="1" s="1"/>
  <c r="S69" i="1"/>
  <c r="S70" i="1" s="1"/>
  <c r="S71" i="1" s="1"/>
  <c r="S73" i="1"/>
  <c r="S74" i="1" s="1"/>
  <c r="S75" i="1" s="1"/>
  <c r="S76" i="1"/>
  <c r="S77" i="1" s="1"/>
  <c r="S78" i="1" s="1"/>
  <c r="S80" i="1"/>
  <c r="S81" i="1" s="1"/>
  <c r="S82" i="1" s="1"/>
  <c r="S83" i="1"/>
  <c r="S84" i="1" s="1"/>
  <c r="S85" i="1" s="1"/>
  <c r="S87" i="1"/>
  <c r="S88" i="1" s="1"/>
  <c r="S89" i="1" s="1"/>
  <c r="S90" i="1"/>
  <c r="S91" i="1" s="1"/>
  <c r="S92" i="1" s="1"/>
  <c r="S93" i="1"/>
  <c r="S94" i="1" s="1"/>
  <c r="S95" i="1" s="1"/>
  <c r="S96" i="1"/>
  <c r="S97" i="1" s="1"/>
  <c r="S98" i="1" s="1"/>
  <c r="S99" i="1"/>
  <c r="S100" i="1" s="1"/>
  <c r="S101" i="1" s="1"/>
  <c r="S104" i="1"/>
  <c r="S105" i="1" s="1"/>
  <c r="S106" i="1" s="1"/>
  <c r="S107" i="1"/>
  <c r="S108" i="1" s="1"/>
  <c r="S109" i="1" s="1"/>
  <c r="E109" i="1" l="1"/>
  <c r="Q108" i="1"/>
  <c r="P107" i="1"/>
  <c r="P109" i="1" s="1"/>
  <c r="O107" i="1"/>
  <c r="O109" i="1" s="1"/>
  <c r="N107" i="1"/>
  <c r="N109" i="1" s="1"/>
  <c r="M107" i="1"/>
  <c r="M109" i="1" s="1"/>
  <c r="L107" i="1"/>
  <c r="L109" i="1" s="1"/>
  <c r="K107" i="1"/>
  <c r="K109" i="1" s="1"/>
  <c r="J107" i="1"/>
  <c r="J109" i="1" s="1"/>
  <c r="I107" i="1"/>
  <c r="I109" i="1" s="1"/>
  <c r="H107" i="1"/>
  <c r="H109" i="1" s="1"/>
  <c r="G107" i="1"/>
  <c r="G109" i="1" s="1"/>
  <c r="F107" i="1"/>
  <c r="F109" i="1" s="1"/>
  <c r="E106" i="1"/>
  <c r="Q105" i="1"/>
  <c r="P104" i="1"/>
  <c r="P106" i="1" s="1"/>
  <c r="O104" i="1"/>
  <c r="O106" i="1" s="1"/>
  <c r="N104" i="1"/>
  <c r="N106" i="1" s="1"/>
  <c r="M104" i="1"/>
  <c r="M106" i="1" s="1"/>
  <c r="L104" i="1"/>
  <c r="L106" i="1" s="1"/>
  <c r="K104" i="1"/>
  <c r="K106" i="1" s="1"/>
  <c r="J104" i="1"/>
  <c r="J106" i="1" s="1"/>
  <c r="I104" i="1"/>
  <c r="I106" i="1" s="1"/>
  <c r="H104" i="1"/>
  <c r="H106" i="1" s="1"/>
  <c r="G104" i="1"/>
  <c r="G106" i="1" s="1"/>
  <c r="F104" i="1"/>
  <c r="F106" i="1" s="1"/>
  <c r="R109" i="1" l="1"/>
  <c r="R106" i="1"/>
  <c r="Q106" i="1"/>
  <c r="Q109" i="1"/>
  <c r="F90" i="1" l="1"/>
  <c r="G90" i="1"/>
  <c r="H90" i="1"/>
  <c r="I90" i="1"/>
  <c r="J90" i="1"/>
  <c r="K90" i="1"/>
  <c r="K92" i="1" s="1"/>
  <c r="L90" i="1"/>
  <c r="L92" i="1" s="1"/>
  <c r="M90" i="1"/>
  <c r="N90" i="1"/>
  <c r="F69" i="1" l="1"/>
  <c r="E7" i="1" l="1"/>
  <c r="E10" i="1"/>
  <c r="E13" i="1"/>
  <c r="E16" i="1"/>
  <c r="E19" i="1"/>
  <c r="E22" i="1"/>
  <c r="E25" i="1"/>
  <c r="E28" i="1"/>
  <c r="E31" i="1"/>
  <c r="E34" i="1"/>
  <c r="E37" i="1"/>
  <c r="E40" i="1"/>
  <c r="Q100" i="1" l="1"/>
  <c r="Q91" i="1"/>
  <c r="Q77" i="1"/>
  <c r="Q74" i="1"/>
  <c r="Q12" i="1"/>
  <c r="I87" i="1" l="1"/>
  <c r="Q97" i="1" l="1"/>
  <c r="P26" i="1" l="1"/>
  <c r="J99" i="1" l="1"/>
  <c r="J101" i="1" s="1"/>
  <c r="K99" i="1"/>
  <c r="K101" i="1" s="1"/>
  <c r="J96" i="1"/>
  <c r="K96" i="1"/>
  <c r="K98" i="1" s="1"/>
  <c r="G76" i="1" l="1"/>
  <c r="G78" i="1" s="1"/>
  <c r="H76" i="1"/>
  <c r="H78" i="1" s="1"/>
  <c r="I76" i="1"/>
  <c r="I78" i="1" s="1"/>
  <c r="J76" i="1"/>
  <c r="F76" i="1"/>
  <c r="G73" i="1"/>
  <c r="H73" i="1"/>
  <c r="I73" i="1"/>
  <c r="J73" i="1"/>
  <c r="J75" i="1" s="1"/>
  <c r="F73" i="1"/>
  <c r="F29" i="1"/>
  <c r="Q6" i="1" l="1"/>
  <c r="Q9" i="1"/>
  <c r="Q15" i="1"/>
  <c r="Q94" i="1"/>
  <c r="Q81" i="1"/>
  <c r="Q88" i="1"/>
  <c r="Q84" i="1"/>
  <c r="Q18" i="1"/>
  <c r="Q51" i="1"/>
  <c r="Q48" i="1"/>
  <c r="Q21" i="1"/>
  <c r="Q42" i="1"/>
  <c r="Q54" i="1"/>
  <c r="Q39" i="1"/>
  <c r="Q33" i="1"/>
  <c r="Q30" i="1"/>
  <c r="Q36" i="1"/>
  <c r="E46" i="1"/>
  <c r="Q45" i="1"/>
  <c r="Q27" i="1"/>
  <c r="Q24" i="1"/>
  <c r="K83" i="1" l="1"/>
  <c r="K85" i="1" s="1"/>
  <c r="E101" i="1" l="1"/>
  <c r="P99" i="1"/>
  <c r="P101" i="1" s="1"/>
  <c r="O99" i="1"/>
  <c r="O101" i="1" s="1"/>
  <c r="N99" i="1"/>
  <c r="N101" i="1" s="1"/>
  <c r="M99" i="1"/>
  <c r="M101" i="1" s="1"/>
  <c r="L99" i="1"/>
  <c r="L101" i="1" s="1"/>
  <c r="I99" i="1"/>
  <c r="I101" i="1" s="1"/>
  <c r="H99" i="1"/>
  <c r="H101" i="1" s="1"/>
  <c r="G99" i="1"/>
  <c r="G101" i="1" s="1"/>
  <c r="F99" i="1"/>
  <c r="F101" i="1" s="1"/>
  <c r="E98" i="1"/>
  <c r="P96" i="1"/>
  <c r="P98" i="1" s="1"/>
  <c r="O96" i="1"/>
  <c r="O98" i="1" s="1"/>
  <c r="N96" i="1"/>
  <c r="N98" i="1" s="1"/>
  <c r="M96" i="1"/>
  <c r="M98" i="1" s="1"/>
  <c r="L96" i="1"/>
  <c r="L98" i="1" s="1"/>
  <c r="J98" i="1"/>
  <c r="I96" i="1"/>
  <c r="I98" i="1" s="1"/>
  <c r="H96" i="1"/>
  <c r="H98" i="1" s="1"/>
  <c r="G96" i="1"/>
  <c r="G98" i="1" s="1"/>
  <c r="F96" i="1"/>
  <c r="F98" i="1" s="1"/>
  <c r="E92" i="1"/>
  <c r="P90" i="1"/>
  <c r="P92" i="1" s="1"/>
  <c r="O90" i="1"/>
  <c r="O92" i="1" s="1"/>
  <c r="N92" i="1"/>
  <c r="M92" i="1"/>
  <c r="J92" i="1"/>
  <c r="I92" i="1"/>
  <c r="H92" i="1"/>
  <c r="G92" i="1"/>
  <c r="F92" i="1"/>
  <c r="E85" i="1"/>
  <c r="P83" i="1"/>
  <c r="P85" i="1" s="1"/>
  <c r="O83" i="1"/>
  <c r="O85" i="1" s="1"/>
  <c r="N83" i="1"/>
  <c r="N85" i="1" s="1"/>
  <c r="M83" i="1"/>
  <c r="M85" i="1" s="1"/>
  <c r="L83" i="1"/>
  <c r="L85" i="1" s="1"/>
  <c r="J83" i="1"/>
  <c r="J85" i="1" s="1"/>
  <c r="I83" i="1"/>
  <c r="I85" i="1" s="1"/>
  <c r="H83" i="1"/>
  <c r="H85" i="1" s="1"/>
  <c r="G83" i="1"/>
  <c r="G85" i="1" s="1"/>
  <c r="F83" i="1"/>
  <c r="F85" i="1" s="1"/>
  <c r="E78" i="1"/>
  <c r="P76" i="1"/>
  <c r="P78" i="1" s="1"/>
  <c r="O76" i="1"/>
  <c r="O78" i="1" s="1"/>
  <c r="N76" i="1"/>
  <c r="N78" i="1" s="1"/>
  <c r="M76" i="1"/>
  <c r="M78" i="1" s="1"/>
  <c r="L76" i="1"/>
  <c r="L78" i="1" s="1"/>
  <c r="K76" i="1"/>
  <c r="K78" i="1" s="1"/>
  <c r="J78" i="1"/>
  <c r="F78" i="1"/>
  <c r="R92" i="1" l="1"/>
  <c r="R78" i="1"/>
  <c r="Q92" i="1"/>
  <c r="Q78" i="1"/>
  <c r="Q70" i="1"/>
  <c r="Q67" i="1"/>
  <c r="Q61" i="1"/>
  <c r="Q64" i="1"/>
  <c r="Q58" i="1"/>
  <c r="R101" i="1" l="1"/>
  <c r="R98" i="1"/>
  <c r="R85" i="1"/>
  <c r="Q101" i="1"/>
  <c r="Q98" i="1"/>
  <c r="Q85" i="1"/>
  <c r="E75" i="1" l="1"/>
  <c r="P73" i="1"/>
  <c r="P75" i="1" s="1"/>
  <c r="O73" i="1"/>
  <c r="O75" i="1" s="1"/>
  <c r="N73" i="1"/>
  <c r="N75" i="1" s="1"/>
  <c r="M73" i="1"/>
  <c r="M75" i="1" s="1"/>
  <c r="L73" i="1"/>
  <c r="L75" i="1" s="1"/>
  <c r="K73" i="1"/>
  <c r="K75" i="1" s="1"/>
  <c r="I75" i="1"/>
  <c r="H75" i="1"/>
  <c r="G75" i="1"/>
  <c r="F75" i="1"/>
  <c r="R75" i="1" l="1"/>
  <c r="Q75" i="1"/>
  <c r="I14" i="1"/>
  <c r="G69" i="1" l="1"/>
  <c r="H69" i="1"/>
  <c r="I69" i="1"/>
  <c r="J69" i="1"/>
  <c r="K69" i="1"/>
  <c r="L69" i="1"/>
  <c r="M69" i="1"/>
  <c r="N69" i="1"/>
  <c r="O69" i="1"/>
  <c r="P69" i="1"/>
  <c r="G66" i="1"/>
  <c r="H66" i="1"/>
  <c r="I66" i="1"/>
  <c r="J66" i="1"/>
  <c r="K66" i="1"/>
  <c r="L66" i="1"/>
  <c r="M66" i="1"/>
  <c r="N66" i="1"/>
  <c r="O66" i="1"/>
  <c r="P66" i="1"/>
  <c r="F66" i="1"/>
  <c r="G63" i="1"/>
  <c r="H63" i="1"/>
  <c r="I63" i="1"/>
  <c r="J63" i="1"/>
  <c r="K63" i="1"/>
  <c r="L63" i="1"/>
  <c r="L65" i="1" s="1"/>
  <c r="M63" i="1"/>
  <c r="N63" i="1"/>
  <c r="N65" i="1" s="1"/>
  <c r="O63" i="1"/>
  <c r="P63" i="1"/>
  <c r="F63" i="1"/>
  <c r="G60" i="1"/>
  <c r="H60" i="1"/>
  <c r="I60" i="1"/>
  <c r="J60" i="1"/>
  <c r="K60" i="1"/>
  <c r="L60" i="1"/>
  <c r="M60" i="1"/>
  <c r="N60" i="1"/>
  <c r="O60" i="1"/>
  <c r="P60" i="1"/>
  <c r="F60" i="1"/>
  <c r="G57" i="1"/>
  <c r="H57" i="1"/>
  <c r="I57" i="1"/>
  <c r="J57" i="1"/>
  <c r="K57" i="1"/>
  <c r="K59" i="1" s="1"/>
  <c r="L57" i="1"/>
  <c r="M57" i="1"/>
  <c r="N57" i="1"/>
  <c r="O57" i="1"/>
  <c r="P57" i="1"/>
  <c r="F57" i="1"/>
  <c r="G5" i="1"/>
  <c r="H5" i="1"/>
  <c r="I5" i="1"/>
  <c r="J5" i="1"/>
  <c r="J7" i="1" s="1"/>
  <c r="K5" i="1"/>
  <c r="K7" i="1" s="1"/>
  <c r="L5" i="1"/>
  <c r="L7" i="1" s="1"/>
  <c r="M5" i="1"/>
  <c r="N5" i="1"/>
  <c r="O5" i="1"/>
  <c r="P5" i="1"/>
  <c r="F5" i="1"/>
  <c r="G8" i="1"/>
  <c r="G10" i="1" s="1"/>
  <c r="H8" i="1"/>
  <c r="I8" i="1"/>
  <c r="J8" i="1"/>
  <c r="K8" i="1"/>
  <c r="K10" i="1" s="1"/>
  <c r="L8" i="1"/>
  <c r="L10" i="1" s="1"/>
  <c r="M8" i="1"/>
  <c r="N8" i="1"/>
  <c r="O8" i="1"/>
  <c r="P8" i="1"/>
  <c r="F8" i="1"/>
  <c r="G87" i="1"/>
  <c r="G89" i="1" s="1"/>
  <c r="H87" i="1"/>
  <c r="H89" i="1" s="1"/>
  <c r="J87" i="1"/>
  <c r="K87" i="1"/>
  <c r="K89" i="1" s="1"/>
  <c r="L87" i="1"/>
  <c r="L89" i="1" s="1"/>
  <c r="M87" i="1"/>
  <c r="M89" i="1" s="1"/>
  <c r="N87" i="1"/>
  <c r="N89" i="1" s="1"/>
  <c r="O87" i="1"/>
  <c r="P87" i="1"/>
  <c r="F87" i="1"/>
  <c r="G80" i="1"/>
  <c r="G82" i="1" s="1"/>
  <c r="H80" i="1"/>
  <c r="H82" i="1" s="1"/>
  <c r="I80" i="1"/>
  <c r="J80" i="1"/>
  <c r="K80" i="1"/>
  <c r="K82" i="1" s="1"/>
  <c r="L80" i="1"/>
  <c r="L82" i="1" s="1"/>
  <c r="M80" i="1"/>
  <c r="N80" i="1"/>
  <c r="O80" i="1"/>
  <c r="P80" i="1"/>
  <c r="F80" i="1"/>
  <c r="G93" i="1"/>
  <c r="H93" i="1"/>
  <c r="I93" i="1"/>
  <c r="J93" i="1"/>
  <c r="K93" i="1"/>
  <c r="K95" i="1" s="1"/>
  <c r="L93" i="1"/>
  <c r="L95" i="1" s="1"/>
  <c r="M93" i="1"/>
  <c r="N93" i="1"/>
  <c r="O93" i="1"/>
  <c r="P93" i="1"/>
  <c r="F93" i="1"/>
  <c r="G14" i="1"/>
  <c r="H14" i="1"/>
  <c r="J14" i="1"/>
  <c r="K14" i="1"/>
  <c r="K16" i="1" s="1"/>
  <c r="L14" i="1"/>
  <c r="L16" i="1" s="1"/>
  <c r="M14" i="1"/>
  <c r="N14" i="1"/>
  <c r="O14" i="1"/>
  <c r="P14" i="1"/>
  <c r="F14" i="1"/>
  <c r="G11" i="1"/>
  <c r="G13" i="1" s="1"/>
  <c r="H11" i="1"/>
  <c r="H13" i="1" s="1"/>
  <c r="I11" i="1"/>
  <c r="J11" i="1"/>
  <c r="K11" i="1"/>
  <c r="K13" i="1" s="1"/>
  <c r="L11" i="1"/>
  <c r="L13" i="1" s="1"/>
  <c r="M11" i="1"/>
  <c r="N11" i="1"/>
  <c r="O11" i="1"/>
  <c r="P11" i="1"/>
  <c r="P13" i="1" s="1"/>
  <c r="F11" i="1"/>
  <c r="G17" i="1"/>
  <c r="H17" i="1"/>
  <c r="I17" i="1"/>
  <c r="J17" i="1"/>
  <c r="K17" i="1"/>
  <c r="K19" i="1" s="1"/>
  <c r="L17" i="1"/>
  <c r="L19" i="1" s="1"/>
  <c r="M17" i="1"/>
  <c r="N17" i="1"/>
  <c r="O17" i="1"/>
  <c r="P17" i="1"/>
  <c r="F17" i="1"/>
  <c r="G50" i="1"/>
  <c r="H50" i="1"/>
  <c r="I50" i="1"/>
  <c r="J50" i="1"/>
  <c r="J52" i="1" s="1"/>
  <c r="K50" i="1"/>
  <c r="K52" i="1" s="1"/>
  <c r="L50" i="1"/>
  <c r="L52" i="1" s="1"/>
  <c r="M50" i="1"/>
  <c r="N50" i="1"/>
  <c r="O50" i="1"/>
  <c r="P50" i="1"/>
  <c r="F50" i="1"/>
  <c r="G47" i="1"/>
  <c r="H47" i="1"/>
  <c r="I47" i="1"/>
  <c r="J47" i="1"/>
  <c r="J49" i="1" s="1"/>
  <c r="K47" i="1"/>
  <c r="K49" i="1" s="1"/>
  <c r="L47" i="1"/>
  <c r="L49" i="1" s="1"/>
  <c r="M47" i="1"/>
  <c r="N47" i="1"/>
  <c r="O47" i="1"/>
  <c r="P47" i="1"/>
  <c r="F47" i="1"/>
  <c r="G20" i="1"/>
  <c r="H20" i="1"/>
  <c r="I20" i="1"/>
  <c r="J20" i="1"/>
  <c r="J22" i="1" s="1"/>
  <c r="K20" i="1"/>
  <c r="K22" i="1" s="1"/>
  <c r="L20" i="1"/>
  <c r="L22" i="1" s="1"/>
  <c r="M20" i="1"/>
  <c r="M22" i="1" s="1"/>
  <c r="N20" i="1"/>
  <c r="N22" i="1" s="1"/>
  <c r="O20" i="1"/>
  <c r="O22" i="1" s="1"/>
  <c r="P20" i="1"/>
  <c r="F20" i="1"/>
  <c r="F22" i="1" s="1"/>
  <c r="G38" i="1"/>
  <c r="H38" i="1"/>
  <c r="I38" i="1"/>
  <c r="J38" i="1"/>
  <c r="J40" i="1" s="1"/>
  <c r="K38" i="1"/>
  <c r="K40" i="1" s="1"/>
  <c r="L38" i="1"/>
  <c r="L40" i="1" s="1"/>
  <c r="M38" i="1"/>
  <c r="N38" i="1"/>
  <c r="O38" i="1"/>
  <c r="P38" i="1"/>
  <c r="F38" i="1"/>
  <c r="G53" i="1"/>
  <c r="H53" i="1"/>
  <c r="I53" i="1"/>
  <c r="J53" i="1"/>
  <c r="K53" i="1"/>
  <c r="L53" i="1"/>
  <c r="M53" i="1"/>
  <c r="N53" i="1"/>
  <c r="O53" i="1"/>
  <c r="P53" i="1"/>
  <c r="F53" i="1"/>
  <c r="G41" i="1"/>
  <c r="G43" i="1" s="1"/>
  <c r="H41" i="1"/>
  <c r="H43" i="1" s="1"/>
  <c r="I41" i="1"/>
  <c r="I43" i="1" s="1"/>
  <c r="J41" i="1"/>
  <c r="J43" i="1" s="1"/>
  <c r="K41" i="1"/>
  <c r="K43" i="1" s="1"/>
  <c r="L41" i="1"/>
  <c r="L43" i="1" s="1"/>
  <c r="M41" i="1"/>
  <c r="M43" i="1" s="1"/>
  <c r="N41" i="1"/>
  <c r="O41" i="1"/>
  <c r="P41" i="1"/>
  <c r="F41" i="1"/>
  <c r="G32" i="1"/>
  <c r="H32" i="1"/>
  <c r="I32" i="1"/>
  <c r="J32" i="1"/>
  <c r="J34" i="1" s="1"/>
  <c r="K32" i="1"/>
  <c r="K34" i="1" s="1"/>
  <c r="L32" i="1"/>
  <c r="L34" i="1" s="1"/>
  <c r="M32" i="1"/>
  <c r="N32" i="1"/>
  <c r="O32" i="1"/>
  <c r="P32" i="1"/>
  <c r="F32" i="1"/>
  <c r="G29" i="1"/>
  <c r="H29" i="1"/>
  <c r="I29" i="1"/>
  <c r="J29" i="1"/>
  <c r="K29" i="1"/>
  <c r="L29" i="1"/>
  <c r="M29" i="1"/>
  <c r="N29" i="1"/>
  <c r="O29" i="1"/>
  <c r="P29" i="1"/>
  <c r="G35" i="1"/>
  <c r="H35" i="1"/>
  <c r="I35" i="1"/>
  <c r="J35" i="1"/>
  <c r="J37" i="1" s="1"/>
  <c r="K35" i="1"/>
  <c r="K37" i="1" s="1"/>
  <c r="L35" i="1"/>
  <c r="L37" i="1" s="1"/>
  <c r="M35" i="1"/>
  <c r="N35" i="1"/>
  <c r="O35" i="1"/>
  <c r="P35" i="1"/>
  <c r="P37" i="1" s="1"/>
  <c r="F35" i="1"/>
  <c r="G44" i="1"/>
  <c r="G46" i="1" s="1"/>
  <c r="H44" i="1"/>
  <c r="H46" i="1" s="1"/>
  <c r="I44" i="1"/>
  <c r="I46" i="1" s="1"/>
  <c r="J44" i="1"/>
  <c r="J46" i="1" s="1"/>
  <c r="K44" i="1"/>
  <c r="K46" i="1" s="1"/>
  <c r="L44" i="1"/>
  <c r="L46" i="1" s="1"/>
  <c r="M44" i="1"/>
  <c r="M46" i="1" s="1"/>
  <c r="N44" i="1"/>
  <c r="N46" i="1" s="1"/>
  <c r="O44" i="1"/>
  <c r="O46" i="1" s="1"/>
  <c r="P44" i="1"/>
  <c r="P46" i="1" s="1"/>
  <c r="F44" i="1"/>
  <c r="F46" i="1" s="1"/>
  <c r="G26" i="1"/>
  <c r="G28" i="1" s="1"/>
  <c r="H26" i="1"/>
  <c r="H28" i="1" s="1"/>
  <c r="I26" i="1"/>
  <c r="J26" i="1"/>
  <c r="J28" i="1" s="1"/>
  <c r="K26" i="1"/>
  <c r="K28" i="1" s="1"/>
  <c r="L26" i="1"/>
  <c r="L28" i="1" s="1"/>
  <c r="M26" i="1"/>
  <c r="N26" i="1"/>
  <c r="O26" i="1"/>
  <c r="F26" i="1"/>
  <c r="G23" i="1"/>
  <c r="G25" i="1" s="1"/>
  <c r="H23" i="1"/>
  <c r="H25" i="1" s="1"/>
  <c r="I23" i="1"/>
  <c r="J23" i="1"/>
  <c r="J25" i="1" s="1"/>
  <c r="K23" i="1"/>
  <c r="K25" i="1" s="1"/>
  <c r="L25" i="1"/>
  <c r="M23" i="1"/>
  <c r="N23" i="1"/>
  <c r="O23" i="1"/>
  <c r="P23" i="1"/>
  <c r="F23" i="1"/>
  <c r="R46" i="1" l="1"/>
  <c r="H40" i="1"/>
  <c r="G40" i="1"/>
  <c r="F65" i="1" l="1"/>
  <c r="G65" i="1"/>
  <c r="H65" i="1"/>
  <c r="I65" i="1"/>
  <c r="J65" i="1"/>
  <c r="K65" i="1"/>
  <c r="M65" i="1"/>
  <c r="O65" i="1"/>
  <c r="P65" i="1"/>
  <c r="F68" i="1"/>
  <c r="G68" i="1"/>
  <c r="H68" i="1"/>
  <c r="I68" i="1"/>
  <c r="J68" i="1"/>
  <c r="K68" i="1"/>
  <c r="L68" i="1"/>
  <c r="M68" i="1"/>
  <c r="N68" i="1"/>
  <c r="O68" i="1"/>
  <c r="P68" i="1"/>
  <c r="F71" i="1"/>
  <c r="G71" i="1"/>
  <c r="H71" i="1"/>
  <c r="I71" i="1"/>
  <c r="J71" i="1"/>
  <c r="K71" i="1"/>
  <c r="L71" i="1"/>
  <c r="M71" i="1"/>
  <c r="N71" i="1"/>
  <c r="O71" i="1"/>
  <c r="P71" i="1"/>
  <c r="E71" i="1"/>
  <c r="E68" i="1"/>
  <c r="E65" i="1"/>
  <c r="F62" i="1"/>
  <c r="G62" i="1"/>
  <c r="H62" i="1"/>
  <c r="I62" i="1"/>
  <c r="J62" i="1"/>
  <c r="K62" i="1"/>
  <c r="L62" i="1"/>
  <c r="M62" i="1"/>
  <c r="N62" i="1"/>
  <c r="O62" i="1"/>
  <c r="P62" i="1"/>
  <c r="F59" i="1"/>
  <c r="G59" i="1"/>
  <c r="H59" i="1"/>
  <c r="I59" i="1"/>
  <c r="J59" i="1"/>
  <c r="L59" i="1"/>
  <c r="M59" i="1"/>
  <c r="N59" i="1"/>
  <c r="O59" i="1"/>
  <c r="P59" i="1"/>
  <c r="F7" i="1"/>
  <c r="G7" i="1"/>
  <c r="H7" i="1"/>
  <c r="I7" i="1"/>
  <c r="M7" i="1"/>
  <c r="N7" i="1"/>
  <c r="O7" i="1"/>
  <c r="P7" i="1"/>
  <c r="E62" i="1"/>
  <c r="E59" i="1"/>
  <c r="F10" i="1"/>
  <c r="H10" i="1"/>
  <c r="I10" i="1"/>
  <c r="J10" i="1"/>
  <c r="M10" i="1"/>
  <c r="N10" i="1"/>
  <c r="O10" i="1"/>
  <c r="P10" i="1"/>
  <c r="F13" i="1"/>
  <c r="I13" i="1"/>
  <c r="J13" i="1"/>
  <c r="M13" i="1"/>
  <c r="N13" i="1"/>
  <c r="O13" i="1"/>
  <c r="F16" i="1"/>
  <c r="G16" i="1"/>
  <c r="H16" i="1"/>
  <c r="I16" i="1"/>
  <c r="J16" i="1"/>
  <c r="M16" i="1"/>
  <c r="N16" i="1"/>
  <c r="O16" i="1"/>
  <c r="P16" i="1"/>
  <c r="F95" i="1"/>
  <c r="G95" i="1"/>
  <c r="H95" i="1"/>
  <c r="I95" i="1"/>
  <c r="J95" i="1"/>
  <c r="K111" i="1"/>
  <c r="L111" i="1"/>
  <c r="M95" i="1"/>
  <c r="M111" i="1" s="1"/>
  <c r="N95" i="1"/>
  <c r="N111" i="1" s="1"/>
  <c r="O95" i="1"/>
  <c r="O111" i="1" s="1"/>
  <c r="P95" i="1"/>
  <c r="P111" i="1" s="1"/>
  <c r="F82" i="1"/>
  <c r="I82" i="1"/>
  <c r="J82" i="1"/>
  <c r="M82" i="1"/>
  <c r="N82" i="1"/>
  <c r="O82" i="1"/>
  <c r="P82" i="1"/>
  <c r="F89" i="1"/>
  <c r="I89" i="1"/>
  <c r="J89" i="1"/>
  <c r="O89" i="1"/>
  <c r="P89" i="1"/>
  <c r="E89" i="1"/>
  <c r="E82" i="1"/>
  <c r="E95" i="1"/>
  <c r="F19" i="1"/>
  <c r="G19" i="1"/>
  <c r="H19" i="1"/>
  <c r="I19" i="1"/>
  <c r="J19" i="1"/>
  <c r="M19" i="1"/>
  <c r="N19" i="1"/>
  <c r="O19" i="1"/>
  <c r="P19" i="1"/>
  <c r="F52" i="1"/>
  <c r="G52" i="1"/>
  <c r="H52" i="1"/>
  <c r="I52" i="1"/>
  <c r="M52" i="1"/>
  <c r="N52" i="1"/>
  <c r="O52" i="1"/>
  <c r="P52" i="1"/>
  <c r="E52" i="1"/>
  <c r="F49" i="1"/>
  <c r="G49" i="1"/>
  <c r="H49" i="1"/>
  <c r="I49" i="1"/>
  <c r="M49" i="1"/>
  <c r="N49" i="1"/>
  <c r="O49" i="1"/>
  <c r="P49" i="1"/>
  <c r="E49" i="1"/>
  <c r="G22" i="1"/>
  <c r="H22" i="1"/>
  <c r="I22" i="1"/>
  <c r="P22" i="1"/>
  <c r="F40" i="1"/>
  <c r="I40" i="1"/>
  <c r="M40" i="1"/>
  <c r="N40" i="1"/>
  <c r="O40" i="1"/>
  <c r="P40" i="1"/>
  <c r="F55" i="1"/>
  <c r="G55" i="1"/>
  <c r="H55" i="1"/>
  <c r="I55" i="1"/>
  <c r="J55" i="1"/>
  <c r="K55" i="1"/>
  <c r="L55" i="1"/>
  <c r="M55" i="1"/>
  <c r="N55" i="1"/>
  <c r="O55" i="1"/>
  <c r="P55" i="1"/>
  <c r="F43" i="1"/>
  <c r="N43" i="1"/>
  <c r="O43" i="1"/>
  <c r="P43" i="1"/>
  <c r="E55" i="1"/>
  <c r="E43" i="1"/>
  <c r="F34" i="1"/>
  <c r="G34" i="1"/>
  <c r="H34" i="1"/>
  <c r="I34" i="1"/>
  <c r="M34" i="1"/>
  <c r="N34" i="1"/>
  <c r="O34" i="1"/>
  <c r="P34" i="1"/>
  <c r="F31" i="1"/>
  <c r="G31" i="1"/>
  <c r="H31" i="1"/>
  <c r="I31" i="1"/>
  <c r="J31" i="1"/>
  <c r="K31" i="1"/>
  <c r="L31" i="1"/>
  <c r="M31" i="1"/>
  <c r="N31" i="1"/>
  <c r="O31" i="1"/>
  <c r="P31" i="1"/>
  <c r="F37" i="1"/>
  <c r="G37" i="1"/>
  <c r="H37" i="1"/>
  <c r="I37" i="1"/>
  <c r="M37" i="1"/>
  <c r="N37" i="1"/>
  <c r="O37" i="1"/>
  <c r="F28" i="1"/>
  <c r="I28" i="1"/>
  <c r="M28" i="1"/>
  <c r="N28" i="1"/>
  <c r="O28" i="1"/>
  <c r="P28" i="1"/>
  <c r="F25" i="1"/>
  <c r="I25" i="1"/>
  <c r="M25" i="1"/>
  <c r="N25" i="1"/>
  <c r="O25" i="1"/>
  <c r="P25" i="1"/>
  <c r="R62" i="1" l="1"/>
  <c r="R25" i="1"/>
  <c r="R31" i="1"/>
  <c r="R55" i="1"/>
  <c r="R52" i="1"/>
  <c r="R89" i="1"/>
  <c r="R59" i="1"/>
  <c r="R95" i="1"/>
  <c r="R82" i="1"/>
  <c r="R71" i="1"/>
  <c r="R68" i="1"/>
  <c r="R65" i="1"/>
  <c r="R49" i="1"/>
  <c r="R43" i="1"/>
  <c r="R40" i="1"/>
  <c r="R37" i="1"/>
  <c r="R34" i="1"/>
  <c r="R28" i="1"/>
  <c r="R22" i="1"/>
  <c r="R19" i="1"/>
  <c r="R16" i="1"/>
  <c r="R13" i="1"/>
  <c r="R10" i="1"/>
  <c r="R7" i="1"/>
  <c r="E111" i="1"/>
  <c r="Q65" i="1"/>
  <c r="G111" i="1"/>
  <c r="J111" i="1"/>
  <c r="F111" i="1"/>
  <c r="I111" i="1"/>
  <c r="H111" i="1"/>
  <c r="Q10" i="1"/>
  <c r="Q40" i="1"/>
  <c r="Q95" i="1"/>
  <c r="Q82" i="1"/>
  <c r="Q22" i="1"/>
  <c r="Q49" i="1"/>
  <c r="Q89" i="1"/>
  <c r="Q43" i="1"/>
  <c r="Q16" i="1"/>
  <c r="Q31" i="1"/>
  <c r="Q55" i="1"/>
  <c r="Q68" i="1"/>
  <c r="Q62" i="1"/>
  <c r="Q71" i="1"/>
  <c r="Q59" i="1" l="1"/>
  <c r="Q7" i="1"/>
  <c r="Q13" i="1"/>
  <c r="Q19" i="1"/>
  <c r="Q52" i="1"/>
  <c r="Q34" i="1"/>
  <c r="Q37" i="1"/>
  <c r="Q46" i="1"/>
  <c r="Q28" i="1"/>
  <c r="Q25" i="1"/>
  <c r="Q112" i="1" l="1"/>
</calcChain>
</file>

<file path=xl/comments1.xml><?xml version="1.0" encoding="utf-8"?>
<comments xmlns="http://schemas.openxmlformats.org/spreadsheetml/2006/main">
  <authors>
    <author>Gerlach, Cornelia</author>
    <author>Gerlach</author>
    <author>Cornelia Gerlach</author>
  </authors>
  <commentList>
    <comment ref="I21" authorId="0" shapeId="0">
      <text>
        <r>
          <rPr>
            <b/>
            <sz val="9"/>
            <color indexed="81"/>
            <rFont val="Segoe UI"/>
            <family val="2"/>
          </rPr>
          <t>Gerlach, Cornelia:</t>
        </r>
        <r>
          <rPr>
            <sz val="9"/>
            <color indexed="81"/>
            <rFont val="Segoe UI"/>
            <family val="2"/>
          </rPr>
          <t xml:space="preserve">
nicht abgelesen</t>
        </r>
      </text>
    </comment>
    <comment ref="C23" authorId="1" shapeId="0">
      <text>
        <r>
          <rPr>
            <sz val="8"/>
            <color indexed="81"/>
            <rFont val="Tahoma"/>
            <family val="2"/>
          </rPr>
          <t xml:space="preserve">neuer Zähler, wurde zum Ende der Sanierungsarbeiten 2004 in Betrieb genommen
</t>
        </r>
      </text>
    </comment>
    <comment ref="C26" authorId="1" shapeId="0">
      <text>
        <r>
          <rPr>
            <sz val="8"/>
            <color indexed="81"/>
            <rFont val="Tahoma"/>
            <family val="2"/>
          </rPr>
          <t xml:space="preserve">Einbau zum Ende der Sanierungsarbeiten 2004, Unterzähler für Westteil
</t>
        </r>
      </text>
    </comment>
    <comment ref="F39" authorId="0" shapeId="0">
      <text>
        <r>
          <rPr>
            <b/>
            <sz val="9"/>
            <color indexed="81"/>
            <rFont val="Segoe UI"/>
            <family val="2"/>
          </rPr>
          <t xml:space="preserve">Gerlach, Cornelia:
Zahlendreher ---&gt;
statt 297.349,6
richtig 597.349,6
</t>
        </r>
      </text>
    </comment>
    <comment ref="M84" authorId="2" shapeId="0">
      <text>
        <r>
          <rPr>
            <b/>
            <sz val="9"/>
            <color indexed="81"/>
            <rFont val="Segoe UI"/>
            <family val="2"/>
          </rPr>
          <t>Cornelia Gerlach:</t>
        </r>
        <r>
          <rPr>
            <sz val="9"/>
            <color indexed="81"/>
            <rFont val="Segoe UI"/>
            <family val="2"/>
          </rPr>
          <t xml:space="preserve">
Ablesewert am 09.10.17 = 1238,5 
Faktor bis 09.10.2017 = 40
Ab 09.10.17 wurde der Wandlerfaktor programmiert.
</t>
        </r>
      </text>
    </comment>
  </commentList>
</comments>
</file>

<file path=xl/sharedStrings.xml><?xml version="1.0" encoding="utf-8"?>
<sst xmlns="http://schemas.openxmlformats.org/spreadsheetml/2006/main" count="219" uniqueCount="99">
  <si>
    <t>Standort</t>
  </si>
  <si>
    <t>Elektro</t>
  </si>
  <si>
    <t>Turnhalle</t>
  </si>
  <si>
    <t>Heizung / Studienkolleg</t>
  </si>
  <si>
    <t>alt</t>
  </si>
  <si>
    <t>neu</t>
  </si>
  <si>
    <t>Nummer</t>
  </si>
  <si>
    <t>Pförtnerhaus</t>
  </si>
  <si>
    <t>Professorenräume / Mensagebäude</t>
  </si>
  <si>
    <t>000418803400</t>
  </si>
  <si>
    <t>Verbr</t>
  </si>
  <si>
    <t>40386270-07</t>
  </si>
  <si>
    <t>000614236400</t>
  </si>
  <si>
    <t>digitaler Zähler</t>
  </si>
  <si>
    <t>Hörs. 19 / neuer Zähler</t>
  </si>
  <si>
    <r>
      <t xml:space="preserve">Haus 20 neu                           </t>
    </r>
    <r>
      <rPr>
        <b/>
        <sz val="10"/>
        <rFont val="Arial"/>
        <family val="2"/>
      </rPr>
      <t xml:space="preserve"> (Faktor 40)</t>
    </r>
  </si>
  <si>
    <r>
      <t xml:space="preserve">Haus 35                           </t>
    </r>
    <r>
      <rPr>
        <b/>
        <sz val="10"/>
        <rFont val="Arial"/>
        <family val="2"/>
      </rPr>
      <t>(Faktor 40)</t>
    </r>
  </si>
  <si>
    <r>
      <t xml:space="preserve">Hauptzähler Studienkolleg                    </t>
    </r>
    <r>
      <rPr>
        <b/>
        <sz val="10"/>
        <rFont val="Arial"/>
        <family val="2"/>
      </rPr>
      <t>(Faktor 20)</t>
    </r>
  </si>
  <si>
    <r>
      <t xml:space="preserve">Gebäude 2 / 3                                  </t>
    </r>
    <r>
      <rPr>
        <b/>
        <sz val="10"/>
        <rFont val="Arial"/>
        <family val="2"/>
      </rPr>
      <t>(Faktor 40)</t>
    </r>
  </si>
  <si>
    <t>Studentenrat / Haus 13</t>
  </si>
  <si>
    <t>MF9947490002</t>
  </si>
  <si>
    <r>
      <t xml:space="preserve">Haus 18 gesamt             </t>
    </r>
    <r>
      <rPr>
        <b/>
        <sz val="10"/>
        <rFont val="Arial"/>
        <family val="2"/>
      </rPr>
      <t>(Faktor 50)</t>
    </r>
  </si>
  <si>
    <t>Haus 18 / Westflügel Unterzähler von MF9947490002</t>
  </si>
  <si>
    <r>
      <t xml:space="preserve">Haus 25                                   ab 20.09.05 neu                                      </t>
    </r>
    <r>
      <rPr>
        <b/>
        <sz val="10"/>
        <rFont val="Arial"/>
        <family val="2"/>
      </rPr>
      <t>(kein Faktor)</t>
    </r>
  </si>
  <si>
    <t>AKI 28</t>
  </si>
  <si>
    <t>000618378100</t>
  </si>
  <si>
    <t>000417661900</t>
  </si>
  <si>
    <t>214757703</t>
  </si>
  <si>
    <t>046498896</t>
  </si>
  <si>
    <t>Gewächshaus (Unterzähler????)</t>
  </si>
  <si>
    <t>14114920001</t>
  </si>
  <si>
    <t>139059R1000</t>
  </si>
  <si>
    <t>Gewächshaus</t>
  </si>
  <si>
    <t>Zähler</t>
  </si>
  <si>
    <t>8/10</t>
  </si>
  <si>
    <t>25</t>
  </si>
  <si>
    <t>13</t>
  </si>
  <si>
    <t>35</t>
  </si>
  <si>
    <t>32</t>
  </si>
  <si>
    <t>28</t>
  </si>
  <si>
    <t>18</t>
  </si>
  <si>
    <t>22</t>
  </si>
  <si>
    <t>19</t>
  </si>
  <si>
    <t>20</t>
  </si>
  <si>
    <t>16</t>
  </si>
  <si>
    <t>14</t>
  </si>
  <si>
    <t>12</t>
  </si>
  <si>
    <t>11</t>
  </si>
  <si>
    <t>2/3</t>
  </si>
  <si>
    <t>4</t>
  </si>
  <si>
    <t>5</t>
  </si>
  <si>
    <t>6</t>
  </si>
  <si>
    <r>
      <t xml:space="preserve">Audimax                        </t>
    </r>
    <r>
      <rPr>
        <b/>
        <sz val="10"/>
        <rFont val="Arial"/>
        <family val="2"/>
      </rPr>
      <t>(Faktor 30)</t>
    </r>
  </si>
  <si>
    <r>
      <t xml:space="preserve">Verwaltung / Haus 14                               </t>
    </r>
    <r>
      <rPr>
        <b/>
        <sz val="10"/>
        <rFont val="Arial"/>
        <family val="2"/>
      </rPr>
      <t xml:space="preserve"> (Faktor 80)</t>
    </r>
  </si>
  <si>
    <t>Gewächs-haus</t>
  </si>
  <si>
    <t>34</t>
  </si>
  <si>
    <t>04033E420200</t>
  </si>
  <si>
    <t>1</t>
  </si>
  <si>
    <r>
      <t xml:space="preserve">Haus 34                           </t>
    </r>
    <r>
      <rPr>
        <b/>
        <sz val="10"/>
        <color indexed="10"/>
        <rFont val="Arial"/>
        <family val="2"/>
      </rPr>
      <t>(Faktor 50)</t>
    </r>
  </si>
  <si>
    <r>
      <t xml:space="preserve">Gebäude 4                            </t>
    </r>
    <r>
      <rPr>
        <b/>
        <sz val="10"/>
        <rFont val="Arial"/>
        <family val="2"/>
      </rPr>
      <t>(kein Faktor)</t>
    </r>
  </si>
  <si>
    <t>34060000</t>
  </si>
  <si>
    <t>19754100</t>
  </si>
  <si>
    <t>Straßenbeleuchtung Nord
neu ab Mai 2017</t>
  </si>
  <si>
    <r>
      <t xml:space="preserve">Gebäude Hausnr.7 (neues WH HSN Geb.1)                                </t>
    </r>
    <r>
      <rPr>
        <b/>
        <sz val="10"/>
        <rFont val="Arial"/>
        <family val="2"/>
      </rPr>
      <t xml:space="preserve">(Faktor 20) </t>
    </r>
  </si>
  <si>
    <t>Straßenbeleuchtung Süd
neu ab Mai 2017</t>
  </si>
  <si>
    <t>BD5622420004</t>
  </si>
  <si>
    <t>BD5622420010</t>
  </si>
  <si>
    <t>Bafög / Mensagebäude neu ab 14.06.17</t>
  </si>
  <si>
    <t>BD5622420008</t>
  </si>
  <si>
    <t>Allg. Abgänge / Mensagebäude neu ab 14.06.17</t>
  </si>
  <si>
    <t>BC5608260009</t>
  </si>
  <si>
    <t>Studentenclub / Mensagebäude
neu ab 14.06.17</t>
  </si>
  <si>
    <t>BC5608260007</t>
  </si>
  <si>
    <t>Gebäude 32, Faktor 20</t>
  </si>
  <si>
    <t>Küche / Mensa (digitaler Zähler) Gesamtverbrauch Mensa</t>
  </si>
  <si>
    <t>BB5577650012
parallel zu 5300/4418
analoger Zähler</t>
  </si>
  <si>
    <t xml:space="preserve">Küche/Mensa gesamt neu ab 19.06.2017 mit Faktor 40 bis 09.10.17, ab 09.10. Faktor fest einprogrammiert     </t>
  </si>
  <si>
    <t>Gebäude 8/10 gesamt ohne Verbrauch Küche/Mensa</t>
  </si>
  <si>
    <t>5300/4418
parallel zu BB5577650012 bzw. 4377540011</t>
  </si>
  <si>
    <r>
      <t xml:space="preserve">Gebäude Hausnr. 5 (FHN Wohnheim 6)                    </t>
    </r>
    <r>
      <rPr>
        <b/>
        <sz val="10"/>
        <rFont val="Arial"/>
        <family val="2"/>
      </rPr>
      <t>(Faktor 40)</t>
    </r>
  </si>
  <si>
    <r>
      <t xml:space="preserve">Gebäude Hausnr. 6 (FHN Wohnheim 5)                                </t>
    </r>
    <r>
      <rPr>
        <b/>
        <sz val="10"/>
        <rFont val="Arial"/>
        <family val="2"/>
      </rPr>
      <t>(Faktor 20)</t>
    </r>
  </si>
  <si>
    <t>?</t>
  </si>
  <si>
    <t>Ladestation 8F1.1</t>
  </si>
  <si>
    <t>Ladestation 8F1.2</t>
  </si>
  <si>
    <t>defekt</t>
  </si>
  <si>
    <t xml:space="preserve">Jan </t>
  </si>
  <si>
    <t>Feb</t>
  </si>
  <si>
    <t>Mrz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</si>
  <si>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</si>
  <si>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</si>
  <si>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</si>
  <si>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</si>
  <si>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</si>
  <si>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</si>
  <si>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</si>
  <si>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</si>
  <si>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</si>
  <si>
    <t>Ü</t>
  </si>
  <si>
    <t>Zählerstände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</si>
</sst>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00"/>
  </numFmts>
  <fonts count="1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1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color indexed="12"/>
      <name val="Arial"/>
      <family val="2"/>
    </font>
    <font>
      <sz val="10"/>
      <color rgb="FFFF0000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1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1">
    <xf numFmtId="0" fontId="0" fillId="0" borderId="0" xfId="0"/>
    <xf numFmtId="0" fontId="3" fillId="0" borderId="0" xfId="0" applyFont="1"/>
    <xf numFmtId="0" fontId="2" fillId="0" borderId="1" xfId="0" applyFont="1" applyBorder="1"/>
    <xf numFmtId="17" fontId="2" fillId="0" borderId="1" xfId="0" applyNumberFormat="1" applyFont="1" applyBorder="1" applyAlignment="1">
      <alignment horizontal="center"/>
    </xf>
    <xf numFmtId="0" fontId="0" fillId="0" borderId="0" xfId="0" applyAlignment="1">
      <alignment wrapText="1"/>
    </xf>
    <xf numFmtId="0" fontId="4" fillId="2" borderId="5" xfId="0" applyFont="1" applyFill="1" applyBorder="1"/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5" fillId="0" borderId="0" xfId="0" applyFont="1"/>
    <xf numFmtId="0" fontId="0" fillId="0" borderId="0" xfId="0" applyAlignment="1">
      <alignment horizontal="center"/>
    </xf>
    <xf numFmtId="0" fontId="4" fillId="2" borderId="0" xfId="0" applyFont="1" applyFill="1" applyBorder="1"/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wrapText="1"/>
    </xf>
    <xf numFmtId="49" fontId="11" fillId="0" borderId="1" xfId="0" applyNumberFormat="1" applyFont="1" applyBorder="1" applyAlignment="1">
      <alignment horizontal="center" wrapText="1"/>
    </xf>
    <xf numFmtId="49" fontId="6" fillId="0" borderId="0" xfId="0" applyNumberFormat="1" applyFont="1" applyAlignment="1">
      <alignment horizontal="center" wrapText="1"/>
    </xf>
    <xf numFmtId="4" fontId="0" fillId="0" borderId="0" xfId="0" applyNumberFormat="1" applyFill="1" applyAlignment="1">
      <alignment horizontal="center"/>
    </xf>
    <xf numFmtId="4" fontId="4" fillId="2" borderId="10" xfId="0" applyNumberFormat="1" applyFont="1" applyFill="1" applyBorder="1" applyAlignment="1">
      <alignment horizontal="right"/>
    </xf>
    <xf numFmtId="4" fontId="4" fillId="2" borderId="11" xfId="0" applyNumberFormat="1" applyFont="1" applyFill="1" applyBorder="1" applyAlignment="1">
      <alignment horizontal="right"/>
    </xf>
    <xf numFmtId="4" fontId="2" fillId="2" borderId="12" xfId="0" applyNumberFormat="1" applyFont="1" applyFill="1" applyBorder="1" applyAlignment="1">
      <alignment horizontal="right"/>
    </xf>
    <xf numFmtId="4" fontId="4" fillId="2" borderId="13" xfId="0" applyNumberFormat="1" applyFont="1" applyFill="1" applyBorder="1" applyAlignment="1">
      <alignment horizontal="right"/>
    </xf>
    <xf numFmtId="4" fontId="4" fillId="2" borderId="3" xfId="0" applyNumberFormat="1" applyFont="1" applyFill="1" applyBorder="1" applyAlignment="1">
      <alignment horizontal="right"/>
    </xf>
    <xf numFmtId="0" fontId="4" fillId="2" borderId="15" xfId="0" applyFont="1" applyFill="1" applyBorder="1"/>
    <xf numFmtId="4" fontId="2" fillId="2" borderId="16" xfId="0" applyNumberFormat="1" applyFont="1" applyFill="1" applyBorder="1" applyAlignment="1">
      <alignment horizontal="right"/>
    </xf>
    <xf numFmtId="0" fontId="12" fillId="0" borderId="0" xfId="0" applyFont="1"/>
    <xf numFmtId="4" fontId="12" fillId="0" borderId="0" xfId="0" applyNumberFormat="1" applyFont="1"/>
    <xf numFmtId="0" fontId="4" fillId="0" borderId="0" xfId="0" applyFont="1" applyAlignment="1">
      <alignment wrapText="1"/>
    </xf>
    <xf numFmtId="4" fontId="4" fillId="2" borderId="17" xfId="0" applyNumberFormat="1" applyFont="1" applyFill="1" applyBorder="1" applyAlignment="1">
      <alignment horizontal="right"/>
    </xf>
    <xf numFmtId="4" fontId="4" fillId="2" borderId="18" xfId="0" applyNumberFormat="1" applyFont="1" applyFill="1" applyBorder="1" applyAlignment="1">
      <alignment horizontal="right"/>
    </xf>
    <xf numFmtId="0" fontId="4" fillId="0" borderId="0" xfId="0" applyFont="1" applyFill="1" applyBorder="1"/>
    <xf numFmtId="49" fontId="0" fillId="0" borderId="0" xfId="0" applyNumberForma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6" fillId="0" borderId="0" xfId="0" applyFont="1" applyAlignment="1">
      <alignment horizontal="left" wrapText="1"/>
    </xf>
    <xf numFmtId="0" fontId="0" fillId="0" borderId="0" xfId="0" applyFill="1"/>
    <xf numFmtId="4" fontId="4" fillId="2" borderId="20" xfId="0" applyNumberFormat="1" applyFont="1" applyFill="1" applyBorder="1" applyAlignment="1">
      <alignment horizontal="right"/>
    </xf>
    <xf numFmtId="165" fontId="0" fillId="0" borderId="0" xfId="0" applyNumberFormat="1"/>
    <xf numFmtId="165" fontId="12" fillId="0" borderId="0" xfId="0" applyNumberFormat="1" applyFont="1"/>
    <xf numFmtId="165" fontId="4" fillId="2" borderId="11" xfId="0" applyNumberFormat="1" applyFont="1" applyFill="1" applyBorder="1" applyAlignment="1">
      <alignment horizontal="right"/>
    </xf>
    <xf numFmtId="165" fontId="4" fillId="2" borderId="10" xfId="0" applyNumberFormat="1" applyFont="1" applyFill="1" applyBorder="1" applyAlignment="1">
      <alignment horizontal="right"/>
    </xf>
    <xf numFmtId="165" fontId="2" fillId="2" borderId="12" xfId="0" applyNumberFormat="1" applyFont="1" applyFill="1" applyBorder="1" applyAlignment="1">
      <alignment horizontal="right"/>
    </xf>
    <xf numFmtId="0" fontId="12" fillId="0" borderId="0" xfId="0" applyFont="1" applyAlignment="1">
      <alignment horizontal="center"/>
    </xf>
    <xf numFmtId="0" fontId="0" fillId="0" borderId="0" xfId="0" applyFill="1" applyBorder="1" applyAlignment="1">
      <alignment horizontal="left" vertical="center" wrapText="1"/>
    </xf>
    <xf numFmtId="4" fontId="12" fillId="0" borderId="0" xfId="0" applyNumberFormat="1" applyFont="1" applyFill="1"/>
    <xf numFmtId="4" fontId="4" fillId="12" borderId="11" xfId="0" applyNumberFormat="1" applyFont="1" applyFill="1" applyBorder="1" applyAlignment="1">
      <alignment horizontal="right"/>
    </xf>
    <xf numFmtId="4" fontId="2" fillId="12" borderId="12" xfId="0" applyNumberFormat="1" applyFont="1" applyFill="1" applyBorder="1" applyAlignment="1">
      <alignment horizontal="right"/>
    </xf>
    <xf numFmtId="4" fontId="4" fillId="12" borderId="13" xfId="0" applyNumberFormat="1" applyFont="1" applyFill="1" applyBorder="1" applyAlignment="1">
      <alignment horizontal="right"/>
    </xf>
    <xf numFmtId="165" fontId="4" fillId="12" borderId="10" xfId="0" applyNumberFormat="1" applyFont="1" applyFill="1" applyBorder="1" applyAlignment="1">
      <alignment horizontal="right"/>
    </xf>
    <xf numFmtId="4" fontId="4" fillId="12" borderId="10" xfId="0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center" vertical="center" wrapText="1"/>
    </xf>
    <xf numFmtId="4" fontId="2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left" vertical="center" wrapText="1"/>
    </xf>
    <xf numFmtId="49" fontId="0" fillId="0" borderId="7" xfId="0" applyNumberFormat="1" applyFill="1" applyBorder="1" applyAlignment="1">
      <alignment horizontal="center" vertical="center" wrapText="1"/>
    </xf>
    <xf numFmtId="4" fontId="2" fillId="0" borderId="14" xfId="0" applyNumberFormat="1" applyFont="1" applyFill="1" applyBorder="1" applyAlignment="1">
      <alignment horizontal="right"/>
    </xf>
    <xf numFmtId="4" fontId="2" fillId="0" borderId="21" xfId="0" applyNumberFormat="1" applyFont="1" applyFill="1" applyBorder="1" applyAlignment="1">
      <alignment horizontal="right"/>
    </xf>
    <xf numFmtId="4" fontId="0" fillId="0" borderId="0" xfId="0" applyNumberFormat="1" applyFill="1" applyBorder="1" applyAlignment="1">
      <alignment horizontal="center"/>
    </xf>
    <xf numFmtId="0" fontId="4" fillId="2" borderId="19" xfId="0" applyFont="1" applyFill="1" applyBorder="1"/>
    <xf numFmtId="0" fontId="4" fillId="2" borderId="29" xfId="0" applyFont="1" applyFill="1" applyBorder="1"/>
    <xf numFmtId="0" fontId="4" fillId="2" borderId="31" xfId="0" applyFont="1" applyFill="1" applyBorder="1"/>
    <xf numFmtId="4" fontId="2" fillId="2" borderId="30" xfId="0" applyNumberFormat="1" applyFont="1" applyFill="1" applyBorder="1" applyAlignment="1">
      <alignment horizontal="right"/>
    </xf>
    <xf numFmtId="4" fontId="2" fillId="2" borderId="32" xfId="0" applyNumberFormat="1" applyFont="1" applyFill="1" applyBorder="1" applyAlignment="1">
      <alignment horizontal="right"/>
    </xf>
    <xf numFmtId="4" fontId="4" fillId="12" borderId="18" xfId="0" applyNumberFormat="1" applyFont="1" applyFill="1" applyBorder="1" applyAlignment="1">
      <alignment horizontal="right"/>
    </xf>
    <xf numFmtId="165" fontId="4" fillId="2" borderId="18" xfId="0" applyNumberFormat="1" applyFont="1" applyFill="1" applyBorder="1" applyAlignment="1">
      <alignment horizontal="right"/>
    </xf>
    <xf numFmtId="165" fontId="2" fillId="2" borderId="30" xfId="0" applyNumberFormat="1" applyFont="1" applyFill="1" applyBorder="1" applyAlignment="1">
      <alignment horizontal="right"/>
    </xf>
    <xf numFmtId="4" fontId="1" fillId="2" borderId="11" xfId="0" applyNumberFormat="1" applyFont="1" applyFill="1" applyBorder="1" applyAlignment="1">
      <alignment horizontal="right"/>
    </xf>
    <xf numFmtId="4" fontId="4" fillId="13" borderId="11" xfId="0" applyNumberFormat="1" applyFont="1" applyFill="1" applyBorder="1" applyAlignment="1">
      <alignment horizontal="right"/>
    </xf>
    <xf numFmtId="165" fontId="4" fillId="12" borderId="11" xfId="0" applyNumberFormat="1" applyFont="1" applyFill="1" applyBorder="1" applyAlignment="1">
      <alignment horizontal="right"/>
    </xf>
    <xf numFmtId="4" fontId="4" fillId="8" borderId="18" xfId="0" applyNumberFormat="1" applyFont="1" applyFill="1" applyBorder="1" applyAlignment="1">
      <alignment horizontal="right"/>
    </xf>
    <xf numFmtId="4" fontId="4" fillId="8" borderId="10" xfId="0" applyNumberFormat="1" applyFont="1" applyFill="1" applyBorder="1" applyAlignment="1">
      <alignment horizontal="right"/>
    </xf>
    <xf numFmtId="4" fontId="4" fillId="8" borderId="11" xfId="0" applyNumberFormat="1" applyFont="1" applyFill="1" applyBorder="1" applyAlignment="1">
      <alignment horizontal="right"/>
    </xf>
    <xf numFmtId="4" fontId="2" fillId="8" borderId="30" xfId="0" applyNumberFormat="1" applyFont="1" applyFill="1" applyBorder="1" applyAlignment="1">
      <alignment horizontal="right"/>
    </xf>
    <xf numFmtId="4" fontId="2" fillId="8" borderId="12" xfId="0" applyNumberFormat="1" applyFont="1" applyFill="1" applyBorder="1" applyAlignment="1">
      <alignment horizontal="right"/>
    </xf>
    <xf numFmtId="4" fontId="1" fillId="12" borderId="11" xfId="0" applyNumberFormat="1" applyFont="1" applyFill="1" applyBorder="1" applyAlignment="1">
      <alignment horizontal="right"/>
    </xf>
    <xf numFmtId="4" fontId="2" fillId="12" borderId="18" xfId="0" applyNumberFormat="1" applyFont="1" applyFill="1" applyBorder="1" applyAlignment="1">
      <alignment horizontal="right"/>
    </xf>
    <xf numFmtId="4" fontId="4" fillId="12" borderId="20" xfId="0" applyNumberFormat="1" applyFont="1" applyFill="1" applyBorder="1" applyAlignment="1">
      <alignment horizontal="right"/>
    </xf>
    <xf numFmtId="0" fontId="4" fillId="2" borderId="4" xfId="0" applyFont="1" applyFill="1" applyBorder="1"/>
    <xf numFmtId="4" fontId="4" fillId="13" borderId="18" xfId="0" applyNumberFormat="1" applyFont="1" applyFill="1" applyBorder="1" applyAlignment="1">
      <alignment horizontal="right"/>
    </xf>
    <xf numFmtId="4" fontId="1" fillId="13" borderId="9" xfId="0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4" fontId="1" fillId="2" borderId="18" xfId="0" applyNumberFormat="1" applyFont="1" applyFill="1" applyBorder="1" applyAlignment="1">
      <alignment horizontal="right"/>
    </xf>
    <xf numFmtId="4" fontId="4" fillId="14" borderId="11" xfId="0" applyNumberFormat="1" applyFont="1" applyFill="1" applyBorder="1" applyAlignment="1">
      <alignment horizontal="right"/>
    </xf>
    <xf numFmtId="4" fontId="1" fillId="14" borderId="11" xfId="0" applyNumberFormat="1" applyFont="1" applyFill="1" applyBorder="1" applyAlignment="1">
      <alignment horizontal="right"/>
    </xf>
    <xf numFmtId="4" fontId="1" fillId="13" borderId="11" xfId="0" applyNumberFormat="1" applyFont="1" applyFill="1" applyBorder="1" applyAlignment="1">
      <alignment horizontal="right"/>
    </xf>
    <xf numFmtId="4" fontId="13" fillId="13" borderId="11" xfId="0" applyNumberFormat="1" applyFont="1" applyFill="1" applyBorder="1" applyAlignment="1">
      <alignment horizontal="right"/>
    </xf>
    <xf numFmtId="49" fontId="0" fillId="10" borderId="6" xfId="0" applyNumberFormat="1" applyFill="1" applyBorder="1" applyAlignment="1">
      <alignment horizontal="center" vertical="center" wrapText="1"/>
    </xf>
    <xf numFmtId="49" fontId="0" fillId="10" borderId="7" xfId="0" applyNumberFormat="1" applyFill="1" applyBorder="1" applyAlignment="1">
      <alignment horizontal="center" vertical="center" wrapText="1"/>
    </xf>
    <xf numFmtId="49" fontId="0" fillId="10" borderId="8" xfId="0" applyNumberFormat="1" applyFill="1" applyBorder="1" applyAlignment="1">
      <alignment horizontal="center" vertical="center" wrapText="1"/>
    </xf>
    <xf numFmtId="49" fontId="4" fillId="4" borderId="6" xfId="0" applyNumberFormat="1" applyFont="1" applyFill="1" applyBorder="1" applyAlignment="1">
      <alignment horizontal="center" vertical="center" wrapText="1"/>
    </xf>
    <xf numFmtId="49" fontId="4" fillId="4" borderId="7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  <xf numFmtId="49" fontId="4" fillId="0" borderId="7" xfId="0" applyNumberFormat="1" applyFont="1" applyFill="1" applyBorder="1" applyAlignment="1">
      <alignment horizontal="center" vertical="center" wrapText="1"/>
    </xf>
    <xf numFmtId="49" fontId="4" fillId="0" borderId="8" xfId="0" applyNumberFormat="1" applyFont="1" applyFill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6" xfId="0" applyNumberFormat="1" applyFill="1" applyBorder="1" applyAlignment="1">
      <alignment horizontal="center" vertical="center" wrapText="1"/>
    </xf>
    <xf numFmtId="49" fontId="0" fillId="0" borderId="7" xfId="0" applyNumberFormat="1" applyFill="1" applyBorder="1" applyAlignment="1">
      <alignment horizontal="center" vertical="center" wrapText="1"/>
    </xf>
    <xf numFmtId="49" fontId="0" fillId="0" borderId="8" xfId="0" applyNumberFormat="1" applyFill="1" applyBorder="1" applyAlignment="1">
      <alignment horizontal="center" vertical="center" wrapText="1"/>
    </xf>
    <xf numFmtId="49" fontId="0" fillId="9" borderId="6" xfId="0" applyNumberFormat="1" applyFill="1" applyBorder="1" applyAlignment="1">
      <alignment horizontal="center" vertical="center" wrapText="1"/>
    </xf>
    <xf numFmtId="49" fontId="0" fillId="9" borderId="7" xfId="0" applyNumberFormat="1" applyFill="1" applyBorder="1" applyAlignment="1">
      <alignment horizontal="center" vertical="center" wrapText="1"/>
    </xf>
    <xf numFmtId="49" fontId="0" fillId="9" borderId="8" xfId="0" applyNumberFormat="1" applyFill="1" applyBorder="1" applyAlignment="1">
      <alignment horizontal="center" vertical="center" wrapText="1"/>
    </xf>
    <xf numFmtId="49" fontId="10" fillId="4" borderId="6" xfId="0" applyNumberFormat="1" applyFont="1" applyFill="1" applyBorder="1" applyAlignment="1">
      <alignment horizontal="center" vertical="center" wrapText="1"/>
    </xf>
    <xf numFmtId="49" fontId="10" fillId="4" borderId="7" xfId="0" applyNumberFormat="1" applyFont="1" applyFill="1" applyBorder="1" applyAlignment="1">
      <alignment horizontal="center" vertical="center" wrapText="1"/>
    </xf>
    <xf numFmtId="49" fontId="10" fillId="4" borderId="8" xfId="0" applyNumberFormat="1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0" fillId="11" borderId="3" xfId="0" applyNumberFormat="1" applyFill="1" applyBorder="1" applyAlignment="1">
      <alignment horizontal="center" vertical="center" wrapText="1"/>
    </xf>
    <xf numFmtId="49" fontId="0" fillId="11" borderId="2" xfId="0" applyNumberFormat="1" applyFill="1" applyBorder="1" applyAlignment="1">
      <alignment horizontal="center" vertical="center" wrapText="1"/>
    </xf>
    <xf numFmtId="49" fontId="0" fillId="11" borderId="4" xfId="0" applyNumberFormat="1" applyFill="1" applyBorder="1" applyAlignment="1">
      <alignment horizontal="center" vertical="center" wrapText="1"/>
    </xf>
    <xf numFmtId="49" fontId="0" fillId="11" borderId="7" xfId="0" quotePrefix="1" applyNumberFormat="1" applyFill="1" applyBorder="1" applyAlignment="1">
      <alignment horizontal="center" vertical="center" wrapText="1"/>
    </xf>
    <xf numFmtId="49" fontId="0" fillId="11" borderId="7" xfId="0" applyNumberFormat="1" applyFill="1" applyBorder="1" applyAlignment="1">
      <alignment horizontal="center" vertical="center" wrapText="1"/>
    </xf>
    <xf numFmtId="49" fontId="0" fillId="11" borderId="8" xfId="0" applyNumberFormat="1" applyFill="1" applyBorder="1" applyAlignment="1">
      <alignment horizontal="center" vertical="center" wrapText="1"/>
    </xf>
    <xf numFmtId="49" fontId="0" fillId="2" borderId="3" xfId="0" quotePrefix="1" applyNumberFormat="1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left" vertical="center" wrapText="1"/>
    </xf>
    <xf numFmtId="0" fontId="4" fillId="4" borderId="22" xfId="0" applyFont="1" applyFill="1" applyBorder="1" applyAlignment="1">
      <alignment horizontal="left" vertical="center" wrapText="1"/>
    </xf>
    <xf numFmtId="0" fontId="4" fillId="4" borderId="23" xfId="0" applyFont="1" applyFill="1" applyBorder="1" applyAlignment="1">
      <alignment horizontal="left" vertical="center" wrapText="1"/>
    </xf>
    <xf numFmtId="0" fontId="1" fillId="2" borderId="25" xfId="0" applyFont="1" applyFill="1" applyBorder="1" applyAlignment="1">
      <alignment horizontal="left" vertical="center" wrapText="1"/>
    </xf>
    <xf numFmtId="0" fontId="0" fillId="2" borderId="26" xfId="0" applyFill="1" applyBorder="1" applyAlignment="1">
      <alignment horizontal="left" vertical="center" wrapText="1"/>
    </xf>
    <xf numFmtId="0" fontId="0" fillId="2" borderId="27" xfId="0" applyFill="1" applyBorder="1" applyAlignment="1">
      <alignment horizontal="left" vertical="center" wrapText="1"/>
    </xf>
    <xf numFmtId="49" fontId="1" fillId="0" borderId="6" xfId="0" applyNumberFormat="1" applyFont="1" applyFill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vertical="center" wrapText="1"/>
    </xf>
    <xf numFmtId="49" fontId="0" fillId="2" borderId="7" xfId="0" applyNumberFormat="1" applyFill="1" applyBorder="1" applyAlignment="1">
      <alignment horizontal="center" vertical="center" wrapText="1"/>
    </xf>
    <xf numFmtId="49" fontId="0" fillId="2" borderId="8" xfId="0" applyNumberFormat="1" applyFill="1" applyBorder="1" applyAlignment="1">
      <alignment horizontal="center" vertical="center" wrapText="1"/>
    </xf>
    <xf numFmtId="0" fontId="0" fillId="0" borderId="25" xfId="0" applyFill="1" applyBorder="1" applyAlignment="1">
      <alignment horizontal="left" vertical="center" wrapText="1"/>
    </xf>
    <xf numFmtId="0" fontId="0" fillId="0" borderId="26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center" wrapText="1"/>
    </xf>
    <xf numFmtId="0" fontId="1" fillId="0" borderId="25" xfId="0" applyFont="1" applyFill="1" applyBorder="1" applyAlignment="1">
      <alignment horizontal="left" vertical="center" wrapText="1"/>
    </xf>
    <xf numFmtId="49" fontId="1" fillId="11" borderId="3" xfId="0" quotePrefix="1" applyNumberFormat="1" applyFont="1" applyFill="1" applyBorder="1" applyAlignment="1">
      <alignment horizontal="center" vertical="center" wrapText="1"/>
    </xf>
    <xf numFmtId="0" fontId="0" fillId="8" borderId="25" xfId="0" applyFill="1" applyBorder="1" applyAlignment="1">
      <alignment horizontal="left" vertical="center" wrapText="1"/>
    </xf>
    <xf numFmtId="0" fontId="0" fillId="8" borderId="26" xfId="0" applyFill="1" applyBorder="1" applyAlignment="1">
      <alignment horizontal="left" vertical="center" wrapText="1"/>
    </xf>
    <xf numFmtId="0" fontId="0" fillId="8" borderId="27" xfId="0" applyFill="1" applyBorder="1" applyAlignment="1">
      <alignment horizontal="left" vertical="center" wrapText="1"/>
    </xf>
    <xf numFmtId="0" fontId="4" fillId="0" borderId="24" xfId="0" applyFont="1" applyFill="1" applyBorder="1" applyAlignment="1">
      <alignment horizontal="left" vertical="center" wrapText="1"/>
    </xf>
    <xf numFmtId="0" fontId="4" fillId="0" borderId="22" xfId="0" applyFont="1" applyFill="1" applyBorder="1" applyAlignment="1">
      <alignment horizontal="left" vertical="center" wrapText="1"/>
    </xf>
    <xf numFmtId="0" fontId="4" fillId="0" borderId="23" xfId="0" applyFont="1" applyFill="1" applyBorder="1" applyAlignment="1">
      <alignment horizontal="left" vertical="center" wrapText="1"/>
    </xf>
    <xf numFmtId="0" fontId="0" fillId="0" borderId="22" xfId="0" applyFill="1" applyBorder="1" applyAlignment="1">
      <alignment horizontal="left" vertical="center" wrapText="1"/>
    </xf>
    <xf numFmtId="0" fontId="0" fillId="0" borderId="23" xfId="0" applyFill="1" applyBorder="1" applyAlignment="1">
      <alignment horizontal="left" vertical="center" wrapText="1"/>
    </xf>
    <xf numFmtId="49" fontId="4" fillId="11" borderId="6" xfId="0" quotePrefix="1" applyNumberFormat="1" applyFont="1" applyFill="1" applyBorder="1" applyAlignment="1">
      <alignment horizontal="center" vertical="center" wrapText="1"/>
    </xf>
    <xf numFmtId="49" fontId="4" fillId="11" borderId="7" xfId="0" applyNumberFormat="1" applyFont="1" applyFill="1" applyBorder="1" applyAlignment="1">
      <alignment horizontal="center" vertical="center" wrapText="1"/>
    </xf>
    <xf numFmtId="49" fontId="4" fillId="11" borderId="8" xfId="0" applyNumberFormat="1" applyFont="1" applyFill="1" applyBorder="1" applyAlignment="1">
      <alignment horizontal="center" vertical="center" wrapText="1"/>
    </xf>
    <xf numFmtId="0" fontId="4" fillId="4" borderId="28" xfId="0" applyFont="1" applyFill="1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5" borderId="26" xfId="0" applyFill="1" applyBorder="1" applyAlignment="1">
      <alignment horizontal="left" vertical="center" wrapText="1"/>
    </xf>
    <xf numFmtId="49" fontId="1" fillId="11" borderId="6" xfId="0" applyNumberFormat="1" applyFont="1" applyFill="1" applyBorder="1" applyAlignment="1">
      <alignment horizontal="center" vertical="center" wrapText="1"/>
    </xf>
    <xf numFmtId="49" fontId="1" fillId="11" borderId="7" xfId="0" applyNumberFormat="1" applyFont="1" applyFill="1" applyBorder="1" applyAlignment="1">
      <alignment horizontal="center" vertical="center" wrapText="1"/>
    </xf>
    <xf numFmtId="49" fontId="1" fillId="11" borderId="8" xfId="0" applyNumberFormat="1" applyFont="1" applyFill="1" applyBorder="1" applyAlignment="1">
      <alignment horizontal="center" vertical="center" wrapText="1"/>
    </xf>
    <xf numFmtId="49" fontId="4" fillId="6" borderId="6" xfId="0" applyNumberFormat="1" applyFont="1" applyFill="1" applyBorder="1" applyAlignment="1">
      <alignment horizontal="center" vertical="center" wrapText="1"/>
    </xf>
    <xf numFmtId="49" fontId="4" fillId="6" borderId="7" xfId="0" applyNumberFormat="1" applyFont="1" applyFill="1" applyBorder="1" applyAlignment="1">
      <alignment horizontal="center" vertical="center" wrapText="1"/>
    </xf>
    <xf numFmtId="49" fontId="4" fillId="6" borderId="8" xfId="0" applyNumberFormat="1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left" vertical="center" wrapText="1"/>
    </xf>
    <xf numFmtId="49" fontId="0" fillId="11" borderId="6" xfId="0" applyNumberFormat="1" applyFill="1" applyBorder="1" applyAlignment="1">
      <alignment horizontal="center" vertical="center" wrapText="1"/>
    </xf>
    <xf numFmtId="49" fontId="0" fillId="11" borderId="3" xfId="0" quotePrefix="1" applyNumberFormat="1" applyFill="1" applyBorder="1" applyAlignment="1">
      <alignment horizontal="center" vertical="center" wrapText="1"/>
    </xf>
    <xf numFmtId="0" fontId="0" fillId="0" borderId="24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7" borderId="25" xfId="0" applyFill="1" applyBorder="1" applyAlignment="1">
      <alignment horizontal="left" vertical="center" wrapText="1"/>
    </xf>
    <xf numFmtId="0" fontId="0" fillId="7" borderId="26" xfId="0" applyFill="1" applyBorder="1" applyAlignment="1">
      <alignment horizontal="left" vertical="center" wrapText="1"/>
    </xf>
    <xf numFmtId="0" fontId="0" fillId="7" borderId="27" xfId="0" applyFill="1" applyBorder="1" applyAlignment="1">
      <alignment horizontal="left" vertical="center" wrapText="1"/>
    </xf>
    <xf numFmtId="0" fontId="4" fillId="6" borderId="24" xfId="0" applyFont="1" applyFill="1" applyBorder="1" applyAlignment="1">
      <alignment horizontal="left" vertical="center" wrapText="1"/>
    </xf>
    <xf numFmtId="0" fontId="4" fillId="6" borderId="22" xfId="0" applyFont="1" applyFill="1" applyBorder="1" applyAlignment="1">
      <alignment horizontal="left" vertical="center" wrapText="1"/>
    </xf>
    <xf numFmtId="0" fontId="4" fillId="6" borderId="23" xfId="0" applyFont="1" applyFill="1" applyBorder="1" applyAlignment="1">
      <alignment horizontal="left" vertical="center" wrapText="1"/>
    </xf>
    <xf numFmtId="0" fontId="0" fillId="5" borderId="25" xfId="0" applyFill="1" applyBorder="1" applyAlignment="1">
      <alignment horizontal="left" vertical="center" wrapText="1"/>
    </xf>
    <xf numFmtId="0" fontId="0" fillId="5" borderId="27" xfId="0" applyFill="1" applyBorder="1" applyAlignment="1">
      <alignment horizontal="left" vertical="center" wrapText="1"/>
    </xf>
    <xf numFmtId="49" fontId="0" fillId="7" borderId="6" xfId="0" applyNumberFormat="1" applyFill="1" applyBorder="1" applyAlignment="1">
      <alignment horizontal="center" vertical="center" wrapText="1"/>
    </xf>
    <xf numFmtId="49" fontId="0" fillId="7" borderId="7" xfId="0" applyNumberFormat="1" applyFill="1" applyBorder="1" applyAlignment="1">
      <alignment horizontal="center" vertical="center" wrapText="1"/>
    </xf>
    <xf numFmtId="49" fontId="0" fillId="7" borderId="8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4" fillId="11" borderId="6" xfId="0" applyNumberFormat="1" applyFont="1" applyFill="1" applyBorder="1" applyAlignment="1">
      <alignment horizontal="center" vertical="center" wrapText="1"/>
    </xf>
    <xf numFmtId="49" fontId="1" fillId="11" borderId="3" xfId="0" applyNumberFormat="1" applyFont="1" applyFill="1" applyBorder="1" applyAlignment="1">
      <alignment horizontal="center" vertical="center" wrapText="1"/>
    </xf>
    <xf numFmtId="49" fontId="1" fillId="11" borderId="2" xfId="0" applyNumberFormat="1" applyFont="1" applyFill="1" applyBorder="1" applyAlignment="1">
      <alignment horizontal="center" vertical="center" wrapText="1"/>
    </xf>
    <xf numFmtId="49" fontId="1" fillId="11" borderId="4" xfId="0" applyNumberFormat="1" applyFont="1" applyFill="1" applyBorder="1" applyAlignment="1">
      <alignment horizontal="center" vertical="center" wrapText="1"/>
    </xf>
    <xf numFmtId="49" fontId="1" fillId="10" borderId="6" xfId="0" applyNumberFormat="1" applyFont="1" applyFill="1" applyBorder="1" applyAlignment="1">
      <alignment horizontal="center" vertical="center" wrapText="1"/>
    </xf>
    <xf numFmtId="49" fontId="1" fillId="10" borderId="7" xfId="0" applyNumberFormat="1" applyFont="1" applyFill="1" applyBorder="1" applyAlignment="1">
      <alignment horizontal="center" vertical="center" wrapText="1"/>
    </xf>
    <xf numFmtId="49" fontId="1" fillId="10" borderId="8" xfId="0" applyNumberFormat="1" applyFont="1" applyFill="1" applyBorder="1" applyAlignment="1">
      <alignment horizontal="center" vertical="center" wrapText="1"/>
    </xf>
    <xf numFmtId="0" fontId="1" fillId="8" borderId="25" xfId="0" applyFont="1" applyFill="1" applyBorder="1" applyAlignment="1">
      <alignment horizontal="left" vertical="center" wrapText="1"/>
    </xf>
    <xf numFmtId="0" fontId="0" fillId="3" borderId="25" xfId="0" applyFill="1" applyBorder="1" applyAlignment="1">
      <alignment horizontal="left" vertical="center" wrapText="1"/>
    </xf>
    <xf numFmtId="0" fontId="0" fillId="3" borderId="26" xfId="0" applyFill="1" applyBorder="1" applyAlignment="1">
      <alignment horizontal="left" vertical="center" wrapText="1"/>
    </xf>
    <xf numFmtId="0" fontId="0" fillId="3" borderId="27" xfId="0" applyFill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0" fillId="0" borderId="0" xfId="0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CC99"/>
      <color rgb="FF9933FF"/>
      <color rgb="FFFFFF99"/>
      <color rgb="FFF282DD"/>
      <color rgb="FFFF6699"/>
      <color rgb="FFCCFFFF"/>
      <color rgb="FFB1C5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Cronus">
      <a:dk1>
        <a:sysClr val="windowText" lastClr="000000"/>
      </a:dk1>
      <a:lt1>
        <a:sysClr val="window" lastClr="FFFFFF"/>
      </a:lt1>
      <a:dk2>
        <a:srgbClr val="646B86"/>
      </a:dk2>
      <a:lt2>
        <a:srgbClr val="C5D1D7"/>
      </a:lt2>
      <a:accent1>
        <a:srgbClr val="D16349"/>
      </a:accent1>
      <a:accent2>
        <a:srgbClr val="CCB400"/>
      </a:accent2>
      <a:accent3>
        <a:srgbClr val="8CADAE"/>
      </a:accent3>
      <a:accent4>
        <a:srgbClr val="8C7B70"/>
      </a:accent4>
      <a:accent5>
        <a:srgbClr val="8FB08C"/>
      </a:accent5>
      <a:accent6>
        <a:srgbClr val="D19049"/>
      </a:accent6>
      <a:hlink>
        <a:srgbClr val="00A3D6"/>
      </a:hlink>
      <a:folHlink>
        <a:srgbClr val="694F07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12"/>
  <sheetViews>
    <sheetView showGridLines="0" tabSelected="1" view="pageBreakPreview" zoomScale="91" zoomScaleNormal="85" zoomScaleSheetLayoutView="9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G124" sqref="G124"/>
    </sheetView>
  </sheetViews>
  <sheetFormatPr baseColWidth="10" defaultRowHeight="13.2" x14ac:dyDescent="0.25"/>
  <cols>
    <col min="1" max="1" width="21.88671875" style="31" customWidth="1"/>
    <col min="2" max="2" width="8.88671875" style="12" customWidth="1"/>
    <col min="3" max="3" width="15.44140625" style="4" customWidth="1"/>
    <col min="4" max="4" width="5.88671875" bestFit="1" customWidth="1"/>
    <col min="5" max="5" width="16.109375" style="9" bestFit="1" customWidth="1"/>
    <col min="6" max="6" width="15.33203125" customWidth="1"/>
    <col min="7" max="7" width="16" customWidth="1"/>
    <col min="8" max="10" width="15.33203125" customWidth="1"/>
    <col min="11" max="14" width="16" customWidth="1"/>
    <col min="15" max="15" width="17" customWidth="1"/>
    <col min="16" max="16" width="16" customWidth="1"/>
    <col min="17" max="17" width="16.88671875" style="23" hidden="1" customWidth="1"/>
    <col min="18" max="18" width="20.109375" customWidth="1"/>
    <col min="19" max="19" width="20.109375" style="80" customWidth="1"/>
  </cols>
  <sheetData>
    <row r="1" spans="1:19" ht="15.6" x14ac:dyDescent="0.3">
      <c r="A1" s="30" t="s">
        <v>98</v>
      </c>
      <c r="B1" s="11"/>
      <c r="D1" s="1"/>
    </row>
    <row r="2" spans="1:19" ht="18" customHeight="1" thickBot="1" x14ac:dyDescent="0.3">
      <c r="C2" s="25"/>
    </row>
    <row r="3" spans="1:19" ht="13.8" thickBot="1" x14ac:dyDescent="0.3">
      <c r="A3" s="32" t="s">
        <v>33</v>
      </c>
      <c r="B3" s="13" t="s">
        <v>0</v>
      </c>
      <c r="C3" s="6" t="s">
        <v>6</v>
      </c>
      <c r="D3" s="2"/>
      <c r="E3" s="3">
        <v>44562</v>
      </c>
      <c r="F3" s="3">
        <v>44593</v>
      </c>
      <c r="G3" s="3">
        <v>44621</v>
      </c>
      <c r="H3" s="3">
        <v>44652</v>
      </c>
      <c r="I3" s="3">
        <v>44682</v>
      </c>
      <c r="J3" s="3">
        <v>44713</v>
      </c>
      <c r="K3" s="3">
        <v>44743</v>
      </c>
      <c r="L3" s="3">
        <v>44774</v>
      </c>
      <c r="M3" s="3">
        <v>44805</v>
      </c>
      <c r="N3" s="3">
        <v>44835</v>
      </c>
      <c r="O3" s="3">
        <v>44866</v>
      </c>
      <c r="P3" s="3">
        <v>44896</v>
      </c>
      <c r="S3" s="80" t="s">
        <v>97</v>
      </c>
    </row>
    <row r="4" spans="1:19" ht="14.4" thickBot="1" x14ac:dyDescent="0.3">
      <c r="A4" s="33" t="s">
        <v>1</v>
      </c>
      <c r="B4" s="14"/>
      <c r="E4" s="57"/>
      <c r="F4" s="15"/>
      <c r="G4" s="57"/>
      <c r="H4" s="15"/>
      <c r="I4" s="57"/>
      <c r="J4" s="15"/>
      <c r="K4" s="57"/>
      <c r="L4" s="15"/>
      <c r="M4" s="57"/>
      <c r="N4" s="15"/>
      <c r="O4" s="57"/>
      <c r="P4" s="15"/>
      <c r="R4" s="24"/>
    </row>
    <row r="5" spans="1:19" x14ac:dyDescent="0.25">
      <c r="A5" s="164" t="s">
        <v>52</v>
      </c>
      <c r="B5" s="172" t="s">
        <v>47</v>
      </c>
      <c r="C5" s="160">
        <v>480286</v>
      </c>
      <c r="D5" s="58" t="s">
        <v>4</v>
      </c>
      <c r="E5" s="17">
        <v>14286.26</v>
      </c>
      <c r="F5" s="16">
        <f>E6</f>
        <v>14358.95</v>
      </c>
      <c r="G5" s="16">
        <f t="shared" ref="G5:P5" si="0">F6</f>
        <v>14398.4</v>
      </c>
      <c r="H5" s="16">
        <f t="shared" si="0"/>
        <v>14465.88</v>
      </c>
      <c r="I5" s="16">
        <f t="shared" si="0"/>
        <v>14563.4</v>
      </c>
      <c r="J5" s="16">
        <f t="shared" si="0"/>
        <v>14614.56</v>
      </c>
      <c r="K5" s="16">
        <f t="shared" si="0"/>
        <v>14715.93</v>
      </c>
      <c r="L5" s="16">
        <f t="shared" si="0"/>
        <v>14812.36</v>
      </c>
      <c r="M5" s="16">
        <f t="shared" si="0"/>
        <v>14910.08</v>
      </c>
      <c r="N5" s="16">
        <f t="shared" si="0"/>
        <v>0</v>
      </c>
      <c r="O5" s="16">
        <f t="shared" si="0"/>
        <v>15015.51</v>
      </c>
      <c r="P5" s="16">
        <f t="shared" si="0"/>
        <v>15075.85</v>
      </c>
      <c r="Q5" s="24"/>
      <c r="S5" s="80" t="str">
        <f t="shared" ref="S5:S36" si="1">IF($B5=0,$S4,$B5)</f>
        <v>11</v>
      </c>
    </row>
    <row r="6" spans="1:19" x14ac:dyDescent="0.25">
      <c r="A6" s="165"/>
      <c r="B6" s="173"/>
      <c r="C6" s="114"/>
      <c r="D6" s="21" t="s">
        <v>5</v>
      </c>
      <c r="E6" s="27">
        <v>14358.95</v>
      </c>
      <c r="F6" s="17">
        <v>14398.4</v>
      </c>
      <c r="G6" s="17">
        <v>14465.88</v>
      </c>
      <c r="H6" s="17">
        <v>14563.4</v>
      </c>
      <c r="I6" s="17">
        <v>14614.56</v>
      </c>
      <c r="J6" s="17">
        <v>14715.93</v>
      </c>
      <c r="K6" s="17">
        <v>14812.36</v>
      </c>
      <c r="L6" s="17">
        <v>14910.08</v>
      </c>
      <c r="M6" s="17"/>
      <c r="N6" s="17">
        <v>15015.51</v>
      </c>
      <c r="O6" s="17">
        <v>15075.85</v>
      </c>
      <c r="P6" s="17">
        <v>15139.61</v>
      </c>
      <c r="Q6" s="24">
        <f>(P6-E5)*30</f>
        <v>25600.500000000011</v>
      </c>
      <c r="R6" s="36">
        <f>(P6-E5)*30</f>
        <v>25600.500000000011</v>
      </c>
      <c r="S6" s="80" t="str">
        <f t="shared" si="1"/>
        <v>11</v>
      </c>
    </row>
    <row r="7" spans="1:19" ht="13.8" thickBot="1" x14ac:dyDescent="0.3">
      <c r="A7" s="166"/>
      <c r="B7" s="174"/>
      <c r="C7" s="115"/>
      <c r="D7" s="5" t="s">
        <v>10</v>
      </c>
      <c r="E7" s="61">
        <f>(E6-E5)*30</f>
        <v>2180.7000000000153</v>
      </c>
      <c r="F7" s="18">
        <f t="shared" ref="F7:P7" si="2">(F6-F5)*30</f>
        <v>1183.4999999999673</v>
      </c>
      <c r="G7" s="18">
        <f t="shared" si="2"/>
        <v>2024.3999999999869</v>
      </c>
      <c r="H7" s="18">
        <f t="shared" si="2"/>
        <v>2925.6000000000131</v>
      </c>
      <c r="I7" s="18">
        <f t="shared" si="2"/>
        <v>1534.7999999999956</v>
      </c>
      <c r="J7" s="18">
        <f>(J6-J5)*30</f>
        <v>3041.100000000024</v>
      </c>
      <c r="K7" s="18">
        <f t="shared" ref="K7:L7" si="3">(K6-K5)*30</f>
        <v>2892.9000000000087</v>
      </c>
      <c r="L7" s="18">
        <f t="shared" si="3"/>
        <v>2931.5999999999804</v>
      </c>
      <c r="M7" s="18">
        <f t="shared" si="2"/>
        <v>-447302.40000000002</v>
      </c>
      <c r="N7" s="18">
        <f t="shared" si="2"/>
        <v>450465.3</v>
      </c>
      <c r="O7" s="18">
        <f t="shared" si="2"/>
        <v>1810.2000000000044</v>
      </c>
      <c r="P7" s="18">
        <f t="shared" si="2"/>
        <v>1912.8000000000065</v>
      </c>
      <c r="Q7" s="24">
        <f>SUM(E7:P7)</f>
        <v>25600.499999999953</v>
      </c>
      <c r="R7" s="37">
        <f t="shared" ref="R7" si="4">SUM(E7:P7)</f>
        <v>25600.499999999953</v>
      </c>
      <c r="S7" s="80" t="str">
        <f t="shared" si="1"/>
        <v>11</v>
      </c>
    </row>
    <row r="8" spans="1:19" ht="12.75" customHeight="1" x14ac:dyDescent="0.25">
      <c r="A8" s="170" t="s">
        <v>17</v>
      </c>
      <c r="B8" s="90">
        <v>12</v>
      </c>
      <c r="C8" s="175" t="s">
        <v>11</v>
      </c>
      <c r="D8" s="59" t="s">
        <v>4</v>
      </c>
      <c r="E8" s="17">
        <v>38625.9</v>
      </c>
      <c r="F8" s="17">
        <f>E9</f>
        <v>38694.800000000003</v>
      </c>
      <c r="G8" s="17">
        <f t="shared" ref="G8:P8" si="5">F9</f>
        <v>38730</v>
      </c>
      <c r="H8" s="17">
        <f t="shared" si="5"/>
        <v>38812.199999999997</v>
      </c>
      <c r="I8" s="17">
        <f t="shared" si="5"/>
        <v>38897.199999999997</v>
      </c>
      <c r="J8" s="17">
        <f t="shared" si="5"/>
        <v>38946.199999999997</v>
      </c>
      <c r="K8" s="17">
        <f t="shared" si="5"/>
        <v>39030.699999999997</v>
      </c>
      <c r="L8" s="17">
        <f t="shared" si="5"/>
        <v>39102.5</v>
      </c>
      <c r="M8" s="17">
        <f t="shared" si="5"/>
        <v>39146.699999999997</v>
      </c>
      <c r="N8" s="17">
        <f t="shared" si="5"/>
        <v>39210.5</v>
      </c>
      <c r="O8" s="17">
        <f t="shared" si="5"/>
        <v>39318.1</v>
      </c>
      <c r="P8" s="17">
        <f t="shared" si="5"/>
        <v>39434</v>
      </c>
      <c r="S8" s="80">
        <f t="shared" si="1"/>
        <v>12</v>
      </c>
    </row>
    <row r="9" spans="1:19" x14ac:dyDescent="0.25">
      <c r="A9" s="151"/>
      <c r="B9" s="91"/>
      <c r="C9" s="176"/>
      <c r="D9" s="21" t="s">
        <v>5</v>
      </c>
      <c r="E9" s="27">
        <v>38694.800000000003</v>
      </c>
      <c r="F9" s="17">
        <v>38730</v>
      </c>
      <c r="G9" s="17">
        <v>38812.199999999997</v>
      </c>
      <c r="H9" s="17">
        <v>38897.199999999997</v>
      </c>
      <c r="I9" s="17">
        <v>38946.199999999997</v>
      </c>
      <c r="J9" s="17">
        <v>39030.699999999997</v>
      </c>
      <c r="K9" s="17">
        <v>39102.5</v>
      </c>
      <c r="L9" s="17">
        <v>39146.699999999997</v>
      </c>
      <c r="M9" s="17">
        <v>39210.5</v>
      </c>
      <c r="N9" s="17">
        <v>39318.1</v>
      </c>
      <c r="O9" s="17">
        <v>39434</v>
      </c>
      <c r="P9" s="17">
        <v>39515.300000000003</v>
      </c>
      <c r="Q9" s="24">
        <f>(P9-E8)*20</f>
        <v>17788.000000000029</v>
      </c>
      <c r="R9" s="36">
        <f>(P9-E8)*20</f>
        <v>17788.000000000029</v>
      </c>
      <c r="S9" s="80">
        <f t="shared" si="1"/>
        <v>12</v>
      </c>
    </row>
    <row r="10" spans="1:19" ht="13.8" thickBot="1" x14ac:dyDescent="0.3">
      <c r="A10" s="171"/>
      <c r="B10" s="92"/>
      <c r="C10" s="177"/>
      <c r="D10" s="5" t="s">
        <v>10</v>
      </c>
      <c r="E10" s="62">
        <f>(E9-E8)*20</f>
        <v>1378.0000000000291</v>
      </c>
      <c r="F10" s="22">
        <f t="shared" ref="F10:P10" si="6">(F9-F8)*20</f>
        <v>703.99999999994179</v>
      </c>
      <c r="G10" s="22">
        <f t="shared" si="6"/>
        <v>1643.9999999999418</v>
      </c>
      <c r="H10" s="22">
        <f t="shared" si="6"/>
        <v>1700</v>
      </c>
      <c r="I10" s="22">
        <f t="shared" si="6"/>
        <v>980</v>
      </c>
      <c r="J10" s="22">
        <f t="shared" si="6"/>
        <v>1690</v>
      </c>
      <c r="K10" s="22">
        <f t="shared" si="6"/>
        <v>1436.0000000000582</v>
      </c>
      <c r="L10" s="22">
        <f t="shared" si="6"/>
        <v>883.99999999994179</v>
      </c>
      <c r="M10" s="22">
        <f t="shared" si="6"/>
        <v>1276.0000000000582</v>
      </c>
      <c r="N10" s="22">
        <f t="shared" si="6"/>
        <v>2151.9999999999709</v>
      </c>
      <c r="O10" s="22">
        <f t="shared" si="6"/>
        <v>2318.0000000000291</v>
      </c>
      <c r="P10" s="22">
        <f t="shared" si="6"/>
        <v>1626.0000000000582</v>
      </c>
      <c r="Q10" s="24">
        <f t="shared" ref="Q10" si="7">SUM(E10:P10)</f>
        <v>17788.000000000029</v>
      </c>
      <c r="R10" s="37">
        <f t="shared" ref="R10:R55" si="8">SUM(E10:P10)</f>
        <v>17788.000000000029</v>
      </c>
      <c r="S10" s="80">
        <f t="shared" si="1"/>
        <v>12</v>
      </c>
    </row>
    <row r="11" spans="1:19" x14ac:dyDescent="0.25">
      <c r="A11" s="162" t="s">
        <v>3</v>
      </c>
      <c r="B11" s="96" t="s">
        <v>46</v>
      </c>
      <c r="C11" s="117">
        <v>7727909</v>
      </c>
      <c r="D11" s="59" t="s">
        <v>4</v>
      </c>
      <c r="E11" s="44">
        <v>39130.400000000001</v>
      </c>
      <c r="F11" s="19">
        <f>E12</f>
        <v>42304.7</v>
      </c>
      <c r="G11" s="19">
        <f t="shared" ref="G11:P11" si="9">F12</f>
        <v>44217.7</v>
      </c>
      <c r="H11" s="19">
        <f t="shared" si="9"/>
        <v>47171</v>
      </c>
      <c r="I11" s="19">
        <f t="shared" si="9"/>
        <v>49744.1</v>
      </c>
      <c r="J11" s="19">
        <f t="shared" si="9"/>
        <v>50504.2</v>
      </c>
      <c r="K11" s="46">
        <f t="shared" si="9"/>
        <v>51060.9</v>
      </c>
      <c r="L11" s="46">
        <f t="shared" si="9"/>
        <v>51388.1</v>
      </c>
      <c r="M11" s="46">
        <f t="shared" si="9"/>
        <v>51777.599999999999</v>
      </c>
      <c r="N11" s="46">
        <f t="shared" si="9"/>
        <v>0</v>
      </c>
      <c r="O11" s="46">
        <f t="shared" si="9"/>
        <v>53674</v>
      </c>
      <c r="P11" s="46">
        <f t="shared" si="9"/>
        <v>56033.9</v>
      </c>
      <c r="S11" s="80" t="str">
        <f t="shared" si="1"/>
        <v>12</v>
      </c>
    </row>
    <row r="12" spans="1:19" x14ac:dyDescent="0.25">
      <c r="A12" s="162"/>
      <c r="B12" s="97"/>
      <c r="C12" s="117"/>
      <c r="D12" s="21" t="s">
        <v>5</v>
      </c>
      <c r="E12" s="27">
        <v>42304.7</v>
      </c>
      <c r="F12" s="17">
        <v>44217.7</v>
      </c>
      <c r="G12" s="17">
        <v>47171</v>
      </c>
      <c r="H12" s="17">
        <v>49744.1</v>
      </c>
      <c r="I12" s="17">
        <v>50504.2</v>
      </c>
      <c r="J12" s="17">
        <v>51060.9</v>
      </c>
      <c r="K12" s="44">
        <v>51388.1</v>
      </c>
      <c r="L12" s="44">
        <v>51777.599999999999</v>
      </c>
      <c r="M12" s="44"/>
      <c r="N12" s="44">
        <v>53674</v>
      </c>
      <c r="O12" s="44">
        <v>56033.9</v>
      </c>
      <c r="P12" s="44">
        <v>58412.1</v>
      </c>
      <c r="Q12" s="24">
        <f>100000+P12-E11</f>
        <v>119281.70000000001</v>
      </c>
      <c r="R12" s="36">
        <f t="shared" ref="R12" si="10">(P12-E11)</f>
        <v>19281.699999999997</v>
      </c>
      <c r="S12" s="80" t="str">
        <f t="shared" si="1"/>
        <v>12</v>
      </c>
    </row>
    <row r="13" spans="1:19" ht="13.8" thickBot="1" x14ac:dyDescent="0.3">
      <c r="A13" s="163"/>
      <c r="B13" s="98"/>
      <c r="C13" s="118"/>
      <c r="D13" s="5" t="s">
        <v>10</v>
      </c>
      <c r="E13" s="61">
        <f>E12-E11</f>
        <v>3174.2999999999956</v>
      </c>
      <c r="F13" s="18">
        <f t="shared" ref="F13:P13" si="11">F12-F11</f>
        <v>1913</v>
      </c>
      <c r="G13" s="18">
        <f t="shared" si="11"/>
        <v>2953.3000000000029</v>
      </c>
      <c r="H13" s="18">
        <f t="shared" si="11"/>
        <v>2573.0999999999985</v>
      </c>
      <c r="I13" s="18">
        <f t="shared" si="11"/>
        <v>760.09999999999854</v>
      </c>
      <c r="J13" s="18">
        <f t="shared" si="11"/>
        <v>556.70000000000437</v>
      </c>
      <c r="K13" s="18">
        <f t="shared" si="11"/>
        <v>327.19999999999709</v>
      </c>
      <c r="L13" s="18">
        <f t="shared" si="11"/>
        <v>389.5</v>
      </c>
      <c r="M13" s="45">
        <f t="shared" si="11"/>
        <v>-51777.599999999999</v>
      </c>
      <c r="N13" s="45">
        <f t="shared" si="11"/>
        <v>53674</v>
      </c>
      <c r="O13" s="45">
        <f t="shared" si="11"/>
        <v>2359.9000000000015</v>
      </c>
      <c r="P13" s="45">
        <f t="shared" si="11"/>
        <v>2378.1999999999971</v>
      </c>
      <c r="Q13" s="24">
        <f>SUM(E13:P13)</f>
        <v>19281.699999999997</v>
      </c>
      <c r="R13" s="37">
        <f t="shared" si="8"/>
        <v>19281.699999999997</v>
      </c>
      <c r="S13" s="80" t="str">
        <f t="shared" si="1"/>
        <v>12</v>
      </c>
    </row>
    <row r="14" spans="1:19" x14ac:dyDescent="0.25">
      <c r="A14" s="161" t="s">
        <v>19</v>
      </c>
      <c r="B14" s="96" t="s">
        <v>36</v>
      </c>
      <c r="C14" s="159">
        <v>2835406</v>
      </c>
      <c r="D14" s="59" t="s">
        <v>4</v>
      </c>
      <c r="E14" s="17">
        <v>103679.6</v>
      </c>
      <c r="F14" s="16">
        <f t="shared" ref="F14:P14" si="12">E15</f>
        <v>103792.7</v>
      </c>
      <c r="G14" s="16">
        <f t="shared" si="12"/>
        <v>103856.7</v>
      </c>
      <c r="H14" s="16">
        <f t="shared" si="12"/>
        <v>103960.9</v>
      </c>
      <c r="I14" s="16">
        <f t="shared" si="12"/>
        <v>104092.1</v>
      </c>
      <c r="J14" s="16">
        <f t="shared" si="12"/>
        <v>104125.7</v>
      </c>
      <c r="K14" s="16">
        <f t="shared" si="12"/>
        <v>104453.7</v>
      </c>
      <c r="L14" s="16">
        <f t="shared" si="12"/>
        <v>104350.1</v>
      </c>
      <c r="M14" s="16">
        <f t="shared" si="12"/>
        <v>104449.4</v>
      </c>
      <c r="N14" s="16">
        <f t="shared" si="12"/>
        <v>0</v>
      </c>
      <c r="O14" s="16">
        <f t="shared" si="12"/>
        <v>104625</v>
      </c>
      <c r="P14" s="16">
        <f t="shared" si="12"/>
        <v>104740</v>
      </c>
      <c r="S14" s="80" t="str">
        <f t="shared" si="1"/>
        <v>13</v>
      </c>
    </row>
    <row r="15" spans="1:19" x14ac:dyDescent="0.25">
      <c r="A15" s="162"/>
      <c r="B15" s="97"/>
      <c r="C15" s="117"/>
      <c r="D15" s="21" t="s">
        <v>5</v>
      </c>
      <c r="E15" s="27">
        <v>103792.7</v>
      </c>
      <c r="F15" s="17">
        <v>103856.7</v>
      </c>
      <c r="G15" s="17">
        <v>103960.9</v>
      </c>
      <c r="H15" s="17">
        <v>104092.1</v>
      </c>
      <c r="I15" s="17">
        <v>104125.7</v>
      </c>
      <c r="J15" s="17">
        <v>104453.7</v>
      </c>
      <c r="K15" s="17">
        <v>104350.1</v>
      </c>
      <c r="L15" s="17">
        <v>104449.4</v>
      </c>
      <c r="M15" s="17"/>
      <c r="N15" s="17">
        <v>104625</v>
      </c>
      <c r="O15" s="17">
        <v>104740</v>
      </c>
      <c r="P15" s="17">
        <v>104849.3</v>
      </c>
      <c r="Q15" s="24">
        <f>P15-E14</f>
        <v>1169.6999999999971</v>
      </c>
      <c r="R15" s="36">
        <f t="shared" ref="R15" si="13">(P15-E14)</f>
        <v>1169.6999999999971</v>
      </c>
      <c r="S15" s="80" t="str">
        <f t="shared" si="1"/>
        <v>13</v>
      </c>
    </row>
    <row r="16" spans="1:19" ht="13.8" thickBot="1" x14ac:dyDescent="0.3">
      <c r="A16" s="163"/>
      <c r="B16" s="98"/>
      <c r="C16" s="118"/>
      <c r="D16" s="5" t="s">
        <v>10</v>
      </c>
      <c r="E16" s="61">
        <f t="shared" ref="E16:P16" si="14">E15-E14</f>
        <v>113.09999999999127</v>
      </c>
      <c r="F16" s="18">
        <f t="shared" si="14"/>
        <v>64</v>
      </c>
      <c r="G16" s="18">
        <f t="shared" si="14"/>
        <v>104.19999999999709</v>
      </c>
      <c r="H16" s="18">
        <f t="shared" si="14"/>
        <v>131.20000000001164</v>
      </c>
      <c r="I16" s="18">
        <f t="shared" si="14"/>
        <v>33.599999999991269</v>
      </c>
      <c r="J16" s="18">
        <f t="shared" si="14"/>
        <v>328</v>
      </c>
      <c r="K16" s="18">
        <f t="shared" si="14"/>
        <v>-103.59999999999127</v>
      </c>
      <c r="L16" s="18">
        <f t="shared" si="14"/>
        <v>99.299999999988358</v>
      </c>
      <c r="M16" s="18">
        <f t="shared" si="14"/>
        <v>-104449.4</v>
      </c>
      <c r="N16" s="18">
        <f t="shared" si="14"/>
        <v>104625</v>
      </c>
      <c r="O16" s="18">
        <f t="shared" si="14"/>
        <v>115</v>
      </c>
      <c r="P16" s="18">
        <f t="shared" si="14"/>
        <v>109.30000000000291</v>
      </c>
      <c r="Q16" s="24">
        <f>SUM(E16:P16)</f>
        <v>1169.6999999999971</v>
      </c>
      <c r="R16" s="37">
        <f t="shared" si="8"/>
        <v>1169.6999999999971</v>
      </c>
      <c r="S16" s="80" t="str">
        <f t="shared" si="1"/>
        <v>13</v>
      </c>
    </row>
    <row r="17" spans="1:19" ht="12.75" customHeight="1" x14ac:dyDescent="0.25">
      <c r="A17" s="140" t="s">
        <v>53</v>
      </c>
      <c r="B17" s="93" t="s">
        <v>45</v>
      </c>
      <c r="C17" s="152" t="s">
        <v>61</v>
      </c>
      <c r="D17" s="58" t="s">
        <v>4</v>
      </c>
      <c r="E17" s="44">
        <v>7966.92</v>
      </c>
      <c r="F17" s="16">
        <f>E18</f>
        <v>8008.34</v>
      </c>
      <c r="G17" s="16">
        <f t="shared" ref="G17:P17" si="15">F18</f>
        <v>8030.89</v>
      </c>
      <c r="H17" s="16">
        <f t="shared" si="15"/>
        <v>8064.82</v>
      </c>
      <c r="I17" s="16">
        <f t="shared" si="15"/>
        <v>8105.68</v>
      </c>
      <c r="J17" s="16">
        <f t="shared" si="15"/>
        <v>8122.76</v>
      </c>
      <c r="K17" s="48">
        <f t="shared" si="15"/>
        <v>8154.35</v>
      </c>
      <c r="L17" s="48">
        <f t="shared" si="15"/>
        <v>8185.74</v>
      </c>
      <c r="M17" s="48">
        <f t="shared" si="15"/>
        <v>8221.16</v>
      </c>
      <c r="N17" s="48">
        <f t="shared" si="15"/>
        <v>0</v>
      </c>
      <c r="O17" s="48">
        <f t="shared" si="15"/>
        <v>8276.0400000000009</v>
      </c>
      <c r="P17" s="48">
        <f t="shared" si="15"/>
        <v>8313.93</v>
      </c>
      <c r="S17" s="80" t="str">
        <f t="shared" si="1"/>
        <v>14</v>
      </c>
    </row>
    <row r="18" spans="1:19" x14ac:dyDescent="0.25">
      <c r="A18" s="141"/>
      <c r="B18" s="94"/>
      <c r="C18" s="153"/>
      <c r="D18" s="21" t="s">
        <v>5</v>
      </c>
      <c r="E18" s="27">
        <v>8008.34</v>
      </c>
      <c r="F18" s="17">
        <v>8030.89</v>
      </c>
      <c r="G18" s="17">
        <v>8064.82</v>
      </c>
      <c r="H18" s="17">
        <v>8105.68</v>
      </c>
      <c r="I18" s="17">
        <v>8122.76</v>
      </c>
      <c r="J18" s="17">
        <v>8154.35</v>
      </c>
      <c r="K18" s="44">
        <v>8185.74</v>
      </c>
      <c r="L18" s="44">
        <v>8221.16</v>
      </c>
      <c r="M18" s="44"/>
      <c r="N18" s="44">
        <v>8276.0400000000009</v>
      </c>
      <c r="O18" s="44">
        <v>8313.93</v>
      </c>
      <c r="P18" s="44">
        <v>8342.8700000000008</v>
      </c>
      <c r="Q18" s="24">
        <f>(P18-E17)*80</f>
        <v>30076.000000000058</v>
      </c>
      <c r="R18" s="36">
        <f>(P18-E17)*80</f>
        <v>30076.000000000058</v>
      </c>
      <c r="S18" s="80" t="str">
        <f t="shared" si="1"/>
        <v>14</v>
      </c>
    </row>
    <row r="19" spans="1:19" ht="13.8" thickBot="1" x14ac:dyDescent="0.3">
      <c r="A19" s="142"/>
      <c r="B19" s="95"/>
      <c r="C19" s="154"/>
      <c r="D19" s="5" t="s">
        <v>10</v>
      </c>
      <c r="E19" s="61">
        <f>(E18-E17)*80</f>
        <v>3313.6000000000058</v>
      </c>
      <c r="F19" s="18">
        <f t="shared" ref="F19:P19" si="16">(F18-F17)*80</f>
        <v>1804.0000000000146</v>
      </c>
      <c r="G19" s="18">
        <f t="shared" si="16"/>
        <v>2714.3999999999505</v>
      </c>
      <c r="H19" s="18">
        <f t="shared" si="16"/>
        <v>3268.8000000000466</v>
      </c>
      <c r="I19" s="18">
        <f t="shared" si="16"/>
        <v>1366.3999999999942</v>
      </c>
      <c r="J19" s="18">
        <f t="shared" si="16"/>
        <v>2527.2000000000116</v>
      </c>
      <c r="K19" s="18">
        <f t="shared" si="16"/>
        <v>2511.1999999999534</v>
      </c>
      <c r="L19" s="18">
        <f t="shared" si="16"/>
        <v>2833.6000000000058</v>
      </c>
      <c r="M19" s="45">
        <f t="shared" si="16"/>
        <v>-657692.80000000005</v>
      </c>
      <c r="N19" s="45">
        <f t="shared" si="16"/>
        <v>662083.20000000007</v>
      </c>
      <c r="O19" s="45">
        <f t="shared" si="16"/>
        <v>3031.1999999999534</v>
      </c>
      <c r="P19" s="45">
        <f t="shared" si="16"/>
        <v>2315.2000000000407</v>
      </c>
      <c r="Q19" s="24">
        <f>SUM(E19:P19)</f>
        <v>30075.999999999971</v>
      </c>
      <c r="R19" s="37">
        <f t="shared" si="8"/>
        <v>30075.999999999971</v>
      </c>
      <c r="S19" s="80" t="str">
        <f t="shared" si="1"/>
        <v>14</v>
      </c>
    </row>
    <row r="20" spans="1:19" x14ac:dyDescent="0.25">
      <c r="A20" s="148" t="s">
        <v>7</v>
      </c>
      <c r="B20" s="96" t="s">
        <v>44</v>
      </c>
      <c r="C20" s="117">
        <v>43632030</v>
      </c>
      <c r="D20" s="59" t="s">
        <v>4</v>
      </c>
      <c r="E20" s="44">
        <v>351631.4</v>
      </c>
      <c r="F20" s="19">
        <f>E21</f>
        <v>354308.5</v>
      </c>
      <c r="G20" s="19">
        <f t="shared" ref="G20:P20" si="17">F21</f>
        <v>355601.4</v>
      </c>
      <c r="H20" s="19">
        <f t="shared" si="17"/>
        <v>357481.5</v>
      </c>
      <c r="I20" s="19">
        <f t="shared" si="17"/>
        <v>358727.9</v>
      </c>
      <c r="J20" s="19">
        <f t="shared" si="17"/>
        <v>358902.8</v>
      </c>
      <c r="K20" s="46">
        <f t="shared" si="17"/>
        <v>359043.1</v>
      </c>
      <c r="L20" s="46">
        <f t="shared" si="17"/>
        <v>359166.5</v>
      </c>
      <c r="M20" s="46">
        <f t="shared" si="17"/>
        <v>359280.4</v>
      </c>
      <c r="N20" s="46">
        <f t="shared" si="17"/>
        <v>0</v>
      </c>
      <c r="O20" s="46">
        <f t="shared" si="17"/>
        <v>360590.3</v>
      </c>
      <c r="P20" s="46">
        <f t="shared" si="17"/>
        <v>362357.4</v>
      </c>
      <c r="S20" s="80" t="str">
        <f t="shared" si="1"/>
        <v>16</v>
      </c>
    </row>
    <row r="21" spans="1:19" x14ac:dyDescent="0.25">
      <c r="A21" s="149"/>
      <c r="B21" s="97"/>
      <c r="C21" s="117"/>
      <c r="D21" s="21" t="s">
        <v>5</v>
      </c>
      <c r="E21" s="27">
        <v>354308.5</v>
      </c>
      <c r="F21" s="17">
        <v>355601.4</v>
      </c>
      <c r="G21" s="17">
        <v>357481.5</v>
      </c>
      <c r="H21" s="17">
        <v>358727.9</v>
      </c>
      <c r="I21" s="17">
        <v>358902.8</v>
      </c>
      <c r="J21" s="17">
        <v>359043.1</v>
      </c>
      <c r="K21" s="44">
        <v>359166.5</v>
      </c>
      <c r="L21" s="44">
        <v>359280.4</v>
      </c>
      <c r="M21" s="44"/>
      <c r="N21" s="44">
        <v>360590.3</v>
      </c>
      <c r="O21" s="44">
        <v>362357.4</v>
      </c>
      <c r="P21" s="44">
        <v>364115.3</v>
      </c>
      <c r="Q21" s="24">
        <f t="shared" ref="Q21" si="18">P21-E20</f>
        <v>12483.899999999965</v>
      </c>
      <c r="R21" s="36">
        <f t="shared" ref="R21" si="19">(P21-E20)</f>
        <v>12483.899999999965</v>
      </c>
      <c r="S21" s="80" t="str">
        <f t="shared" si="1"/>
        <v>16</v>
      </c>
    </row>
    <row r="22" spans="1:19" ht="13.8" thickBot="1" x14ac:dyDescent="0.3">
      <c r="A22" s="150"/>
      <c r="B22" s="98"/>
      <c r="C22" s="118"/>
      <c r="D22" s="5" t="s">
        <v>10</v>
      </c>
      <c r="E22" s="61">
        <f>E21-E20</f>
        <v>2677.0999999999767</v>
      </c>
      <c r="F22" s="61">
        <f>F21-F20</f>
        <v>1292.9000000000233</v>
      </c>
      <c r="G22" s="18">
        <f t="shared" ref="G22:P22" si="20">G21-G20</f>
        <v>1880.0999999999767</v>
      </c>
      <c r="H22" s="18">
        <f t="shared" si="20"/>
        <v>1246.4000000000233</v>
      </c>
      <c r="I22" s="18">
        <f t="shared" si="20"/>
        <v>174.89999999996508</v>
      </c>
      <c r="J22" s="18">
        <f t="shared" si="20"/>
        <v>140.29999999998836</v>
      </c>
      <c r="K22" s="18">
        <f t="shared" si="20"/>
        <v>123.40000000002328</v>
      </c>
      <c r="L22" s="18">
        <f t="shared" si="20"/>
        <v>113.90000000002328</v>
      </c>
      <c r="M22" s="45">
        <f t="shared" si="20"/>
        <v>-359280.4</v>
      </c>
      <c r="N22" s="45">
        <f t="shared" si="20"/>
        <v>360590.3</v>
      </c>
      <c r="O22" s="45">
        <f t="shared" si="20"/>
        <v>1767.1000000000349</v>
      </c>
      <c r="P22" s="45">
        <f t="shared" si="20"/>
        <v>1757.8999999999651</v>
      </c>
      <c r="Q22" s="24">
        <f t="shared" ref="Q22" si="21">SUM(E22:P22)</f>
        <v>12483.899999999965</v>
      </c>
      <c r="R22" s="37">
        <f t="shared" si="8"/>
        <v>12483.899999999965</v>
      </c>
      <c r="S22" s="80" t="str">
        <f t="shared" si="1"/>
        <v>16</v>
      </c>
    </row>
    <row r="23" spans="1:19" x14ac:dyDescent="0.25">
      <c r="A23" s="161" t="s">
        <v>21</v>
      </c>
      <c r="B23" s="96" t="s">
        <v>40</v>
      </c>
      <c r="C23" s="178" t="s">
        <v>20</v>
      </c>
      <c r="D23" s="58" t="s">
        <v>4</v>
      </c>
      <c r="E23" s="17">
        <v>74594.53</v>
      </c>
      <c r="F23" s="16">
        <f>E24</f>
        <v>74815.37</v>
      </c>
      <c r="G23" s="16">
        <f t="shared" ref="G23:P23" si="22">F24</f>
        <v>74943.3</v>
      </c>
      <c r="H23" s="16">
        <f t="shared" si="22"/>
        <v>75117.41</v>
      </c>
      <c r="I23" s="16">
        <f t="shared" si="22"/>
        <v>75351.179999999993</v>
      </c>
      <c r="J23" s="16">
        <f t="shared" si="22"/>
        <v>75449.38</v>
      </c>
      <c r="K23" s="16">
        <f t="shared" si="22"/>
        <v>75635.66</v>
      </c>
      <c r="L23" s="16">
        <f t="shared" si="22"/>
        <v>75806.47</v>
      </c>
      <c r="M23" s="16">
        <f t="shared" si="22"/>
        <v>75975.59</v>
      </c>
      <c r="N23" s="16">
        <f t="shared" si="22"/>
        <v>0</v>
      </c>
      <c r="O23" s="16">
        <f t="shared" si="22"/>
        <v>76258.23</v>
      </c>
      <c r="P23" s="16">
        <f t="shared" si="22"/>
        <v>76470.98</v>
      </c>
      <c r="S23" s="80" t="str">
        <f t="shared" si="1"/>
        <v>18</v>
      </c>
    </row>
    <row r="24" spans="1:19" x14ac:dyDescent="0.25">
      <c r="A24" s="162"/>
      <c r="B24" s="97"/>
      <c r="C24" s="146"/>
      <c r="D24" s="21" t="s">
        <v>5</v>
      </c>
      <c r="E24" s="27">
        <v>74815.37</v>
      </c>
      <c r="F24" s="17">
        <v>74943.3</v>
      </c>
      <c r="G24" s="17">
        <v>75117.41</v>
      </c>
      <c r="H24" s="17">
        <v>75351.179999999993</v>
      </c>
      <c r="I24" s="17">
        <v>75449.38</v>
      </c>
      <c r="J24" s="17">
        <v>75635.66</v>
      </c>
      <c r="K24" s="17">
        <v>75806.47</v>
      </c>
      <c r="L24" s="17">
        <v>75975.59</v>
      </c>
      <c r="M24" s="17"/>
      <c r="N24" s="17">
        <v>76258.23</v>
      </c>
      <c r="O24" s="17">
        <v>76470.98</v>
      </c>
      <c r="P24" s="17">
        <v>76623.59</v>
      </c>
      <c r="Q24" s="24">
        <f>(P24-E23)*50</f>
        <v>101452.99999999988</v>
      </c>
      <c r="R24" s="36">
        <f>(P24-E23)*50</f>
        <v>101452.99999999988</v>
      </c>
      <c r="S24" s="80" t="str">
        <f t="shared" si="1"/>
        <v>18</v>
      </c>
    </row>
    <row r="25" spans="1:19" ht="13.8" thickBot="1" x14ac:dyDescent="0.3">
      <c r="A25" s="163"/>
      <c r="B25" s="98"/>
      <c r="C25" s="147"/>
      <c r="D25" s="60" t="s">
        <v>10</v>
      </c>
      <c r="E25" s="61">
        <f>(E24-E23)*50</f>
        <v>11041.999999999825</v>
      </c>
      <c r="F25" s="18">
        <f t="shared" ref="F25:P25" si="23">(F24-F23)*50</f>
        <v>6396.5000000003783</v>
      </c>
      <c r="G25" s="18">
        <f t="shared" si="23"/>
        <v>8705.5000000000291</v>
      </c>
      <c r="H25" s="18">
        <f t="shared" si="23"/>
        <v>11688.499999999476</v>
      </c>
      <c r="I25" s="18">
        <f t="shared" si="23"/>
        <v>4910.0000000005821</v>
      </c>
      <c r="J25" s="18">
        <f t="shared" si="23"/>
        <v>9313.9999999999418</v>
      </c>
      <c r="K25" s="18">
        <f t="shared" si="23"/>
        <v>8540.4999999998836</v>
      </c>
      <c r="L25" s="18">
        <f t="shared" si="23"/>
        <v>8455.9999999997672</v>
      </c>
      <c r="M25" s="18">
        <f t="shared" si="23"/>
        <v>-3798779.5</v>
      </c>
      <c r="N25" s="18">
        <f t="shared" si="23"/>
        <v>3812911.5</v>
      </c>
      <c r="O25" s="18">
        <f t="shared" si="23"/>
        <v>10637.5</v>
      </c>
      <c r="P25" s="18">
        <f t="shared" si="23"/>
        <v>7630.5000000000291</v>
      </c>
      <c r="Q25" s="24">
        <f>SUM(E25:P25)</f>
        <v>101453.00000000003</v>
      </c>
      <c r="R25" s="37">
        <f t="shared" si="8"/>
        <v>101453.00000000003</v>
      </c>
      <c r="S25" s="80" t="str">
        <f t="shared" si="1"/>
        <v>18</v>
      </c>
    </row>
    <row r="26" spans="1:19" x14ac:dyDescent="0.25">
      <c r="A26" s="162" t="s">
        <v>22</v>
      </c>
      <c r="B26" s="96" t="s">
        <v>40</v>
      </c>
      <c r="C26" s="117">
        <v>7300265</v>
      </c>
      <c r="D26" s="59" t="s">
        <v>4</v>
      </c>
      <c r="E26" s="17">
        <v>709995.4</v>
      </c>
      <c r="F26" s="19">
        <f>E27</f>
        <v>713748.6</v>
      </c>
      <c r="G26" s="19">
        <f t="shared" ref="G26:P26" si="24">F27</f>
        <v>715921.2</v>
      </c>
      <c r="H26" s="19">
        <f t="shared" si="24"/>
        <v>718404.7</v>
      </c>
      <c r="I26" s="19">
        <f t="shared" si="24"/>
        <v>721995.4</v>
      </c>
      <c r="J26" s="19">
        <f t="shared" si="24"/>
        <v>723448.8</v>
      </c>
      <c r="K26" s="19">
        <f t="shared" si="24"/>
        <v>726323.6</v>
      </c>
      <c r="L26" s="19">
        <f t="shared" si="24"/>
        <v>729156</v>
      </c>
      <c r="M26" s="19">
        <f t="shared" si="24"/>
        <v>731622.9</v>
      </c>
      <c r="N26" s="19">
        <f t="shared" si="24"/>
        <v>0</v>
      </c>
      <c r="O26" s="19">
        <f t="shared" si="24"/>
        <v>735676.3</v>
      </c>
      <c r="P26" s="19">
        <f t="shared" si="24"/>
        <v>739216.8</v>
      </c>
      <c r="S26" s="80" t="str">
        <f t="shared" si="1"/>
        <v>18</v>
      </c>
    </row>
    <row r="27" spans="1:19" x14ac:dyDescent="0.25">
      <c r="A27" s="162"/>
      <c r="B27" s="97"/>
      <c r="C27" s="117"/>
      <c r="D27" s="21" t="s">
        <v>5</v>
      </c>
      <c r="E27" s="27">
        <v>713748.6</v>
      </c>
      <c r="F27" s="17">
        <v>715921.2</v>
      </c>
      <c r="G27" s="17">
        <v>718404.7</v>
      </c>
      <c r="H27" s="17">
        <v>721995.4</v>
      </c>
      <c r="I27" s="17">
        <v>723448.8</v>
      </c>
      <c r="J27" s="17">
        <v>726323.6</v>
      </c>
      <c r="K27" s="17">
        <v>729156</v>
      </c>
      <c r="L27" s="17">
        <v>731622.9</v>
      </c>
      <c r="M27" s="17"/>
      <c r="N27" s="17">
        <v>735676.3</v>
      </c>
      <c r="O27" s="17">
        <v>739216.8</v>
      </c>
      <c r="P27" s="17">
        <v>741616.6</v>
      </c>
      <c r="Q27" s="24">
        <f>P27-E26</f>
        <v>31621.199999999953</v>
      </c>
      <c r="R27" s="36">
        <f t="shared" ref="R27" si="25">(P27-E26)</f>
        <v>31621.199999999953</v>
      </c>
      <c r="S27" s="80" t="str">
        <f t="shared" si="1"/>
        <v>18</v>
      </c>
    </row>
    <row r="28" spans="1:19" ht="13.8" thickBot="1" x14ac:dyDescent="0.3">
      <c r="A28" s="163"/>
      <c r="B28" s="98"/>
      <c r="C28" s="118"/>
      <c r="D28" s="5" t="s">
        <v>10</v>
      </c>
      <c r="E28" s="61">
        <f>E27-E26</f>
        <v>3753.1999999999534</v>
      </c>
      <c r="F28" s="18">
        <f t="shared" ref="F28:P28" si="26">F27-F26</f>
        <v>2172.5999999999767</v>
      </c>
      <c r="G28" s="18">
        <f t="shared" si="26"/>
        <v>2483.5</v>
      </c>
      <c r="H28" s="18">
        <f t="shared" si="26"/>
        <v>3590.7000000000698</v>
      </c>
      <c r="I28" s="18">
        <f t="shared" si="26"/>
        <v>1453.4000000000233</v>
      </c>
      <c r="J28" s="18">
        <f t="shared" si="26"/>
        <v>2874.7999999999302</v>
      </c>
      <c r="K28" s="18">
        <f t="shared" si="26"/>
        <v>2832.4000000000233</v>
      </c>
      <c r="L28" s="18">
        <f t="shared" si="26"/>
        <v>2466.9000000000233</v>
      </c>
      <c r="M28" s="18">
        <f t="shared" si="26"/>
        <v>-731622.9</v>
      </c>
      <c r="N28" s="18">
        <f t="shared" si="26"/>
        <v>735676.3</v>
      </c>
      <c r="O28" s="18">
        <f t="shared" si="26"/>
        <v>3540.5</v>
      </c>
      <c r="P28" s="18">
        <f t="shared" si="26"/>
        <v>2399.7999999999302</v>
      </c>
      <c r="Q28" s="24">
        <f>SUM(E28:P28)</f>
        <v>31621.199999999953</v>
      </c>
      <c r="R28" s="37">
        <f t="shared" si="8"/>
        <v>31621.199999999953</v>
      </c>
      <c r="S28" s="80" t="str">
        <f t="shared" si="1"/>
        <v>18</v>
      </c>
    </row>
    <row r="29" spans="1:19" x14ac:dyDescent="0.25">
      <c r="A29" s="167" t="s">
        <v>14</v>
      </c>
      <c r="B29" s="155" t="s">
        <v>42</v>
      </c>
      <c r="C29" s="159" t="s">
        <v>13</v>
      </c>
      <c r="D29" s="58" t="s">
        <v>4</v>
      </c>
      <c r="E29" s="69"/>
      <c r="F29" s="70">
        <f>E30</f>
        <v>0</v>
      </c>
      <c r="G29" s="70">
        <f t="shared" ref="G29:P29" si="27">F30</f>
        <v>0</v>
      </c>
      <c r="H29" s="70">
        <f t="shared" si="27"/>
        <v>0</v>
      </c>
      <c r="I29" s="70">
        <f t="shared" si="27"/>
        <v>0</v>
      </c>
      <c r="J29" s="70">
        <f t="shared" si="27"/>
        <v>0</v>
      </c>
      <c r="K29" s="70">
        <f t="shared" si="27"/>
        <v>0</v>
      </c>
      <c r="L29" s="70">
        <f t="shared" si="27"/>
        <v>0</v>
      </c>
      <c r="M29" s="70">
        <f t="shared" si="27"/>
        <v>0</v>
      </c>
      <c r="N29" s="70">
        <f t="shared" si="27"/>
        <v>0</v>
      </c>
      <c r="O29" s="70">
        <f t="shared" si="27"/>
        <v>10116</v>
      </c>
      <c r="P29" s="70">
        <f t="shared" si="27"/>
        <v>102876</v>
      </c>
      <c r="S29" s="80" t="str">
        <f t="shared" si="1"/>
        <v>19</v>
      </c>
    </row>
    <row r="30" spans="1:19" x14ac:dyDescent="0.25">
      <c r="A30" s="168"/>
      <c r="B30" s="156"/>
      <c r="C30" s="117"/>
      <c r="D30" s="21" t="s">
        <v>5</v>
      </c>
      <c r="E30" s="71"/>
      <c r="F30" s="71"/>
      <c r="G30" s="71"/>
      <c r="H30" s="71"/>
      <c r="I30" s="67"/>
      <c r="J30" s="67"/>
      <c r="K30" s="67"/>
      <c r="L30" s="67"/>
      <c r="M30" s="67"/>
      <c r="N30" s="67">
        <v>10116</v>
      </c>
      <c r="O30" s="67">
        <v>102876</v>
      </c>
      <c r="P30" s="67">
        <v>109760</v>
      </c>
      <c r="Q30" s="24">
        <f>P30-E29</f>
        <v>109760</v>
      </c>
      <c r="R30" s="36">
        <f t="shared" ref="R30" si="28">(P30-E29)</f>
        <v>109760</v>
      </c>
      <c r="S30" s="80" t="str">
        <f t="shared" si="1"/>
        <v>19</v>
      </c>
    </row>
    <row r="31" spans="1:19" ht="13.8" thickBot="1" x14ac:dyDescent="0.3">
      <c r="A31" s="169"/>
      <c r="B31" s="157"/>
      <c r="C31" s="118"/>
      <c r="D31" s="5" t="s">
        <v>10</v>
      </c>
      <c r="E31" s="72">
        <f>E30-E29</f>
        <v>0</v>
      </c>
      <c r="F31" s="73">
        <f t="shared" ref="F31:P31" si="29">F30-F29</f>
        <v>0</v>
      </c>
      <c r="G31" s="73">
        <f t="shared" si="29"/>
        <v>0</v>
      </c>
      <c r="H31" s="73">
        <f t="shared" si="29"/>
        <v>0</v>
      </c>
      <c r="I31" s="73">
        <f t="shared" si="29"/>
        <v>0</v>
      </c>
      <c r="J31" s="73">
        <f t="shared" si="29"/>
        <v>0</v>
      </c>
      <c r="K31" s="73">
        <f t="shared" si="29"/>
        <v>0</v>
      </c>
      <c r="L31" s="73">
        <f t="shared" si="29"/>
        <v>0</v>
      </c>
      <c r="M31" s="73">
        <f t="shared" si="29"/>
        <v>0</v>
      </c>
      <c r="N31" s="73">
        <f t="shared" si="29"/>
        <v>10116</v>
      </c>
      <c r="O31" s="73">
        <f t="shared" si="29"/>
        <v>92760</v>
      </c>
      <c r="P31" s="73">
        <f t="shared" si="29"/>
        <v>6884</v>
      </c>
      <c r="Q31" s="24">
        <f>SUM(E31:P31)</f>
        <v>109760</v>
      </c>
      <c r="R31" s="37">
        <f t="shared" si="8"/>
        <v>109760</v>
      </c>
      <c r="S31" s="80" t="str">
        <f t="shared" si="1"/>
        <v>19</v>
      </c>
    </row>
    <row r="32" spans="1:19" ht="12.75" customHeight="1" x14ac:dyDescent="0.25">
      <c r="A32" s="122" t="s">
        <v>15</v>
      </c>
      <c r="B32" s="90" t="s">
        <v>43</v>
      </c>
      <c r="C32" s="152" t="s">
        <v>60</v>
      </c>
      <c r="D32" s="58" t="s">
        <v>4</v>
      </c>
      <c r="E32" s="17">
        <v>14717.58</v>
      </c>
      <c r="F32" s="16">
        <f>E33</f>
        <v>14896.64</v>
      </c>
      <c r="G32" s="16">
        <f t="shared" ref="G32:P32" si="30">F33</f>
        <v>14995.14</v>
      </c>
      <c r="H32" s="16">
        <f t="shared" si="30"/>
        <v>15157.46</v>
      </c>
      <c r="I32" s="16">
        <f t="shared" si="30"/>
        <v>15367.65</v>
      </c>
      <c r="J32" s="16">
        <f t="shared" si="30"/>
        <v>15458.07</v>
      </c>
      <c r="K32" s="16">
        <f t="shared" si="30"/>
        <v>15616.14</v>
      </c>
      <c r="L32" s="16">
        <f t="shared" si="30"/>
        <v>15766.8</v>
      </c>
      <c r="M32" s="16">
        <f t="shared" si="30"/>
        <v>15931.04</v>
      </c>
      <c r="N32" s="16">
        <f t="shared" si="30"/>
        <v>0</v>
      </c>
      <c r="O32" s="16">
        <f t="shared" si="30"/>
        <v>16203.13</v>
      </c>
      <c r="P32" s="16">
        <f t="shared" si="30"/>
        <v>16384.29</v>
      </c>
      <c r="S32" s="80" t="str">
        <f t="shared" si="1"/>
        <v>20</v>
      </c>
    </row>
    <row r="33" spans="1:19" ht="12.75" customHeight="1" x14ac:dyDescent="0.25">
      <c r="A33" s="123"/>
      <c r="B33" s="91"/>
      <c r="C33" s="117"/>
      <c r="D33" s="21" t="s">
        <v>5</v>
      </c>
      <c r="E33" s="27">
        <v>14896.64</v>
      </c>
      <c r="F33" s="17">
        <v>14995.14</v>
      </c>
      <c r="G33" s="17">
        <v>15157.46</v>
      </c>
      <c r="H33" s="17">
        <v>15367.65</v>
      </c>
      <c r="I33" s="17">
        <v>15458.07</v>
      </c>
      <c r="J33" s="17">
        <v>15616.14</v>
      </c>
      <c r="K33" s="17">
        <v>15766.8</v>
      </c>
      <c r="L33" s="17">
        <v>15931.04</v>
      </c>
      <c r="M33" s="17"/>
      <c r="N33" s="17">
        <v>16203.13</v>
      </c>
      <c r="O33" s="17">
        <v>16384.29</v>
      </c>
      <c r="P33" s="17">
        <v>16521.669999999998</v>
      </c>
      <c r="Q33" s="24">
        <f>(P33-E32)*40</f>
        <v>72163.599999999933</v>
      </c>
      <c r="R33" s="36">
        <f>(P33-E32)*40</f>
        <v>72163.599999999933</v>
      </c>
      <c r="S33" s="80" t="str">
        <f t="shared" si="1"/>
        <v>20</v>
      </c>
    </row>
    <row r="34" spans="1:19" ht="13.5" customHeight="1" thickBot="1" x14ac:dyDescent="0.3">
      <c r="A34" s="123"/>
      <c r="B34" s="92"/>
      <c r="C34" s="117"/>
      <c r="D34" s="10" t="s">
        <v>10</v>
      </c>
      <c r="E34" s="61">
        <f>(E33-E32)*40</f>
        <v>7162.3999999999796</v>
      </c>
      <c r="F34" s="18">
        <f t="shared" ref="F34:P34" si="31">(F33-F32)*40</f>
        <v>3940</v>
      </c>
      <c r="G34" s="18">
        <f t="shared" si="31"/>
        <v>6492.7999999999884</v>
      </c>
      <c r="H34" s="18">
        <f t="shared" si="31"/>
        <v>8407.6000000000204</v>
      </c>
      <c r="I34" s="18">
        <f t="shared" si="31"/>
        <v>3616.8000000000029</v>
      </c>
      <c r="J34" s="18">
        <f t="shared" si="31"/>
        <v>6322.7999999999884</v>
      </c>
      <c r="K34" s="18">
        <f t="shared" si="31"/>
        <v>6026.3999999999942</v>
      </c>
      <c r="L34" s="18">
        <f t="shared" si="31"/>
        <v>6569.600000000064</v>
      </c>
      <c r="M34" s="18">
        <f t="shared" si="31"/>
        <v>-637241.60000000009</v>
      </c>
      <c r="N34" s="18">
        <f t="shared" si="31"/>
        <v>648125.19999999995</v>
      </c>
      <c r="O34" s="18">
        <f t="shared" si="31"/>
        <v>7246.4000000000669</v>
      </c>
      <c r="P34" s="18">
        <f t="shared" si="31"/>
        <v>5495.1999999998952</v>
      </c>
      <c r="Q34" s="24">
        <f>SUM(E34:P34)</f>
        <v>72163.599999999846</v>
      </c>
      <c r="R34" s="37">
        <f t="shared" si="8"/>
        <v>72163.599999999846</v>
      </c>
      <c r="S34" s="80" t="str">
        <f t="shared" si="1"/>
        <v>20</v>
      </c>
    </row>
    <row r="35" spans="1:19" x14ac:dyDescent="0.25">
      <c r="A35" s="122" t="s">
        <v>2</v>
      </c>
      <c r="B35" s="90" t="s">
        <v>41</v>
      </c>
      <c r="C35" s="159">
        <v>35898639</v>
      </c>
      <c r="D35" s="58" t="s">
        <v>4</v>
      </c>
      <c r="E35" s="66">
        <v>340177</v>
      </c>
      <c r="F35" s="16">
        <f>E36</f>
        <v>340492</v>
      </c>
      <c r="G35" s="16">
        <f t="shared" ref="G35:P35" si="32">F36</f>
        <v>340738</v>
      </c>
      <c r="H35" s="16">
        <f t="shared" si="32"/>
        <v>0</v>
      </c>
      <c r="I35" s="16">
        <f t="shared" si="32"/>
        <v>0</v>
      </c>
      <c r="J35" s="16">
        <f t="shared" si="32"/>
        <v>0</v>
      </c>
      <c r="K35" s="16">
        <f t="shared" si="32"/>
        <v>0</v>
      </c>
      <c r="L35" s="16">
        <f t="shared" si="32"/>
        <v>0</v>
      </c>
      <c r="M35" s="16">
        <f t="shared" si="32"/>
        <v>0</v>
      </c>
      <c r="N35" s="16">
        <f t="shared" si="32"/>
        <v>0</v>
      </c>
      <c r="O35" s="16">
        <f t="shared" si="32"/>
        <v>0</v>
      </c>
      <c r="P35" s="16">
        <f t="shared" si="32"/>
        <v>0</v>
      </c>
      <c r="S35" s="80" t="str">
        <f t="shared" si="1"/>
        <v>22</v>
      </c>
    </row>
    <row r="36" spans="1:19" x14ac:dyDescent="0.25">
      <c r="A36" s="123"/>
      <c r="B36" s="91"/>
      <c r="C36" s="117"/>
      <c r="D36" s="21" t="s">
        <v>5</v>
      </c>
      <c r="E36" s="27">
        <v>340492</v>
      </c>
      <c r="F36" s="17">
        <v>340738</v>
      </c>
      <c r="G36" s="83"/>
      <c r="H36" s="83"/>
      <c r="I36" s="83"/>
      <c r="J36" s="83"/>
      <c r="K36" s="83"/>
      <c r="L36" s="83"/>
      <c r="M36" s="83"/>
      <c r="N36" s="83"/>
      <c r="O36" s="84"/>
      <c r="P36" s="84"/>
      <c r="Q36" s="24">
        <f>P36-E35</f>
        <v>-340177</v>
      </c>
      <c r="R36" s="36">
        <f t="shared" ref="R36" si="33">(P36-E35)</f>
        <v>-340177</v>
      </c>
      <c r="S36" s="80" t="str">
        <f t="shared" si="1"/>
        <v>22</v>
      </c>
    </row>
    <row r="37" spans="1:19" ht="13.8" thickBot="1" x14ac:dyDescent="0.3">
      <c r="A37" s="124"/>
      <c r="B37" s="92"/>
      <c r="C37" s="118"/>
      <c r="D37" s="5" t="s">
        <v>10</v>
      </c>
      <c r="E37" s="61">
        <f>E36-E35</f>
        <v>315</v>
      </c>
      <c r="F37" s="18">
        <f t="shared" ref="F37:P37" si="34">F36-F35</f>
        <v>246</v>
      </c>
      <c r="G37" s="18">
        <f t="shared" si="34"/>
        <v>-340738</v>
      </c>
      <c r="H37" s="18">
        <f t="shared" si="34"/>
        <v>0</v>
      </c>
      <c r="I37" s="18">
        <f t="shared" si="34"/>
        <v>0</v>
      </c>
      <c r="J37" s="18">
        <f t="shared" si="34"/>
        <v>0</v>
      </c>
      <c r="K37" s="18">
        <f t="shared" si="34"/>
        <v>0</v>
      </c>
      <c r="L37" s="18">
        <f t="shared" si="34"/>
        <v>0</v>
      </c>
      <c r="M37" s="18">
        <f t="shared" si="34"/>
        <v>0</v>
      </c>
      <c r="N37" s="18">
        <f t="shared" si="34"/>
        <v>0</v>
      </c>
      <c r="O37" s="18">
        <f t="shared" si="34"/>
        <v>0</v>
      </c>
      <c r="P37" s="18">
        <f t="shared" si="34"/>
        <v>0</v>
      </c>
      <c r="Q37" s="24">
        <f>SUM(E37:P37)</f>
        <v>-340177</v>
      </c>
      <c r="R37" s="37">
        <f t="shared" si="8"/>
        <v>-340177</v>
      </c>
      <c r="S37" s="80" t="str">
        <f t="shared" ref="S37:S91" si="35">IF($B37=0,$S36,$B37)</f>
        <v>22</v>
      </c>
    </row>
    <row r="38" spans="1:19" x14ac:dyDescent="0.25">
      <c r="A38" s="123" t="s">
        <v>23</v>
      </c>
      <c r="B38" s="90" t="s">
        <v>35</v>
      </c>
      <c r="C38" s="117">
        <v>20020</v>
      </c>
      <c r="D38" s="59" t="s">
        <v>4</v>
      </c>
      <c r="E38" s="44">
        <v>624842.9</v>
      </c>
      <c r="F38" s="19" t="str">
        <f t="shared" ref="F38:P38" si="36">E39</f>
        <v>defekt</v>
      </c>
      <c r="G38" s="19" t="str">
        <f t="shared" si="36"/>
        <v>defekt</v>
      </c>
      <c r="H38" s="19" t="str">
        <f t="shared" si="36"/>
        <v>defekt</v>
      </c>
      <c r="I38" s="19" t="str">
        <f t="shared" si="36"/>
        <v>defekt</v>
      </c>
      <c r="J38" s="19" t="str">
        <f t="shared" si="36"/>
        <v>defekt</v>
      </c>
      <c r="K38" s="19">
        <f t="shared" si="36"/>
        <v>3626.4</v>
      </c>
      <c r="L38" s="19" t="str">
        <f t="shared" si="36"/>
        <v>defekt</v>
      </c>
      <c r="M38" s="19" t="str">
        <f t="shared" si="36"/>
        <v>defekt</v>
      </c>
      <c r="N38" s="19">
        <f t="shared" si="36"/>
        <v>0</v>
      </c>
      <c r="O38" s="19" t="str">
        <f t="shared" si="36"/>
        <v>defekt</v>
      </c>
      <c r="P38" s="19" t="str">
        <f t="shared" si="36"/>
        <v>defekt</v>
      </c>
      <c r="S38" s="80" t="str">
        <f t="shared" si="35"/>
        <v>25</v>
      </c>
    </row>
    <row r="39" spans="1:19" x14ac:dyDescent="0.25">
      <c r="A39" s="123"/>
      <c r="B39" s="91"/>
      <c r="C39" s="117"/>
      <c r="D39" s="21" t="s">
        <v>5</v>
      </c>
      <c r="E39" s="82" t="s">
        <v>84</v>
      </c>
      <c r="F39" s="66" t="s">
        <v>84</v>
      </c>
      <c r="G39" s="66" t="s">
        <v>84</v>
      </c>
      <c r="H39" s="66" t="s">
        <v>84</v>
      </c>
      <c r="I39" s="66" t="s">
        <v>84</v>
      </c>
      <c r="J39" s="17">
        <v>3626.4</v>
      </c>
      <c r="K39" s="74" t="s">
        <v>84</v>
      </c>
      <c r="L39" s="74" t="s">
        <v>84</v>
      </c>
      <c r="M39" s="44"/>
      <c r="N39" s="74" t="s">
        <v>84</v>
      </c>
      <c r="O39" s="74" t="s">
        <v>84</v>
      </c>
      <c r="P39" s="74" t="s">
        <v>84</v>
      </c>
      <c r="Q39" s="24" t="e">
        <f>P39-E38</f>
        <v>#VALUE!</v>
      </c>
      <c r="R39" s="36" t="e">
        <f t="shared" ref="R39" si="37">(P39-E38)</f>
        <v>#VALUE!</v>
      </c>
      <c r="S39" s="80" t="str">
        <f t="shared" si="35"/>
        <v>25</v>
      </c>
    </row>
    <row r="40" spans="1:19" ht="13.8" thickBot="1" x14ac:dyDescent="0.3">
      <c r="A40" s="124"/>
      <c r="B40" s="92"/>
      <c r="C40" s="118"/>
      <c r="D40" s="60" t="s">
        <v>10</v>
      </c>
      <c r="E40" s="61" t="e">
        <f t="shared" ref="E40:P40" si="38">E39-E38</f>
        <v>#VALUE!</v>
      </c>
      <c r="F40" s="18" t="e">
        <f t="shared" si="38"/>
        <v>#VALUE!</v>
      </c>
      <c r="G40" s="18" t="e">
        <f>ROUND(($H$39-$G$38)/2,2)</f>
        <v>#VALUE!</v>
      </c>
      <c r="H40" s="18" t="e">
        <f>ROUND(($H$39-$G$38)/2,2)</f>
        <v>#VALUE!</v>
      </c>
      <c r="I40" s="18" t="e">
        <f t="shared" si="38"/>
        <v>#VALUE!</v>
      </c>
      <c r="J40" s="18" t="e">
        <f t="shared" si="38"/>
        <v>#VALUE!</v>
      </c>
      <c r="K40" s="18" t="e">
        <f t="shared" si="38"/>
        <v>#VALUE!</v>
      </c>
      <c r="L40" s="18" t="e">
        <f t="shared" si="38"/>
        <v>#VALUE!</v>
      </c>
      <c r="M40" s="45" t="e">
        <f t="shared" si="38"/>
        <v>#VALUE!</v>
      </c>
      <c r="N40" s="45" t="e">
        <f t="shared" si="38"/>
        <v>#VALUE!</v>
      </c>
      <c r="O40" s="45" t="e">
        <f t="shared" si="38"/>
        <v>#VALUE!</v>
      </c>
      <c r="P40" s="45" t="e">
        <f t="shared" si="38"/>
        <v>#VALUE!</v>
      </c>
      <c r="Q40" s="24" t="e">
        <f>SUM(E40:P40)</f>
        <v>#VALUE!</v>
      </c>
      <c r="R40" s="37" t="e">
        <f t="shared" si="8"/>
        <v>#VALUE!</v>
      </c>
      <c r="S40" s="80" t="str">
        <f t="shared" si="35"/>
        <v>25</v>
      </c>
    </row>
    <row r="41" spans="1:19" s="8" customFormat="1" x14ac:dyDescent="0.25">
      <c r="A41" s="123" t="s">
        <v>24</v>
      </c>
      <c r="B41" s="90" t="s">
        <v>39</v>
      </c>
      <c r="C41" s="146" t="s">
        <v>31</v>
      </c>
      <c r="D41" s="58" t="s">
        <v>4</v>
      </c>
      <c r="E41" s="17">
        <v>1696598</v>
      </c>
      <c r="F41" s="19">
        <f>E42</f>
        <v>1709019</v>
      </c>
      <c r="G41" s="19">
        <f t="shared" ref="G41:P41" si="39">F42</f>
        <v>1716044</v>
      </c>
      <c r="H41" s="19">
        <f t="shared" si="39"/>
        <v>1726908</v>
      </c>
      <c r="I41" s="19">
        <f t="shared" si="39"/>
        <v>1739989</v>
      </c>
      <c r="J41" s="19">
        <f t="shared" si="39"/>
        <v>1744808</v>
      </c>
      <c r="K41" s="19">
        <f t="shared" si="39"/>
        <v>1755104</v>
      </c>
      <c r="L41" s="19">
        <f t="shared" si="39"/>
        <v>1764442</v>
      </c>
      <c r="M41" s="19">
        <f t="shared" si="39"/>
        <v>1775104</v>
      </c>
      <c r="N41" s="19">
        <f t="shared" si="39"/>
        <v>0</v>
      </c>
      <c r="O41" s="19">
        <f t="shared" si="39"/>
        <v>1792724</v>
      </c>
      <c r="P41" s="19">
        <f t="shared" si="39"/>
        <v>1803698</v>
      </c>
      <c r="Q41" s="23"/>
      <c r="R41"/>
      <c r="S41" s="80" t="str">
        <f t="shared" si="35"/>
        <v>28</v>
      </c>
    </row>
    <row r="42" spans="1:19" s="8" customFormat="1" x14ac:dyDescent="0.25">
      <c r="A42" s="123"/>
      <c r="B42" s="91"/>
      <c r="C42" s="146"/>
      <c r="D42" s="21" t="s">
        <v>5</v>
      </c>
      <c r="E42" s="27">
        <v>1709019</v>
      </c>
      <c r="F42" s="17">
        <v>1716044</v>
      </c>
      <c r="G42" s="17">
        <v>1726908</v>
      </c>
      <c r="H42" s="17">
        <v>1739989</v>
      </c>
      <c r="I42" s="17">
        <v>1744808</v>
      </c>
      <c r="J42" s="17">
        <v>1755104</v>
      </c>
      <c r="K42" s="17">
        <v>1764442</v>
      </c>
      <c r="L42" s="17">
        <v>1775104</v>
      </c>
      <c r="M42" s="17"/>
      <c r="N42" s="17">
        <v>1792724</v>
      </c>
      <c r="O42" s="17">
        <v>1803698</v>
      </c>
      <c r="P42" s="17">
        <v>1813015</v>
      </c>
      <c r="Q42" s="24">
        <f t="shared" ref="Q42" si="40">P42-E41</f>
        <v>116417</v>
      </c>
      <c r="R42" s="36">
        <f t="shared" ref="R42" si="41">(P42-E41)</f>
        <v>116417</v>
      </c>
      <c r="S42" s="80" t="str">
        <f t="shared" si="35"/>
        <v>28</v>
      </c>
    </row>
    <row r="43" spans="1:19" s="8" customFormat="1" ht="13.8" thickBot="1" x14ac:dyDescent="0.3">
      <c r="A43" s="123"/>
      <c r="B43" s="92"/>
      <c r="C43" s="146"/>
      <c r="D43" s="10" t="s">
        <v>10</v>
      </c>
      <c r="E43" s="61">
        <f>E42-E41</f>
        <v>12421</v>
      </c>
      <c r="F43" s="18">
        <f t="shared" ref="F43:P43" si="42">F42-F41</f>
        <v>7025</v>
      </c>
      <c r="G43" s="18">
        <f t="shared" si="42"/>
        <v>10864</v>
      </c>
      <c r="H43" s="18">
        <f t="shared" si="42"/>
        <v>13081</v>
      </c>
      <c r="I43" s="18">
        <f t="shared" si="42"/>
        <v>4819</v>
      </c>
      <c r="J43" s="18">
        <f t="shared" si="42"/>
        <v>10296</v>
      </c>
      <c r="K43" s="18">
        <f t="shared" si="42"/>
        <v>9338</v>
      </c>
      <c r="L43" s="18">
        <f t="shared" si="42"/>
        <v>10662</v>
      </c>
      <c r="M43" s="18">
        <f t="shared" si="42"/>
        <v>-1775104</v>
      </c>
      <c r="N43" s="18">
        <f t="shared" si="42"/>
        <v>1792724</v>
      </c>
      <c r="O43" s="18">
        <f t="shared" si="42"/>
        <v>10974</v>
      </c>
      <c r="P43" s="18">
        <f t="shared" si="42"/>
        <v>9317</v>
      </c>
      <c r="Q43" s="24">
        <f t="shared" ref="Q43" si="43">SUM(E43:P43)</f>
        <v>116417</v>
      </c>
      <c r="R43" s="37">
        <f t="shared" si="8"/>
        <v>116417</v>
      </c>
      <c r="S43" s="80" t="str">
        <f t="shared" si="35"/>
        <v>28</v>
      </c>
    </row>
    <row r="44" spans="1:19" x14ac:dyDescent="0.25">
      <c r="A44" s="158" t="s">
        <v>73</v>
      </c>
      <c r="B44" s="99" t="s">
        <v>38</v>
      </c>
      <c r="C44" s="129">
        <v>537309017</v>
      </c>
      <c r="D44" s="58" t="s">
        <v>4</v>
      </c>
      <c r="E44" s="17">
        <v>1426.8</v>
      </c>
      <c r="F44" s="16">
        <f>E45</f>
        <v>1456.7</v>
      </c>
      <c r="G44" s="16">
        <f t="shared" ref="G44:P44" si="44">F45</f>
        <v>1470.6</v>
      </c>
      <c r="H44" s="16">
        <f t="shared" si="44"/>
        <v>1494.6</v>
      </c>
      <c r="I44" s="16">
        <f t="shared" si="44"/>
        <v>1527.3</v>
      </c>
      <c r="J44" s="16">
        <f t="shared" si="44"/>
        <v>1541.5</v>
      </c>
      <c r="K44" s="16">
        <f t="shared" si="44"/>
        <v>1572.5</v>
      </c>
      <c r="L44" s="16">
        <f t="shared" si="44"/>
        <v>1600.1</v>
      </c>
      <c r="M44" s="16">
        <f t="shared" si="44"/>
        <v>1628.4</v>
      </c>
      <c r="N44" s="16">
        <f t="shared" si="44"/>
        <v>0</v>
      </c>
      <c r="O44" s="16">
        <f t="shared" si="44"/>
        <v>1675.6</v>
      </c>
      <c r="P44" s="16">
        <f t="shared" si="44"/>
        <v>1706.1</v>
      </c>
      <c r="S44" s="80" t="str">
        <f>IF($B44=0,#REF!,$B44)</f>
        <v>32</v>
      </c>
    </row>
    <row r="45" spans="1:19" x14ac:dyDescent="0.25">
      <c r="A45" s="143"/>
      <c r="B45" s="100"/>
      <c r="C45" s="130"/>
      <c r="D45" s="21" t="s">
        <v>5</v>
      </c>
      <c r="E45" s="27">
        <v>1456.7</v>
      </c>
      <c r="F45" s="17">
        <v>1470.6</v>
      </c>
      <c r="G45" s="17">
        <v>1494.6</v>
      </c>
      <c r="H45" s="17">
        <v>1527.3</v>
      </c>
      <c r="I45" s="17">
        <v>1541.5</v>
      </c>
      <c r="J45" s="17">
        <v>1572.5</v>
      </c>
      <c r="K45" s="17">
        <v>1600.1</v>
      </c>
      <c r="L45" s="17">
        <v>1628.4</v>
      </c>
      <c r="M45" s="17"/>
      <c r="N45" s="17">
        <v>1675.6</v>
      </c>
      <c r="O45" s="17">
        <v>1706.1</v>
      </c>
      <c r="P45" s="17">
        <v>1727.5</v>
      </c>
      <c r="Q45" s="24">
        <f>(P45-E44)*20</f>
        <v>6014.0000000000009</v>
      </c>
      <c r="R45" s="36">
        <f>(P45-E44)*20</f>
        <v>6014.0000000000009</v>
      </c>
      <c r="S45" s="80" t="str">
        <f t="shared" si="35"/>
        <v>32</v>
      </c>
    </row>
    <row r="46" spans="1:19" ht="13.8" thickBot="1" x14ac:dyDescent="0.3">
      <c r="A46" s="144"/>
      <c r="B46" s="101"/>
      <c r="C46" s="131"/>
      <c r="D46" s="5" t="s">
        <v>10</v>
      </c>
      <c r="E46" s="61">
        <f>(E45-E44)*20</f>
        <v>598.00000000000182</v>
      </c>
      <c r="F46" s="18">
        <f>(F45-F44)*20</f>
        <v>277.99999999999727</v>
      </c>
      <c r="G46" s="18">
        <f t="shared" ref="G46:P46" si="45">(G45-G44)*20</f>
        <v>480</v>
      </c>
      <c r="H46" s="18">
        <f t="shared" si="45"/>
        <v>654.00000000000091</v>
      </c>
      <c r="I46" s="18">
        <f t="shared" si="45"/>
        <v>284.00000000000091</v>
      </c>
      <c r="J46" s="18">
        <f t="shared" si="45"/>
        <v>620</v>
      </c>
      <c r="K46" s="18">
        <f t="shared" si="45"/>
        <v>551.99999999999818</v>
      </c>
      <c r="L46" s="18">
        <f t="shared" si="45"/>
        <v>566.00000000000364</v>
      </c>
      <c r="M46" s="18">
        <f t="shared" si="45"/>
        <v>-32568</v>
      </c>
      <c r="N46" s="18">
        <f t="shared" si="45"/>
        <v>33512</v>
      </c>
      <c r="O46" s="18">
        <f t="shared" si="45"/>
        <v>610</v>
      </c>
      <c r="P46" s="18">
        <f t="shared" si="45"/>
        <v>428.00000000000182</v>
      </c>
      <c r="Q46" s="24">
        <f>SUM(E46:P46)</f>
        <v>6014.0000000000055</v>
      </c>
      <c r="R46" s="37">
        <f t="shared" si="8"/>
        <v>6014.0000000000055</v>
      </c>
      <c r="S46" s="80" t="str">
        <f t="shared" si="35"/>
        <v>32</v>
      </c>
    </row>
    <row r="47" spans="1:19" x14ac:dyDescent="0.25">
      <c r="A47" s="148" t="s">
        <v>58</v>
      </c>
      <c r="B47" s="96" t="s">
        <v>55</v>
      </c>
      <c r="C47" s="116" t="s">
        <v>56</v>
      </c>
      <c r="D47" s="58" t="s">
        <v>4</v>
      </c>
      <c r="E47" s="68">
        <v>8903.7440000000006</v>
      </c>
      <c r="F47" s="39">
        <f>E48</f>
        <v>8965.5130000000008</v>
      </c>
      <c r="G47" s="39">
        <f t="shared" ref="G47:P47" si="46">F48</f>
        <v>9010.1419999999998</v>
      </c>
      <c r="H47" s="39">
        <f t="shared" si="46"/>
        <v>9076.0840000000007</v>
      </c>
      <c r="I47" s="39">
        <f t="shared" si="46"/>
        <v>9169.4030000000002</v>
      </c>
      <c r="J47" s="39">
        <f t="shared" si="46"/>
        <v>9204.9189999999999</v>
      </c>
      <c r="K47" s="47">
        <f t="shared" si="46"/>
        <v>9276.8019999999997</v>
      </c>
      <c r="L47" s="47">
        <f t="shared" si="46"/>
        <v>9332.0949999999993</v>
      </c>
      <c r="M47" s="47">
        <f t="shared" si="46"/>
        <v>9387.0409999999993</v>
      </c>
      <c r="N47" s="47">
        <f t="shared" si="46"/>
        <v>0</v>
      </c>
      <c r="O47" s="47">
        <f t="shared" si="46"/>
        <v>9484.5730000000003</v>
      </c>
      <c r="P47" s="47">
        <f t="shared" si="46"/>
        <v>9552.9410000000007</v>
      </c>
      <c r="S47" s="80" t="str">
        <f t="shared" si="35"/>
        <v>34</v>
      </c>
    </row>
    <row r="48" spans="1:19" x14ac:dyDescent="0.25">
      <c r="A48" s="149"/>
      <c r="B48" s="97"/>
      <c r="C48" s="117"/>
      <c r="D48" s="21" t="s">
        <v>5</v>
      </c>
      <c r="E48" s="64">
        <v>8965.5130000000008</v>
      </c>
      <c r="F48" s="38">
        <v>9010.1419999999998</v>
      </c>
      <c r="G48" s="38">
        <v>9076.0840000000007</v>
      </c>
      <c r="H48" s="38">
        <v>9169.4030000000002</v>
      </c>
      <c r="I48" s="38">
        <v>9204.9189999999999</v>
      </c>
      <c r="J48" s="38">
        <v>9276.8019999999997</v>
      </c>
      <c r="K48" s="68">
        <v>9332.0949999999993</v>
      </c>
      <c r="L48" s="68">
        <v>9387.0409999999993</v>
      </c>
      <c r="M48" s="68"/>
      <c r="N48" s="68">
        <v>9484.5730000000003</v>
      </c>
      <c r="O48" s="68">
        <v>9552.9410000000007</v>
      </c>
      <c r="P48" s="68">
        <v>9599.94</v>
      </c>
      <c r="Q48" s="24">
        <f>(P48-E47)*50</f>
        <v>34809.799999999996</v>
      </c>
      <c r="R48" s="36">
        <f>(P48-E47)*50</f>
        <v>34809.799999999996</v>
      </c>
      <c r="S48" s="80" t="str">
        <f t="shared" si="35"/>
        <v>34</v>
      </c>
    </row>
    <row r="49" spans="1:19" ht="13.8" thickBot="1" x14ac:dyDescent="0.3">
      <c r="A49" s="150"/>
      <c r="B49" s="98"/>
      <c r="C49" s="118"/>
      <c r="D49" s="5" t="s">
        <v>10</v>
      </c>
      <c r="E49" s="65">
        <f>(E48-E47)*50</f>
        <v>3088.4500000000116</v>
      </c>
      <c r="F49" s="40">
        <f t="shared" ref="F49:P49" si="47">(F48-F47)*50</f>
        <v>2231.4499999999498</v>
      </c>
      <c r="G49" s="40">
        <f t="shared" si="47"/>
        <v>3297.1000000000458</v>
      </c>
      <c r="H49" s="40">
        <f t="shared" si="47"/>
        <v>4665.9499999999753</v>
      </c>
      <c r="I49" s="40">
        <f t="shared" si="47"/>
        <v>1775.7999999999811</v>
      </c>
      <c r="J49" s="40">
        <f t="shared" si="47"/>
        <v>3594.1499999999905</v>
      </c>
      <c r="K49" s="40">
        <f t="shared" si="47"/>
        <v>2764.6499999999833</v>
      </c>
      <c r="L49" s="40">
        <f t="shared" si="47"/>
        <v>2747.2999999999956</v>
      </c>
      <c r="M49" s="40">
        <f t="shared" si="47"/>
        <v>-469352.05</v>
      </c>
      <c r="N49" s="40">
        <f t="shared" si="47"/>
        <v>474228.65</v>
      </c>
      <c r="O49" s="40">
        <f t="shared" si="47"/>
        <v>3418.4000000000196</v>
      </c>
      <c r="P49" s="40">
        <f t="shared" si="47"/>
        <v>2349.9499999999898</v>
      </c>
      <c r="Q49" s="24">
        <f t="shared" ref="Q49" si="48">SUM(E49:P49)</f>
        <v>34809.799999999959</v>
      </c>
      <c r="R49" s="37">
        <f t="shared" si="8"/>
        <v>34809.799999999959</v>
      </c>
      <c r="S49" s="80" t="str">
        <f t="shared" si="35"/>
        <v>34</v>
      </c>
    </row>
    <row r="50" spans="1:19" x14ac:dyDescent="0.25">
      <c r="A50" s="148" t="s">
        <v>16</v>
      </c>
      <c r="B50" s="96" t="s">
        <v>37</v>
      </c>
      <c r="C50" s="116" t="s">
        <v>12</v>
      </c>
      <c r="D50" s="58" t="s">
        <v>4</v>
      </c>
      <c r="E50" s="44">
        <v>5185.0200000000004</v>
      </c>
      <c r="F50" s="16">
        <f>E51</f>
        <v>5214.6400000000003</v>
      </c>
      <c r="G50" s="16">
        <f t="shared" ref="G50:P50" si="49">F51</f>
        <v>5226.8</v>
      </c>
      <c r="H50" s="16">
        <f t="shared" si="49"/>
        <v>5245.51</v>
      </c>
      <c r="I50" s="16">
        <f t="shared" si="49"/>
        <v>5270.23</v>
      </c>
      <c r="J50" s="16">
        <f t="shared" si="49"/>
        <v>5281.38</v>
      </c>
      <c r="K50" s="16">
        <f t="shared" si="49"/>
        <v>5302.81</v>
      </c>
      <c r="L50" s="16">
        <f t="shared" si="49"/>
        <v>5321.65</v>
      </c>
      <c r="M50" s="16">
        <f t="shared" si="49"/>
        <v>5342.81</v>
      </c>
      <c r="N50" s="16">
        <f t="shared" si="49"/>
        <v>0</v>
      </c>
      <c r="O50" s="16">
        <f t="shared" si="49"/>
        <v>5379.45</v>
      </c>
      <c r="P50" s="16">
        <f t="shared" si="49"/>
        <v>5407.7</v>
      </c>
      <c r="S50" s="80" t="str">
        <f t="shared" si="35"/>
        <v>35</v>
      </c>
    </row>
    <row r="51" spans="1:19" x14ac:dyDescent="0.25">
      <c r="A51" s="149"/>
      <c r="B51" s="97"/>
      <c r="C51" s="117"/>
      <c r="D51" s="21" t="s">
        <v>5</v>
      </c>
      <c r="E51" s="27">
        <v>5214.6400000000003</v>
      </c>
      <c r="F51" s="17">
        <v>5226.8</v>
      </c>
      <c r="G51" s="17">
        <v>5245.51</v>
      </c>
      <c r="H51" s="17">
        <v>5270.23</v>
      </c>
      <c r="I51" s="17">
        <v>5281.38</v>
      </c>
      <c r="J51" s="17">
        <v>5302.81</v>
      </c>
      <c r="K51" s="44">
        <v>5321.65</v>
      </c>
      <c r="L51" s="44">
        <v>5342.81</v>
      </c>
      <c r="M51" s="44"/>
      <c r="N51" s="44">
        <v>5379.45</v>
      </c>
      <c r="O51" s="44">
        <v>5407.7</v>
      </c>
      <c r="P51" s="44">
        <v>5429.78</v>
      </c>
      <c r="Q51" s="24">
        <f>(P51-E50)*40</f>
        <v>9790.3999999999724</v>
      </c>
      <c r="R51" s="36">
        <f>(P51-E50)*40</f>
        <v>9790.3999999999724</v>
      </c>
      <c r="S51" s="80" t="str">
        <f t="shared" si="35"/>
        <v>35</v>
      </c>
    </row>
    <row r="52" spans="1:19" ht="13.8" thickBot="1" x14ac:dyDescent="0.3">
      <c r="A52" s="150"/>
      <c r="B52" s="98"/>
      <c r="C52" s="118"/>
      <c r="D52" s="5" t="s">
        <v>10</v>
      </c>
      <c r="E52" s="61">
        <f>(E51-E50)*40</f>
        <v>1184.7999999999956</v>
      </c>
      <c r="F52" s="18">
        <f t="shared" ref="F52:P52" si="50">(F51-F50)*40</f>
        <v>486.39999999999418</v>
      </c>
      <c r="G52" s="18">
        <f t="shared" si="50"/>
        <v>748.40000000000146</v>
      </c>
      <c r="H52" s="18">
        <f t="shared" si="50"/>
        <v>988.79999999997381</v>
      </c>
      <c r="I52" s="18">
        <f t="shared" si="50"/>
        <v>446.00000000002183</v>
      </c>
      <c r="J52" s="18">
        <f t="shared" si="50"/>
        <v>857.20000000001164</v>
      </c>
      <c r="K52" s="18">
        <f t="shared" si="50"/>
        <v>753.59999999996944</v>
      </c>
      <c r="L52" s="18">
        <f t="shared" si="50"/>
        <v>846.40000000003056</v>
      </c>
      <c r="M52" s="18">
        <f t="shared" si="50"/>
        <v>-213712.40000000002</v>
      </c>
      <c r="N52" s="18">
        <f t="shared" si="50"/>
        <v>215178</v>
      </c>
      <c r="O52" s="18">
        <f t="shared" si="50"/>
        <v>1130</v>
      </c>
      <c r="P52" s="18">
        <f t="shared" si="50"/>
        <v>883.19999999999709</v>
      </c>
      <c r="Q52" s="24">
        <f>SUM(E52:P52)</f>
        <v>9790.3999999999796</v>
      </c>
      <c r="R52" s="37">
        <f t="shared" si="8"/>
        <v>9790.3999999999796</v>
      </c>
      <c r="S52" s="80" t="str">
        <f t="shared" si="35"/>
        <v>35</v>
      </c>
    </row>
    <row r="53" spans="1:19" s="8" customFormat="1" ht="12.75" customHeight="1" x14ac:dyDescent="0.25">
      <c r="A53" s="122" t="s">
        <v>29</v>
      </c>
      <c r="B53" s="105" t="s">
        <v>54</v>
      </c>
      <c r="C53" s="145" t="s">
        <v>30</v>
      </c>
      <c r="D53" s="58" t="s">
        <v>4</v>
      </c>
      <c r="E53" s="75">
        <v>0</v>
      </c>
      <c r="F53" s="20">
        <f>E54</f>
        <v>0</v>
      </c>
      <c r="G53" s="20">
        <f t="shared" ref="G53:P53" si="51">F54</f>
        <v>0</v>
      </c>
      <c r="H53" s="20">
        <f t="shared" si="51"/>
        <v>0</v>
      </c>
      <c r="I53" s="20">
        <f t="shared" si="51"/>
        <v>0</v>
      </c>
      <c r="J53" s="20">
        <f t="shared" si="51"/>
        <v>0</v>
      </c>
      <c r="K53" s="20">
        <f t="shared" si="51"/>
        <v>0</v>
      </c>
      <c r="L53" s="20" t="str">
        <f t="shared" si="51"/>
        <v>?</v>
      </c>
      <c r="M53" s="20" t="str">
        <f t="shared" si="51"/>
        <v>?</v>
      </c>
      <c r="N53" s="20" t="str">
        <f t="shared" si="51"/>
        <v>?</v>
      </c>
      <c r="O53" s="20" t="str">
        <f t="shared" si="51"/>
        <v>?</v>
      </c>
      <c r="P53" s="20" t="str">
        <f t="shared" si="51"/>
        <v>?</v>
      </c>
      <c r="Q53" s="23"/>
      <c r="R53"/>
      <c r="S53" s="80" t="str">
        <f t="shared" si="35"/>
        <v>Gewächs-haus</v>
      </c>
    </row>
    <row r="54" spans="1:19" s="8" customFormat="1" x14ac:dyDescent="0.25">
      <c r="A54" s="123"/>
      <c r="B54" s="106"/>
      <c r="C54" s="146"/>
      <c r="D54" s="21" t="s">
        <v>5</v>
      </c>
      <c r="E54" s="78"/>
      <c r="F54" s="79"/>
      <c r="G54" s="67"/>
      <c r="H54" s="79"/>
      <c r="I54" s="85"/>
      <c r="J54" s="79"/>
      <c r="K54" s="85" t="s">
        <v>81</v>
      </c>
      <c r="L54" s="85" t="s">
        <v>81</v>
      </c>
      <c r="M54" s="85" t="s">
        <v>81</v>
      </c>
      <c r="N54" s="85" t="s">
        <v>81</v>
      </c>
      <c r="O54" s="85" t="s">
        <v>81</v>
      </c>
      <c r="P54" s="86" t="s">
        <v>81</v>
      </c>
      <c r="Q54" s="24" t="e">
        <f t="shared" ref="Q54" si="52">P54-E53</f>
        <v>#VALUE!</v>
      </c>
      <c r="R54" s="36" t="e">
        <f t="shared" ref="R54" si="53">(P54-E53)</f>
        <v>#VALUE!</v>
      </c>
      <c r="S54" s="80" t="str">
        <f t="shared" si="35"/>
        <v>Gewächs-haus</v>
      </c>
    </row>
    <row r="55" spans="1:19" s="8" customFormat="1" ht="13.8" thickBot="1" x14ac:dyDescent="0.3">
      <c r="A55" s="124"/>
      <c r="B55" s="107"/>
      <c r="C55" s="147"/>
      <c r="D55" s="5" t="s">
        <v>10</v>
      </c>
      <c r="E55" s="61">
        <f>E54-E53</f>
        <v>0</v>
      </c>
      <c r="F55" s="18">
        <f t="shared" ref="F55:P55" si="54">F54-F53</f>
        <v>0</v>
      </c>
      <c r="G55" s="18">
        <f t="shared" si="54"/>
        <v>0</v>
      </c>
      <c r="H55" s="18">
        <f t="shared" si="54"/>
        <v>0</v>
      </c>
      <c r="I55" s="18">
        <f t="shared" si="54"/>
        <v>0</v>
      </c>
      <c r="J55" s="18">
        <f t="shared" si="54"/>
        <v>0</v>
      </c>
      <c r="K55" s="18" t="e">
        <f t="shared" si="54"/>
        <v>#VALUE!</v>
      </c>
      <c r="L55" s="18" t="e">
        <f t="shared" si="54"/>
        <v>#VALUE!</v>
      </c>
      <c r="M55" s="18" t="e">
        <f t="shared" si="54"/>
        <v>#VALUE!</v>
      </c>
      <c r="N55" s="18" t="e">
        <f t="shared" si="54"/>
        <v>#VALUE!</v>
      </c>
      <c r="O55" s="18" t="e">
        <f t="shared" si="54"/>
        <v>#VALUE!</v>
      </c>
      <c r="P55" s="18" t="e">
        <f t="shared" si="54"/>
        <v>#VALUE!</v>
      </c>
      <c r="Q55" s="24" t="e">
        <f t="shared" ref="Q55" si="55">SUM(E55:P55)</f>
        <v>#VALUE!</v>
      </c>
      <c r="R55" s="37" t="e">
        <f t="shared" si="8"/>
        <v>#VALUE!</v>
      </c>
      <c r="S55" s="80" t="str">
        <f t="shared" si="35"/>
        <v>Gewächs-haus</v>
      </c>
    </row>
    <row r="56" spans="1:19" s="34" customFormat="1" ht="13.8" thickBot="1" x14ac:dyDescent="0.3">
      <c r="A56" s="42"/>
      <c r="B56" s="29"/>
      <c r="C56" s="29"/>
      <c r="D56" s="28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43"/>
      <c r="R56" s="24"/>
      <c r="S56" s="80"/>
    </row>
    <row r="57" spans="1:19" s="34" customFormat="1" ht="12.75" customHeight="1" x14ac:dyDescent="0.25">
      <c r="A57" s="132" t="s">
        <v>18</v>
      </c>
      <c r="B57" s="99" t="s">
        <v>48</v>
      </c>
      <c r="C57" s="119" t="s">
        <v>25</v>
      </c>
      <c r="D57" s="58" t="s">
        <v>4</v>
      </c>
      <c r="E57" s="17">
        <v>7506</v>
      </c>
      <c r="F57" s="16">
        <f>E58</f>
        <v>7542</v>
      </c>
      <c r="G57" s="16">
        <f t="shared" ref="G57:P57" si="56">F58</f>
        <v>7578.47</v>
      </c>
      <c r="H57" s="16">
        <f t="shared" si="56"/>
        <v>7613.35</v>
      </c>
      <c r="I57" s="16">
        <f t="shared" si="56"/>
        <v>7645.32</v>
      </c>
      <c r="J57" s="16">
        <f t="shared" si="56"/>
        <v>7675.27</v>
      </c>
      <c r="K57" s="16">
        <f t="shared" si="56"/>
        <v>7703.21</v>
      </c>
      <c r="L57" s="16">
        <f t="shared" si="56"/>
        <v>7734.14</v>
      </c>
      <c r="M57" s="16">
        <f t="shared" si="56"/>
        <v>0</v>
      </c>
      <c r="N57" s="16">
        <f t="shared" si="56"/>
        <v>7793.96</v>
      </c>
      <c r="O57" s="16">
        <f t="shared" si="56"/>
        <v>7824.62</v>
      </c>
      <c r="P57" s="16">
        <f t="shared" si="56"/>
        <v>7860.45</v>
      </c>
      <c r="Q57" s="24"/>
      <c r="R57"/>
      <c r="S57" s="80" t="str">
        <f t="shared" si="35"/>
        <v>2/3</v>
      </c>
    </row>
    <row r="58" spans="1:19" s="34" customFormat="1" x14ac:dyDescent="0.25">
      <c r="A58" s="133"/>
      <c r="B58" s="100"/>
      <c r="C58" s="120"/>
      <c r="D58" s="21" t="s">
        <v>5</v>
      </c>
      <c r="E58" s="27">
        <v>7542</v>
      </c>
      <c r="F58" s="17">
        <v>7578.47</v>
      </c>
      <c r="G58" s="17">
        <v>7613.35</v>
      </c>
      <c r="H58" s="17">
        <v>7645.32</v>
      </c>
      <c r="I58" s="17">
        <v>7675.27</v>
      </c>
      <c r="J58" s="17">
        <v>7703.21</v>
      </c>
      <c r="K58" s="17">
        <v>7734.14</v>
      </c>
      <c r="L58" s="17"/>
      <c r="M58" s="17">
        <v>7793.96</v>
      </c>
      <c r="N58" s="17">
        <v>7824.62</v>
      </c>
      <c r="O58" s="17">
        <v>7860.45</v>
      </c>
      <c r="P58" s="17">
        <v>7889.6</v>
      </c>
      <c r="Q58" s="24">
        <f>ROUND((P58-E57)*40,2)</f>
        <v>15344</v>
      </c>
      <c r="R58" s="36">
        <f>(P58-E57)*40</f>
        <v>15344.000000000015</v>
      </c>
      <c r="S58" s="80" t="str">
        <f t="shared" si="35"/>
        <v>2/3</v>
      </c>
    </row>
    <row r="59" spans="1:19" s="34" customFormat="1" ht="13.8" thickBot="1" x14ac:dyDescent="0.3">
      <c r="A59" s="134"/>
      <c r="B59" s="101"/>
      <c r="C59" s="121"/>
      <c r="D59" s="5" t="s">
        <v>10</v>
      </c>
      <c r="E59" s="61">
        <f>(E58-E57)*40</f>
        <v>1440</v>
      </c>
      <c r="F59" s="18">
        <f t="shared" ref="F59:P59" si="57">(F58-F57)*40</f>
        <v>1458.8000000000102</v>
      </c>
      <c r="G59" s="18">
        <f t="shared" si="57"/>
        <v>1395.2000000000044</v>
      </c>
      <c r="H59" s="18">
        <f t="shared" si="57"/>
        <v>1278.7999999999738</v>
      </c>
      <c r="I59" s="18">
        <f t="shared" si="57"/>
        <v>1198.0000000000291</v>
      </c>
      <c r="J59" s="18">
        <f t="shared" si="57"/>
        <v>1117.599999999984</v>
      </c>
      <c r="K59" s="18">
        <f t="shared" si="57"/>
        <v>1237.2000000000116</v>
      </c>
      <c r="L59" s="18">
        <f t="shared" si="57"/>
        <v>-309365.60000000003</v>
      </c>
      <c r="M59" s="18">
        <f t="shared" si="57"/>
        <v>311758.40000000002</v>
      </c>
      <c r="N59" s="18">
        <f t="shared" si="57"/>
        <v>1226.3999999999942</v>
      </c>
      <c r="O59" s="18">
        <f t="shared" si="57"/>
        <v>1433.1999999999971</v>
      </c>
      <c r="P59" s="18">
        <f t="shared" si="57"/>
        <v>1166.0000000000218</v>
      </c>
      <c r="Q59" s="24">
        <f>SUM(E59:P59)</f>
        <v>15344.000000000036</v>
      </c>
      <c r="R59" s="37">
        <f t="shared" ref="R59" si="58">SUM(E59:P59)</f>
        <v>15344.000000000036</v>
      </c>
      <c r="S59" s="80" t="str">
        <f t="shared" si="35"/>
        <v>2/3</v>
      </c>
    </row>
    <row r="60" spans="1:19" s="34" customFormat="1" ht="12.75" customHeight="1" x14ac:dyDescent="0.25">
      <c r="A60" s="132" t="s">
        <v>59</v>
      </c>
      <c r="B60" s="99" t="s">
        <v>49</v>
      </c>
      <c r="C60" s="119" t="s">
        <v>26</v>
      </c>
      <c r="D60" s="59" t="s">
        <v>4</v>
      </c>
      <c r="E60" s="17">
        <v>140909</v>
      </c>
      <c r="F60" s="16">
        <f>E61</f>
        <v>141698</v>
      </c>
      <c r="G60" s="16">
        <f t="shared" ref="G60:P60" si="59">F61</f>
        <v>142323</v>
      </c>
      <c r="H60" s="16">
        <f t="shared" si="59"/>
        <v>142906</v>
      </c>
      <c r="I60" s="16">
        <f t="shared" si="59"/>
        <v>143602</v>
      </c>
      <c r="J60" s="16">
        <f t="shared" si="59"/>
        <v>144395</v>
      </c>
      <c r="K60" s="16">
        <f t="shared" si="59"/>
        <v>145314</v>
      </c>
      <c r="L60" s="16">
        <f t="shared" si="59"/>
        <v>146189</v>
      </c>
      <c r="M60" s="16">
        <f t="shared" si="59"/>
        <v>0</v>
      </c>
      <c r="N60" s="16">
        <f t="shared" si="59"/>
        <v>147771</v>
      </c>
      <c r="O60" s="16">
        <f t="shared" si="59"/>
        <v>148575</v>
      </c>
      <c r="P60" s="16">
        <f t="shared" si="59"/>
        <v>149589</v>
      </c>
      <c r="Q60" s="24"/>
      <c r="R60"/>
      <c r="S60" s="80" t="str">
        <f t="shared" si="35"/>
        <v>4</v>
      </c>
    </row>
    <row r="61" spans="1:19" s="34" customFormat="1" x14ac:dyDescent="0.25">
      <c r="A61" s="133"/>
      <c r="B61" s="100"/>
      <c r="C61" s="120"/>
      <c r="D61" s="21" t="s">
        <v>5</v>
      </c>
      <c r="E61" s="27">
        <v>141698</v>
      </c>
      <c r="F61" s="44">
        <v>142323</v>
      </c>
      <c r="G61" s="44">
        <v>142906</v>
      </c>
      <c r="H61" s="44">
        <v>143602</v>
      </c>
      <c r="I61" s="17">
        <v>144395</v>
      </c>
      <c r="J61" s="17">
        <v>145314</v>
      </c>
      <c r="K61" s="17">
        <v>146189</v>
      </c>
      <c r="L61" s="17"/>
      <c r="M61" s="17">
        <v>147771</v>
      </c>
      <c r="N61" s="17">
        <v>148575</v>
      </c>
      <c r="O61" s="17">
        <v>149589</v>
      </c>
      <c r="P61" s="17">
        <v>150416</v>
      </c>
      <c r="Q61" s="24">
        <f>ROUND((P61-E60),2)</f>
        <v>9507</v>
      </c>
      <c r="R61" s="36">
        <f>(P61-E60)</f>
        <v>9507</v>
      </c>
      <c r="S61" s="80" t="str">
        <f t="shared" si="35"/>
        <v>4</v>
      </c>
    </row>
    <row r="62" spans="1:19" s="34" customFormat="1" ht="13.8" thickBot="1" x14ac:dyDescent="0.3">
      <c r="A62" s="134"/>
      <c r="B62" s="101"/>
      <c r="C62" s="121"/>
      <c r="D62" s="5" t="s">
        <v>10</v>
      </c>
      <c r="E62" s="61">
        <f>E61-E60</f>
        <v>789</v>
      </c>
      <c r="F62" s="18">
        <f t="shared" ref="F62:P62" si="60">F61-F60</f>
        <v>625</v>
      </c>
      <c r="G62" s="18">
        <f t="shared" si="60"/>
        <v>583</v>
      </c>
      <c r="H62" s="18">
        <f t="shared" si="60"/>
        <v>696</v>
      </c>
      <c r="I62" s="18">
        <f t="shared" si="60"/>
        <v>793</v>
      </c>
      <c r="J62" s="18">
        <f t="shared" si="60"/>
        <v>919</v>
      </c>
      <c r="K62" s="18">
        <f t="shared" si="60"/>
        <v>875</v>
      </c>
      <c r="L62" s="18">
        <f t="shared" si="60"/>
        <v>-146189</v>
      </c>
      <c r="M62" s="18">
        <f t="shared" si="60"/>
        <v>147771</v>
      </c>
      <c r="N62" s="18">
        <f t="shared" si="60"/>
        <v>804</v>
      </c>
      <c r="O62" s="18">
        <f t="shared" si="60"/>
        <v>1014</v>
      </c>
      <c r="P62" s="18">
        <f t="shared" si="60"/>
        <v>827</v>
      </c>
      <c r="Q62" s="24">
        <f t="shared" ref="Q62" si="61">SUM(E62:P62)</f>
        <v>9507</v>
      </c>
      <c r="R62" s="37">
        <f t="shared" ref="R62:R71" si="62">SUM(E62:P62)</f>
        <v>9507</v>
      </c>
      <c r="S62" s="80" t="str">
        <f t="shared" si="35"/>
        <v>4</v>
      </c>
    </row>
    <row r="63" spans="1:19" s="34" customFormat="1" ht="12.75" customHeight="1" x14ac:dyDescent="0.25">
      <c r="A63" s="135" t="s">
        <v>79</v>
      </c>
      <c r="B63" s="128" t="s">
        <v>51</v>
      </c>
      <c r="C63" s="119" t="s">
        <v>27</v>
      </c>
      <c r="D63" s="59" t="s">
        <v>4</v>
      </c>
      <c r="E63" s="17">
        <v>48925.1</v>
      </c>
      <c r="F63" s="16">
        <f>E64</f>
        <v>49023.199999999997</v>
      </c>
      <c r="G63" s="16">
        <f t="shared" ref="G63:P63" si="63">F64</f>
        <v>49114.1</v>
      </c>
      <c r="H63" s="16">
        <f t="shared" si="63"/>
        <v>49218.400000000001</v>
      </c>
      <c r="I63" s="16">
        <f t="shared" si="63"/>
        <v>49318.400000000001</v>
      </c>
      <c r="J63" s="16">
        <f t="shared" si="63"/>
        <v>49421.5</v>
      </c>
      <c r="K63" s="16">
        <f t="shared" si="63"/>
        <v>49511</v>
      </c>
      <c r="L63" s="16">
        <f t="shared" si="63"/>
        <v>49594.6</v>
      </c>
      <c r="M63" s="16">
        <f t="shared" si="63"/>
        <v>0</v>
      </c>
      <c r="N63" s="16">
        <f t="shared" si="63"/>
        <v>49748.1</v>
      </c>
      <c r="O63" s="16">
        <f t="shared" si="63"/>
        <v>49829</v>
      </c>
      <c r="P63" s="16">
        <f t="shared" si="63"/>
        <v>49931.1</v>
      </c>
      <c r="Q63" s="24"/>
      <c r="R63"/>
      <c r="S63" s="80" t="str">
        <f t="shared" si="35"/>
        <v>6</v>
      </c>
    </row>
    <row r="64" spans="1:19" s="34" customFormat="1" x14ac:dyDescent="0.25">
      <c r="A64" s="133"/>
      <c r="B64" s="108"/>
      <c r="C64" s="120"/>
      <c r="D64" s="21" t="s">
        <v>5</v>
      </c>
      <c r="E64" s="27">
        <v>49023.199999999997</v>
      </c>
      <c r="F64" s="44">
        <v>49114.1</v>
      </c>
      <c r="G64" s="17">
        <v>49218.400000000001</v>
      </c>
      <c r="H64" s="17">
        <v>49318.400000000001</v>
      </c>
      <c r="I64" s="17">
        <v>49421.5</v>
      </c>
      <c r="J64" s="17">
        <v>49511</v>
      </c>
      <c r="K64" s="17">
        <v>49594.6</v>
      </c>
      <c r="L64" s="17"/>
      <c r="M64" s="17">
        <v>49748.1</v>
      </c>
      <c r="N64" s="17">
        <v>49829</v>
      </c>
      <c r="O64" s="17">
        <v>49931.1</v>
      </c>
      <c r="P64" s="17">
        <v>50030.8</v>
      </c>
      <c r="Q64" s="24">
        <f t="shared" ref="Q64" si="64">ROUND((P64-E63)*40,2)</f>
        <v>44228</v>
      </c>
      <c r="R64" s="36">
        <f t="shared" ref="R64" si="65">(P64-E63)*40</f>
        <v>44228.000000000175</v>
      </c>
      <c r="S64" s="80" t="str">
        <f t="shared" si="35"/>
        <v>6</v>
      </c>
    </row>
    <row r="65" spans="1:19" s="34" customFormat="1" ht="13.8" thickBot="1" x14ac:dyDescent="0.3">
      <c r="A65" s="134"/>
      <c r="B65" s="109"/>
      <c r="C65" s="121"/>
      <c r="D65" s="5" t="s">
        <v>10</v>
      </c>
      <c r="E65" s="61">
        <f>(E64-E63)*40</f>
        <v>3923.9999999999418</v>
      </c>
      <c r="F65" s="18">
        <f t="shared" ref="F65:P65" si="66">(F64-F63)*40</f>
        <v>3636.0000000000582</v>
      </c>
      <c r="G65" s="18">
        <f t="shared" si="66"/>
        <v>4172.0000000001164</v>
      </c>
      <c r="H65" s="18">
        <f t="shared" si="66"/>
        <v>4000</v>
      </c>
      <c r="I65" s="18">
        <f t="shared" si="66"/>
        <v>4123.9999999999418</v>
      </c>
      <c r="J65" s="18">
        <f t="shared" si="66"/>
        <v>3580</v>
      </c>
      <c r="K65" s="18">
        <f t="shared" si="66"/>
        <v>3343.9999999999418</v>
      </c>
      <c r="L65" s="18">
        <f t="shared" si="66"/>
        <v>-1983784</v>
      </c>
      <c r="M65" s="18">
        <f t="shared" si="66"/>
        <v>1989924</v>
      </c>
      <c r="N65" s="18">
        <f t="shared" si="66"/>
        <v>3236.0000000000582</v>
      </c>
      <c r="O65" s="18">
        <f t="shared" si="66"/>
        <v>4083.9999999999418</v>
      </c>
      <c r="P65" s="18">
        <f t="shared" si="66"/>
        <v>3988.0000000001746</v>
      </c>
      <c r="Q65" s="24">
        <f t="shared" ref="Q65" si="67">SUM(E65:P65)</f>
        <v>44228.000000000175</v>
      </c>
      <c r="R65" s="37">
        <f t="shared" si="62"/>
        <v>44228.000000000175</v>
      </c>
      <c r="S65" s="80" t="str">
        <f t="shared" si="35"/>
        <v>6</v>
      </c>
    </row>
    <row r="66" spans="1:19" s="34" customFormat="1" ht="12.75" customHeight="1" x14ac:dyDescent="0.25">
      <c r="A66" s="135" t="s">
        <v>80</v>
      </c>
      <c r="B66" s="128" t="s">
        <v>50</v>
      </c>
      <c r="C66" s="119" t="s">
        <v>28</v>
      </c>
      <c r="D66" s="59" t="s">
        <v>4</v>
      </c>
      <c r="E66" s="17">
        <v>72854</v>
      </c>
      <c r="F66" s="16">
        <f>E67</f>
        <v>73106.5</v>
      </c>
      <c r="G66" s="16">
        <f t="shared" ref="G66:P66" si="68">F67</f>
        <v>73339.3</v>
      </c>
      <c r="H66" s="16">
        <f t="shared" si="68"/>
        <v>73573.7</v>
      </c>
      <c r="I66" s="16">
        <f t="shared" si="68"/>
        <v>73831.5</v>
      </c>
      <c r="J66" s="16">
        <f t="shared" si="68"/>
        <v>74084.100000000006</v>
      </c>
      <c r="K66" s="16">
        <f t="shared" si="68"/>
        <v>74357.8</v>
      </c>
      <c r="L66" s="16">
        <f t="shared" si="68"/>
        <v>74627.8</v>
      </c>
      <c r="M66" s="16">
        <f t="shared" si="68"/>
        <v>0</v>
      </c>
      <c r="N66" s="16">
        <f t="shared" si="68"/>
        <v>75128.2</v>
      </c>
      <c r="O66" s="16">
        <f t="shared" si="68"/>
        <v>75404.800000000003</v>
      </c>
      <c r="P66" s="16">
        <f t="shared" si="68"/>
        <v>75715.399999999994</v>
      </c>
      <c r="Q66" s="24"/>
      <c r="R66"/>
      <c r="S66" s="80" t="str">
        <f t="shared" si="35"/>
        <v>5</v>
      </c>
    </row>
    <row r="67" spans="1:19" s="34" customFormat="1" x14ac:dyDescent="0.25">
      <c r="A67" s="133"/>
      <c r="B67" s="108"/>
      <c r="C67" s="120"/>
      <c r="D67" s="21" t="s">
        <v>5</v>
      </c>
      <c r="E67" s="27">
        <v>73106.5</v>
      </c>
      <c r="F67" s="44">
        <v>73339.3</v>
      </c>
      <c r="G67" s="17">
        <v>73573.7</v>
      </c>
      <c r="H67" s="17">
        <v>73831.5</v>
      </c>
      <c r="I67" s="17">
        <v>74084.100000000006</v>
      </c>
      <c r="J67" s="17">
        <v>74357.8</v>
      </c>
      <c r="K67" s="17">
        <v>74627.8</v>
      </c>
      <c r="L67" s="17"/>
      <c r="M67" s="17">
        <v>75128.2</v>
      </c>
      <c r="N67" s="17">
        <v>75404.800000000003</v>
      </c>
      <c r="O67" s="17">
        <v>75715.399999999994</v>
      </c>
      <c r="P67" s="17">
        <v>75987.199999999997</v>
      </c>
      <c r="Q67" s="24">
        <f>ROUND((P67-E66)*20,2)</f>
        <v>62664</v>
      </c>
      <c r="R67" s="36">
        <f>(P67-E66)*20</f>
        <v>62663.999999999942</v>
      </c>
      <c r="S67" s="80" t="str">
        <f t="shared" si="35"/>
        <v>5</v>
      </c>
    </row>
    <row r="68" spans="1:19" s="34" customFormat="1" ht="13.8" thickBot="1" x14ac:dyDescent="0.3">
      <c r="A68" s="134"/>
      <c r="B68" s="109"/>
      <c r="C68" s="121"/>
      <c r="D68" s="5" t="s">
        <v>10</v>
      </c>
      <c r="E68" s="61">
        <f>(E67-E66)*20</f>
        <v>5050</v>
      </c>
      <c r="F68" s="18">
        <f t="shared" ref="F68:P68" si="69">(F67-F66)*20</f>
        <v>4656.0000000000582</v>
      </c>
      <c r="G68" s="18">
        <f t="shared" si="69"/>
        <v>4687.9999999998836</v>
      </c>
      <c r="H68" s="18">
        <f t="shared" si="69"/>
        <v>5156.0000000000582</v>
      </c>
      <c r="I68" s="18">
        <f t="shared" si="69"/>
        <v>5052.0000000001164</v>
      </c>
      <c r="J68" s="18">
        <f t="shared" si="69"/>
        <v>5473.9999999999418</v>
      </c>
      <c r="K68" s="18">
        <f t="shared" si="69"/>
        <v>5400</v>
      </c>
      <c r="L68" s="18">
        <f t="shared" si="69"/>
        <v>-1492556</v>
      </c>
      <c r="M68" s="18">
        <f t="shared" si="69"/>
        <v>1502564</v>
      </c>
      <c r="N68" s="18">
        <f t="shared" si="69"/>
        <v>5532.0000000001164</v>
      </c>
      <c r="O68" s="18">
        <f t="shared" si="69"/>
        <v>6211.9999999998254</v>
      </c>
      <c r="P68" s="18">
        <f t="shared" si="69"/>
        <v>5436.0000000000582</v>
      </c>
      <c r="Q68" s="24">
        <f t="shared" ref="Q68" si="70">SUM(E68:P68)</f>
        <v>62664</v>
      </c>
      <c r="R68" s="37">
        <f t="shared" si="62"/>
        <v>62664</v>
      </c>
      <c r="S68" s="80" t="str">
        <f t="shared" si="35"/>
        <v>5</v>
      </c>
    </row>
    <row r="69" spans="1:19" s="34" customFormat="1" x14ac:dyDescent="0.25">
      <c r="A69" s="135" t="s">
        <v>63</v>
      </c>
      <c r="B69" s="99" t="s">
        <v>57</v>
      </c>
      <c r="C69" s="119"/>
      <c r="D69" s="59" t="s">
        <v>4</v>
      </c>
      <c r="E69" s="17">
        <v>21651.1</v>
      </c>
      <c r="F69" s="16">
        <f>E70</f>
        <v>21806.3</v>
      </c>
      <c r="G69" s="16">
        <f t="shared" ref="G69:P69" si="71">F70</f>
        <v>21948.2</v>
      </c>
      <c r="H69" s="16">
        <f t="shared" si="71"/>
        <v>22079.7</v>
      </c>
      <c r="I69" s="16">
        <f t="shared" si="71"/>
        <v>22208.2</v>
      </c>
      <c r="J69" s="16">
        <f t="shared" si="71"/>
        <v>22337.200000000001</v>
      </c>
      <c r="K69" s="16">
        <f t="shared" si="71"/>
        <v>22458.400000000001</v>
      </c>
      <c r="L69" s="16">
        <f t="shared" si="71"/>
        <v>22582.9</v>
      </c>
      <c r="M69" s="16">
        <f t="shared" si="71"/>
        <v>0</v>
      </c>
      <c r="N69" s="16">
        <f t="shared" si="71"/>
        <v>22804.9</v>
      </c>
      <c r="O69" s="16">
        <f t="shared" si="71"/>
        <v>22917.1</v>
      </c>
      <c r="P69" s="16">
        <f t="shared" si="71"/>
        <v>23052.3</v>
      </c>
      <c r="Q69" s="24"/>
      <c r="R69"/>
      <c r="S69" s="80" t="str">
        <f t="shared" si="35"/>
        <v>1</v>
      </c>
    </row>
    <row r="70" spans="1:19" s="34" customFormat="1" x14ac:dyDescent="0.25">
      <c r="A70" s="133"/>
      <c r="B70" s="108"/>
      <c r="C70" s="120"/>
      <c r="D70" s="21" t="s">
        <v>5</v>
      </c>
      <c r="E70" s="27">
        <v>21806.3</v>
      </c>
      <c r="F70" s="44">
        <v>21948.2</v>
      </c>
      <c r="G70" s="17">
        <v>22079.7</v>
      </c>
      <c r="H70" s="17">
        <v>22208.2</v>
      </c>
      <c r="I70" s="17">
        <v>22337.200000000001</v>
      </c>
      <c r="J70" s="17">
        <v>22458.400000000001</v>
      </c>
      <c r="K70" s="17">
        <v>22582.9</v>
      </c>
      <c r="L70" s="17"/>
      <c r="M70" s="17">
        <v>22804.9</v>
      </c>
      <c r="N70" s="17">
        <v>22917.1</v>
      </c>
      <c r="O70" s="17">
        <v>23052.3</v>
      </c>
      <c r="P70" s="17">
        <v>23175</v>
      </c>
      <c r="Q70" s="24">
        <f>ROUND((P70-E69)*20,2)</f>
        <v>30478</v>
      </c>
      <c r="R70" s="36">
        <f>(P70-E69)*20</f>
        <v>30478.000000000029</v>
      </c>
      <c r="S70" s="80" t="str">
        <f t="shared" si="35"/>
        <v>1</v>
      </c>
    </row>
    <row r="71" spans="1:19" s="34" customFormat="1" ht="13.8" thickBot="1" x14ac:dyDescent="0.3">
      <c r="A71" s="134"/>
      <c r="B71" s="109"/>
      <c r="C71" s="121"/>
      <c r="D71" s="5" t="s">
        <v>10</v>
      </c>
      <c r="E71" s="61">
        <f>(E70-E69)*20</f>
        <v>3104.0000000000146</v>
      </c>
      <c r="F71" s="18">
        <f t="shared" ref="F71:P71" si="72">(F70-F69)*20</f>
        <v>2838.0000000000291</v>
      </c>
      <c r="G71" s="18">
        <f t="shared" si="72"/>
        <v>2630</v>
      </c>
      <c r="H71" s="18">
        <f t="shared" si="72"/>
        <v>2570</v>
      </c>
      <c r="I71" s="18">
        <f t="shared" si="72"/>
        <v>2580</v>
      </c>
      <c r="J71" s="18">
        <f t="shared" si="72"/>
        <v>2424.0000000000146</v>
      </c>
      <c r="K71" s="18">
        <f t="shared" si="72"/>
        <v>2490</v>
      </c>
      <c r="L71" s="18">
        <f t="shared" si="72"/>
        <v>-451658</v>
      </c>
      <c r="M71" s="18">
        <f t="shared" si="72"/>
        <v>456098</v>
      </c>
      <c r="N71" s="18">
        <f t="shared" si="72"/>
        <v>2243.9999999999418</v>
      </c>
      <c r="O71" s="18">
        <f t="shared" si="72"/>
        <v>2704.0000000000146</v>
      </c>
      <c r="P71" s="18">
        <f t="shared" si="72"/>
        <v>2454.0000000000146</v>
      </c>
      <c r="Q71" s="24">
        <f t="shared" ref="Q71" si="73">SUM(E71:P71)</f>
        <v>30478.000000000029</v>
      </c>
      <c r="R71" s="37">
        <f t="shared" si="62"/>
        <v>30478.000000000029</v>
      </c>
      <c r="S71" s="80" t="str">
        <f t="shared" si="35"/>
        <v>1</v>
      </c>
    </row>
    <row r="72" spans="1:19" s="34" customFormat="1" ht="13.8" thickBot="1" x14ac:dyDescent="0.3">
      <c r="A72" s="50"/>
      <c r="B72" s="51"/>
      <c r="C72" s="54"/>
      <c r="D72" s="28"/>
      <c r="E72" s="55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43"/>
      <c r="R72"/>
      <c r="S72" s="80"/>
    </row>
    <row r="73" spans="1:19" x14ac:dyDescent="0.25">
      <c r="A73" s="137" t="s">
        <v>64</v>
      </c>
      <c r="B73" s="110" t="s">
        <v>35</v>
      </c>
      <c r="C73" s="136" t="s">
        <v>65</v>
      </c>
      <c r="D73" s="58" t="s">
        <v>4</v>
      </c>
      <c r="E73" s="17">
        <v>73828</v>
      </c>
      <c r="F73" s="16">
        <f>E74</f>
        <v>75445.2</v>
      </c>
      <c r="G73" s="16">
        <f t="shared" ref="G73:J73" si="74">F74</f>
        <v>76220</v>
      </c>
      <c r="H73" s="16">
        <f t="shared" si="74"/>
        <v>77336.899999999994</v>
      </c>
      <c r="I73" s="16">
        <f t="shared" si="74"/>
        <v>78380.5</v>
      </c>
      <c r="J73" s="16">
        <f t="shared" si="74"/>
        <v>78742.899999999994</v>
      </c>
      <c r="K73" s="16">
        <f t="shared" ref="K73" si="75">J74</f>
        <v>79362.399999999994</v>
      </c>
      <c r="L73" s="16">
        <f t="shared" ref="L73" si="76">K74</f>
        <v>79980.7</v>
      </c>
      <c r="M73" s="16">
        <f t="shared" ref="M73" si="77">L74</f>
        <v>80845.399999999994</v>
      </c>
      <c r="N73" s="16">
        <f t="shared" ref="N73" si="78">M74</f>
        <v>0</v>
      </c>
      <c r="O73" s="16">
        <f t="shared" ref="O73" si="79">N74</f>
        <v>82869.7</v>
      </c>
      <c r="P73" s="16">
        <f t="shared" ref="P73" si="80">O74</f>
        <v>84474.6</v>
      </c>
      <c r="Q73" s="24"/>
      <c r="S73" s="80" t="str">
        <f t="shared" si="35"/>
        <v>25</v>
      </c>
    </row>
    <row r="74" spans="1:19" x14ac:dyDescent="0.25">
      <c r="A74" s="138"/>
      <c r="B74" s="111"/>
      <c r="C74" s="114"/>
      <c r="D74" s="21" t="s">
        <v>5</v>
      </c>
      <c r="E74" s="27">
        <v>75445.2</v>
      </c>
      <c r="F74" s="17">
        <v>76220</v>
      </c>
      <c r="G74" s="17">
        <v>77336.899999999994</v>
      </c>
      <c r="H74" s="17">
        <v>78380.5</v>
      </c>
      <c r="I74" s="66">
        <v>78742.899999999994</v>
      </c>
      <c r="J74" s="17">
        <v>79362.399999999994</v>
      </c>
      <c r="K74" s="17">
        <v>79980.7</v>
      </c>
      <c r="L74" s="17">
        <v>80845.399999999994</v>
      </c>
      <c r="M74" s="17"/>
      <c r="N74" s="17">
        <v>82869.7</v>
      </c>
      <c r="O74" s="17">
        <v>84474.6</v>
      </c>
      <c r="P74" s="17">
        <v>85887.9</v>
      </c>
      <c r="Q74" s="24">
        <f>ROUND((P74-E73),2)</f>
        <v>12059.9</v>
      </c>
      <c r="R74" s="36">
        <f>(P74-E73)</f>
        <v>12059.899999999994</v>
      </c>
      <c r="S74" s="80" t="str">
        <f t="shared" si="35"/>
        <v>25</v>
      </c>
    </row>
    <row r="75" spans="1:19" ht="13.8" thickBot="1" x14ac:dyDescent="0.3">
      <c r="A75" s="139"/>
      <c r="B75" s="112"/>
      <c r="C75" s="115"/>
      <c r="D75" s="5" t="s">
        <v>10</v>
      </c>
      <c r="E75" s="61">
        <f>E74-E73</f>
        <v>1617.1999999999971</v>
      </c>
      <c r="F75" s="18">
        <f t="shared" ref="F75:P75" si="81">F74-F73</f>
        <v>774.80000000000291</v>
      </c>
      <c r="G75" s="18">
        <f t="shared" si="81"/>
        <v>1116.8999999999942</v>
      </c>
      <c r="H75" s="18">
        <f t="shared" si="81"/>
        <v>1043.6000000000058</v>
      </c>
      <c r="I75" s="18">
        <f t="shared" si="81"/>
        <v>362.39999999999418</v>
      </c>
      <c r="J75" s="18">
        <f t="shared" si="81"/>
        <v>619.5</v>
      </c>
      <c r="K75" s="18">
        <f t="shared" si="81"/>
        <v>618.30000000000291</v>
      </c>
      <c r="L75" s="18">
        <f t="shared" si="81"/>
        <v>864.69999999999709</v>
      </c>
      <c r="M75" s="18">
        <f t="shared" si="81"/>
        <v>-80845.399999999994</v>
      </c>
      <c r="N75" s="18">
        <f t="shared" si="81"/>
        <v>82869.7</v>
      </c>
      <c r="O75" s="18">
        <f t="shared" si="81"/>
        <v>1604.9000000000087</v>
      </c>
      <c r="P75" s="18">
        <f t="shared" si="81"/>
        <v>1413.2999999999884</v>
      </c>
      <c r="Q75" s="24">
        <f t="shared" ref="Q75" si="82">SUM(E75:P75)</f>
        <v>12059.899999999994</v>
      </c>
      <c r="R75" s="37">
        <f t="shared" ref="R75" si="83">SUM(E75:P75)</f>
        <v>12059.899999999994</v>
      </c>
      <c r="S75" s="80" t="str">
        <f t="shared" si="35"/>
        <v>25</v>
      </c>
    </row>
    <row r="76" spans="1:19" x14ac:dyDescent="0.25">
      <c r="A76" s="137" t="s">
        <v>62</v>
      </c>
      <c r="B76" s="96" t="s">
        <v>47</v>
      </c>
      <c r="C76" s="136" t="s">
        <v>66</v>
      </c>
      <c r="D76" s="59" t="s">
        <v>4</v>
      </c>
      <c r="E76" s="17">
        <v>81170</v>
      </c>
      <c r="F76" s="16">
        <f>E77</f>
        <v>82356.399999999994</v>
      </c>
      <c r="G76" s="16">
        <f t="shared" ref="G76:J76" si="84">F77</f>
        <v>82969.5</v>
      </c>
      <c r="H76" s="16">
        <f t="shared" si="84"/>
        <v>83839.199999999997</v>
      </c>
      <c r="I76" s="16">
        <f t="shared" si="84"/>
        <v>84673.5</v>
      </c>
      <c r="J76" s="16">
        <f t="shared" si="84"/>
        <v>84967.1</v>
      </c>
      <c r="K76" s="16">
        <f t="shared" ref="K76" si="85">J77</f>
        <v>85500.2</v>
      </c>
      <c r="L76" s="16">
        <f t="shared" ref="L76" si="86">K77</f>
        <v>85997.6</v>
      </c>
      <c r="M76" s="16">
        <f t="shared" ref="M76" si="87">L77</f>
        <v>86709.8</v>
      </c>
      <c r="N76" s="16">
        <f t="shared" ref="N76" si="88">M77</f>
        <v>0</v>
      </c>
      <c r="O76" s="16">
        <f t="shared" ref="O76" si="89">N77</f>
        <v>88170.6</v>
      </c>
      <c r="P76" s="16">
        <f t="shared" ref="P76" si="90">O77</f>
        <v>89253.4</v>
      </c>
      <c r="Q76" s="24"/>
      <c r="S76" s="80" t="str">
        <f t="shared" si="35"/>
        <v>11</v>
      </c>
    </row>
    <row r="77" spans="1:19" x14ac:dyDescent="0.25">
      <c r="A77" s="138"/>
      <c r="B77" s="111"/>
      <c r="C77" s="114"/>
      <c r="D77" s="21" t="s">
        <v>5</v>
      </c>
      <c r="E77" s="27">
        <v>82356.399999999994</v>
      </c>
      <c r="F77" s="17">
        <v>82969.5</v>
      </c>
      <c r="G77" s="17">
        <v>83839.199999999997</v>
      </c>
      <c r="H77" s="17">
        <v>84673.5</v>
      </c>
      <c r="I77" s="66">
        <v>84967.1</v>
      </c>
      <c r="J77" s="17">
        <v>85500.2</v>
      </c>
      <c r="K77" s="17">
        <v>85997.6</v>
      </c>
      <c r="L77" s="17">
        <v>86709.8</v>
      </c>
      <c r="M77" s="17"/>
      <c r="N77" s="17">
        <v>88170.6</v>
      </c>
      <c r="O77" s="17">
        <v>89253.4</v>
      </c>
      <c r="P77" s="17">
        <v>90202</v>
      </c>
      <c r="Q77" s="24">
        <f>ROUND((P77-E76),2)</f>
        <v>9032</v>
      </c>
      <c r="R77" s="36">
        <f>(P77-E76)</f>
        <v>9032</v>
      </c>
      <c r="S77" s="80" t="str">
        <f t="shared" si="35"/>
        <v>11</v>
      </c>
    </row>
    <row r="78" spans="1:19" ht="13.8" thickBot="1" x14ac:dyDescent="0.3">
      <c r="A78" s="139"/>
      <c r="B78" s="112"/>
      <c r="C78" s="115"/>
      <c r="D78" s="5" t="s">
        <v>10</v>
      </c>
      <c r="E78" s="61">
        <f>E77-E76</f>
        <v>1186.3999999999942</v>
      </c>
      <c r="F78" s="18">
        <f t="shared" ref="F78:P78" si="91">F77-F76</f>
        <v>613.10000000000582</v>
      </c>
      <c r="G78" s="18">
        <f t="shared" si="91"/>
        <v>869.69999999999709</v>
      </c>
      <c r="H78" s="18">
        <f t="shared" si="91"/>
        <v>834.30000000000291</v>
      </c>
      <c r="I78" s="18">
        <f t="shared" si="91"/>
        <v>293.60000000000582</v>
      </c>
      <c r="J78" s="18">
        <f t="shared" si="91"/>
        <v>533.09999999999127</v>
      </c>
      <c r="K78" s="18">
        <f t="shared" si="91"/>
        <v>497.40000000000873</v>
      </c>
      <c r="L78" s="18">
        <f t="shared" si="91"/>
        <v>712.19999999999709</v>
      </c>
      <c r="M78" s="18">
        <f t="shared" si="91"/>
        <v>-86709.8</v>
      </c>
      <c r="N78" s="18">
        <f t="shared" si="91"/>
        <v>88170.6</v>
      </c>
      <c r="O78" s="18">
        <f t="shared" si="91"/>
        <v>1082.7999999999884</v>
      </c>
      <c r="P78" s="18">
        <f t="shared" si="91"/>
        <v>948.60000000000582</v>
      </c>
      <c r="Q78" s="24">
        <f t="shared" ref="Q78" si="92">SUM(E78:P78)</f>
        <v>9032</v>
      </c>
      <c r="R78" s="37">
        <f t="shared" ref="R78" si="93">SUM(E78:P78)</f>
        <v>9032</v>
      </c>
      <c r="S78" s="80" t="str">
        <f t="shared" si="35"/>
        <v>11</v>
      </c>
    </row>
    <row r="79" spans="1:19" s="34" customFormat="1" ht="13.8" thickBot="1" x14ac:dyDescent="0.3">
      <c r="A79" s="53"/>
      <c r="B79" s="49"/>
      <c r="C79" s="29"/>
      <c r="D79" s="28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43"/>
      <c r="R79" s="24"/>
      <c r="S79" s="80"/>
    </row>
    <row r="80" spans="1:19" s="34" customFormat="1" x14ac:dyDescent="0.25">
      <c r="A80" s="125" t="s">
        <v>74</v>
      </c>
      <c r="B80" s="102" t="s">
        <v>34</v>
      </c>
      <c r="C80" s="179" t="s">
        <v>78</v>
      </c>
      <c r="D80" s="58" t="s">
        <v>4</v>
      </c>
      <c r="E80" s="17">
        <v>3344149349.8000002</v>
      </c>
      <c r="F80" s="35">
        <f t="shared" ref="F80:P80" si="94">E81</f>
        <v>3361740250</v>
      </c>
      <c r="G80" s="35">
        <f t="shared" si="94"/>
        <v>3371604452.1999998</v>
      </c>
      <c r="H80" s="35">
        <f t="shared" si="94"/>
        <v>3387514518.5</v>
      </c>
      <c r="I80" s="35">
        <f t="shared" si="94"/>
        <v>3407605731.9000001</v>
      </c>
      <c r="J80" s="35">
        <f t="shared" si="94"/>
        <v>3418066935.4000001</v>
      </c>
      <c r="K80" s="35">
        <f t="shared" si="94"/>
        <v>3437686781.1999998</v>
      </c>
      <c r="L80" s="35">
        <f t="shared" si="94"/>
        <v>3454370038.8000002</v>
      </c>
      <c r="M80" s="35">
        <f t="shared" si="94"/>
        <v>3473726693.3000002</v>
      </c>
      <c r="N80" s="35">
        <f t="shared" si="94"/>
        <v>0</v>
      </c>
      <c r="O80" s="35">
        <f t="shared" si="94"/>
        <v>3498842250.5999999</v>
      </c>
      <c r="P80" s="35">
        <f t="shared" si="94"/>
        <v>3516979424.5</v>
      </c>
      <c r="Q80" s="23"/>
      <c r="R80"/>
      <c r="S80" s="80" t="str">
        <f t="shared" si="35"/>
        <v>8/10</v>
      </c>
    </row>
    <row r="81" spans="1:19" s="34" customFormat="1" x14ac:dyDescent="0.25">
      <c r="A81" s="126"/>
      <c r="B81" s="103"/>
      <c r="C81" s="114"/>
      <c r="D81" s="21"/>
      <c r="E81" s="27">
        <v>3361740250</v>
      </c>
      <c r="F81" s="27">
        <v>3371604452.1999998</v>
      </c>
      <c r="G81" s="17">
        <v>3387514518.5</v>
      </c>
      <c r="H81" s="27">
        <v>3407605731.9000001</v>
      </c>
      <c r="I81" s="17">
        <v>3418066935.4000001</v>
      </c>
      <c r="J81" s="27">
        <v>3437686781.1999998</v>
      </c>
      <c r="K81" s="17">
        <v>3454370038.8000002</v>
      </c>
      <c r="L81" s="17">
        <v>3473726693.3000002</v>
      </c>
      <c r="M81" s="17"/>
      <c r="N81" s="27">
        <v>3498842250.5999999</v>
      </c>
      <c r="O81" s="17">
        <v>3516979424.5</v>
      </c>
      <c r="P81" s="17">
        <v>3526867596.1999998</v>
      </c>
      <c r="Q81" s="24">
        <f>P81-E80</f>
        <v>182718246.39999962</v>
      </c>
      <c r="R81" s="36">
        <f>(P81-E80)</f>
        <v>182718246.39999962</v>
      </c>
      <c r="S81" s="80" t="str">
        <f t="shared" si="35"/>
        <v>8/10</v>
      </c>
    </row>
    <row r="82" spans="1:19" s="34" customFormat="1" ht="13.8" thickBot="1" x14ac:dyDescent="0.3">
      <c r="A82" s="127"/>
      <c r="B82" s="104"/>
      <c r="C82" s="115"/>
      <c r="D82" s="5" t="s">
        <v>10</v>
      </c>
      <c r="E82" s="61">
        <f t="shared" ref="E82:P82" si="95">E81-E80</f>
        <v>17590900.199999809</v>
      </c>
      <c r="F82" s="18">
        <f t="shared" si="95"/>
        <v>9864202.1999998093</v>
      </c>
      <c r="G82" s="18">
        <f t="shared" si="95"/>
        <v>15910066.300000191</v>
      </c>
      <c r="H82" s="18">
        <f t="shared" si="95"/>
        <v>20091213.400000095</v>
      </c>
      <c r="I82" s="18">
        <f t="shared" si="95"/>
        <v>10461203.5</v>
      </c>
      <c r="J82" s="18">
        <f t="shared" si="95"/>
        <v>19619845.799999714</v>
      </c>
      <c r="K82" s="18">
        <f t="shared" si="95"/>
        <v>16683257.600000381</v>
      </c>
      <c r="L82" s="18">
        <f t="shared" si="95"/>
        <v>19356654.5</v>
      </c>
      <c r="M82" s="18">
        <f t="shared" si="95"/>
        <v>-3473726693.3000002</v>
      </c>
      <c r="N82" s="18">
        <f t="shared" si="95"/>
        <v>3498842250.5999999</v>
      </c>
      <c r="O82" s="18">
        <f t="shared" si="95"/>
        <v>18137173.900000095</v>
      </c>
      <c r="P82" s="18">
        <f t="shared" si="95"/>
        <v>9888171.6999998093</v>
      </c>
      <c r="Q82" s="24">
        <f>SUM(E82:P82)</f>
        <v>182718246.39999962</v>
      </c>
      <c r="R82" s="37">
        <f t="shared" ref="R82" si="96">SUM(E82:P82)</f>
        <v>182718246.39999962</v>
      </c>
      <c r="S82" s="80" t="str">
        <f t="shared" si="35"/>
        <v>8/10</v>
      </c>
    </row>
    <row r="83" spans="1:19" s="34" customFormat="1" x14ac:dyDescent="0.25">
      <c r="A83" s="185" t="s">
        <v>76</v>
      </c>
      <c r="B83" s="102" t="s">
        <v>34</v>
      </c>
      <c r="C83" s="179" t="s">
        <v>75</v>
      </c>
      <c r="D83" s="59" t="s">
        <v>4</v>
      </c>
      <c r="E83" s="17">
        <v>861492</v>
      </c>
      <c r="F83" s="35">
        <f>E84</f>
        <v>879154</v>
      </c>
      <c r="G83" s="35">
        <f t="shared" ref="G83" si="97">F84</f>
        <v>889065</v>
      </c>
      <c r="H83" s="35">
        <f t="shared" ref="H83" si="98">G84</f>
        <v>905050</v>
      </c>
      <c r="I83" s="35">
        <f t="shared" ref="I83" si="99">H84</f>
        <v>925236</v>
      </c>
      <c r="J83" s="35">
        <f t="shared" ref="J83" si="100">I84</f>
        <v>935750</v>
      </c>
      <c r="K83" s="35">
        <f>J84</f>
        <v>955475</v>
      </c>
      <c r="L83" s="35">
        <f t="shared" ref="L83" si="101">K84</f>
        <v>972254</v>
      </c>
      <c r="M83" s="35">
        <f t="shared" ref="M83" si="102">L84</f>
        <v>991718</v>
      </c>
      <c r="N83" s="35">
        <f t="shared" ref="N83" si="103">M84</f>
        <v>0</v>
      </c>
      <c r="O83" s="35">
        <f t="shared" ref="O83" si="104">N84</f>
        <v>1016962</v>
      </c>
      <c r="P83" s="35">
        <f t="shared" ref="P83" si="105">O84</f>
        <v>1035187</v>
      </c>
      <c r="Q83" s="23"/>
      <c r="R83"/>
      <c r="S83" s="80" t="str">
        <f t="shared" si="35"/>
        <v>8/10</v>
      </c>
    </row>
    <row r="84" spans="1:19" s="34" customFormat="1" x14ac:dyDescent="0.25">
      <c r="A84" s="138"/>
      <c r="B84" s="103"/>
      <c r="C84" s="114"/>
      <c r="D84" s="21" t="s">
        <v>5</v>
      </c>
      <c r="E84" s="27">
        <v>879154</v>
      </c>
      <c r="F84" s="27">
        <v>889065</v>
      </c>
      <c r="G84" s="17">
        <v>905050</v>
      </c>
      <c r="H84" s="27">
        <v>925236</v>
      </c>
      <c r="I84" s="17">
        <v>935750</v>
      </c>
      <c r="J84" s="27">
        <v>955475</v>
      </c>
      <c r="K84" s="17">
        <v>972254</v>
      </c>
      <c r="L84" s="27">
        <v>991718</v>
      </c>
      <c r="M84" s="17"/>
      <c r="N84" s="27">
        <v>1016962</v>
      </c>
      <c r="O84" s="17">
        <v>1035187</v>
      </c>
      <c r="P84" s="17">
        <v>1045119</v>
      </c>
      <c r="Q84" s="24">
        <f t="shared" ref="Q84" si="106">P84-E83</f>
        <v>183627</v>
      </c>
      <c r="R84" s="36">
        <f>(P84-E83)</f>
        <v>183627</v>
      </c>
      <c r="S84" s="80" t="str">
        <f t="shared" si="35"/>
        <v>8/10</v>
      </c>
    </row>
    <row r="85" spans="1:19" s="34" customFormat="1" ht="13.8" thickBot="1" x14ac:dyDescent="0.3">
      <c r="A85" s="139"/>
      <c r="B85" s="104"/>
      <c r="C85" s="115"/>
      <c r="D85" s="5" t="s">
        <v>10</v>
      </c>
      <c r="E85" s="61">
        <f>E84-E83</f>
        <v>17662</v>
      </c>
      <c r="F85" s="18">
        <f t="shared" ref="F85:P85" si="107">F84-F83</f>
        <v>9911</v>
      </c>
      <c r="G85" s="18">
        <f t="shared" si="107"/>
        <v>15985</v>
      </c>
      <c r="H85" s="18">
        <f t="shared" si="107"/>
        <v>20186</v>
      </c>
      <c r="I85" s="18">
        <f t="shared" si="107"/>
        <v>10514</v>
      </c>
      <c r="J85" s="18">
        <f t="shared" si="107"/>
        <v>19725</v>
      </c>
      <c r="K85" s="18">
        <f t="shared" si="107"/>
        <v>16779</v>
      </c>
      <c r="L85" s="18">
        <f t="shared" si="107"/>
        <v>19464</v>
      </c>
      <c r="M85" s="18">
        <f t="shared" ref="M85" si="108">M84-M83</f>
        <v>-991718</v>
      </c>
      <c r="N85" s="18">
        <f t="shared" si="107"/>
        <v>1016962</v>
      </c>
      <c r="O85" s="18">
        <f t="shared" si="107"/>
        <v>18225</v>
      </c>
      <c r="P85" s="18">
        <f t="shared" si="107"/>
        <v>9932</v>
      </c>
      <c r="Q85" s="24">
        <f t="shared" ref="Q85" si="109">SUM(E85:P85)</f>
        <v>183627</v>
      </c>
      <c r="R85" s="37">
        <f t="shared" ref="R85" si="110">SUM(E85:P85)</f>
        <v>183627</v>
      </c>
      <c r="S85" s="80" t="str">
        <f t="shared" si="35"/>
        <v>8/10</v>
      </c>
    </row>
    <row r="86" spans="1:19" s="34" customFormat="1" ht="13.8" thickBot="1" x14ac:dyDescent="0.3">
      <c r="A86" s="42"/>
      <c r="B86" s="49"/>
      <c r="C86" s="29"/>
      <c r="D86" s="28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43"/>
      <c r="R86" s="24"/>
      <c r="S86" s="80"/>
    </row>
    <row r="87" spans="1:19" x14ac:dyDescent="0.25">
      <c r="A87" s="189" t="s">
        <v>77</v>
      </c>
      <c r="B87" s="87" t="s">
        <v>34</v>
      </c>
      <c r="C87" s="113" t="s">
        <v>13</v>
      </c>
      <c r="D87" s="58" t="s">
        <v>4</v>
      </c>
      <c r="E87" s="17">
        <v>810195221.29999995</v>
      </c>
      <c r="F87" s="35">
        <f>E88</f>
        <v>812341430</v>
      </c>
      <c r="G87" s="35">
        <f t="shared" ref="G87:P87" si="111">F88</f>
        <v>813487183.29999995</v>
      </c>
      <c r="H87" s="35">
        <f t="shared" si="111"/>
        <v>815443296.29999995</v>
      </c>
      <c r="I87" s="35">
        <f t="shared" si="111"/>
        <v>818443496</v>
      </c>
      <c r="J87" s="35">
        <f t="shared" si="111"/>
        <v>819879455.89999998</v>
      </c>
      <c r="K87" s="35">
        <f t="shared" si="111"/>
        <v>822524301.5</v>
      </c>
      <c r="L87" s="35">
        <f t="shared" si="111"/>
        <v>825124391.60000002</v>
      </c>
      <c r="M87" s="76">
        <f t="shared" si="111"/>
        <v>827338479.79999995</v>
      </c>
      <c r="N87" s="76">
        <f t="shared" si="111"/>
        <v>0</v>
      </c>
      <c r="O87" s="35">
        <f t="shared" si="111"/>
        <v>830960083.20000005</v>
      </c>
      <c r="P87" s="35">
        <f t="shared" si="111"/>
        <v>833624281.29999995</v>
      </c>
      <c r="S87" s="80" t="str">
        <f t="shared" si="35"/>
        <v>8/10</v>
      </c>
    </row>
    <row r="88" spans="1:19" x14ac:dyDescent="0.25">
      <c r="A88" s="149"/>
      <c r="B88" s="88"/>
      <c r="C88" s="114"/>
      <c r="D88" s="21" t="s">
        <v>5</v>
      </c>
      <c r="E88" s="27">
        <v>812341430</v>
      </c>
      <c r="F88" s="27">
        <v>813487183.29999995</v>
      </c>
      <c r="G88" s="17">
        <v>815443296.29999995</v>
      </c>
      <c r="H88" s="27">
        <v>818443496</v>
      </c>
      <c r="I88" s="17">
        <v>819879455.89999998</v>
      </c>
      <c r="J88" s="27">
        <v>822524301.5</v>
      </c>
      <c r="K88" s="17">
        <v>825124391.60000002</v>
      </c>
      <c r="L88" s="27">
        <v>827338479.79999995</v>
      </c>
      <c r="M88" s="44"/>
      <c r="N88" s="63">
        <v>830960083.20000005</v>
      </c>
      <c r="O88" s="17">
        <v>833624281.29999995</v>
      </c>
      <c r="P88" s="17">
        <v>835528787.70000005</v>
      </c>
      <c r="Q88" s="24">
        <f t="shared" ref="Q88" si="112">P88-E87</f>
        <v>25333566.400000095</v>
      </c>
      <c r="R88" s="36">
        <f>(P88-E87)</f>
        <v>25333566.400000095</v>
      </c>
      <c r="S88" s="80" t="str">
        <f t="shared" si="35"/>
        <v>8/10</v>
      </c>
    </row>
    <row r="89" spans="1:19" ht="13.8" thickBot="1" x14ac:dyDescent="0.3">
      <c r="A89" s="150"/>
      <c r="B89" s="89"/>
      <c r="C89" s="115"/>
      <c r="D89" s="5" t="s">
        <v>10</v>
      </c>
      <c r="E89" s="61">
        <f>E88-E87</f>
        <v>2146208.7000000477</v>
      </c>
      <c r="F89" s="18">
        <f t="shared" ref="F89:P89" si="113">F88-F87</f>
        <v>1145753.2999999523</v>
      </c>
      <c r="G89" s="18">
        <f t="shared" si="113"/>
        <v>1956113</v>
      </c>
      <c r="H89" s="18">
        <f t="shared" si="113"/>
        <v>3000199.7000000477</v>
      </c>
      <c r="I89" s="18">
        <f t="shared" si="113"/>
        <v>1435959.8999999762</v>
      </c>
      <c r="J89" s="18">
        <f t="shared" si="113"/>
        <v>2644845.6000000238</v>
      </c>
      <c r="K89" s="18">
        <f t="shared" si="113"/>
        <v>2600090.1000000238</v>
      </c>
      <c r="L89" s="18">
        <f t="shared" si="113"/>
        <v>2214088.1999999285</v>
      </c>
      <c r="M89" s="18">
        <f t="shared" si="113"/>
        <v>-827338479.79999995</v>
      </c>
      <c r="N89" s="18">
        <f t="shared" si="113"/>
        <v>830960083.20000005</v>
      </c>
      <c r="O89" s="18">
        <f t="shared" si="113"/>
        <v>2664198.0999999046</v>
      </c>
      <c r="P89" s="18">
        <f t="shared" si="113"/>
        <v>1904506.4000000954</v>
      </c>
      <c r="Q89" s="24">
        <f t="shared" ref="Q89" si="114">SUM(E89:P89)</f>
        <v>25333566.400000095</v>
      </c>
      <c r="R89" s="37">
        <f t="shared" ref="R89" si="115">SUM(E89:P89)</f>
        <v>25333566.400000095</v>
      </c>
      <c r="S89" s="80" t="str">
        <f t="shared" si="35"/>
        <v>8/10</v>
      </c>
    </row>
    <row r="90" spans="1:19" ht="12.75" customHeight="1" x14ac:dyDescent="0.25">
      <c r="A90" s="185" t="s">
        <v>67</v>
      </c>
      <c r="B90" s="87" t="s">
        <v>34</v>
      </c>
      <c r="C90" s="179" t="s">
        <v>68</v>
      </c>
      <c r="D90" s="59" t="s">
        <v>4</v>
      </c>
      <c r="E90" s="17">
        <v>8390.6</v>
      </c>
      <c r="F90" s="16">
        <f>E91</f>
        <v>8500.4</v>
      </c>
      <c r="G90" s="16">
        <f t="shared" ref="G90" si="116">F91</f>
        <v>8581.9</v>
      </c>
      <c r="H90" s="16">
        <f t="shared" ref="H90" si="117">G91</f>
        <v>8762.2999999999993</v>
      </c>
      <c r="I90" s="16">
        <f t="shared" ref="I90" si="118">H91</f>
        <v>8930.7000000000007</v>
      </c>
      <c r="J90" s="16">
        <f t="shared" ref="J90" si="119">I91</f>
        <v>9011.2999999999993</v>
      </c>
      <c r="K90" s="16">
        <f t="shared" ref="K90" si="120">J91</f>
        <v>9166.5</v>
      </c>
      <c r="L90" s="16">
        <f t="shared" ref="L90" si="121">K91</f>
        <v>9311.7999999999993</v>
      </c>
      <c r="M90" s="16">
        <f t="shared" ref="M90" si="122">L91</f>
        <v>9466.7000000000007</v>
      </c>
      <c r="N90" s="16">
        <f t="shared" ref="N90" si="123">M91</f>
        <v>0</v>
      </c>
      <c r="O90" s="16">
        <f t="shared" ref="O90" si="124">N91</f>
        <v>9741.9</v>
      </c>
      <c r="P90" s="16">
        <f t="shared" ref="P90" si="125">O91</f>
        <v>9927.7000000000007</v>
      </c>
      <c r="S90" s="80" t="str">
        <f t="shared" si="35"/>
        <v>8/10</v>
      </c>
    </row>
    <row r="91" spans="1:19" x14ac:dyDescent="0.25">
      <c r="A91" s="138"/>
      <c r="B91" s="88"/>
      <c r="C91" s="180"/>
      <c r="D91" s="21" t="s">
        <v>5</v>
      </c>
      <c r="E91" s="27">
        <v>8500.4</v>
      </c>
      <c r="F91" s="17">
        <v>8581.9</v>
      </c>
      <c r="G91" s="17">
        <v>8762.2999999999993</v>
      </c>
      <c r="H91" s="17">
        <v>8930.7000000000007</v>
      </c>
      <c r="I91" s="17">
        <v>9011.2999999999993</v>
      </c>
      <c r="J91" s="17">
        <v>9166.5</v>
      </c>
      <c r="K91" s="17">
        <v>9311.7999999999993</v>
      </c>
      <c r="L91" s="17">
        <v>9466.7000000000007</v>
      </c>
      <c r="M91" s="17"/>
      <c r="N91" s="17">
        <v>9741.9</v>
      </c>
      <c r="O91" s="17">
        <v>9927.7000000000007</v>
      </c>
      <c r="P91" s="17">
        <v>10063.700000000001</v>
      </c>
      <c r="Q91" s="24">
        <f>P91-E90</f>
        <v>1673.1000000000004</v>
      </c>
      <c r="R91" s="36">
        <f t="shared" ref="R91" si="126">(P91-E90)</f>
        <v>1673.1000000000004</v>
      </c>
      <c r="S91" s="80" t="str">
        <f t="shared" si="35"/>
        <v>8/10</v>
      </c>
    </row>
    <row r="92" spans="1:19" ht="13.8" thickBot="1" x14ac:dyDescent="0.3">
      <c r="A92" s="139"/>
      <c r="B92" s="89"/>
      <c r="C92" s="181"/>
      <c r="D92" s="5" t="s">
        <v>10</v>
      </c>
      <c r="E92" s="61">
        <f>E91-E90</f>
        <v>109.79999999999927</v>
      </c>
      <c r="F92" s="18">
        <f t="shared" ref="F92:P92" si="127">F91-F90</f>
        <v>81.5</v>
      </c>
      <c r="G92" s="18">
        <f t="shared" si="127"/>
        <v>180.39999999999964</v>
      </c>
      <c r="H92" s="18">
        <f t="shared" si="127"/>
        <v>168.40000000000146</v>
      </c>
      <c r="I92" s="18">
        <f t="shared" si="127"/>
        <v>80.599999999998545</v>
      </c>
      <c r="J92" s="18">
        <f t="shared" si="127"/>
        <v>155.20000000000073</v>
      </c>
      <c r="K92" s="18">
        <f t="shared" si="127"/>
        <v>145.29999999999927</v>
      </c>
      <c r="L92" s="18">
        <f t="shared" si="127"/>
        <v>154.90000000000146</v>
      </c>
      <c r="M92" s="18">
        <f t="shared" si="127"/>
        <v>-9466.7000000000007</v>
      </c>
      <c r="N92" s="18">
        <f t="shared" si="127"/>
        <v>9741.9</v>
      </c>
      <c r="O92" s="18">
        <f t="shared" si="127"/>
        <v>185.80000000000109</v>
      </c>
      <c r="P92" s="18">
        <f t="shared" si="127"/>
        <v>136</v>
      </c>
      <c r="Q92" s="24">
        <f t="shared" ref="Q92" si="128">SUM(E92:P92)</f>
        <v>1673.1000000000004</v>
      </c>
      <c r="R92" s="37">
        <f t="shared" ref="R92:R95" si="129">SUM(E92:P92)</f>
        <v>1673.1000000000004</v>
      </c>
      <c r="S92" s="80" t="str">
        <f t="shared" ref="S92:S109" si="130">IF($B92=0,$S91,$B92)</f>
        <v>8/10</v>
      </c>
    </row>
    <row r="93" spans="1:19" x14ac:dyDescent="0.25">
      <c r="A93" s="186" t="s">
        <v>8</v>
      </c>
      <c r="B93" s="87" t="s">
        <v>34</v>
      </c>
      <c r="C93" s="160" t="s">
        <v>9</v>
      </c>
      <c r="D93" s="59" t="s">
        <v>4</v>
      </c>
      <c r="E93" s="17">
        <v>177899.9</v>
      </c>
      <c r="F93" s="16">
        <f>E94</f>
        <v>177999.9</v>
      </c>
      <c r="G93" s="16">
        <f t="shared" ref="G93:P93" si="131">F94</f>
        <v>177999.9</v>
      </c>
      <c r="H93" s="16">
        <f t="shared" si="131"/>
        <v>177999.9</v>
      </c>
      <c r="I93" s="16">
        <f t="shared" si="131"/>
        <v>177999.9</v>
      </c>
      <c r="J93" s="16">
        <f t="shared" si="131"/>
        <v>177999.9</v>
      </c>
      <c r="K93" s="16">
        <f t="shared" si="131"/>
        <v>177999.9</v>
      </c>
      <c r="L93" s="16">
        <f t="shared" si="131"/>
        <v>177999.9</v>
      </c>
      <c r="M93" s="16">
        <f t="shared" si="131"/>
        <v>177999.9</v>
      </c>
      <c r="N93" s="16">
        <f t="shared" si="131"/>
        <v>0</v>
      </c>
      <c r="O93" s="16">
        <f t="shared" si="131"/>
        <v>177999.9</v>
      </c>
      <c r="P93" s="16">
        <f t="shared" si="131"/>
        <v>177999.9</v>
      </c>
      <c r="S93" s="80" t="str">
        <f t="shared" si="130"/>
        <v>8/10</v>
      </c>
    </row>
    <row r="94" spans="1:19" x14ac:dyDescent="0.25">
      <c r="A94" s="187"/>
      <c r="B94" s="88"/>
      <c r="C94" s="114"/>
      <c r="D94" s="21" t="s">
        <v>5</v>
      </c>
      <c r="E94" s="27">
        <v>177999.9</v>
      </c>
      <c r="F94" s="17">
        <v>177999.9</v>
      </c>
      <c r="G94" s="17">
        <v>177999.9</v>
      </c>
      <c r="H94" s="17">
        <v>177999.9</v>
      </c>
      <c r="I94" s="17">
        <v>177999.9</v>
      </c>
      <c r="J94" s="17">
        <v>177999.9</v>
      </c>
      <c r="K94" s="17">
        <v>177999.9</v>
      </c>
      <c r="L94" s="17">
        <v>177999.9</v>
      </c>
      <c r="M94" s="17"/>
      <c r="N94" s="17">
        <v>177999.9</v>
      </c>
      <c r="O94" s="17">
        <v>177999.9</v>
      </c>
      <c r="P94" s="17">
        <v>177999.9</v>
      </c>
      <c r="Q94" s="24">
        <f t="shared" ref="Q94" si="132">P94-E93</f>
        <v>100</v>
      </c>
      <c r="R94" s="36">
        <f t="shared" ref="R94:R100" si="133">(P94-E93)</f>
        <v>100</v>
      </c>
      <c r="S94" s="80" t="str">
        <f t="shared" si="130"/>
        <v>8/10</v>
      </c>
    </row>
    <row r="95" spans="1:19" ht="13.8" thickBot="1" x14ac:dyDescent="0.3">
      <c r="A95" s="188"/>
      <c r="B95" s="89"/>
      <c r="C95" s="115"/>
      <c r="D95" s="5" t="s">
        <v>10</v>
      </c>
      <c r="E95" s="61">
        <f>E94-E93</f>
        <v>100</v>
      </c>
      <c r="F95" s="18">
        <f t="shared" ref="F95:P95" si="134">F94-F93</f>
        <v>0</v>
      </c>
      <c r="G95" s="18">
        <f t="shared" si="134"/>
        <v>0</v>
      </c>
      <c r="H95" s="18">
        <f t="shared" si="134"/>
        <v>0</v>
      </c>
      <c r="I95" s="18">
        <f t="shared" si="134"/>
        <v>0</v>
      </c>
      <c r="J95" s="18">
        <f t="shared" si="134"/>
        <v>0</v>
      </c>
      <c r="K95" s="18">
        <f t="shared" si="134"/>
        <v>0</v>
      </c>
      <c r="L95" s="18">
        <f t="shared" si="134"/>
        <v>0</v>
      </c>
      <c r="M95" s="18">
        <f t="shared" si="134"/>
        <v>-177999.9</v>
      </c>
      <c r="N95" s="18">
        <f t="shared" si="134"/>
        <v>177999.9</v>
      </c>
      <c r="O95" s="18">
        <f t="shared" si="134"/>
        <v>0</v>
      </c>
      <c r="P95" s="18">
        <f t="shared" si="134"/>
        <v>0</v>
      </c>
      <c r="Q95" s="24">
        <f t="shared" ref="Q95" si="135">SUM(E95:P95)</f>
        <v>100</v>
      </c>
      <c r="R95" s="37">
        <f t="shared" si="129"/>
        <v>100</v>
      </c>
      <c r="S95" s="80" t="str">
        <f t="shared" si="130"/>
        <v>8/10</v>
      </c>
    </row>
    <row r="96" spans="1:19" x14ac:dyDescent="0.25">
      <c r="A96" s="185" t="s">
        <v>69</v>
      </c>
      <c r="B96" s="87" t="s">
        <v>34</v>
      </c>
      <c r="C96" s="136" t="s">
        <v>70</v>
      </c>
      <c r="D96" s="59" t="s">
        <v>4</v>
      </c>
      <c r="E96" s="17">
        <v>26809.1</v>
      </c>
      <c r="F96" s="16">
        <f>E97</f>
        <v>27483.1</v>
      </c>
      <c r="G96" s="16">
        <f t="shared" ref="G96" si="136">F97</f>
        <v>27859</v>
      </c>
      <c r="H96" s="16">
        <f t="shared" ref="H96" si="137">G97</f>
        <v>28462.7</v>
      </c>
      <c r="I96" s="16">
        <f t="shared" ref="I96" si="138">H97</f>
        <v>29045.200000000001</v>
      </c>
      <c r="J96" s="16">
        <f t="shared" ref="J96" si="139">I97</f>
        <v>29278</v>
      </c>
      <c r="K96" s="16">
        <f t="shared" ref="K96" si="140">J97</f>
        <v>29640.9</v>
      </c>
      <c r="L96" s="16">
        <f t="shared" ref="L96" si="141">K97</f>
        <v>29918.400000000001</v>
      </c>
      <c r="M96" s="16">
        <f t="shared" ref="M96" si="142">L97</f>
        <v>30265.599999999999</v>
      </c>
      <c r="N96" s="16">
        <f t="shared" ref="N96" si="143">M97</f>
        <v>0</v>
      </c>
      <c r="O96" s="16">
        <f t="shared" ref="O96" si="144">N97</f>
        <v>30952.799999999999</v>
      </c>
      <c r="P96" s="16">
        <f t="shared" ref="P96" si="145">O97</f>
        <v>31422.3</v>
      </c>
      <c r="S96" s="80" t="str">
        <f t="shared" si="130"/>
        <v>8/10</v>
      </c>
    </row>
    <row r="97" spans="1:19" x14ac:dyDescent="0.25">
      <c r="A97" s="138"/>
      <c r="B97" s="88"/>
      <c r="C97" s="114"/>
      <c r="D97" s="21" t="s">
        <v>5</v>
      </c>
      <c r="E97" s="27">
        <v>27483.1</v>
      </c>
      <c r="F97" s="17">
        <v>27859</v>
      </c>
      <c r="G97" s="17">
        <v>28462.7</v>
      </c>
      <c r="H97" s="17">
        <v>29045.200000000001</v>
      </c>
      <c r="I97" s="17">
        <v>29278</v>
      </c>
      <c r="J97" s="17">
        <v>29640.9</v>
      </c>
      <c r="K97" s="17">
        <v>29918.400000000001</v>
      </c>
      <c r="L97" s="17">
        <v>30265.599999999999</v>
      </c>
      <c r="M97" s="17"/>
      <c r="N97" s="17">
        <v>30952.799999999999</v>
      </c>
      <c r="O97" s="17">
        <v>31422.3</v>
      </c>
      <c r="P97" s="17">
        <v>31801.1</v>
      </c>
      <c r="Q97" s="24">
        <f>P97-E96</f>
        <v>4992</v>
      </c>
      <c r="R97" s="36">
        <f t="shared" si="133"/>
        <v>4992</v>
      </c>
      <c r="S97" s="80" t="str">
        <f t="shared" si="130"/>
        <v>8/10</v>
      </c>
    </row>
    <row r="98" spans="1:19" ht="13.8" thickBot="1" x14ac:dyDescent="0.3">
      <c r="A98" s="139"/>
      <c r="B98" s="89"/>
      <c r="C98" s="115"/>
      <c r="D98" s="5" t="s">
        <v>10</v>
      </c>
      <c r="E98" s="61">
        <f>E97-E96</f>
        <v>674</v>
      </c>
      <c r="F98" s="18">
        <f t="shared" ref="F98:P98" si="146">F97-F96</f>
        <v>375.90000000000146</v>
      </c>
      <c r="G98" s="18">
        <f t="shared" si="146"/>
        <v>603.70000000000073</v>
      </c>
      <c r="H98" s="18">
        <f t="shared" si="146"/>
        <v>582.5</v>
      </c>
      <c r="I98" s="18">
        <f t="shared" si="146"/>
        <v>232.79999999999927</v>
      </c>
      <c r="J98" s="18">
        <f t="shared" si="146"/>
        <v>362.90000000000146</v>
      </c>
      <c r="K98" s="18">
        <f t="shared" si="146"/>
        <v>277.5</v>
      </c>
      <c r="L98" s="18">
        <f t="shared" si="146"/>
        <v>347.19999999999709</v>
      </c>
      <c r="M98" s="18">
        <f t="shared" si="146"/>
        <v>-30265.599999999999</v>
      </c>
      <c r="N98" s="18">
        <f t="shared" si="146"/>
        <v>30952.799999999999</v>
      </c>
      <c r="O98" s="18">
        <f t="shared" si="146"/>
        <v>469.5</v>
      </c>
      <c r="P98" s="18">
        <f t="shared" si="146"/>
        <v>378.79999999999927</v>
      </c>
      <c r="Q98" s="24">
        <f t="shared" ref="Q98" si="147">SUM(E98:P98)</f>
        <v>4992</v>
      </c>
      <c r="R98" s="37">
        <f t="shared" ref="R98:R101" si="148">SUM(E98:P98)</f>
        <v>4992</v>
      </c>
      <c r="S98" s="80" t="str">
        <f t="shared" si="130"/>
        <v>8/10</v>
      </c>
    </row>
    <row r="99" spans="1:19" ht="12.75" customHeight="1" x14ac:dyDescent="0.25">
      <c r="A99" s="185" t="s">
        <v>71</v>
      </c>
      <c r="B99" s="87" t="s">
        <v>34</v>
      </c>
      <c r="C99" s="136" t="s">
        <v>72</v>
      </c>
      <c r="D99" s="59" t="s">
        <v>4</v>
      </c>
      <c r="E99" s="17">
        <v>46188.800000000003</v>
      </c>
      <c r="F99" s="16">
        <f>E100</f>
        <v>46346.7</v>
      </c>
      <c r="G99" s="16">
        <f t="shared" ref="G99" si="149">F100</f>
        <v>46454.400000000001</v>
      </c>
      <c r="H99" s="16">
        <f t="shared" ref="H99" si="150">G100</f>
        <v>46709.8</v>
      </c>
      <c r="I99" s="16">
        <f t="shared" ref="I99" si="151">H100</f>
        <v>47877.1</v>
      </c>
      <c r="J99" s="16">
        <f t="shared" ref="J99" si="152">I100</f>
        <v>48490.2</v>
      </c>
      <c r="K99" s="16">
        <f t="shared" ref="K99" si="153">J100</f>
        <v>49707.1</v>
      </c>
      <c r="L99" s="16">
        <f t="shared" ref="L99" si="154">K100</f>
        <v>51169</v>
      </c>
      <c r="M99" s="16">
        <f t="shared" ref="M99" si="155">L100</f>
        <v>51995.3</v>
      </c>
      <c r="N99" s="16">
        <f t="shared" ref="N99" si="156">M100</f>
        <v>0</v>
      </c>
      <c r="O99" s="16">
        <f t="shared" ref="O99" si="157">N100</f>
        <v>53120.5</v>
      </c>
      <c r="P99" s="16">
        <f t="shared" ref="P99" si="158">O100</f>
        <v>54064.9</v>
      </c>
      <c r="S99" s="80" t="str">
        <f t="shared" si="130"/>
        <v>8/10</v>
      </c>
    </row>
    <row r="100" spans="1:19" x14ac:dyDescent="0.25">
      <c r="A100" s="138"/>
      <c r="B100" s="88"/>
      <c r="C100" s="114"/>
      <c r="D100" s="21" t="s">
        <v>5</v>
      </c>
      <c r="E100" s="27">
        <v>46346.7</v>
      </c>
      <c r="F100" s="17">
        <v>46454.400000000001</v>
      </c>
      <c r="G100" s="17">
        <v>46709.8</v>
      </c>
      <c r="H100" s="17">
        <v>47877.1</v>
      </c>
      <c r="I100" s="17">
        <v>48490.2</v>
      </c>
      <c r="J100" s="17">
        <v>49707.1</v>
      </c>
      <c r="K100" s="17">
        <v>51169</v>
      </c>
      <c r="L100" s="17">
        <v>51995.3</v>
      </c>
      <c r="M100" s="17"/>
      <c r="N100" s="17">
        <v>53120.5</v>
      </c>
      <c r="O100" s="17">
        <v>54064.9</v>
      </c>
      <c r="P100" s="17">
        <v>54700.7</v>
      </c>
      <c r="Q100" s="24">
        <f>P100-E99</f>
        <v>8511.8999999999942</v>
      </c>
      <c r="R100" s="36">
        <f t="shared" si="133"/>
        <v>8511.8999999999942</v>
      </c>
      <c r="S100" s="80" t="str">
        <f t="shared" si="130"/>
        <v>8/10</v>
      </c>
    </row>
    <row r="101" spans="1:19" ht="13.8" thickBot="1" x14ac:dyDescent="0.3">
      <c r="A101" s="139"/>
      <c r="B101" s="89"/>
      <c r="C101" s="115"/>
      <c r="D101" s="5" t="s">
        <v>10</v>
      </c>
      <c r="E101" s="61">
        <f>E100-E99</f>
        <v>157.89999999999418</v>
      </c>
      <c r="F101" s="18">
        <f t="shared" ref="F101:P101" si="159">F100-F99</f>
        <v>107.70000000000437</v>
      </c>
      <c r="G101" s="18">
        <f t="shared" si="159"/>
        <v>255.40000000000146</v>
      </c>
      <c r="H101" s="18">
        <f t="shared" si="159"/>
        <v>1167.2999999999956</v>
      </c>
      <c r="I101" s="18">
        <f t="shared" si="159"/>
        <v>613.09999999999854</v>
      </c>
      <c r="J101" s="18">
        <f t="shared" si="159"/>
        <v>1216.9000000000015</v>
      </c>
      <c r="K101" s="18">
        <f t="shared" si="159"/>
        <v>1461.9000000000015</v>
      </c>
      <c r="L101" s="18">
        <f t="shared" si="159"/>
        <v>826.30000000000291</v>
      </c>
      <c r="M101" s="18">
        <f t="shared" si="159"/>
        <v>-51995.3</v>
      </c>
      <c r="N101" s="18">
        <f t="shared" si="159"/>
        <v>53120.5</v>
      </c>
      <c r="O101" s="18">
        <f t="shared" si="159"/>
        <v>944.40000000000146</v>
      </c>
      <c r="P101" s="18">
        <f t="shared" si="159"/>
        <v>635.79999999999563</v>
      </c>
      <c r="Q101" s="24">
        <f t="shared" ref="Q101" si="160">SUM(E101:P101)</f>
        <v>8511.8999999999942</v>
      </c>
      <c r="R101" s="37">
        <f t="shared" si="148"/>
        <v>8511.8999999999942</v>
      </c>
      <c r="S101" s="80" t="str">
        <f t="shared" si="130"/>
        <v>8/10</v>
      </c>
    </row>
    <row r="102" spans="1:19" s="34" customFormat="1" x14ac:dyDescent="0.25">
      <c r="A102" s="42"/>
      <c r="B102" s="29"/>
      <c r="C102" s="29"/>
      <c r="D102" s="28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43"/>
      <c r="R102" s="43"/>
      <c r="S102" s="80"/>
    </row>
    <row r="103" spans="1:19" s="34" customFormat="1" ht="13.8" thickBot="1" x14ac:dyDescent="0.3">
      <c r="A103" s="42"/>
      <c r="B103" s="29"/>
      <c r="C103" s="29"/>
      <c r="D103" s="28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43"/>
      <c r="R103" s="43"/>
      <c r="S103" s="80"/>
    </row>
    <row r="104" spans="1:19" x14ac:dyDescent="0.25">
      <c r="A104" s="185" t="s">
        <v>82</v>
      </c>
      <c r="B104" s="182" t="s">
        <v>32</v>
      </c>
      <c r="C104" s="136"/>
      <c r="D104" s="58" t="s">
        <v>4</v>
      </c>
      <c r="E104" s="17">
        <v>6149.83</v>
      </c>
      <c r="F104" s="16">
        <f>E105</f>
        <v>6336.6</v>
      </c>
      <c r="G104" s="16">
        <f t="shared" ref="G104" si="161">F105</f>
        <v>6398.61</v>
      </c>
      <c r="H104" s="16">
        <f t="shared" ref="H104" si="162">G105</f>
        <v>6541.32</v>
      </c>
      <c r="I104" s="16">
        <f t="shared" ref="I104" si="163">H105</f>
        <v>6718.3</v>
      </c>
      <c r="J104" s="16">
        <f t="shared" ref="J104" si="164">I105</f>
        <v>6816.42</v>
      </c>
      <c r="K104" s="16">
        <f t="shared" ref="K104" si="165">J105</f>
        <v>6934.69</v>
      </c>
      <c r="L104" s="16">
        <f t="shared" ref="L104" si="166">K105</f>
        <v>7050.7</v>
      </c>
      <c r="M104" s="16">
        <f t="shared" ref="M104" si="167">L105</f>
        <v>7109.47</v>
      </c>
      <c r="N104" s="16">
        <f t="shared" ref="N104" si="168">M105</f>
        <v>0</v>
      </c>
      <c r="O104" s="16">
        <f t="shared" ref="O104" si="169">N105</f>
        <v>7281.19</v>
      </c>
      <c r="P104" s="16">
        <f t="shared" ref="P104" si="170">O105</f>
        <v>7488.89</v>
      </c>
      <c r="S104" s="80" t="str">
        <f t="shared" si="130"/>
        <v>Gewächshaus</v>
      </c>
    </row>
    <row r="105" spans="1:19" x14ac:dyDescent="0.25">
      <c r="A105" s="138"/>
      <c r="B105" s="183"/>
      <c r="C105" s="114"/>
      <c r="D105" s="21" t="s">
        <v>5</v>
      </c>
      <c r="E105" s="27">
        <v>6336.6</v>
      </c>
      <c r="F105" s="17">
        <v>6398.61</v>
      </c>
      <c r="G105" s="17">
        <v>6541.32</v>
      </c>
      <c r="H105" s="17">
        <v>6718.3</v>
      </c>
      <c r="I105" s="17">
        <v>6816.42</v>
      </c>
      <c r="J105" s="17">
        <v>6934.69</v>
      </c>
      <c r="K105" s="17">
        <v>7050.7</v>
      </c>
      <c r="L105" s="17">
        <v>7109.47</v>
      </c>
      <c r="M105" s="17"/>
      <c r="N105" s="17">
        <v>7281.19</v>
      </c>
      <c r="O105" s="17">
        <v>7488.89</v>
      </c>
      <c r="P105" s="17">
        <v>7606.1</v>
      </c>
      <c r="Q105" s="24">
        <f>P105-E104</f>
        <v>1456.2700000000004</v>
      </c>
      <c r="R105" s="36">
        <f t="shared" ref="R105:R108" si="171">(P105-E104)</f>
        <v>1456.2700000000004</v>
      </c>
      <c r="S105" s="80" t="str">
        <f t="shared" si="130"/>
        <v>Gewächshaus</v>
      </c>
    </row>
    <row r="106" spans="1:19" ht="13.8" thickBot="1" x14ac:dyDescent="0.3">
      <c r="A106" s="139"/>
      <c r="B106" s="184"/>
      <c r="C106" s="115"/>
      <c r="D106" s="5" t="s">
        <v>10</v>
      </c>
      <c r="E106" s="61">
        <f>E105-E104</f>
        <v>186.77000000000044</v>
      </c>
      <c r="F106" s="18">
        <f t="shared" ref="F106:L106" si="172">F105-F104</f>
        <v>62.009999999999309</v>
      </c>
      <c r="G106" s="18">
        <f t="shared" si="172"/>
        <v>142.71000000000004</v>
      </c>
      <c r="H106" s="18">
        <f t="shared" si="172"/>
        <v>176.98000000000047</v>
      </c>
      <c r="I106" s="18">
        <f t="shared" si="172"/>
        <v>98.119999999999891</v>
      </c>
      <c r="J106" s="18">
        <f t="shared" si="172"/>
        <v>118.26999999999953</v>
      </c>
      <c r="K106" s="18">
        <f t="shared" si="172"/>
        <v>116.01000000000022</v>
      </c>
      <c r="L106" s="18">
        <f t="shared" si="172"/>
        <v>58.770000000000437</v>
      </c>
      <c r="M106" s="18">
        <f t="shared" ref="M106:P106" si="173">M105-M104</f>
        <v>-7109.47</v>
      </c>
      <c r="N106" s="18">
        <f t="shared" si="173"/>
        <v>7281.19</v>
      </c>
      <c r="O106" s="18">
        <f t="shared" si="173"/>
        <v>207.70000000000073</v>
      </c>
      <c r="P106" s="18">
        <f t="shared" si="173"/>
        <v>117.21000000000004</v>
      </c>
      <c r="Q106" s="24">
        <f t="shared" ref="Q106" si="174">SUM(E106:P106)</f>
        <v>1456.2700000000004</v>
      </c>
      <c r="R106" s="37">
        <f t="shared" ref="R106" si="175">SUM(E106:P106)</f>
        <v>1456.2700000000004</v>
      </c>
      <c r="S106" s="80" t="str">
        <f t="shared" si="130"/>
        <v>Gewächshaus</v>
      </c>
    </row>
    <row r="107" spans="1:19" ht="12.75" customHeight="1" x14ac:dyDescent="0.25">
      <c r="A107" s="185" t="s">
        <v>83</v>
      </c>
      <c r="B107" s="182" t="s">
        <v>32</v>
      </c>
      <c r="C107" s="136"/>
      <c r="D107" s="58" t="s">
        <v>4</v>
      </c>
      <c r="E107" s="26">
        <v>4.92</v>
      </c>
      <c r="F107" s="16">
        <f>E108</f>
        <v>4.92</v>
      </c>
      <c r="G107" s="16">
        <f t="shared" ref="G107" si="176">F108</f>
        <v>4.92</v>
      </c>
      <c r="H107" s="16">
        <f t="shared" ref="H107" si="177">G108</f>
        <v>4.92</v>
      </c>
      <c r="I107" s="16">
        <f t="shared" ref="I107" si="178">H108</f>
        <v>4.92</v>
      </c>
      <c r="J107" s="16">
        <f t="shared" ref="J107" si="179">I108</f>
        <v>4.92</v>
      </c>
      <c r="K107" s="16">
        <f t="shared" ref="K107" si="180">J108</f>
        <v>4.92</v>
      </c>
      <c r="L107" s="16">
        <f t="shared" ref="L107" si="181">K108</f>
        <v>4.93</v>
      </c>
      <c r="M107" s="16">
        <f t="shared" ref="M107" si="182">L108</f>
        <v>5.75</v>
      </c>
      <c r="N107" s="16">
        <f t="shared" ref="N107" si="183">M108</f>
        <v>0</v>
      </c>
      <c r="O107" s="16">
        <f t="shared" ref="O107" si="184">N108</f>
        <v>6.3</v>
      </c>
      <c r="P107" s="16">
        <f t="shared" ref="P107" si="185">O108</f>
        <v>6.3</v>
      </c>
      <c r="S107" s="80" t="str">
        <f t="shared" si="130"/>
        <v>Gewächshaus</v>
      </c>
    </row>
    <row r="108" spans="1:19" x14ac:dyDescent="0.25">
      <c r="A108" s="138"/>
      <c r="B108" s="183"/>
      <c r="C108" s="114"/>
      <c r="D108" s="21" t="s">
        <v>5</v>
      </c>
      <c r="E108" s="27">
        <v>4.92</v>
      </c>
      <c r="F108" s="17">
        <v>4.92</v>
      </c>
      <c r="G108" s="17">
        <v>4.92</v>
      </c>
      <c r="H108" s="17">
        <v>4.92</v>
      </c>
      <c r="I108" s="17">
        <v>4.92</v>
      </c>
      <c r="J108" s="17">
        <v>4.92</v>
      </c>
      <c r="K108" s="17">
        <v>4.93</v>
      </c>
      <c r="L108" s="17">
        <v>5.75</v>
      </c>
      <c r="M108" s="17"/>
      <c r="N108" s="17">
        <v>6.3</v>
      </c>
      <c r="O108" s="17">
        <v>6.3</v>
      </c>
      <c r="P108" s="17">
        <v>6.3</v>
      </c>
      <c r="Q108" s="24">
        <f>P108-E107</f>
        <v>1.38</v>
      </c>
      <c r="R108" s="36">
        <f t="shared" si="171"/>
        <v>1.38</v>
      </c>
      <c r="S108" s="80" t="str">
        <f t="shared" si="130"/>
        <v>Gewächshaus</v>
      </c>
    </row>
    <row r="109" spans="1:19" ht="13.8" thickBot="1" x14ac:dyDescent="0.3">
      <c r="A109" s="139"/>
      <c r="B109" s="184"/>
      <c r="C109" s="115"/>
      <c r="D109" s="77" t="s">
        <v>10</v>
      </c>
      <c r="E109" s="61">
        <f t="shared" ref="E109:L109" si="186">E108-E107</f>
        <v>0</v>
      </c>
      <c r="F109" s="18">
        <f t="shared" si="186"/>
        <v>0</v>
      </c>
      <c r="G109" s="18">
        <f t="shared" si="186"/>
        <v>0</v>
      </c>
      <c r="H109" s="18">
        <f t="shared" si="186"/>
        <v>0</v>
      </c>
      <c r="I109" s="18">
        <f t="shared" si="186"/>
        <v>0</v>
      </c>
      <c r="J109" s="18">
        <f t="shared" si="186"/>
        <v>0</v>
      </c>
      <c r="K109" s="18">
        <f t="shared" si="186"/>
        <v>9.9999999999997868E-3</v>
      </c>
      <c r="L109" s="18">
        <f t="shared" si="186"/>
        <v>0.82000000000000028</v>
      </c>
      <c r="M109" s="18">
        <f t="shared" ref="M109:P109" si="187">M108-M107</f>
        <v>-5.75</v>
      </c>
      <c r="N109" s="18">
        <f t="shared" si="187"/>
        <v>6.3</v>
      </c>
      <c r="O109" s="18">
        <f t="shared" si="187"/>
        <v>0</v>
      </c>
      <c r="P109" s="18">
        <f t="shared" si="187"/>
        <v>0</v>
      </c>
      <c r="Q109" s="24">
        <f t="shared" ref="Q109" si="188">SUM(E109:P109)</f>
        <v>1.38</v>
      </c>
      <c r="R109" s="37">
        <f t="shared" ref="R109" si="189">SUM(E109:P109)</f>
        <v>1.38</v>
      </c>
      <c r="S109" s="80" t="str">
        <f t="shared" si="130"/>
        <v>Gewächshaus</v>
      </c>
    </row>
    <row r="110" spans="1:19" s="34" customFormat="1" x14ac:dyDescent="0.25">
      <c r="A110" s="42"/>
      <c r="B110" s="49"/>
      <c r="C110" s="29"/>
      <c r="D110" s="28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43"/>
      <c r="R110" s="24"/>
      <c r="S110" s="80"/>
    </row>
    <row r="111" spans="1:19" s="34" customFormat="1" x14ac:dyDescent="0.25">
      <c r="A111" s="42"/>
      <c r="B111" s="49"/>
      <c r="C111" s="29"/>
      <c r="D111" s="28"/>
      <c r="E111" s="52" t="e">
        <f>#REF!+E95+#REF!+#REF!</f>
        <v>#REF!</v>
      </c>
      <c r="F111" s="52" t="e">
        <f>#REF!+F95+#REF!+#REF!</f>
        <v>#REF!</v>
      </c>
      <c r="G111" s="52" t="e">
        <f>#REF!+G95+#REF!+#REF!</f>
        <v>#REF!</v>
      </c>
      <c r="H111" s="52" t="e">
        <f>#REF!+H95+#REF!+#REF!</f>
        <v>#REF!</v>
      </c>
      <c r="I111" s="52" t="e">
        <f>#REF!+I95+#REF!+#REF!</f>
        <v>#REF!</v>
      </c>
      <c r="J111" s="52" t="e">
        <f>#REF!+J95+#REF!+#REF!</f>
        <v>#REF!</v>
      </c>
      <c r="K111" s="52">
        <f t="shared" ref="K111:P111" si="190">K92+K98+K101+K95</f>
        <v>1884.7000000000007</v>
      </c>
      <c r="L111" s="52">
        <f t="shared" si="190"/>
        <v>1328.4000000000015</v>
      </c>
      <c r="M111" s="52">
        <f t="shared" si="190"/>
        <v>-269727.5</v>
      </c>
      <c r="N111" s="52">
        <f t="shared" si="190"/>
        <v>271815.09999999998</v>
      </c>
      <c r="O111" s="52">
        <f t="shared" si="190"/>
        <v>1599.7000000000025</v>
      </c>
      <c r="P111" s="52">
        <f t="shared" si="190"/>
        <v>1150.5999999999949</v>
      </c>
      <c r="Q111" s="43"/>
      <c r="R111" s="24"/>
      <c r="S111" s="80"/>
    </row>
    <row r="112" spans="1:19" s="9" customFormat="1" x14ac:dyDescent="0.25">
      <c r="A112" s="7"/>
      <c r="B112" s="12"/>
      <c r="C112" s="190"/>
      <c r="D112" s="190"/>
      <c r="E112" s="81" t="s">
        <v>85</v>
      </c>
      <c r="F112" s="81" t="s">
        <v>86</v>
      </c>
      <c r="G112" s="81" t="s">
        <v>87</v>
      </c>
      <c r="H112" s="81" t="s">
        <v>88</v>
      </c>
      <c r="I112" s="81" t="s">
        <v>89</v>
      </c>
      <c r="J112" s="81" t="s">
        <v>90</v>
      </c>
      <c r="K112" s="81" t="s">
        <v>91</v>
      </c>
      <c r="L112" s="81" t="s">
        <v>92</v>
      </c>
      <c r="M112" s="81" t="s">
        <v>93</v>
      </c>
      <c r="N112" s="81" t="s">
        <v>94</v>
      </c>
      <c r="O112" s="81" t="s">
        <v>95</v>
      </c>
      <c r="P112" s="81" t="s">
        <v>96</v>
      </c>
      <c r="Q112" s="41">
        <f>SUM(E112:P112)</f>
        <v>0</v>
      </c>
      <c r="S112" s="80"/>
    </row>
  </sheetData>
  <autoFilter ref="A1:S111"/>
  <mergeCells count="100">
    <mergeCell ref="A104:A106"/>
    <mergeCell ref="C104:C106"/>
    <mergeCell ref="A107:A109"/>
    <mergeCell ref="C107:C109"/>
    <mergeCell ref="A96:A98"/>
    <mergeCell ref="C96:C98"/>
    <mergeCell ref="A99:A101"/>
    <mergeCell ref="B99:B101"/>
    <mergeCell ref="C112:D112"/>
    <mergeCell ref="C83:C85"/>
    <mergeCell ref="A93:A95"/>
    <mergeCell ref="A87:A89"/>
    <mergeCell ref="C93:C95"/>
    <mergeCell ref="A90:A92"/>
    <mergeCell ref="B96:B98"/>
    <mergeCell ref="B87:B89"/>
    <mergeCell ref="B90:B92"/>
    <mergeCell ref="B93:B95"/>
    <mergeCell ref="C99:C101"/>
    <mergeCell ref="C90:C92"/>
    <mergeCell ref="B104:B106"/>
    <mergeCell ref="B107:B109"/>
    <mergeCell ref="C26:C28"/>
    <mergeCell ref="C8:C10"/>
    <mergeCell ref="C23:C25"/>
    <mergeCell ref="A41:A43"/>
    <mergeCell ref="C41:C43"/>
    <mergeCell ref="C35:C37"/>
    <mergeCell ref="C69:C71"/>
    <mergeCell ref="A66:A68"/>
    <mergeCell ref="C14:C16"/>
    <mergeCell ref="C5:C7"/>
    <mergeCell ref="A50:A52"/>
    <mergeCell ref="A17:A19"/>
    <mergeCell ref="A47:A49"/>
    <mergeCell ref="A14:A16"/>
    <mergeCell ref="A35:A37"/>
    <mergeCell ref="C50:C52"/>
    <mergeCell ref="C38:C40"/>
    <mergeCell ref="A11:A13"/>
    <mergeCell ref="A20:A22"/>
    <mergeCell ref="A5:A7"/>
    <mergeCell ref="A38:A40"/>
    <mergeCell ref="A26:A28"/>
    <mergeCell ref="A23:A25"/>
    <mergeCell ref="C29:C31"/>
    <mergeCell ref="A29:A31"/>
    <mergeCell ref="C20:C22"/>
    <mergeCell ref="A8:A10"/>
    <mergeCell ref="A32:A34"/>
    <mergeCell ref="B23:B25"/>
    <mergeCell ref="B26:B28"/>
    <mergeCell ref="B29:B31"/>
    <mergeCell ref="B32:B34"/>
    <mergeCell ref="B35:B37"/>
    <mergeCell ref="B38:B40"/>
    <mergeCell ref="C32:C34"/>
    <mergeCell ref="C17:C19"/>
    <mergeCell ref="C11:C13"/>
    <mergeCell ref="B5:B7"/>
    <mergeCell ref="B8:B10"/>
    <mergeCell ref="B11:B13"/>
    <mergeCell ref="B14:B16"/>
    <mergeCell ref="C87:C89"/>
    <mergeCell ref="C47:C49"/>
    <mergeCell ref="C63:C65"/>
    <mergeCell ref="A53:A55"/>
    <mergeCell ref="A80:A82"/>
    <mergeCell ref="B66:B68"/>
    <mergeCell ref="B63:B65"/>
    <mergeCell ref="C44:C46"/>
    <mergeCell ref="C60:C62"/>
    <mergeCell ref="A60:A62"/>
    <mergeCell ref="A63:A65"/>
    <mergeCell ref="A69:A71"/>
    <mergeCell ref="C57:C59"/>
    <mergeCell ref="C66:C68"/>
    <mergeCell ref="C73:C75"/>
    <mergeCell ref="A76:A78"/>
    <mergeCell ref="B76:B78"/>
    <mergeCell ref="C76:C78"/>
    <mergeCell ref="C53:C55"/>
    <mergeCell ref="A57:A59"/>
    <mergeCell ref="A44:A46"/>
    <mergeCell ref="A73:A75"/>
    <mergeCell ref="C80:C82"/>
    <mergeCell ref="A83:A85"/>
    <mergeCell ref="B17:B19"/>
    <mergeCell ref="B20:B22"/>
    <mergeCell ref="B57:B59"/>
    <mergeCell ref="B60:B62"/>
    <mergeCell ref="B80:B82"/>
    <mergeCell ref="B83:B85"/>
    <mergeCell ref="B53:B55"/>
    <mergeCell ref="B69:B71"/>
    <mergeCell ref="B73:B75"/>
    <mergeCell ref="B44:B46"/>
    <mergeCell ref="B47:B49"/>
    <mergeCell ref="B50:B52"/>
    <mergeCell ref="B41:B43"/>
  </mergeCells>
  <phoneticPr fontId="8" type="noConversion"/>
  <pageMargins left="0" right="0" top="0.86614173228346458" bottom="0.19685039370078741" header="0.47244094488188981" footer="0.19685039370078741"/>
  <pageSetup paperSize="9" scale="49" fitToHeight="0" orientation="landscape" r:id="rId1"/>
  <headerFooter alignWithMargins="0">
    <oddHeader>&amp;CStand  &amp;D</oddHeader>
  </headerFooter>
  <rowBreaks count="2" manualBreakCount="2">
    <brk id="3" max="20" man="1"/>
    <brk id="55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zählerstände</vt:lpstr>
      <vt:lpstr>zählerstände!Druckbereich</vt:lpstr>
      <vt:lpstr>zählerstände!Drucktitel</vt:lpstr>
    </vt:vector>
  </TitlesOfParts>
  <Company>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ka1</dc:creator>
  <cp:lastModifiedBy>Dhungel, Gokarna</cp:lastModifiedBy>
  <cp:lastPrinted>2021-08-11T21:03:57Z</cp:lastPrinted>
  <dcterms:created xsi:type="dcterms:W3CDTF">1998-08-03T12:01:24Z</dcterms:created>
  <dcterms:modified xsi:type="dcterms:W3CDTF">2024-08-29T14:51:47Z</dcterms:modified>
</cp:coreProperties>
</file>