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Heliope The Second Age\"/>
    </mc:Choice>
  </mc:AlternateContent>
  <xr:revisionPtr revIDLastSave="0" documentId="13_ncr:1_{50F977B0-BBFE-4C56-8FC6-7E27B3DDF2AB}" xr6:coauthVersionLast="47" xr6:coauthVersionMax="47" xr10:uidLastSave="{00000000-0000-0000-0000-000000000000}"/>
  <bookViews>
    <workbookView xWindow="-120" yWindow="-120" windowWidth="20730" windowHeight="11160" xr2:uid="{00000000-000D-0000-FFFF-FFFF00000000}"/>
  </bookViews>
  <sheets>
    <sheet name="Dragões" sheetId="8" r:id="rId1"/>
    <sheet name="Deuses Antigos" sheetId="1" r:id="rId2"/>
    <sheet name="Deuses Sobreviventes" sheetId="3" r:id="rId3"/>
    <sheet name="Deuses da Nova Era" sheetId="7" r:id="rId4"/>
    <sheet name="Raças" sheetId="2" r:id="rId5"/>
    <sheet name="dndraces" sheetId="5" r:id="rId6"/>
    <sheet name="furry shit" sheetId="4" r:id="rId7"/>
    <sheet name="wish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8" l="1"/>
  <c r="G3" i="8"/>
  <c r="G4" i="8"/>
  <c r="G5" i="8"/>
  <c r="G6" i="8"/>
  <c r="G7" i="8"/>
  <c r="G8" i="8"/>
  <c r="G9" i="8"/>
  <c r="G10" i="8"/>
  <c r="G11" i="8"/>
  <c r="G13" i="8"/>
  <c r="G14" i="8"/>
  <c r="G15" i="8"/>
  <c r="G16" i="8"/>
  <c r="G2" i="8"/>
  <c r="K8" i="8"/>
  <c r="K7" i="8"/>
  <c r="K6" i="8"/>
  <c r="K5" i="8"/>
  <c r="K4" i="8"/>
  <c r="K3" i="8"/>
  <c r="K2" i="8"/>
  <c r="M11" i="7"/>
  <c r="K14" i="8" l="1"/>
  <c r="K11" i="8"/>
  <c r="K12" i="8"/>
  <c r="K10" i="8"/>
  <c r="K13" i="8"/>
  <c r="M8" i="7"/>
  <c r="M7" i="7"/>
  <c r="M6" i="7"/>
  <c r="M5" i="7"/>
  <c r="M4" i="7"/>
  <c r="M3" i="7"/>
  <c r="M2" i="7"/>
  <c r="M12" i="7"/>
  <c r="L13" i="8" l="1"/>
  <c r="L12" i="8"/>
  <c r="L10" i="8"/>
  <c r="L11" i="8"/>
  <c r="M10" i="7"/>
  <c r="M13" i="7"/>
  <c r="M14" i="7"/>
  <c r="F3" i="4"/>
  <c r="C2" i="4"/>
  <c r="C3" i="4"/>
  <c r="C4" i="4"/>
  <c r="C1" i="4"/>
  <c r="L14" i="8" l="1"/>
  <c r="M12" i="8" s="1"/>
  <c r="M15" i="7"/>
  <c r="N12" i="7" s="1"/>
  <c r="C11" i="6"/>
  <c r="E11" i="6" s="1"/>
  <c r="C10" i="6"/>
  <c r="E10" i="6" s="1"/>
  <c r="C9" i="6"/>
  <c r="E9" i="6" s="1"/>
  <c r="C8" i="6"/>
  <c r="E8" i="6" s="1"/>
  <c r="C7" i="6"/>
  <c r="E7" i="6" s="1"/>
  <c r="C6" i="6"/>
  <c r="E6" i="6" s="1"/>
  <c r="I5" i="6"/>
  <c r="I6" i="6" s="1"/>
  <c r="I7" i="6" s="1"/>
  <c r="I8" i="6" s="1"/>
  <c r="C5" i="6"/>
  <c r="E5" i="6" s="1"/>
  <c r="C4" i="6"/>
  <c r="E4" i="6" s="1"/>
  <c r="N14" i="7" l="1"/>
  <c r="N11" i="7"/>
  <c r="N10" i="7"/>
  <c r="N13" i="7"/>
  <c r="L4" i="6"/>
  <c r="L5" i="6" s="1"/>
  <c r="L6" i="6" s="1"/>
  <c r="L7" i="6" s="1"/>
  <c r="L8" i="6" s="1"/>
  <c r="J4" i="6"/>
  <c r="J5" i="6" s="1"/>
  <c r="J6" i="6" s="1"/>
  <c r="J7" i="6" s="1"/>
  <c r="J8" i="6" s="1"/>
  <c r="M4" i="6"/>
  <c r="M5" i="6" s="1"/>
  <c r="M6" i="6" s="1"/>
  <c r="M7" i="6" s="1"/>
  <c r="M8" i="6" s="1"/>
  <c r="K4" i="6"/>
  <c r="K5" i="6" s="1"/>
  <c r="K6" i="6" s="1"/>
  <c r="K7" i="6" s="1"/>
  <c r="K8" i="6" s="1"/>
  <c r="F16" i="3"/>
  <c r="F11" i="3"/>
  <c r="F10" i="3"/>
  <c r="J8" i="3"/>
  <c r="F8" i="3"/>
  <c r="J7" i="3"/>
  <c r="F7" i="3"/>
  <c r="J6" i="3"/>
  <c r="J5" i="3"/>
  <c r="F5" i="3"/>
  <c r="J4" i="3"/>
  <c r="F4" i="3"/>
  <c r="J3" i="3"/>
  <c r="F3" i="3"/>
  <c r="J2" i="3"/>
  <c r="F2" i="3"/>
  <c r="O12" i="7" l="1"/>
  <c r="P4" i="6"/>
  <c r="P5" i="6" s="1"/>
  <c r="P6" i="6" s="1"/>
  <c r="P7" i="6" s="1"/>
  <c r="P8" i="6" s="1"/>
  <c r="E1" i="4"/>
  <c r="N4" i="6"/>
  <c r="N5" i="6" s="1"/>
  <c r="N6" i="6" s="1"/>
  <c r="N7" i="6" s="1"/>
  <c r="N8" i="6" s="1"/>
  <c r="O4" i="6"/>
  <c r="O5" i="6" s="1"/>
  <c r="O6" i="6" s="1"/>
  <c r="O7" i="6" s="1"/>
  <c r="O8" i="6" s="1"/>
  <c r="J14" i="3"/>
  <c r="J13" i="3"/>
  <c r="J12" i="3"/>
  <c r="J11" i="3"/>
  <c r="J10" i="3"/>
  <c r="J8" i="1"/>
  <c r="J7" i="1"/>
  <c r="J6" i="1"/>
  <c r="J5" i="1"/>
  <c r="J4" i="1"/>
  <c r="J3" i="1"/>
  <c r="J2" i="1"/>
  <c r="F5" i="1"/>
  <c r="F16" i="1"/>
  <c r="F13" i="1"/>
  <c r="F4" i="1"/>
  <c r="F8" i="1"/>
  <c r="F2" i="1"/>
  <c r="F11" i="1"/>
  <c r="F7" i="1"/>
  <c r="F15" i="1"/>
  <c r="F12" i="1"/>
  <c r="F3" i="1"/>
  <c r="F14" i="1"/>
  <c r="F10" i="1"/>
  <c r="F9" i="1"/>
  <c r="F6" i="1"/>
  <c r="J15" i="3" l="1"/>
  <c r="J14" i="1"/>
  <c r="J12" i="1"/>
  <c r="J13" i="1"/>
  <c r="J10" i="1"/>
  <c r="J11" i="1"/>
  <c r="K13" i="3" l="1"/>
  <c r="K14" i="3"/>
  <c r="K10" i="3"/>
  <c r="K11" i="3"/>
  <c r="K12" i="3"/>
  <c r="J15" i="1"/>
  <c r="K14" i="1" s="1"/>
  <c r="L12" i="3" l="1"/>
  <c r="K12" i="1"/>
  <c r="K10" i="1"/>
  <c r="K11" i="1"/>
  <c r="K13" i="1"/>
  <c r="L12" i="1" l="1"/>
</calcChain>
</file>

<file path=xl/sharedStrings.xml><?xml version="1.0" encoding="utf-8"?>
<sst xmlns="http://schemas.openxmlformats.org/spreadsheetml/2006/main" count="891" uniqueCount="457">
  <si>
    <t>Erathis, The Lawbearer.</t>
  </si>
  <si>
    <t>Sehanine, The Moonweaver</t>
  </si>
  <si>
    <t>Corellon, The Archeart</t>
  </si>
  <si>
    <t>Ioun, The Sapient</t>
  </si>
  <si>
    <t>Kord, The Stormbringer</t>
  </si>
  <si>
    <t>Resplandecense, The Source</t>
  </si>
  <si>
    <t>Bahamut, The Platinum Dragon</t>
  </si>
  <si>
    <t>Melora, The Wildmother</t>
  </si>
  <si>
    <t>Moradin, The Allhammer</t>
  </si>
  <si>
    <t>Sarenrae, The Everflame</t>
  </si>
  <si>
    <t>Pharasma, The Soulkeeper</t>
  </si>
  <si>
    <t>Primus, The Perpetual</t>
  </si>
  <si>
    <t>Deity</t>
  </si>
  <si>
    <t>Maglubiyet, The Merciless</t>
  </si>
  <si>
    <t>gender</t>
  </si>
  <si>
    <t>alignment</t>
  </si>
  <si>
    <t>domains</t>
  </si>
  <si>
    <t>f</t>
  </si>
  <si>
    <t>n</t>
  </si>
  <si>
    <t>m</t>
  </si>
  <si>
    <t>Pelor, The Dawnbringer</t>
  </si>
  <si>
    <t>gender split</t>
  </si>
  <si>
    <t>female</t>
  </si>
  <si>
    <t>male</t>
  </si>
  <si>
    <t>nb</t>
  </si>
  <si>
    <t>intersex</t>
  </si>
  <si>
    <t>fluid</t>
  </si>
  <si>
    <t>i</t>
  </si>
  <si>
    <t>g</t>
  </si>
  <si>
    <t>total</t>
  </si>
  <si>
    <t>comment</t>
  </si>
  <si>
    <t>elves are gnc af</t>
  </si>
  <si>
    <t>no old men laws here</t>
  </si>
  <si>
    <t>seastorm has no gender</t>
  </si>
  <si>
    <t>agender</t>
  </si>
  <si>
    <t>she's trans, cause she's a programmer</t>
  </si>
  <si>
    <t>the one cishet</t>
  </si>
  <si>
    <t>she's sehanine's gf</t>
  </si>
  <si>
    <t>she's erathis' gf</t>
  </si>
  <si>
    <t>love is for everyone, specially pharasma</t>
  </si>
  <si>
    <t>she's why all dwarves are trans</t>
  </si>
  <si>
    <t>Avandra, The Wanderer</t>
  </si>
  <si>
    <t>god of getting lost, himbo</t>
  </si>
  <si>
    <t>god of barbecues, dad energy</t>
  </si>
  <si>
    <t xml:space="preserve">pelor's kid, uses she/her pronouns </t>
  </si>
  <si>
    <t>she's also trans, has adhd</t>
  </si>
  <si>
    <t>draconic has even more genders than common</t>
  </si>
  <si>
    <t>element</t>
  </si>
  <si>
    <t>geo</t>
  </si>
  <si>
    <t>electro</t>
  </si>
  <si>
    <t>pyro</t>
  </si>
  <si>
    <t>dendro</t>
  </si>
  <si>
    <t>anemo</t>
  </si>
  <si>
    <t>cryo</t>
  </si>
  <si>
    <t>hydro</t>
  </si>
  <si>
    <t>element split</t>
  </si>
  <si>
    <t>gender2</t>
  </si>
  <si>
    <t>raças em heliope</t>
  </si>
  <si>
    <t>tipo</t>
  </si>
  <si>
    <t>Anotações</t>
  </si>
  <si>
    <t>How fucked was the world?</t>
  </si>
  <si>
    <t>aranhas</t>
  </si>
  <si>
    <t>insectfolk</t>
  </si>
  <si>
    <t>Complete destruction, the tarrasque fucked shit up for six months before fucking off to the ocean. Which caused a flood that five weeks before a portal to the astral opened draining the water.</t>
  </si>
  <si>
    <t>anões da montanha</t>
  </si>
  <si>
    <t>anão</t>
  </si>
  <si>
    <t>anões das profundezas</t>
  </si>
  <si>
    <t>What happened after the flood</t>
  </si>
  <si>
    <t>aarakocra</t>
  </si>
  <si>
    <t>beastfolk</t>
  </si>
  <si>
    <t>The moon elves fled to the feywild along with the changelings</t>
  </si>
  <si>
    <t>grung</t>
  </si>
  <si>
    <t>The stone elves fled to the underdark along with the goblinoids and tieflings</t>
  </si>
  <si>
    <t>inkling</t>
  </si>
  <si>
    <t>The dwarves all died out of starvation but their warforged remained and eventually learned the secrets of dwarfcarving</t>
  </si>
  <si>
    <t>kenku</t>
  </si>
  <si>
    <t>The celestials were the only original folk who survived the flood and they roamed the desert for many years as the only race, eventually settling in insulated towns that believed the world to have ended and them to have been left behind</t>
  </si>
  <si>
    <t>lizardfolk</t>
  </si>
  <si>
    <t>The dragons weren't impacted as much as many of them could swim or fly for days on end and subsist only of the ambient magic</t>
  </si>
  <si>
    <t>mothfolk</t>
  </si>
  <si>
    <t>Some celestials made deals with those dragons believing their gods to have forsaken them, their pacts of fealty earned them the dragon's blood and spawned the dragonborn</t>
  </si>
  <si>
    <t>naga</t>
  </si>
  <si>
    <t>cobras evoluem dnv babey</t>
  </si>
  <si>
    <t>nicter</t>
  </si>
  <si>
    <t>After many centuries the elves and their cohorts returned from their extraplanar refuges to the land, changed by their exile</t>
  </si>
  <si>
    <t>tabaxi</t>
  </si>
  <si>
    <t>talvez outros gatos virem gente mas n sei</t>
  </si>
  <si>
    <t>yuan-ti</t>
  </si>
  <si>
    <t>cultistas dos krakens</t>
  </si>
  <si>
    <t>What are the religions</t>
  </si>
  <si>
    <t>aasimar</t>
  </si>
  <si>
    <t>celestial</t>
  </si>
  <si>
    <t>n respiram entao suave</t>
  </si>
  <si>
    <t>The dead folks gods are dead, meaning:</t>
  </si>
  <si>
    <t>tiefling</t>
  </si>
  <si>
    <t>corruptor</t>
  </si>
  <si>
    <t>humans, sun elves, forest elves, halfling, gnomes, etc</t>
  </si>
  <si>
    <t>kobold</t>
  </si>
  <si>
    <t>dragonkin</t>
  </si>
  <si>
    <t>The Remaining Gods</t>
  </si>
  <si>
    <t>Their Surviving worshippers</t>
  </si>
  <si>
    <t>The gods' Visions</t>
  </si>
  <si>
    <t>The Folks who need religious lore</t>
  </si>
  <si>
    <t>comonalities</t>
  </si>
  <si>
    <t>gostos</t>
  </si>
  <si>
    <t>continente</t>
  </si>
  <si>
    <t>Visão</t>
  </si>
  <si>
    <t>notas</t>
  </si>
  <si>
    <t>genasi</t>
  </si>
  <si>
    <t>elemental</t>
  </si>
  <si>
    <t>Sarenrae</t>
  </si>
  <si>
    <t>Aasimar</t>
  </si>
  <si>
    <t>Pyro</t>
  </si>
  <si>
    <t>insect</t>
  </si>
  <si>
    <t>likes darkness</t>
  </si>
  <si>
    <t>oeste</t>
  </si>
  <si>
    <t>slime</t>
  </si>
  <si>
    <t>inventados pelos gnomos</t>
  </si>
  <si>
    <t>Bahamut</t>
  </si>
  <si>
    <t>Dragonkin</t>
  </si>
  <si>
    <t>Cryo</t>
  </si>
  <si>
    <t>likes light</t>
  </si>
  <si>
    <t>sarenrae, a lua???? A menos que os drow tivessem voltado antes e exposto eles à resplandescencia</t>
  </si>
  <si>
    <t>elfo da lua</t>
  </si>
  <si>
    <t>elfo</t>
  </si>
  <si>
    <t>fugiram pra faéria</t>
  </si>
  <si>
    <t>Zehir</t>
  </si>
  <si>
    <t>Yuanti</t>
  </si>
  <si>
    <t>Dendro</t>
  </si>
  <si>
    <t>wet</t>
  </si>
  <si>
    <t>amfibio</t>
  </si>
  <si>
    <t>leste</t>
  </si>
  <si>
    <t>talvez o mesmo dos khenra?</t>
  </si>
  <si>
    <t>elfo de pedra</t>
  </si>
  <si>
    <t>fugiram pro subscuro</t>
  </si>
  <si>
    <t>Resplandescencia</t>
  </si>
  <si>
    <t>Drow/Goblinoides</t>
  </si>
  <si>
    <t>Geo</t>
  </si>
  <si>
    <t>centro?</t>
  </si>
  <si>
    <t>Kord? Definitivamente quem for deus do mar</t>
  </si>
  <si>
    <t>povo do mar</t>
  </si>
  <si>
    <t>so peixes man</t>
  </si>
  <si>
    <t>Sehanine???</t>
  </si>
  <si>
    <t>Elfos da Lua</t>
  </si>
  <si>
    <t>Hydro</t>
  </si>
  <si>
    <t>flies</t>
  </si>
  <si>
    <t>Algum deus trevoso gótico</t>
  </si>
  <si>
    <t>changeling</t>
  </si>
  <si>
    <t>fey</t>
  </si>
  <si>
    <t>fugiram pra faéria tbm</t>
  </si>
  <si>
    <t>Corellon</t>
  </si>
  <si>
    <t>Eladrin</t>
  </si>
  <si>
    <t>Anemo</t>
  </si>
  <si>
    <t>electro/anemo</t>
  </si>
  <si>
    <t>eladrin</t>
  </si>
  <si>
    <t>Mellora</t>
  </si>
  <si>
    <t>Golens Guardioes</t>
  </si>
  <si>
    <t>algum deus do ceu, talvez uma interpretação de bahamut?</t>
  </si>
  <si>
    <t>gnomos de faeria</t>
  </si>
  <si>
    <t>são mais ratinhos</t>
  </si>
  <si>
    <t>Moradin</t>
  </si>
  <si>
    <t>Warforged/Anões</t>
  </si>
  <si>
    <t>scaley</t>
  </si>
  <si>
    <t>dendro/geo</t>
  </si>
  <si>
    <t>um deus da caça talvez?</t>
  </si>
  <si>
    <t>githyanki</t>
  </si>
  <si>
    <t>gith</t>
  </si>
  <si>
    <t>vem pelo portal pro astral</t>
  </si>
  <si>
    <t>Tanagolth</t>
  </si>
  <si>
    <t>Orcs</t>
  </si>
  <si>
    <t>Pyro?</t>
  </si>
  <si>
    <t>dendro/hydro</t>
  </si>
  <si>
    <t>githzerai</t>
  </si>
  <si>
    <t>Primus</t>
  </si>
  <si>
    <t>Gnomos</t>
  </si>
  <si>
    <t>Electro</t>
  </si>
  <si>
    <t>Gith</t>
  </si>
  <si>
    <t>alien</t>
  </si>
  <si>
    <t>abyss</t>
  </si>
  <si>
    <t>bugbear</t>
  </si>
  <si>
    <t>goblinóide</t>
  </si>
  <si>
    <t>myconide</t>
  </si>
  <si>
    <t>zuggtmoy provavelmente, ou algum deus de ilusão e brisadeiro</t>
  </si>
  <si>
    <t>goblin</t>
  </si>
  <si>
    <t>tortle</t>
  </si>
  <si>
    <t>hobgoblin</t>
  </si>
  <si>
    <t>mimicos</t>
  </si>
  <si>
    <t>slithery</t>
  </si>
  <si>
    <t>halfling</t>
  </si>
  <si>
    <t>o mais perto de humanos nesse mundo agr</t>
  </si>
  <si>
    <t>slithery/     elemental-like</t>
  </si>
  <si>
    <t>todas</t>
  </si>
  <si>
    <t>feitos pelos gnomos, provavelmente deus dos gnomos</t>
  </si>
  <si>
    <t>orc</t>
  </si>
  <si>
    <t>só os mortos vivos na quebrada</t>
  </si>
  <si>
    <t>planta</t>
  </si>
  <si>
    <t>khenra</t>
  </si>
  <si>
    <t>draconato</t>
  </si>
  <si>
    <t>descendentes dos aasimares que compactuaram com dragões</t>
  </si>
  <si>
    <t>synth</t>
  </si>
  <si>
    <t>homunculo</t>
  </si>
  <si>
    <t>tenho que descobrir quem fez eles</t>
  </si>
  <si>
    <t>mimico</t>
  </si>
  <si>
    <t>warforged</t>
  </si>
  <si>
    <t>nb (3)</t>
  </si>
  <si>
    <t>male (2)</t>
  </si>
  <si>
    <t>female (1)</t>
  </si>
  <si>
    <t>intersex (4)</t>
  </si>
  <si>
    <t>fluid (0)</t>
  </si>
  <si>
    <t>Thanagolth, The Necromancer</t>
  </si>
  <si>
    <t>he's gay</t>
  </si>
  <si>
    <t>she's why all dwarves are trans af</t>
  </si>
  <si>
    <t>guardião da floresta</t>
  </si>
  <si>
    <t>avian</t>
  </si>
  <si>
    <t>furry</t>
  </si>
  <si>
    <t>scalie</t>
  </si>
  <si>
    <t>bot</t>
  </si>
  <si>
    <t>x</t>
  </si>
  <si>
    <t>mapped</t>
  </si>
  <si>
    <t>firbolg</t>
  </si>
  <si>
    <t>plantas</t>
  </si>
  <si>
    <t>gigantes</t>
  </si>
  <si>
    <t>sla</t>
  </si>
  <si>
    <t>Anão</t>
  </si>
  <si>
    <t>Elfo</t>
  </si>
  <si>
    <t>Halfling</t>
  </si>
  <si>
    <t>Humano</t>
  </si>
  <si>
    <t>Genasi</t>
  </si>
  <si>
    <t>Tiefling</t>
  </si>
  <si>
    <t>Gnomo</t>
  </si>
  <si>
    <t>Draconato</t>
  </si>
  <si>
    <t>Tabaxi</t>
  </si>
  <si>
    <t>Tortle</t>
  </si>
  <si>
    <t>Warforged</t>
  </si>
  <si>
    <t>Bugbear</t>
  </si>
  <si>
    <t>Lagarto</t>
  </si>
  <si>
    <t>centaur</t>
  </si>
  <si>
    <t>carinhas azuis fortemente codificados como autistas</t>
  </si>
  <si>
    <t>meh</t>
  </si>
  <si>
    <t>raça</t>
  </si>
  <si>
    <t>fonte</t>
  </si>
  <si>
    <t>phb</t>
  </si>
  <si>
    <t>homebrew</t>
  </si>
  <si>
    <t>eepc</t>
  </si>
  <si>
    <t>vgtm</t>
  </si>
  <si>
    <t>moot</t>
  </si>
  <si>
    <t>ttp</t>
  </si>
  <si>
    <t>erftlw</t>
  </si>
  <si>
    <t>mtof</t>
  </si>
  <si>
    <t>ggtr</t>
  </si>
  <si>
    <t>origem</t>
  </si>
  <si>
    <t>material</t>
  </si>
  <si>
    <t>extraplanar</t>
  </si>
  <si>
    <t>raridade</t>
  </si>
  <si>
    <t>Eventually the beastfolk evolved from regular animals and took over the ruins of the old world</t>
  </si>
  <si>
    <t>Those celestials pooled their magic together to wish for the world back. Their exact wording is unknown, but likely something along the lines of "We wish the land would dry and life and civilizations would rise upon it again"</t>
  </si>
  <si>
    <t>1 guy casts wish. How many guys he needs to kill</t>
  </si>
  <si>
    <t>xp to lvl</t>
  </si>
  <si>
    <t>cr xp</t>
  </si>
  <si>
    <t>xp to 17</t>
  </si>
  <si>
    <t>guys to lvl 17</t>
  </si>
  <si>
    <t>equalçy leveled kills</t>
  </si>
  <si>
    <t>guys in the cult</t>
  </si>
  <si>
    <t>oponents</t>
  </si>
  <si>
    <t>total xp</t>
  </si>
  <si>
    <t>1st round lvl</t>
  </si>
  <si>
    <t>starting lvl</t>
  </si>
  <si>
    <t>level up</t>
  </si>
  <si>
    <t>75 caras levam 3 rounds para chegar ao nível 17. No nível 3, no 7 e no 10</t>
  </si>
  <si>
    <t>Escala de raridade</t>
  </si>
  <si>
    <t>não sei</t>
  </si>
  <si>
    <t>não tem</t>
  </si>
  <si>
    <t>tem uma merreca</t>
  </si>
  <si>
    <t>tem alguns</t>
  </si>
  <si>
    <t>tem sim</t>
  </si>
  <si>
    <t>tem bastante</t>
  </si>
  <si>
    <t>quase td mundo</t>
  </si>
  <si>
    <t>rarrérrimo</t>
  </si>
  <si>
    <t>reasons against including</t>
  </si>
  <si>
    <t>mfers died bruh. There are some in extraplanar places like nermathis ig</t>
  </si>
  <si>
    <t>they can live in the desert ig</t>
  </si>
  <si>
    <t>they're from the feywild</t>
  </si>
  <si>
    <t>several different clans of them. They're often couriers</t>
  </si>
  <si>
    <t>kinda like a minotaur tbh</t>
  </si>
  <si>
    <t>vieram do subscuro com os drow</t>
  </si>
  <si>
    <t>elefante é meio estranho</t>
  </si>
  <si>
    <t>aliados dos hobgoblins? Ou inimigos das aranhas talvez?</t>
  </si>
  <si>
    <t>já tem bastante furries</t>
  </si>
  <si>
    <t>se tiver é em outro plano</t>
  </si>
  <si>
    <t>os orcs transformaram eles em mortos-vivos tbm</t>
  </si>
  <si>
    <t>só no astral msm</t>
  </si>
  <si>
    <t>ungulate furries can have them, as a treat</t>
  </si>
  <si>
    <t>meio estranhos</t>
  </si>
  <si>
    <t>they're excelent sailors</t>
  </si>
  <si>
    <t>they're micefolk inventors</t>
  </si>
  <si>
    <t>minotaur</t>
  </si>
  <si>
    <t>mice gnomes</t>
  </si>
  <si>
    <t>Culture name</t>
  </si>
  <si>
    <t>Yamabushi</t>
  </si>
  <si>
    <t>Aj'sunaga</t>
  </si>
  <si>
    <t>Andirasu</t>
  </si>
  <si>
    <t>Firbolg</t>
  </si>
  <si>
    <t>Aarakocra</t>
  </si>
  <si>
    <t>Changeling</t>
  </si>
  <si>
    <t>Goblin</t>
  </si>
  <si>
    <t>Goliath</t>
  </si>
  <si>
    <t>Hobgoblin</t>
  </si>
  <si>
    <t>Inkling</t>
  </si>
  <si>
    <t>Kalashtar</t>
  </si>
  <si>
    <t>Kenku</t>
  </si>
  <si>
    <t>Kobold</t>
  </si>
  <si>
    <t>Leonin</t>
  </si>
  <si>
    <t>Meio Elfo</t>
  </si>
  <si>
    <t>Minotauro</t>
  </si>
  <si>
    <t>Mothfolk</t>
  </si>
  <si>
    <t>Myconid</t>
  </si>
  <si>
    <t>Nicter</t>
  </si>
  <si>
    <t>Orc</t>
  </si>
  <si>
    <t>Plantfolk</t>
  </si>
  <si>
    <t>Sátiro</t>
  </si>
  <si>
    <t>Slime</t>
  </si>
  <si>
    <t>Shifter</t>
  </si>
  <si>
    <t>Loxodon</t>
  </si>
  <si>
    <t>Simic</t>
  </si>
  <si>
    <t>Vedalken</t>
  </si>
  <si>
    <t>Tritão</t>
  </si>
  <si>
    <t>Centauro</t>
  </si>
  <si>
    <t>Suriel</t>
  </si>
  <si>
    <t>Kotori</t>
  </si>
  <si>
    <t>Steinschnitzer</t>
  </si>
  <si>
    <t>Balykaro</t>
  </si>
  <si>
    <t>Victolos)</t>
  </si>
  <si>
    <t>Eldar</t>
  </si>
  <si>
    <t>Ithel</t>
  </si>
  <si>
    <t>Auguris</t>
  </si>
  <si>
    <t>Man'tes</t>
  </si>
  <si>
    <t>Rarkush</t>
  </si>
  <si>
    <t>Yotun</t>
  </si>
  <si>
    <t>Murid</t>
  </si>
  <si>
    <t>Vigir</t>
  </si>
  <si>
    <t>Freihand</t>
  </si>
  <si>
    <t>Cohr</t>
  </si>
  <si>
    <t>Parvus</t>
  </si>
  <si>
    <t>Schofen</t>
  </si>
  <si>
    <t>Hypha</t>
  </si>
  <si>
    <t>Mistis</t>
  </si>
  <si>
    <t>Anor</t>
  </si>
  <si>
    <t>plantfolk</t>
  </si>
  <si>
    <t>Osarem</t>
  </si>
  <si>
    <t>Iphus</t>
  </si>
  <si>
    <t>Lothian</t>
  </si>
  <si>
    <t>Bolbowey</t>
  </si>
  <si>
    <t>language</t>
  </si>
  <si>
    <t>german</t>
  </si>
  <si>
    <t>What were their wishes</t>
  </si>
  <si>
    <t>There were many casters involved, at least 3 got to make a wish</t>
  </si>
  <si>
    <t>The aasimar wished for a land to return to</t>
  </si>
  <si>
    <t>The orcs wished for life to bloom forth again</t>
  </si>
  <si>
    <t>The dragons wished for their prey to come back out of hiding</t>
  </si>
  <si>
    <t>The goliath wished for life to be restored to the living dead</t>
  </si>
  <si>
    <t>Ondir, deus do mar</t>
  </si>
  <si>
    <t>magic, undeath, blood</t>
  </si>
  <si>
    <t>pan</t>
  </si>
  <si>
    <t>Xybus</t>
  </si>
  <si>
    <t>fl</t>
  </si>
  <si>
    <t>fate, destiny, prophecy</t>
  </si>
  <si>
    <t>aromantic, bi</t>
  </si>
  <si>
    <t>lore</t>
  </si>
  <si>
    <t>Xybus is a deeply feared and often honored god. Destiny, surprises and wisdom are vital elements this divine being is associated with and most would describe him as dominating and forthright.  | Often depicted as a larger than average parrot aarakocra Xybus is usually worshipped through chants and oaths. | There's a few main places for those in need of the wisdom of Xybus, but pagodas and carried symbols are typically found to be a good place to start. | Worshippers are numerous and tend to come in the form of nobility and commoners, but if in need all others are welcome to seek the guidance of this god. But only ever if the right chants and oaths are adhere to. | Xybus has no desire for lovers. Lust is something that can sometimes fuel the power Xybus may possibly provide, but love can be a distraction.</t>
  </si>
  <si>
    <t>Trouz</t>
  </si>
  <si>
    <t>Vansol</t>
  </si>
  <si>
    <t>Teancri</t>
  </si>
  <si>
    <t>L'zanes</t>
  </si>
  <si>
    <t>Sin</t>
  </si>
  <si>
    <t>wlw</t>
  </si>
  <si>
    <t>trans</t>
  </si>
  <si>
    <t>t4t</t>
  </si>
  <si>
    <t>Dedros</t>
  </si>
  <si>
    <t>Resplandecência, a fonte</t>
  </si>
  <si>
    <t>Naros</t>
  </si>
  <si>
    <t>aromantic</t>
  </si>
  <si>
    <t>bi</t>
  </si>
  <si>
    <t>Relatives</t>
  </si>
  <si>
    <t>basically human</t>
  </si>
  <si>
    <t>y</t>
  </si>
  <si>
    <t>Column1</t>
  </si>
  <si>
    <t>Zathor</t>
  </si>
  <si>
    <t>Faelloc</t>
  </si>
  <si>
    <t>Celandine</t>
  </si>
  <si>
    <t>Kyborh</t>
  </si>
  <si>
    <t>Azion</t>
  </si>
  <si>
    <t>influence</t>
  </si>
  <si>
    <t>Domain</t>
  </si>
  <si>
    <t>Arcana</t>
  </si>
  <si>
    <t>Death</t>
  </si>
  <si>
    <t>War</t>
  </si>
  <si>
    <t>Order</t>
  </si>
  <si>
    <t>Peace; Trickery</t>
  </si>
  <si>
    <t>Twilight</t>
  </si>
  <si>
    <t>Nature</t>
  </si>
  <si>
    <t>Knowledge</t>
  </si>
  <si>
    <t>Tempest</t>
  </si>
  <si>
    <t>Light</t>
  </si>
  <si>
    <t>Grave</t>
  </si>
  <si>
    <t>Peace</t>
  </si>
  <si>
    <t>Forge</t>
  </si>
  <si>
    <t>Life</t>
  </si>
  <si>
    <t>aro</t>
  </si>
  <si>
    <t>lesbica</t>
  </si>
  <si>
    <t>agenero</t>
  </si>
  <si>
    <t>gay</t>
  </si>
  <si>
    <t>gay, trans</t>
  </si>
  <si>
    <t>race</t>
  </si>
  <si>
    <t>gigante</t>
  </si>
  <si>
    <t>esfinge</t>
  </si>
  <si>
    <t>minotauro</t>
  </si>
  <si>
    <t>tritao</t>
  </si>
  <si>
    <t>-</t>
  </si>
  <si>
    <t>arachne</t>
  </si>
  <si>
    <t>humano</t>
  </si>
  <si>
    <t>Bound Deity</t>
  </si>
  <si>
    <t>Coluna1</t>
  </si>
  <si>
    <t>Dragon</t>
  </si>
  <si>
    <t>Power</t>
  </si>
  <si>
    <t>Izian, O Escolhido</t>
  </si>
  <si>
    <t>Eolruth, A Mente Gentil</t>
  </si>
  <si>
    <t>Frugientoluth, O Magnifico</t>
  </si>
  <si>
    <t>Vendetrus, A Rainha da Mata</t>
  </si>
  <si>
    <t>Igeth, O Sem-voz</t>
  </si>
  <si>
    <t>Nurilanthoraz, O Trovejante</t>
  </si>
  <si>
    <t>Upu, A Vitoriosa</t>
  </si>
  <si>
    <t>Galglalen, O Misterioso</t>
  </si>
  <si>
    <t>Bamaparich, O Grande</t>
  </si>
  <si>
    <t>Larand, A Veloz</t>
  </si>
  <si>
    <t>Immin, A Senhora do Amarelo</t>
  </si>
  <si>
    <t>Simulet, O Incendiário</t>
  </si>
  <si>
    <t>genders</t>
  </si>
  <si>
    <t>ammount</t>
  </si>
  <si>
    <t>percentage</t>
  </si>
  <si>
    <t>nbs</t>
  </si>
  <si>
    <t>sulphur</t>
  </si>
  <si>
    <t>fire</t>
  </si>
  <si>
    <t>vacuo</t>
  </si>
  <si>
    <t>gelo</t>
  </si>
  <si>
    <t>cristais</t>
  </si>
  <si>
    <t>força</t>
  </si>
  <si>
    <t>lentidao</t>
  </si>
  <si>
    <t>trovao</t>
  </si>
  <si>
    <t>raios</t>
  </si>
  <si>
    <t>acido</t>
  </si>
  <si>
    <t>velocidade</t>
  </si>
  <si>
    <t>encantamento</t>
  </si>
  <si>
    <t>paralisia</t>
  </si>
  <si>
    <t>Gregonto, O Campeão do Vazio</t>
  </si>
  <si>
    <t>Erlol, O Noturno</t>
  </si>
  <si>
    <t>cavernas</t>
  </si>
  <si>
    <t>Hakiodael, A Calmaria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</si>
</sst>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4"/>
      <color theme="1"/>
      <name val="Calibri"/>
      <family val="2"/>
      <scheme val="minor"/>
    </font>
    <font>
      <b/>
      <sz val="11"/>
      <color theme="1"/>
      <name val="Calibri"/>
      <family val="2"/>
    </font>
    <font>
      <sz val="11"/>
      <color theme="1"/>
      <name val="Calibri"/>
      <family val="2"/>
    </font>
    <font>
      <u/>
      <sz val="11"/>
      <color theme="1"/>
      <name val="Calibri"/>
      <family val="2"/>
      <scheme val="minor"/>
    </font>
    <font>
      <sz val="14"/>
      <color theme="1"/>
      <name val="Calibri"/>
      <scheme val="minor"/>
    </font>
    <font>
      <sz val="8"/>
      <name val="Calibri"/>
      <family val="2"/>
      <scheme val="minor"/>
    </font>
    <font>
      <b/>
      <sz val="11"/>
      <color theme="0"/>
      <name val="Calibri"/>
      <family val="2"/>
      <scheme val="minor"/>
    </font>
    <font>
      <sz val="11"/>
      <color theme="0"/>
      <name val="Calibri"/>
      <family val="2"/>
      <scheme val="minor"/>
    </font>
    <font>
      <sz val="11"/>
      <name val="Calibri"/>
      <family val="2"/>
      <scheme val="minor"/>
    </font>
  </fonts>
  <fills count="2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rgb="FFFFC000"/>
        <bgColor indexed="64"/>
      </patternFill>
    </fill>
    <fill>
      <patternFill patternType="solid">
        <fgColor theme="8" tint="0.59999389629810485"/>
        <bgColor indexed="64"/>
      </patternFill>
    </fill>
    <fill>
      <patternFill patternType="solid">
        <fgColor rgb="FF0070C0"/>
        <bgColor indexed="64"/>
      </patternFill>
    </fill>
    <fill>
      <patternFill patternType="solid">
        <fgColor theme="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
      <left style="thin">
        <color theme="1"/>
      </left>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1"/>
      </top>
      <bottom/>
      <diagonal/>
    </border>
    <border>
      <left/>
      <right/>
      <top style="thin">
        <color theme="1"/>
      </top>
      <bottom style="thin">
        <color theme="1"/>
      </bottom>
      <diagonal/>
    </border>
  </borders>
  <cellStyleXfs count="2">
    <xf numFmtId="0" fontId="0" fillId="0" borderId="0"/>
    <xf numFmtId="9" fontId="1" fillId="0" borderId="0" applyFont="0" applyFill="0" applyBorder="0" applyAlignment="0" applyProtection="0"/>
  </cellStyleXfs>
  <cellXfs count="94">
    <xf numFmtId="0" fontId="0" fillId="0" borderId="0" xfId="0"/>
    <xf numFmtId="0" fontId="2" fillId="0" borderId="0" xfId="0" applyFont="1"/>
    <xf numFmtId="0" fontId="0" fillId="2" borderId="0" xfId="0" applyFill="1" applyAlignment="1">
      <alignment vertical="center"/>
    </xf>
    <xf numFmtId="0" fontId="0" fillId="2" borderId="0" xfId="0" applyFill="1"/>
    <xf numFmtId="0" fontId="0" fillId="3" borderId="0" xfId="0" applyFill="1" applyAlignment="1">
      <alignment vertical="center"/>
    </xf>
    <xf numFmtId="0" fontId="0" fillId="3" borderId="0" xfId="0" applyFill="1"/>
    <xf numFmtId="0" fontId="0" fillId="4" borderId="0" xfId="0" applyFill="1"/>
    <xf numFmtId="0" fontId="0" fillId="4" borderId="0" xfId="0" applyFill="1" applyAlignment="1">
      <alignment vertical="center"/>
    </xf>
    <xf numFmtId="0" fontId="0" fillId="5" borderId="0" xfId="0" applyFill="1" applyAlignment="1">
      <alignment vertical="center"/>
    </xf>
    <xf numFmtId="0" fontId="0" fillId="5" borderId="0" xfId="0" applyFill="1"/>
    <xf numFmtId="0" fontId="0" fillId="0" borderId="0" xfId="0" applyFill="1"/>
    <xf numFmtId="0" fontId="0" fillId="6" borderId="0" xfId="0" applyFill="1" applyAlignment="1">
      <alignment vertical="center"/>
    </xf>
    <xf numFmtId="0" fontId="0" fillId="6" borderId="0" xfId="0" applyFill="1"/>
    <xf numFmtId="0" fontId="0" fillId="7" borderId="0" xfId="0" applyFill="1" applyAlignment="1">
      <alignment vertical="center"/>
    </xf>
    <xf numFmtId="0" fontId="0" fillId="7" borderId="0" xfId="0" applyFill="1"/>
    <xf numFmtId="0" fontId="0" fillId="8" borderId="0" xfId="0" applyFill="1" applyAlignment="1">
      <alignment vertical="center"/>
    </xf>
    <xf numFmtId="0" fontId="0" fillId="8" borderId="0" xfId="0" applyFill="1"/>
    <xf numFmtId="0" fontId="0" fillId="0" borderId="1" xfId="0" applyBorder="1"/>
    <xf numFmtId="9" fontId="0" fillId="0" borderId="1" xfId="1" applyFont="1" applyBorder="1"/>
    <xf numFmtId="9" fontId="0" fillId="0" borderId="1" xfId="0" applyNumberFormat="1" applyBorder="1"/>
    <xf numFmtId="0" fontId="2" fillId="0" borderId="1" xfId="0" applyFont="1" applyBorder="1"/>
    <xf numFmtId="0" fontId="0" fillId="0" borderId="0" xfId="0" applyFont="1"/>
    <xf numFmtId="0" fontId="4" fillId="0" borderId="0" xfId="0" applyFont="1"/>
    <xf numFmtId="0" fontId="4" fillId="0" borderId="0" xfId="0" applyFont="1" applyAlignment="1">
      <alignment wrapText="1"/>
    </xf>
    <xf numFmtId="0" fontId="5" fillId="0" borderId="0" xfId="0" applyFont="1"/>
    <xf numFmtId="0" fontId="6" fillId="0" borderId="0" xfId="0" applyFont="1"/>
    <xf numFmtId="0" fontId="2" fillId="0" borderId="0" xfId="0" applyFont="1" applyAlignment="1">
      <alignment horizontal="center" vertical="center" wrapText="1"/>
    </xf>
    <xf numFmtId="0" fontId="0" fillId="0" borderId="0" xfId="0" applyAlignment="1">
      <alignment vertical="center"/>
    </xf>
    <xf numFmtId="0" fontId="2" fillId="0" borderId="0" xfId="0" applyFont="1" applyAlignment="1">
      <alignment vertical="center" wrapText="1"/>
    </xf>
    <xf numFmtId="0" fontId="0" fillId="0" borderId="0" xfId="0" applyAlignment="1">
      <alignment wrapText="1"/>
    </xf>
    <xf numFmtId="0" fontId="7" fillId="0" borderId="0" xfId="0" applyFont="1"/>
    <xf numFmtId="0" fontId="2" fillId="0" borderId="0" xfId="0" applyFont="1" applyAlignment="1">
      <alignment horizontal="center"/>
    </xf>
    <xf numFmtId="0" fontId="0" fillId="7" borderId="0" xfId="0" applyFill="1" applyAlignment="1">
      <alignment horizontal="center"/>
    </xf>
    <xf numFmtId="0" fontId="0" fillId="2" borderId="0" xfId="0" applyFill="1" applyAlignment="1">
      <alignment horizontal="center"/>
    </xf>
    <xf numFmtId="0" fontId="0" fillId="8" borderId="0" xfId="0"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0" fillId="0" borderId="0" xfId="0" applyAlignment="1">
      <alignment horizontal="center"/>
    </xf>
    <xf numFmtId="0" fontId="4" fillId="10" borderId="3" xfId="0" applyFont="1" applyFill="1" applyBorder="1"/>
    <xf numFmtId="0" fontId="4" fillId="11" borderId="3" xfId="0" applyFont="1" applyFill="1" applyBorder="1"/>
    <xf numFmtId="0" fontId="4" fillId="10" borderId="4" xfId="0" applyFont="1" applyFill="1" applyBorder="1"/>
    <xf numFmtId="0" fontId="8" fillId="0" borderId="0" xfId="0" applyFont="1"/>
    <xf numFmtId="0" fontId="8" fillId="0" borderId="0" xfId="0" applyFont="1" applyAlignment="1">
      <alignment wrapText="1"/>
    </xf>
    <xf numFmtId="1" fontId="0" fillId="0" borderId="0" xfId="0" applyNumberFormat="1"/>
    <xf numFmtId="0" fontId="2" fillId="12" borderId="0" xfId="0" applyFont="1" applyFill="1"/>
    <xf numFmtId="164" fontId="0" fillId="12" borderId="0" xfId="0" applyNumberFormat="1"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0" borderId="0" xfId="0" applyNumberFormat="1"/>
    <xf numFmtId="0" fontId="4" fillId="11" borderId="5" xfId="0" applyFont="1" applyFill="1" applyBorder="1"/>
    <xf numFmtId="0" fontId="4" fillId="10" borderId="5" xfId="0" applyFont="1" applyFill="1" applyBorder="1"/>
    <xf numFmtId="9" fontId="0" fillId="0" borderId="0" xfId="1" applyNumberFormat="1" applyFont="1"/>
    <xf numFmtId="0" fontId="7" fillId="2" borderId="0" xfId="0" applyFont="1" applyFill="1" applyAlignment="1">
      <alignment horizontal="center"/>
    </xf>
    <xf numFmtId="0" fontId="0" fillId="6" borderId="6" xfId="0" applyFont="1" applyFill="1" applyBorder="1" applyAlignment="1">
      <alignment vertical="center"/>
    </xf>
    <xf numFmtId="0" fontId="0" fillId="8" borderId="6" xfId="0" applyFont="1" applyFill="1" applyBorder="1" applyAlignment="1">
      <alignment vertical="center"/>
    </xf>
    <xf numFmtId="0" fontId="0" fillId="5" borderId="6" xfId="0" applyFont="1" applyFill="1" applyBorder="1" applyAlignment="1">
      <alignment vertical="center"/>
    </xf>
    <xf numFmtId="0" fontId="0" fillId="7" borderId="6" xfId="0" applyFont="1" applyFill="1" applyBorder="1" applyAlignment="1">
      <alignment vertical="center"/>
    </xf>
    <xf numFmtId="0" fontId="0" fillId="2" borderId="6" xfId="0" applyFont="1" applyFill="1" applyBorder="1" applyAlignment="1">
      <alignment vertical="center"/>
    </xf>
    <xf numFmtId="0" fontId="0" fillId="4" borderId="6" xfId="0" applyFont="1" applyFill="1" applyBorder="1" applyAlignment="1">
      <alignment vertical="center"/>
    </xf>
    <xf numFmtId="0" fontId="0" fillId="3" borderId="6" xfId="0" applyFont="1" applyFill="1" applyBorder="1" applyAlignment="1">
      <alignment vertical="center"/>
    </xf>
    <xf numFmtId="0" fontId="11" fillId="9" borderId="0" xfId="0" applyFont="1" applyFill="1"/>
    <xf numFmtId="0" fontId="10" fillId="9" borderId="0" xfId="0" applyFont="1" applyFill="1"/>
    <xf numFmtId="0" fontId="0" fillId="0" borderId="0" xfId="0" applyFill="1" applyBorder="1"/>
    <xf numFmtId="0" fontId="0" fillId="0" borderId="0" xfId="0" applyFont="1" applyFill="1" applyBorder="1" applyAlignment="1">
      <alignment vertical="center"/>
    </xf>
    <xf numFmtId="0" fontId="0" fillId="0" borderId="10" xfId="0" applyBorder="1"/>
    <xf numFmtId="0" fontId="0" fillId="0" borderId="11" xfId="0" applyBorder="1"/>
    <xf numFmtId="0" fontId="0" fillId="0" borderId="12" xfId="0" applyBorder="1"/>
    <xf numFmtId="0" fontId="10" fillId="9" borderId="2"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19" borderId="8" xfId="0" applyFont="1" applyFill="1" applyBorder="1" applyAlignment="1">
      <alignment horizontal="center"/>
    </xf>
    <xf numFmtId="0" fontId="0" fillId="0" borderId="9" xfId="0"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0" fillId="0" borderId="0" xfId="0" applyAlignment="1">
      <alignment horizontal="center"/>
    </xf>
    <xf numFmtId="0" fontId="0" fillId="3" borderId="13" xfId="0" applyFont="1" applyFill="1" applyBorder="1" applyAlignment="1">
      <alignment vertical="center"/>
    </xf>
    <xf numFmtId="0" fontId="0" fillId="7" borderId="13" xfId="0" applyFont="1" applyFill="1" applyBorder="1" applyAlignment="1">
      <alignment vertical="center"/>
    </xf>
    <xf numFmtId="0" fontId="0" fillId="4" borderId="13" xfId="0" applyFont="1" applyFill="1" applyBorder="1" applyAlignment="1">
      <alignment vertical="center"/>
    </xf>
    <xf numFmtId="0" fontId="0" fillId="5" borderId="13" xfId="0" applyFont="1" applyFill="1" applyBorder="1" applyAlignment="1">
      <alignment vertical="center"/>
    </xf>
    <xf numFmtId="0" fontId="0" fillId="6" borderId="13" xfId="0" applyFont="1" applyFill="1" applyBorder="1" applyAlignment="1">
      <alignment vertical="center"/>
    </xf>
    <xf numFmtId="0" fontId="0" fillId="8" borderId="13"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2" fillId="0" borderId="10" xfId="0" applyFont="1" applyBorder="1"/>
    <xf numFmtId="0" fontId="0" fillId="7" borderId="6" xfId="0" applyFont="1" applyFill="1" applyBorder="1"/>
    <xf numFmtId="0" fontId="0" fillId="3" borderId="0" xfId="0" applyFont="1" applyFill="1"/>
  </cellXfs>
  <cellStyles count="2">
    <cellStyle name="Normal" xfId="0" builtinId="0"/>
    <cellStyle name="Porcentagem" xfId="1" builtinId="5"/>
  </cellStyles>
  <dxfs count="33">
    <dxf>
      <font>
        <color rgb="FF9C0006"/>
      </font>
      <fill>
        <patternFill>
          <bgColor rgb="FFFFC7CE"/>
        </patternFill>
      </fill>
    </dxf>
    <dxf>
      <fill>
        <patternFill>
          <bgColor theme="8" tint="0.59996337778862885"/>
        </patternFill>
      </fill>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rgb="FF000000"/>
        <name val="Calibri"/>
        <scheme val="none"/>
      </font>
    </dxf>
    <dxf>
      <font>
        <strike val="0"/>
        <outline val="0"/>
        <shadow val="0"/>
        <u val="none"/>
        <vertAlign val="baseline"/>
        <sz val="14"/>
        <color theme="1"/>
        <name val="Calibri"/>
        <scheme val="minor"/>
      </font>
    </dxf>
    <dxf>
      <alignment horizontal="center" vertical="bottom" textRotation="0" wrapText="0" indent="0" justifyLastLine="0" shrinkToFit="0" readingOrder="0"/>
      <border diagonalUp="0" diagonalDown="0">
        <left style="thin">
          <color indexed="64"/>
        </left>
        <right/>
        <top/>
        <bottom/>
        <vertical/>
        <horizontal/>
      </border>
    </dxf>
    <dxf>
      <border diagonalUp="0" diagonalDown="0">
        <left style="thin">
          <color indexed="64"/>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s>
  <tableStyles count="1" defaultTableStyle="TableStyleMedium2" defaultPivotStyle="PivotStyleLight16">
    <tableStyle name="Estilo de Tabela 1" pivot="0" count="0" xr9:uid="{562BD5CC-8629-460D-8FDD-C8C8F9E1A0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AF65C5-B09E-4F46-8817-EFBE42093D9E}" name="Tabela1568" displayName="Tabela1568" ref="A1:H16" totalsRowShown="0" headerRowDxfId="5">
  <autoFilter ref="A1:H16" xr:uid="{00000000-0009-0000-0100-000005000000}"/>
  <sortState xmlns:xlrd2="http://schemas.microsoft.com/office/spreadsheetml/2017/richdata2" ref="A2:H16">
    <sortCondition ref="H1:H16"/>
  </sortState>
  <tableColumns count="8">
    <tableColumn id="9" xr3:uid="{E2411B83-7AFE-4D41-AAE7-637EE0BFB9C0}" name="Dragon"/>
    <tableColumn id="2" xr3:uid="{E34639BC-0134-45A6-89CA-FFA77A4F90F8}" name="gender" dataDxfId="4"/>
    <tableColumn id="5" xr3:uid="{AA1B6126-4D71-44AB-A177-96B56D0B595E}" name="comment"/>
    <tableColumn id="3" xr3:uid="{C9E91A6B-8F10-403D-ACC1-82ADAE30CC1C}" name="alignment"/>
    <tableColumn id="4" xr3:uid="{B2629121-1189-4848-AF06-A0AE6E28F5D5}" name="Power"/>
    <tableColumn id="1" xr3:uid="{2AC6EEBB-76AF-446D-BF1C-389A96149E30}" name="Bound Deity" dataDxfId="3"/>
    <tableColumn id="6" xr3:uid="{A6DC591F-9793-4AEC-AE6A-548237722416}" name="gender2" dataDxfId="2">
      <calculatedColumnFormula>IF(Tabela1568[[#This Row],[gender]]="f",1,IF(Tabela1568[[#This Row],[gender]]="m",2,IF(Tabela1568[[#This Row],[gender]]="nb",3,IF(Tabela1568[[#This Row],[gender]]="fl",0,4))))</calculatedColumnFormula>
    </tableColumn>
    <tableColumn id="7" xr3:uid="{4F794C34-D1AC-4959-AD65-B432761CF972}" name="elemen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251347-A848-4580-8ABC-53EBC5EC2BD9}" name="Tabela9" displayName="Tabela9" ref="J1:K8" totalsRowShown="0" headerRowDxfId="14">
  <autoFilter ref="J1:K8" xr:uid="{56251347-A848-4580-8ABC-53EBC5EC2BD9}"/>
  <tableColumns count="2">
    <tableColumn id="1" xr3:uid="{E83EA00E-638B-404C-8937-56C907287107}" name="element split"/>
    <tableColumn id="2" xr3:uid="{AB39662B-0867-4833-8C41-4F0AB0518644}" name="Coluna1">
      <calculatedColumnFormula>COUNTIF(H$2:H$16,J2)</calculatedColumnFormula>
    </tableColumn>
  </tableColumns>
  <tableStyleInfo name="Estilo de Tabela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C8DAA03-AC0F-4145-AE87-F2CE2963DA44}" name="Tabela11" displayName="Tabela11" ref="J9:M15" totalsRowShown="0" headerRowDxfId="6" headerRowBorderDxfId="12" tableBorderDxfId="13" totalsRowBorderDxfId="11">
  <autoFilter ref="J9:M15" xr:uid="{3C8DAA03-AC0F-4145-AE87-F2CE2963DA44}"/>
  <tableColumns count="4">
    <tableColumn id="1" xr3:uid="{BD8B1CE8-F3B5-4734-AAEA-1F1E38F753A0}" name="genders" dataDxfId="10"/>
    <tableColumn id="2" xr3:uid="{1F1CF295-6290-4D50-A9BF-390BEA935825}" name="ammount" dataDxfId="9"/>
    <tableColumn id="3" xr3:uid="{04706B99-A6EF-4263-886D-CADEC20372EF}" name="percentage" dataDxfId="8" dataCellStyle="Porcentagem"/>
    <tableColumn id="4" xr3:uid="{EC0C942C-051D-464B-BB20-28D6C68C32F1}" name="nbs" dataDxfId="7"/>
  </tableColumns>
  <tableStyleInfo name="Estilo de Tabe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G16" totalsRowShown="0" headerRowDxfId="32">
  <autoFilter ref="A1:G16" xr:uid="{00000000-0009-0000-0100-000001000000}"/>
  <sortState xmlns:xlrd2="http://schemas.microsoft.com/office/spreadsheetml/2017/richdata2" ref="A2:G16">
    <sortCondition descending="1" ref="G1:G16"/>
  </sortState>
  <tableColumns count="7">
    <tableColumn id="1" xr3:uid="{00000000-0010-0000-0000-000001000000}" name="Deity" dataDxfId="31"/>
    <tableColumn id="2" xr3:uid="{00000000-0010-0000-0000-000002000000}" name="gender"/>
    <tableColumn id="5" xr3:uid="{00000000-0010-0000-0000-000005000000}" name="comment"/>
    <tableColumn id="3" xr3:uid="{00000000-0010-0000-0000-000003000000}" name="alignment"/>
    <tableColumn id="4" xr3:uid="{00000000-0010-0000-0000-000004000000}" name="domains"/>
    <tableColumn id="6" xr3:uid="{00000000-0010-0000-0000-000006000000}" name="gender2">
      <calculatedColumnFormula>IF(Tabela1[[#This Row],[gender]]="f",1,IF(Tabela1[[#This Row],[gender]]="m",2,IF(Tabela1[[#This Row],[gender]]="n",3,IF(Tabela1[[#This Row],[gender]]="i",4,0))))</calculatedColumnFormula>
    </tableColumn>
    <tableColumn id="7" xr3:uid="{00000000-0010-0000-0000-000007000000}" name="element"/>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15" displayName="Tabela15" ref="A1:G16" totalsRowShown="0" headerRowDxfId="30">
  <autoFilter ref="A1:G16" xr:uid="{00000000-0009-0000-0100-000003000000}"/>
  <sortState xmlns:xlrd2="http://schemas.microsoft.com/office/spreadsheetml/2017/richdata2" ref="A2:G16">
    <sortCondition descending="1" ref="G1:G16"/>
  </sortState>
  <tableColumns count="7">
    <tableColumn id="1" xr3:uid="{00000000-0010-0000-0100-000001000000}" name="Deity" dataDxfId="29"/>
    <tableColumn id="2" xr3:uid="{00000000-0010-0000-0100-000002000000}" name="gender" dataDxfId="28"/>
    <tableColumn id="5" xr3:uid="{00000000-0010-0000-0100-000005000000}" name="comment"/>
    <tableColumn id="3" xr3:uid="{00000000-0010-0000-0100-000003000000}" name="alignment"/>
    <tableColumn id="4" xr3:uid="{00000000-0010-0000-0100-000004000000}" name="domains"/>
    <tableColumn id="6" xr3:uid="{00000000-0010-0000-0100-000006000000}" name="gender2" dataDxfId="27">
      <calculatedColumnFormula>IF(Tabela15[[#This Row],[gender]]="f",1,IF(Tabela15[[#This Row],[gender]]="m",2,IF(Tabela15[[#This Row],[gender]]="n",3,IF(Tabela15[[#This Row],[gender]]="i",4,0))))</calculatedColumnFormula>
    </tableColumn>
    <tableColumn id="7" xr3:uid="{00000000-0010-0000-0100-000007000000}" name="ele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a156" displayName="Tabela156" ref="A1:J16" totalsRowShown="0" headerRowDxfId="26">
  <autoFilter ref="A1:J16" xr:uid="{00000000-0009-0000-0100-000005000000}"/>
  <sortState xmlns:xlrd2="http://schemas.microsoft.com/office/spreadsheetml/2017/richdata2" ref="A2:I16">
    <sortCondition ref="A1:A16"/>
  </sortState>
  <tableColumns count="10">
    <tableColumn id="1" xr3:uid="{00000000-0010-0000-0200-000001000000}" name="Deity" dataDxfId="25"/>
    <tableColumn id="2" xr3:uid="{00000000-0010-0000-0200-000002000000}" name="gender" dataDxfId="24"/>
    <tableColumn id="5" xr3:uid="{00000000-0010-0000-0200-000005000000}" name="comment"/>
    <tableColumn id="10" xr3:uid="{00000000-0010-0000-0200-00000A000000}" name="race"/>
    <tableColumn id="3" xr3:uid="{00000000-0010-0000-0200-000003000000}" name="alignment"/>
    <tableColumn id="9" xr3:uid="{00000000-0010-0000-0200-000009000000}" name="Domain"/>
    <tableColumn id="4" xr3:uid="{00000000-0010-0000-0200-000004000000}" name="influence"/>
    <tableColumn id="8" xr3:uid="{00000000-0010-0000-0200-000008000000}" name="lore"/>
    <tableColumn id="6" xr3:uid="{00000000-0010-0000-0200-000006000000}" name="gender2" dataDxfId="23"/>
    <tableColumn id="7" xr3:uid="{00000000-0010-0000-0200-000007000000}" name="element"/>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D19:F33" totalsRowShown="0">
  <autoFilter ref="D19:F33" xr:uid="{00000000-0009-0000-0100-000006000000}"/>
  <sortState xmlns:xlrd2="http://schemas.microsoft.com/office/spreadsheetml/2017/richdata2" ref="E20:G33">
    <sortCondition ref="E19:E33"/>
  </sortState>
  <tableColumns count="3">
    <tableColumn id="1" xr3:uid="{00000000-0010-0000-0300-000001000000}" name="Column1"/>
    <tableColumn id="2" xr3:uid="{00000000-0010-0000-0300-000002000000}" name="Relatives" dataDxfId="22"/>
    <tableColumn id="3" xr3:uid="{00000000-0010-0000-0300-000003000000}" name="basically human" dataDxfId="2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ela14" displayName="Tabela14" ref="A1:D45" totalsRowShown="0" headerRowDxfId="20" dataDxfId="19">
  <autoFilter ref="A1:D45" xr:uid="{00000000-0009-0000-0100-000002000000}"/>
  <sortState xmlns:xlrd2="http://schemas.microsoft.com/office/spreadsheetml/2017/richdata2" ref="A2:D42">
    <sortCondition ref="A1:A42"/>
  </sortState>
  <tableColumns count="4">
    <tableColumn id="1" xr3:uid="{00000000-0010-0000-0400-000001000000}" name="raças em heliope" dataDxfId="18"/>
    <tableColumn id="2" xr3:uid="{00000000-0010-0000-0400-000002000000}" name="tipo" dataDxfId="17"/>
    <tableColumn id="4" xr3:uid="{00000000-0010-0000-0400-000004000000}" name="mapped" dataDxfId="16"/>
    <tableColumn id="3" xr3:uid="{00000000-0010-0000-0400-000003000000}" name="Anotações" dataDxfId="1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ela4" displayName="Tabela4" ref="A1:H43" totalsRowShown="0">
  <autoFilter ref="A1:H43" xr:uid="{00000000-0009-0000-0100-000004000000}">
    <filterColumn colId="3">
      <filters>
        <filter val="0"/>
        <filter val="0,5"/>
        <filter val="2"/>
        <filter val="3"/>
        <filter val="4"/>
        <filter val="5"/>
        <filter val="6"/>
      </filters>
    </filterColumn>
  </autoFilter>
  <sortState xmlns:xlrd2="http://schemas.microsoft.com/office/spreadsheetml/2017/richdata2" ref="A2:H42">
    <sortCondition ref="A1:A43"/>
  </sortState>
  <tableColumns count="8">
    <tableColumn id="1" xr3:uid="{00000000-0010-0000-0500-000001000000}" name="raça"/>
    <tableColumn id="2" xr3:uid="{00000000-0010-0000-0500-000002000000}" name="fonte"/>
    <tableColumn id="3" xr3:uid="{00000000-0010-0000-0500-000003000000}" name="origem"/>
    <tableColumn id="4" xr3:uid="{00000000-0010-0000-0500-000004000000}" name="raridade"/>
    <tableColumn id="7" xr3:uid="{00000000-0010-0000-0500-000007000000}" name="Culture name"/>
    <tableColumn id="8" xr3:uid="{00000000-0010-0000-0500-000008000000}" name="language"/>
    <tableColumn id="6" xr3:uid="{00000000-0010-0000-0500-000006000000}" name="reasons against including"/>
    <tableColumn id="5" xr3:uid="{00000000-0010-0000-0500-000005000000}" name="notas"/>
  </tableColumns>
  <tableStyleInfo name="TableStyleLight1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B22F-2ECD-4D00-B15A-221281871EAA}">
  <dimension ref="A1:M33"/>
  <sheetViews>
    <sheetView tabSelected="1" zoomScale="85" zoomScaleNormal="85" workbookViewId="0">
      <selection activeCell="D2" sqref="D2"/>
    </sheetView>
  </sheetViews>
  <sheetFormatPr defaultRowHeight="15" x14ac:dyDescent="0.25"/>
  <cols>
    <col min="1" max="1" width="29" bestFit="1" customWidth="1"/>
    <col min="3" max="3" width="0" hidden="1" customWidth="1"/>
    <col min="4" max="4" width="10.7109375" customWidth="1"/>
    <col min="5" max="5" width="10.5703125" customWidth="1"/>
    <col min="6" max="6" width="16.28515625" customWidth="1"/>
    <col min="7" max="7" width="10.140625" customWidth="1"/>
    <col min="10" max="10" width="16" customWidth="1"/>
    <col min="11" max="13" width="11.28515625" customWidth="1"/>
  </cols>
  <sheetData>
    <row r="1" spans="1:13" ht="15.75" x14ac:dyDescent="0.25">
      <c r="A1" s="1" t="s">
        <v>422</v>
      </c>
      <c r="B1" s="31" t="s">
        <v>14</v>
      </c>
      <c r="C1" s="1" t="s">
        <v>30</v>
      </c>
      <c r="D1" s="1" t="s">
        <v>15</v>
      </c>
      <c r="E1" s="1" t="s">
        <v>423</v>
      </c>
      <c r="F1" s="1" t="s">
        <v>420</v>
      </c>
      <c r="G1" s="31" t="s">
        <v>56</v>
      </c>
      <c r="H1" s="1" t="s">
        <v>47</v>
      </c>
      <c r="J1" s="78" t="s">
        <v>55</v>
      </c>
      <c r="K1" s="78" t="s">
        <v>421</v>
      </c>
    </row>
    <row r="2" spans="1:13" x14ac:dyDescent="0.25">
      <c r="A2" s="5" t="s">
        <v>453</v>
      </c>
      <c r="B2" s="38" t="s">
        <v>24</v>
      </c>
      <c r="C2" s="5"/>
      <c r="D2" s="93"/>
      <c r="E2" s="5" t="s">
        <v>442</v>
      </c>
      <c r="F2" s="86" t="s">
        <v>373</v>
      </c>
      <c r="G2" s="38">
        <f>IF(Tabela1568[[#This Row],[gender]]="f",1,IF(Tabela1568[[#This Row],[gender]]="m",2,IF(Tabela1568[[#This Row],[gender]]="nb",3,IF(Tabela1568[[#This Row],[gender]]="fl",0,4))))</f>
        <v>3</v>
      </c>
      <c r="H2" s="5" t="s">
        <v>52</v>
      </c>
      <c r="J2" s="16" t="s">
        <v>54</v>
      </c>
      <c r="K2" s="16">
        <f t="shared" ref="K2:K8" si="0">COUNTIF(H$2:H$16,J2)</f>
        <v>2</v>
      </c>
    </row>
    <row r="3" spans="1:13" x14ac:dyDescent="0.25">
      <c r="A3" s="5" t="s">
        <v>425</v>
      </c>
      <c r="B3" s="38" t="s">
        <v>24</v>
      </c>
      <c r="C3" s="5"/>
      <c r="D3" s="5"/>
      <c r="E3" s="5" t="s">
        <v>451</v>
      </c>
      <c r="F3" s="83" t="s">
        <v>363</v>
      </c>
      <c r="G3" s="38">
        <f>IF(Tabela1568[[#This Row],[gender]]="f",1,IF(Tabela1568[[#This Row],[gender]]="m",2,IF(Tabela1568[[#This Row],[gender]]="nb",3,IF(Tabela1568[[#This Row],[gender]]="fl",0,4))))</f>
        <v>3</v>
      </c>
      <c r="H3" s="5" t="s">
        <v>52</v>
      </c>
      <c r="J3" s="3" t="s">
        <v>50</v>
      </c>
      <c r="K3" s="3">
        <f t="shared" si="0"/>
        <v>2</v>
      </c>
    </row>
    <row r="4" spans="1:13" x14ac:dyDescent="0.25">
      <c r="A4" s="14" t="s">
        <v>424</v>
      </c>
      <c r="B4" s="32" t="s">
        <v>27</v>
      </c>
      <c r="C4" s="14"/>
      <c r="D4" s="14"/>
      <c r="E4" s="14" t="s">
        <v>452</v>
      </c>
      <c r="F4" s="84" t="s">
        <v>387</v>
      </c>
      <c r="G4" s="32">
        <f>IF(Tabela1568[[#This Row],[gender]]="f",1,IF(Tabela1568[[#This Row],[gender]]="m",2,IF(Tabela1568[[#This Row],[gender]]="nb",3,IF(Tabela1568[[#This Row],[gender]]="fl",0,4))))</f>
        <v>4</v>
      </c>
      <c r="H4" s="14" t="s">
        <v>53</v>
      </c>
      <c r="J4" s="9" t="s">
        <v>49</v>
      </c>
      <c r="K4" s="9">
        <f t="shared" si="0"/>
        <v>2</v>
      </c>
    </row>
    <row r="5" spans="1:13" x14ac:dyDescent="0.25">
      <c r="A5" s="14" t="s">
        <v>426</v>
      </c>
      <c r="B5" s="32" t="s">
        <v>19</v>
      </c>
      <c r="C5" s="14"/>
      <c r="D5" s="14"/>
      <c r="E5" s="14" t="s">
        <v>443</v>
      </c>
      <c r="F5" s="85" t="s">
        <v>379</v>
      </c>
      <c r="G5" s="32">
        <f>IF(Tabela1568[[#This Row],[gender]]="f",1,IF(Tabela1568[[#This Row],[gender]]="m",2,IF(Tabela1568[[#This Row],[gender]]="nb",3,IF(Tabela1568[[#This Row],[gender]]="fl",0,4))))</f>
        <v>2</v>
      </c>
      <c r="H5" s="14" t="s">
        <v>53</v>
      </c>
      <c r="J5" s="14" t="s">
        <v>53</v>
      </c>
      <c r="K5" s="14">
        <f t="shared" si="0"/>
        <v>2</v>
      </c>
    </row>
    <row r="6" spans="1:13" x14ac:dyDescent="0.25">
      <c r="A6" s="6" t="s">
        <v>427</v>
      </c>
      <c r="B6" s="37" t="s">
        <v>17</v>
      </c>
      <c r="C6" s="6"/>
      <c r="D6" s="6"/>
      <c r="E6" s="6" t="s">
        <v>220</v>
      </c>
      <c r="F6" s="88" t="s">
        <v>372</v>
      </c>
      <c r="G6" s="37">
        <f>IF(Tabela1568[[#This Row],[gender]]="f",1,IF(Tabela1568[[#This Row],[gender]]="m",2,IF(Tabela1568[[#This Row],[gender]]="nb",3,IF(Tabela1568[[#This Row],[gender]]="fl",0,4))))</f>
        <v>1</v>
      </c>
      <c r="H6" s="6" t="s">
        <v>51</v>
      </c>
      <c r="J6" s="6" t="s">
        <v>51</v>
      </c>
      <c r="K6" s="6">
        <f t="shared" si="0"/>
        <v>2</v>
      </c>
    </row>
    <row r="7" spans="1:13" x14ac:dyDescent="0.25">
      <c r="A7" s="6" t="s">
        <v>428</v>
      </c>
      <c r="B7" s="37" t="s">
        <v>19</v>
      </c>
      <c r="C7" s="6"/>
      <c r="D7" s="6"/>
      <c r="E7" s="6" t="s">
        <v>449</v>
      </c>
      <c r="F7" s="83" t="s">
        <v>389</v>
      </c>
      <c r="G7" s="37">
        <f>IF(Tabela1568[[#This Row],[gender]]="f",1,IF(Tabela1568[[#This Row],[gender]]="m",2,IF(Tabela1568[[#This Row],[gender]]="nb",3,IF(Tabela1568[[#This Row],[gender]]="fl",0,4))))</f>
        <v>2</v>
      </c>
      <c r="H7" s="6" t="s">
        <v>51</v>
      </c>
      <c r="J7" s="5" t="s">
        <v>52</v>
      </c>
      <c r="K7" s="5">
        <f t="shared" si="0"/>
        <v>2</v>
      </c>
    </row>
    <row r="8" spans="1:13" x14ac:dyDescent="0.25">
      <c r="A8" s="9" t="s">
        <v>429</v>
      </c>
      <c r="B8" s="36" t="s">
        <v>19</v>
      </c>
      <c r="C8" s="9"/>
      <c r="D8" s="9"/>
      <c r="E8" s="9" t="s">
        <v>447</v>
      </c>
      <c r="F8" s="86" t="s">
        <v>390</v>
      </c>
      <c r="G8" s="36">
        <f>IF(Tabela1568[[#This Row],[gender]]="f",1,IF(Tabela1568[[#This Row],[gender]]="m",2,IF(Tabela1568[[#This Row],[gender]]="nb",3,IF(Tabela1568[[#This Row],[gender]]="fl",0,4))))</f>
        <v>2</v>
      </c>
      <c r="H8" s="9" t="s">
        <v>49</v>
      </c>
      <c r="J8" s="12" t="s">
        <v>48</v>
      </c>
      <c r="K8" s="12">
        <f t="shared" si="0"/>
        <v>3</v>
      </c>
    </row>
    <row r="9" spans="1:13" ht="15.75" x14ac:dyDescent="0.25">
      <c r="A9" s="9" t="s">
        <v>430</v>
      </c>
      <c r="B9" s="36" t="s">
        <v>17</v>
      </c>
      <c r="C9" s="9"/>
      <c r="D9" s="9"/>
      <c r="E9" s="9" t="s">
        <v>448</v>
      </c>
      <c r="F9" s="88" t="s">
        <v>360</v>
      </c>
      <c r="G9" s="36">
        <f>IF(Tabela1568[[#This Row],[gender]]="f",1,IF(Tabela1568[[#This Row],[gender]]="m",2,IF(Tabela1568[[#This Row],[gender]]="nb",3,IF(Tabela1568[[#This Row],[gender]]="fl",0,4))))</f>
        <v>1</v>
      </c>
      <c r="H9" s="9" t="s">
        <v>49</v>
      </c>
      <c r="J9" s="79" t="s">
        <v>436</v>
      </c>
      <c r="K9" s="79" t="s">
        <v>437</v>
      </c>
      <c r="L9" s="79" t="s">
        <v>438</v>
      </c>
      <c r="M9" s="79" t="s">
        <v>439</v>
      </c>
    </row>
    <row r="10" spans="1:13" x14ac:dyDescent="0.25">
      <c r="A10" s="12" t="s">
        <v>431</v>
      </c>
      <c r="B10" s="35" t="s">
        <v>24</v>
      </c>
      <c r="C10" s="12"/>
      <c r="D10" s="12"/>
      <c r="E10" s="12" t="s">
        <v>444</v>
      </c>
      <c r="F10" s="87" t="s">
        <v>377</v>
      </c>
      <c r="G10" s="35">
        <f>IF(Tabela1568[[#This Row],[gender]]="f",1,IF(Tabela1568[[#This Row],[gender]]="m",2,IF(Tabela1568[[#This Row],[gender]]="nb",3,IF(Tabela1568[[#This Row],[gender]]="fl",0,4))))</f>
        <v>3</v>
      </c>
      <c r="H10" s="12" t="s">
        <v>48</v>
      </c>
      <c r="I10" s="10"/>
      <c r="J10" s="17" t="s">
        <v>206</v>
      </c>
      <c r="K10" s="17">
        <f>COUNTIF(G$2:G$16,1)</f>
        <v>4</v>
      </c>
      <c r="L10" s="18">
        <f>K10/$K$15</f>
        <v>0.26666666666666666</v>
      </c>
      <c r="M10" s="17"/>
    </row>
    <row r="11" spans="1:13" x14ac:dyDescent="0.25">
      <c r="A11" s="12" t="s">
        <v>432</v>
      </c>
      <c r="B11" s="35" t="s">
        <v>27</v>
      </c>
      <c r="C11" s="12"/>
      <c r="D11" s="12"/>
      <c r="E11" s="12" t="s">
        <v>445</v>
      </c>
      <c r="F11" s="87" t="s">
        <v>386</v>
      </c>
      <c r="G11" s="35">
        <f>IF(Tabela1568[[#This Row],[gender]]="f",1,IF(Tabela1568[[#This Row],[gender]]="m",2,IF(Tabela1568[[#This Row],[gender]]="nb",3,IF(Tabela1568[[#This Row],[gender]]="fl",0,4))))</f>
        <v>4</v>
      </c>
      <c r="H11" s="12" t="s">
        <v>48</v>
      </c>
      <c r="I11" s="10"/>
      <c r="J11" s="17" t="s">
        <v>205</v>
      </c>
      <c r="K11" s="17">
        <f>COUNTIF(G$2:G$16,2)</f>
        <v>4</v>
      </c>
      <c r="L11" s="18">
        <f>K11/$K$15</f>
        <v>0.26666666666666666</v>
      </c>
      <c r="M11" s="17"/>
    </row>
    <row r="12" spans="1:13" x14ac:dyDescent="0.25">
      <c r="A12" s="12" t="s">
        <v>454</v>
      </c>
      <c r="B12" s="35" t="s">
        <v>27</v>
      </c>
      <c r="C12" s="12"/>
      <c r="D12" s="12"/>
      <c r="E12" s="12" t="s">
        <v>455</v>
      </c>
      <c r="F12" s="87" t="s">
        <v>378</v>
      </c>
      <c r="G12" s="35">
        <f>IF(Tabela1568[[#This Row],[gender]]="f",1,IF(Tabela1568[[#This Row],[gender]]="m",2,IF(Tabela1568[[#This Row],[gender]]="nb",3,IF(Tabela1568[[#This Row],[gender]]="fl",0,4))))</f>
        <v>4</v>
      </c>
      <c r="H12" s="12" t="s">
        <v>48</v>
      </c>
      <c r="I12" s="10"/>
      <c r="J12" s="17" t="s">
        <v>204</v>
      </c>
      <c r="K12" s="17">
        <f>COUNTIF(G$2:G$16,3)</f>
        <v>3</v>
      </c>
      <c r="L12" s="18">
        <f>K12/$K$15</f>
        <v>0.2</v>
      </c>
      <c r="M12" s="19">
        <f>SUM(L12:L14)</f>
        <v>0.46666666666666667</v>
      </c>
    </row>
    <row r="13" spans="1:13" x14ac:dyDescent="0.25">
      <c r="A13" s="16" t="s">
        <v>433</v>
      </c>
      <c r="B13" s="34" t="s">
        <v>17</v>
      </c>
      <c r="C13" s="16"/>
      <c r="D13" s="16"/>
      <c r="E13" s="16" t="s">
        <v>450</v>
      </c>
      <c r="F13" s="85" t="s">
        <v>370</v>
      </c>
      <c r="G13" s="34">
        <f>IF(Tabela1568[[#This Row],[gender]]="f",1,IF(Tabela1568[[#This Row],[gender]]="m",2,IF(Tabela1568[[#This Row],[gender]]="nb",3,IF(Tabela1568[[#This Row],[gender]]="fl",0,4))))</f>
        <v>1</v>
      </c>
      <c r="H13" s="16" t="s">
        <v>54</v>
      </c>
      <c r="J13" s="17" t="s">
        <v>207</v>
      </c>
      <c r="K13" s="17">
        <f>COUNTIF(G$2:G$16,4)</f>
        <v>3</v>
      </c>
      <c r="L13" s="18">
        <f>K13/$K$15</f>
        <v>0.2</v>
      </c>
      <c r="M13" s="17"/>
    </row>
    <row r="14" spans="1:13" x14ac:dyDescent="0.25">
      <c r="A14" s="16" t="s">
        <v>456</v>
      </c>
      <c r="B14" s="34" t="s">
        <v>364</v>
      </c>
      <c r="C14" s="16"/>
      <c r="D14" s="16"/>
      <c r="E14" s="16" t="s">
        <v>446</v>
      </c>
      <c r="F14" s="89" t="s">
        <v>371</v>
      </c>
      <c r="G14" s="34">
        <f>IF(Tabela1568[[#This Row],[gender]]="f",1,IF(Tabela1568[[#This Row],[gender]]="m",2,IF(Tabela1568[[#This Row],[gender]]="nb",3,IF(Tabela1568[[#This Row],[gender]]="fl",0,4))))</f>
        <v>0</v>
      </c>
      <c r="H14" s="16" t="s">
        <v>54</v>
      </c>
      <c r="J14" s="17" t="s">
        <v>208</v>
      </c>
      <c r="K14" s="17">
        <f>COUNTIF(G$2:G$16,0)</f>
        <v>1</v>
      </c>
      <c r="L14" s="18">
        <f>K14/$K$15</f>
        <v>6.6666666666666666E-2</v>
      </c>
      <c r="M14" s="17"/>
    </row>
    <row r="15" spans="1:13" x14ac:dyDescent="0.25">
      <c r="A15" s="3" t="s">
        <v>434</v>
      </c>
      <c r="B15" s="33" t="s">
        <v>17</v>
      </c>
      <c r="C15" s="3"/>
      <c r="D15" s="3"/>
      <c r="E15" s="3" t="s">
        <v>440</v>
      </c>
      <c r="F15" s="90" t="s">
        <v>209</v>
      </c>
      <c r="G15" s="33">
        <f>IF(Tabela1568[[#This Row],[gender]]="f",1,IF(Tabela1568[[#This Row],[gender]]="m",2,IF(Tabela1568[[#This Row],[gender]]="nb",3,IF(Tabela1568[[#This Row],[gender]]="fl",0,4))))</f>
        <v>1</v>
      </c>
      <c r="H15" s="3" t="s">
        <v>50</v>
      </c>
      <c r="J15" s="91" t="s">
        <v>29</v>
      </c>
      <c r="K15" s="70">
        <v>15</v>
      </c>
      <c r="L15" s="70"/>
      <c r="M15" s="70"/>
    </row>
    <row r="16" spans="1:13" x14ac:dyDescent="0.25">
      <c r="A16" s="3" t="s">
        <v>435</v>
      </c>
      <c r="B16" s="33" t="s">
        <v>19</v>
      </c>
      <c r="C16" s="3"/>
      <c r="D16" s="3"/>
      <c r="E16" s="3" t="s">
        <v>441</v>
      </c>
      <c r="F16" s="84" t="s">
        <v>388</v>
      </c>
      <c r="G16" s="58">
        <f>IF(Tabela1568[[#This Row],[gender]]="f",1,IF(Tabela1568[[#This Row],[gender]]="m",2,IF(Tabela1568[[#This Row],[gender]]="nb",3,IF(Tabela1568[[#This Row],[gender]]="fl",0,4))))</f>
        <v>2</v>
      </c>
      <c r="H16" s="3" t="s">
        <v>50</v>
      </c>
    </row>
    <row r="18" spans="1:6" x14ac:dyDescent="0.25">
      <c r="A18" s="92"/>
    </row>
    <row r="19" spans="1:6" x14ac:dyDescent="0.25">
      <c r="E19" s="68"/>
      <c r="F19" s="68"/>
    </row>
    <row r="20" spans="1:6" x14ac:dyDescent="0.25">
      <c r="E20" s="69"/>
      <c r="F20" s="68"/>
    </row>
    <row r="21" spans="1:6" x14ac:dyDescent="0.25">
      <c r="E21" s="69"/>
      <c r="F21" s="68"/>
    </row>
    <row r="22" spans="1:6" x14ac:dyDescent="0.25">
      <c r="E22" s="69"/>
      <c r="F22" s="68"/>
    </row>
    <row r="23" spans="1:6" x14ac:dyDescent="0.25">
      <c r="E23" s="69"/>
      <c r="F23" s="68"/>
    </row>
    <row r="24" spans="1:6" x14ac:dyDescent="0.25">
      <c r="E24" s="69"/>
      <c r="F24" s="68"/>
    </row>
    <row r="25" spans="1:6" x14ac:dyDescent="0.25">
      <c r="E25" s="69"/>
      <c r="F25" s="68"/>
    </row>
    <row r="26" spans="1:6" x14ac:dyDescent="0.25">
      <c r="E26" s="69"/>
      <c r="F26" s="68"/>
    </row>
    <row r="27" spans="1:6" x14ac:dyDescent="0.25">
      <c r="E27" s="69"/>
      <c r="F27" s="68"/>
    </row>
    <row r="28" spans="1:6" x14ac:dyDescent="0.25">
      <c r="E28" s="69"/>
      <c r="F28" s="68"/>
    </row>
    <row r="29" spans="1:6" x14ac:dyDescent="0.25">
      <c r="E29" s="69"/>
      <c r="F29" s="68"/>
    </row>
    <row r="30" spans="1:6" x14ac:dyDescent="0.25">
      <c r="E30" s="69"/>
      <c r="F30" s="68"/>
    </row>
    <row r="31" spans="1:6" x14ac:dyDescent="0.25">
      <c r="E31" s="69"/>
      <c r="F31" s="68"/>
    </row>
    <row r="32" spans="1:6" x14ac:dyDescent="0.25">
      <c r="E32" s="69"/>
      <c r="F32" s="68"/>
    </row>
    <row r="33" spans="5:6" x14ac:dyDescent="0.25">
      <c r="E33" s="69"/>
      <c r="F33" s="68"/>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workbookViewId="0">
      <selection activeCell="C21" sqref="C21"/>
    </sheetView>
  </sheetViews>
  <sheetFormatPr defaultRowHeight="15" x14ac:dyDescent="0.25"/>
  <cols>
    <col min="1" max="1" width="28.85546875" bestFit="1" customWidth="1"/>
    <col min="2" max="2" width="9.42578125" customWidth="1"/>
    <col min="3" max="3" width="43.140625" bestFit="1" customWidth="1"/>
    <col min="4" max="4" width="12.140625" customWidth="1"/>
    <col min="5" max="5" width="10.7109375" customWidth="1"/>
    <col min="6" max="6" width="9.42578125" customWidth="1"/>
  </cols>
  <sheetData>
    <row r="1" spans="1:12" ht="15.75" x14ac:dyDescent="0.25">
      <c r="A1" s="1" t="s">
        <v>12</v>
      </c>
      <c r="B1" s="1" t="s">
        <v>14</v>
      </c>
      <c r="C1" s="1" t="s">
        <v>30</v>
      </c>
      <c r="D1" s="1" t="s">
        <v>15</v>
      </c>
      <c r="E1" s="1" t="s">
        <v>16</v>
      </c>
      <c r="F1" s="1" t="s">
        <v>56</v>
      </c>
      <c r="G1" s="1" t="s">
        <v>47</v>
      </c>
      <c r="I1" s="80" t="s">
        <v>55</v>
      </c>
      <c r="J1" s="80"/>
    </row>
    <row r="2" spans="1:12" x14ac:dyDescent="0.25">
      <c r="A2" s="2" t="s">
        <v>6</v>
      </c>
      <c r="B2" s="3" t="s">
        <v>28</v>
      </c>
      <c r="C2" s="3" t="s">
        <v>46</v>
      </c>
      <c r="D2" s="3"/>
      <c r="E2" s="3"/>
      <c r="F2" s="3">
        <f>IF(Tabela1[[#This Row],[gender]]="f",1,IF(Tabela1[[#This Row],[gender]]="m",2,IF(Tabela1[[#This Row],[gender]]="n",3,IF(Tabela1[[#This Row],[gender]]="i",4,0))))</f>
        <v>0</v>
      </c>
      <c r="G2" s="3" t="s">
        <v>50</v>
      </c>
      <c r="I2" s="16" t="s">
        <v>54</v>
      </c>
      <c r="J2" s="16">
        <f t="shared" ref="J2:J8" si="0">COUNTIF(G$2:G$16,I2)</f>
        <v>2</v>
      </c>
    </row>
    <row r="3" spans="1:12" x14ac:dyDescent="0.25">
      <c r="A3" s="2" t="s">
        <v>9</v>
      </c>
      <c r="B3" s="3" t="s">
        <v>18</v>
      </c>
      <c r="C3" s="3" t="s">
        <v>44</v>
      </c>
      <c r="D3" s="3"/>
      <c r="E3" s="3"/>
      <c r="F3" s="3">
        <f>IF(Tabela1[[#This Row],[gender]]="f",1,IF(Tabela1[[#This Row],[gender]]="m",2,IF(Tabela1[[#This Row],[gender]]="n",3,IF(Tabela1[[#This Row],[gender]]="i",4,0))))</f>
        <v>3</v>
      </c>
      <c r="G3" s="3" t="s">
        <v>50</v>
      </c>
      <c r="I3" s="3" t="s">
        <v>50</v>
      </c>
      <c r="J3" s="3">
        <f t="shared" si="0"/>
        <v>2</v>
      </c>
    </row>
    <row r="4" spans="1:12" x14ac:dyDescent="0.25">
      <c r="A4" s="15" t="s">
        <v>4</v>
      </c>
      <c r="B4" s="16" t="s">
        <v>18</v>
      </c>
      <c r="C4" s="16" t="s">
        <v>33</v>
      </c>
      <c r="D4" s="16"/>
      <c r="E4" s="16"/>
      <c r="F4" s="16">
        <f>IF(Tabela1[[#This Row],[gender]]="f",1,IF(Tabela1[[#This Row],[gender]]="m",2,IF(Tabela1[[#This Row],[gender]]="n",3,IF(Tabela1[[#This Row],[gender]]="i",4,0))))</f>
        <v>3</v>
      </c>
      <c r="G4" s="16" t="s">
        <v>54</v>
      </c>
      <c r="I4" s="9" t="s">
        <v>49</v>
      </c>
      <c r="J4" s="9">
        <f t="shared" si="0"/>
        <v>2</v>
      </c>
    </row>
    <row r="5" spans="1:12" x14ac:dyDescent="0.25">
      <c r="A5" s="15" t="s">
        <v>1</v>
      </c>
      <c r="B5" s="16" t="s">
        <v>28</v>
      </c>
      <c r="C5" s="16" t="s">
        <v>39</v>
      </c>
      <c r="D5" s="16"/>
      <c r="E5" s="16"/>
      <c r="F5" s="16">
        <f>IF(Tabela1[[#This Row],[gender]]="f",1,IF(Tabela1[[#This Row],[gender]]="m",2,IF(Tabela1[[#This Row],[gender]]="n",3,IF(Tabela1[[#This Row],[gender]]="i",4,0))))</f>
        <v>0</v>
      </c>
      <c r="G5" s="16" t="s">
        <v>54</v>
      </c>
      <c r="I5" s="14" t="s">
        <v>53</v>
      </c>
      <c r="J5" s="14">
        <f t="shared" si="0"/>
        <v>2</v>
      </c>
    </row>
    <row r="6" spans="1:12" x14ac:dyDescent="0.25">
      <c r="A6" s="11" t="s">
        <v>0</v>
      </c>
      <c r="B6" s="12" t="s">
        <v>17</v>
      </c>
      <c r="C6" s="12" t="s">
        <v>32</v>
      </c>
      <c r="D6" s="12"/>
      <c r="E6" s="12"/>
      <c r="F6" s="12">
        <f>IF(Tabela1[[#This Row],[gender]]="f",1,IF(Tabela1[[#This Row],[gender]]="m",2,IF(Tabela1[[#This Row],[gender]]="n",3,IF(Tabela1[[#This Row],[gender]]="i",4,0))))</f>
        <v>1</v>
      </c>
      <c r="G6" s="12" t="s">
        <v>48</v>
      </c>
      <c r="I6" s="6" t="s">
        <v>51</v>
      </c>
      <c r="J6" s="6">
        <f t="shared" si="0"/>
        <v>2</v>
      </c>
    </row>
    <row r="7" spans="1:12" x14ac:dyDescent="0.25">
      <c r="A7" s="11" t="s">
        <v>8</v>
      </c>
      <c r="B7" s="12" t="s">
        <v>17</v>
      </c>
      <c r="C7" s="12" t="s">
        <v>40</v>
      </c>
      <c r="D7" s="12"/>
      <c r="E7" s="12"/>
      <c r="F7" s="12">
        <f>IF(Tabela1[[#This Row],[gender]]="f",1,IF(Tabela1[[#This Row],[gender]]="m",2,IF(Tabela1[[#This Row],[gender]]="n",3,IF(Tabela1[[#This Row],[gender]]="i",4,0))))</f>
        <v>1</v>
      </c>
      <c r="G7" s="12" t="s">
        <v>48</v>
      </c>
      <c r="I7" s="5" t="s">
        <v>52</v>
      </c>
      <c r="J7" s="5">
        <f t="shared" si="0"/>
        <v>2</v>
      </c>
    </row>
    <row r="8" spans="1:12" x14ac:dyDescent="0.25">
      <c r="A8" s="11" t="s">
        <v>5</v>
      </c>
      <c r="B8" s="12" t="s">
        <v>18</v>
      </c>
      <c r="C8" s="12" t="s">
        <v>34</v>
      </c>
      <c r="D8" s="12"/>
      <c r="E8" s="12"/>
      <c r="F8" s="12">
        <f>IF(Tabela1[[#This Row],[gender]]="f",1,IF(Tabela1[[#This Row],[gender]]="m",2,IF(Tabela1[[#This Row],[gender]]="n",3,IF(Tabela1[[#This Row],[gender]]="i",4,0))))</f>
        <v>3</v>
      </c>
      <c r="G8" s="12" t="s">
        <v>48</v>
      </c>
      <c r="I8" s="12" t="s">
        <v>48</v>
      </c>
      <c r="J8" s="12">
        <f t="shared" si="0"/>
        <v>3</v>
      </c>
    </row>
    <row r="9" spans="1:12" ht="15.75" x14ac:dyDescent="0.25">
      <c r="A9" s="8" t="s">
        <v>13</v>
      </c>
      <c r="B9" s="9" t="s">
        <v>19</v>
      </c>
      <c r="C9" s="9" t="s">
        <v>36</v>
      </c>
      <c r="D9" s="9"/>
      <c r="E9" s="9"/>
      <c r="F9" s="9">
        <f>IF(Tabela1[[#This Row],[gender]]="f",1,IF(Tabela1[[#This Row],[gender]]="m",2,IF(Tabela1[[#This Row],[gender]]="n",3,IF(Tabela1[[#This Row],[gender]]="i",4,0))))</f>
        <v>2</v>
      </c>
      <c r="G9" s="9" t="s">
        <v>49</v>
      </c>
      <c r="I9" s="81" t="s">
        <v>21</v>
      </c>
      <c r="J9" s="81"/>
      <c r="K9" s="81"/>
      <c r="L9" s="81"/>
    </row>
    <row r="10" spans="1:12" x14ac:dyDescent="0.25">
      <c r="A10" s="8" t="s">
        <v>11</v>
      </c>
      <c r="B10" s="9" t="s">
        <v>17</v>
      </c>
      <c r="C10" s="9" t="s">
        <v>35</v>
      </c>
      <c r="D10" s="9"/>
      <c r="E10" s="9"/>
      <c r="F10" s="9">
        <f>IF(Tabela1[[#This Row],[gender]]="f",1,IF(Tabela1[[#This Row],[gender]]="m",2,IF(Tabela1[[#This Row],[gender]]="n",3,IF(Tabela1[[#This Row],[gender]]="i",4,0))))</f>
        <v>1</v>
      </c>
      <c r="G10" s="9" t="s">
        <v>49</v>
      </c>
      <c r="H10" s="10"/>
      <c r="I10" s="17" t="s">
        <v>22</v>
      </c>
      <c r="J10" s="17">
        <f>COUNTIF(F$2:F$16,1)</f>
        <v>5</v>
      </c>
      <c r="K10" s="18">
        <f>J10/$J$15</f>
        <v>0.33333333333333331</v>
      </c>
      <c r="L10" s="17"/>
    </row>
    <row r="11" spans="1:12" x14ac:dyDescent="0.25">
      <c r="A11" s="7" t="s">
        <v>7</v>
      </c>
      <c r="B11" s="6" t="s">
        <v>17</v>
      </c>
      <c r="C11" s="6" t="s">
        <v>38</v>
      </c>
      <c r="D11" s="6"/>
      <c r="E11" s="6"/>
      <c r="F11" s="6">
        <f>IF(Tabela1[[#This Row],[gender]]="f",1,IF(Tabela1[[#This Row],[gender]]="m",2,IF(Tabela1[[#This Row],[gender]]="n",3,IF(Tabela1[[#This Row],[gender]]="i",4,0))))</f>
        <v>1</v>
      </c>
      <c r="G11" s="6" t="s">
        <v>51</v>
      </c>
      <c r="H11" s="10"/>
      <c r="I11" s="17" t="s">
        <v>23</v>
      </c>
      <c r="J11" s="17">
        <f>COUNTIF(F$2:F$16,2)</f>
        <v>3</v>
      </c>
      <c r="K11" s="18">
        <f>J11/$J$15</f>
        <v>0.2</v>
      </c>
      <c r="L11" s="17"/>
    </row>
    <row r="12" spans="1:12" x14ac:dyDescent="0.25">
      <c r="A12" s="7" t="s">
        <v>20</v>
      </c>
      <c r="B12" s="6" t="s">
        <v>19</v>
      </c>
      <c r="C12" s="6" t="s">
        <v>43</v>
      </c>
      <c r="D12" s="6"/>
      <c r="E12" s="6"/>
      <c r="F12" s="6">
        <f>IF(Tabela1[[#This Row],[gender]]="f",1,IF(Tabela1[[#This Row],[gender]]="m",2,IF(Tabela1[[#This Row],[gender]]="n",3,IF(Tabela1[[#This Row],[gender]]="i",4,0))))</f>
        <v>2</v>
      </c>
      <c r="G12" s="6" t="s">
        <v>51</v>
      </c>
      <c r="H12" s="10"/>
      <c r="I12" s="17" t="s">
        <v>24</v>
      </c>
      <c r="J12" s="17">
        <f>COUNTIF(F$2:F$16,3)</f>
        <v>3</v>
      </c>
      <c r="K12" s="18">
        <f>J12/$J$15</f>
        <v>0.2</v>
      </c>
      <c r="L12" s="19">
        <f>SUM(K12:K14)</f>
        <v>0.46666666666666667</v>
      </c>
    </row>
    <row r="13" spans="1:12" x14ac:dyDescent="0.25">
      <c r="A13" s="13" t="s">
        <v>3</v>
      </c>
      <c r="B13" s="14" t="s">
        <v>27</v>
      </c>
      <c r="C13" s="14" t="s">
        <v>45</v>
      </c>
      <c r="D13" s="14"/>
      <c r="E13" s="14"/>
      <c r="F13" s="14">
        <f>IF(Tabela1[[#This Row],[gender]]="f",1,IF(Tabela1[[#This Row],[gender]]="m",2,IF(Tabela1[[#This Row],[gender]]="n",3,IF(Tabela1[[#This Row],[gender]]="i",4,0))))</f>
        <v>4</v>
      </c>
      <c r="G13" s="14" t="s">
        <v>53</v>
      </c>
      <c r="I13" s="17" t="s">
        <v>25</v>
      </c>
      <c r="J13" s="17">
        <f>COUNTIF(F$2:F$16,4)</f>
        <v>2</v>
      </c>
      <c r="K13" s="18">
        <f>J13/$J$15</f>
        <v>0.13333333333333333</v>
      </c>
      <c r="L13" s="17"/>
    </row>
    <row r="14" spans="1:12" x14ac:dyDescent="0.25">
      <c r="A14" s="13" t="s">
        <v>10</v>
      </c>
      <c r="B14" s="14" t="s">
        <v>17</v>
      </c>
      <c r="C14" s="14" t="s">
        <v>37</v>
      </c>
      <c r="D14" s="14"/>
      <c r="E14" s="14"/>
      <c r="F14" s="14">
        <f>IF(Tabela1[[#This Row],[gender]]="f",1,IF(Tabela1[[#This Row],[gender]]="m",2,IF(Tabela1[[#This Row],[gender]]="n",3,IF(Tabela1[[#This Row],[gender]]="i",4,0))))</f>
        <v>1</v>
      </c>
      <c r="G14" s="14" t="s">
        <v>53</v>
      </c>
      <c r="I14" s="17" t="s">
        <v>26</v>
      </c>
      <c r="J14" s="17">
        <f>COUNTIF(F$2:F$16,0)</f>
        <v>2</v>
      </c>
      <c r="K14" s="18">
        <f>J14/$J$15</f>
        <v>0.13333333333333333</v>
      </c>
      <c r="L14" s="17"/>
    </row>
    <row r="15" spans="1:12" x14ac:dyDescent="0.25">
      <c r="A15" s="4" t="s">
        <v>41</v>
      </c>
      <c r="B15" s="5" t="s">
        <v>19</v>
      </c>
      <c r="C15" s="5" t="s">
        <v>42</v>
      </c>
      <c r="D15" s="5"/>
      <c r="E15" s="5"/>
      <c r="F15" s="5">
        <f>IF(Tabela1[[#This Row],[gender]]="f",1,IF(Tabela1[[#This Row],[gender]]="m",2,IF(Tabela1[[#This Row],[gender]]="n",3,IF(Tabela1[[#This Row],[gender]]="i",4,0))))</f>
        <v>2</v>
      </c>
      <c r="G15" s="5" t="s">
        <v>52</v>
      </c>
      <c r="I15" s="20" t="s">
        <v>29</v>
      </c>
      <c r="J15" s="17">
        <f>SUM(J10:J14)</f>
        <v>15</v>
      </c>
      <c r="K15" s="17"/>
      <c r="L15" s="17"/>
    </row>
    <row r="16" spans="1:12" x14ac:dyDescent="0.25">
      <c r="A16" s="4" t="s">
        <v>2</v>
      </c>
      <c r="B16" s="5" t="s">
        <v>27</v>
      </c>
      <c r="C16" s="5" t="s">
        <v>31</v>
      </c>
      <c r="D16" s="5"/>
      <c r="E16" s="5"/>
      <c r="F16" s="5">
        <f>IF(Tabela1[[#This Row],[gender]]="f",1,IF(Tabela1[[#This Row],[gender]]="m",2,IF(Tabela1[[#This Row],[gender]]="n",3,IF(Tabela1[[#This Row],[gender]]="i",4,0))))</f>
        <v>4</v>
      </c>
      <c r="G16" s="5" t="s">
        <v>52</v>
      </c>
    </row>
    <row r="17" spans="9:9" x14ac:dyDescent="0.25">
      <c r="I17" s="21"/>
    </row>
  </sheetData>
  <mergeCells count="2">
    <mergeCell ref="I1:J1"/>
    <mergeCell ref="I9:L9"/>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workbookViewId="0">
      <selection activeCell="C26" sqref="C26"/>
    </sheetView>
  </sheetViews>
  <sheetFormatPr defaultRowHeight="15" x14ac:dyDescent="0.25"/>
  <cols>
    <col min="1" max="1" width="28.28515625" customWidth="1"/>
    <col min="2" max="2" width="9.140625" style="39"/>
    <col min="3" max="3" width="43.140625" bestFit="1" customWidth="1"/>
    <col min="6" max="6" width="9.140625" style="39"/>
    <col min="9" max="9" width="10.7109375" customWidth="1"/>
  </cols>
  <sheetData>
    <row r="1" spans="1:13" ht="15.75" x14ac:dyDescent="0.25">
      <c r="A1" s="1" t="s">
        <v>12</v>
      </c>
      <c r="B1" s="31" t="s">
        <v>14</v>
      </c>
      <c r="C1" s="1" t="s">
        <v>30</v>
      </c>
      <c r="D1" s="1" t="s">
        <v>15</v>
      </c>
      <c r="E1" s="1" t="s">
        <v>16</v>
      </c>
      <c r="F1" s="31" t="s">
        <v>56</v>
      </c>
      <c r="G1" s="1" t="s">
        <v>47</v>
      </c>
      <c r="I1" s="80" t="s">
        <v>55</v>
      </c>
      <c r="J1" s="80"/>
    </row>
    <row r="2" spans="1:13" x14ac:dyDescent="0.25">
      <c r="A2" s="13" t="s">
        <v>6</v>
      </c>
      <c r="B2" s="32" t="s">
        <v>28</v>
      </c>
      <c r="C2" s="14" t="s">
        <v>46</v>
      </c>
      <c r="D2" s="14"/>
      <c r="E2" s="14"/>
      <c r="F2" s="32">
        <f>IF(Tabela15[[#This Row],[gender]]="f",1,IF(Tabela15[[#This Row],[gender]]="m",2,IF(Tabela15[[#This Row],[gender]]="n",3,IF(Tabela15[[#This Row],[gender]]="i",4,0))))</f>
        <v>0</v>
      </c>
      <c r="G2" s="14" t="s">
        <v>53</v>
      </c>
      <c r="I2" s="16" t="s">
        <v>54</v>
      </c>
      <c r="J2" s="16">
        <f t="shared" ref="J2:J8" si="0">COUNTIF(G$2:G$16,I2)</f>
        <v>2</v>
      </c>
      <c r="M2" s="30"/>
    </row>
    <row r="3" spans="1:13" x14ac:dyDescent="0.25">
      <c r="A3" s="2" t="s">
        <v>9</v>
      </c>
      <c r="B3" s="33" t="s">
        <v>18</v>
      </c>
      <c r="C3" s="3" t="s">
        <v>44</v>
      </c>
      <c r="D3" s="3"/>
      <c r="E3" s="3"/>
      <c r="F3" s="33">
        <f>IF(Tabela15[[#This Row],[gender]]="f",1,IF(Tabela15[[#This Row],[gender]]="m",2,IF(Tabela15[[#This Row],[gender]]="n",3,IF(Tabela15[[#This Row],[gender]]="i",4,0))))</f>
        <v>3</v>
      </c>
      <c r="G3" s="3" t="s">
        <v>50</v>
      </c>
      <c r="I3" s="3" t="s">
        <v>50</v>
      </c>
      <c r="J3" s="3">
        <f t="shared" si="0"/>
        <v>2</v>
      </c>
    </row>
    <row r="4" spans="1:13" x14ac:dyDescent="0.25">
      <c r="A4" s="15" t="s">
        <v>4</v>
      </c>
      <c r="B4" s="34" t="s">
        <v>18</v>
      </c>
      <c r="C4" s="16" t="s">
        <v>33</v>
      </c>
      <c r="D4" s="16"/>
      <c r="E4" s="16"/>
      <c r="F4" s="34">
        <f>IF(Tabela15[[#This Row],[gender]]="f",1,IF(Tabela15[[#This Row],[gender]]="m",2,IF(Tabela15[[#This Row],[gender]]="n",3,IF(Tabela15[[#This Row],[gender]]="i",4,0))))</f>
        <v>3</v>
      </c>
      <c r="G4" s="16" t="s">
        <v>54</v>
      </c>
      <c r="I4" s="9" t="s">
        <v>49</v>
      </c>
      <c r="J4" s="9">
        <f t="shared" si="0"/>
        <v>1</v>
      </c>
    </row>
    <row r="5" spans="1:13" x14ac:dyDescent="0.25">
      <c r="A5" s="15" t="s">
        <v>1</v>
      </c>
      <c r="B5" s="34" t="s">
        <v>28</v>
      </c>
      <c r="C5" s="16" t="s">
        <v>39</v>
      </c>
      <c r="D5" s="16"/>
      <c r="E5" s="16"/>
      <c r="F5" s="34">
        <f>IF(Tabela15[[#This Row],[gender]]="f",1,IF(Tabela15[[#This Row],[gender]]="m",2,IF(Tabela15[[#This Row],[gender]]="n",3,IF(Tabela15[[#This Row],[gender]]="i",4,0))))</f>
        <v>0</v>
      </c>
      <c r="G5" s="16" t="s">
        <v>54</v>
      </c>
      <c r="I5" s="14" t="s">
        <v>53</v>
      </c>
      <c r="J5" s="14">
        <f t="shared" si="0"/>
        <v>1</v>
      </c>
    </row>
    <row r="6" spans="1:13" x14ac:dyDescent="0.25">
      <c r="A6" s="11"/>
      <c r="B6" s="35"/>
      <c r="C6" s="12"/>
      <c r="D6" s="12"/>
      <c r="E6" s="12"/>
      <c r="F6" s="35"/>
      <c r="G6" s="12"/>
      <c r="I6" s="6" t="s">
        <v>51</v>
      </c>
      <c r="J6" s="6">
        <f t="shared" si="0"/>
        <v>1</v>
      </c>
    </row>
    <row r="7" spans="1:13" x14ac:dyDescent="0.25">
      <c r="A7" s="11" t="s">
        <v>8</v>
      </c>
      <c r="B7" s="35" t="s">
        <v>17</v>
      </c>
      <c r="C7" s="12" t="s">
        <v>211</v>
      </c>
      <c r="D7" s="12"/>
      <c r="E7" s="12"/>
      <c r="F7" s="35">
        <f>IF(Tabela15[[#This Row],[gender]]="f",1,IF(Tabela15[[#This Row],[gender]]="m",2,IF(Tabela15[[#This Row],[gender]]="n",3,IF(Tabela15[[#This Row],[gender]]="i",4,0))))</f>
        <v>1</v>
      </c>
      <c r="G7" s="12" t="s">
        <v>48</v>
      </c>
      <c r="I7" s="5" t="s">
        <v>52</v>
      </c>
      <c r="J7" s="5">
        <f t="shared" si="0"/>
        <v>1</v>
      </c>
    </row>
    <row r="8" spans="1:13" x14ac:dyDescent="0.25">
      <c r="A8" s="11" t="s">
        <v>5</v>
      </c>
      <c r="B8" s="35" t="s">
        <v>18</v>
      </c>
      <c r="C8" s="12" t="s">
        <v>34</v>
      </c>
      <c r="D8" s="12"/>
      <c r="E8" s="12"/>
      <c r="F8" s="35">
        <f>IF(Tabela15[[#This Row],[gender]]="f",1,IF(Tabela15[[#This Row],[gender]]="m",2,IF(Tabela15[[#This Row],[gender]]="n",3,IF(Tabela15[[#This Row],[gender]]="i",4,0))))</f>
        <v>3</v>
      </c>
      <c r="G8" s="12" t="s">
        <v>48</v>
      </c>
      <c r="I8" s="12" t="s">
        <v>48</v>
      </c>
      <c r="J8" s="12">
        <f t="shared" si="0"/>
        <v>2</v>
      </c>
    </row>
    <row r="9" spans="1:13" ht="15.75" x14ac:dyDescent="0.25">
      <c r="A9" s="8"/>
      <c r="B9" s="36"/>
      <c r="C9" s="9"/>
      <c r="D9" s="9"/>
      <c r="E9" s="9"/>
      <c r="F9" s="36"/>
      <c r="G9" s="9"/>
      <c r="I9" s="81" t="s">
        <v>21</v>
      </c>
      <c r="J9" s="81"/>
      <c r="K9" s="81"/>
      <c r="L9" s="81"/>
    </row>
    <row r="10" spans="1:13" x14ac:dyDescent="0.25">
      <c r="A10" s="8" t="s">
        <v>11</v>
      </c>
      <c r="B10" s="36" t="s">
        <v>17</v>
      </c>
      <c r="C10" s="9" t="s">
        <v>35</v>
      </c>
      <c r="D10" s="9"/>
      <c r="E10" s="9"/>
      <c r="F10" s="36">
        <f>IF(Tabela15[[#This Row],[gender]]="f",1,IF(Tabela15[[#This Row],[gender]]="m",2,IF(Tabela15[[#This Row],[gender]]="n",3,IF(Tabela15[[#This Row],[gender]]="i",4,0))))</f>
        <v>1</v>
      </c>
      <c r="G10" s="9" t="s">
        <v>49</v>
      </c>
      <c r="H10" s="10"/>
      <c r="I10" s="17" t="s">
        <v>206</v>
      </c>
      <c r="J10" s="17">
        <f>COUNTIF(F$2:F$16,1)</f>
        <v>3</v>
      </c>
      <c r="K10" s="18">
        <f>J10/$J$15</f>
        <v>0.3</v>
      </c>
      <c r="L10" s="17"/>
    </row>
    <row r="11" spans="1:13" x14ac:dyDescent="0.25">
      <c r="A11" s="7" t="s">
        <v>7</v>
      </c>
      <c r="B11" s="37" t="s">
        <v>17</v>
      </c>
      <c r="C11" s="6" t="s">
        <v>38</v>
      </c>
      <c r="D11" s="6"/>
      <c r="E11" s="6"/>
      <c r="F11" s="37">
        <f>IF(Tabela15[[#This Row],[gender]]="f",1,IF(Tabela15[[#This Row],[gender]]="m",2,IF(Tabela15[[#This Row],[gender]]="n",3,IF(Tabela15[[#This Row],[gender]]="i",4,0))))</f>
        <v>1</v>
      </c>
      <c r="G11" s="6" t="s">
        <v>51</v>
      </c>
      <c r="H11" s="10"/>
      <c r="I11" s="17" t="s">
        <v>205</v>
      </c>
      <c r="J11" s="17">
        <f>COUNTIF(F$2:F$16,2)</f>
        <v>1</v>
      </c>
      <c r="K11" s="18">
        <f>J11/$J$15</f>
        <v>0.1</v>
      </c>
      <c r="L11" s="17"/>
    </row>
    <row r="12" spans="1:13" x14ac:dyDescent="0.25">
      <c r="A12" s="7"/>
      <c r="B12" s="37"/>
      <c r="C12" s="6"/>
      <c r="D12" s="6"/>
      <c r="E12" s="6"/>
      <c r="F12" s="37"/>
      <c r="G12" s="6"/>
      <c r="H12" s="10"/>
      <c r="I12" s="17" t="s">
        <v>204</v>
      </c>
      <c r="J12" s="17">
        <f>COUNTIF(F$2:F$16,3)</f>
        <v>3</v>
      </c>
      <c r="K12" s="18">
        <f>J12/$J$15</f>
        <v>0.3</v>
      </c>
      <c r="L12" s="19">
        <f>SUM(K12:K14)</f>
        <v>0.60000000000000009</v>
      </c>
    </row>
    <row r="13" spans="1:13" x14ac:dyDescent="0.25">
      <c r="A13" s="13"/>
      <c r="B13" s="32"/>
      <c r="C13" s="14"/>
      <c r="D13" s="14"/>
      <c r="E13" s="14"/>
      <c r="F13" s="32"/>
      <c r="G13" s="14"/>
      <c r="I13" s="17" t="s">
        <v>207</v>
      </c>
      <c r="J13" s="17">
        <f>COUNTIF(F$2:F$16,4)</f>
        <v>1</v>
      </c>
      <c r="K13" s="18">
        <f>J13/$J$15</f>
        <v>0.1</v>
      </c>
      <c r="L13" s="17"/>
    </row>
    <row r="14" spans="1:13" x14ac:dyDescent="0.25">
      <c r="A14" s="2" t="s">
        <v>209</v>
      </c>
      <c r="B14" s="33" t="s">
        <v>19</v>
      </c>
      <c r="C14" s="3" t="s">
        <v>210</v>
      </c>
      <c r="D14" s="3"/>
      <c r="E14" s="3"/>
      <c r="F14" s="33">
        <v>2</v>
      </c>
      <c r="G14" s="3" t="s">
        <v>50</v>
      </c>
      <c r="I14" s="17" t="s">
        <v>208</v>
      </c>
      <c r="J14" s="17">
        <f>COUNTIF(F$2:F$16,0)</f>
        <v>2</v>
      </c>
      <c r="K14" s="18">
        <f>J14/$J$15</f>
        <v>0.2</v>
      </c>
      <c r="L14" s="17"/>
    </row>
    <row r="15" spans="1:13" x14ac:dyDescent="0.25">
      <c r="A15" s="4"/>
      <c r="B15" s="38"/>
      <c r="C15" s="5"/>
      <c r="D15" s="5"/>
      <c r="E15" s="5"/>
      <c r="F15" s="38"/>
      <c r="G15" s="5"/>
      <c r="I15" s="20" t="s">
        <v>29</v>
      </c>
      <c r="J15" s="17">
        <f>SUM(J10:J14)</f>
        <v>10</v>
      </c>
      <c r="K15" s="17"/>
      <c r="L15" s="17"/>
    </row>
    <row r="16" spans="1:13" x14ac:dyDescent="0.25">
      <c r="A16" s="4" t="s">
        <v>2</v>
      </c>
      <c r="B16" s="38" t="s">
        <v>27</v>
      </c>
      <c r="C16" s="5" t="s">
        <v>31</v>
      </c>
      <c r="D16" s="5"/>
      <c r="E16" s="5"/>
      <c r="F16" s="38">
        <f>IF(Tabela15[[#This Row],[gender]]="f",1,IF(Tabela15[[#This Row],[gender]]="m",2,IF(Tabela15[[#This Row],[gender]]="n",3,IF(Tabela15[[#This Row],[gender]]="i",4,0))))</f>
        <v>4</v>
      </c>
      <c r="G16" s="5" t="s">
        <v>52</v>
      </c>
    </row>
  </sheetData>
  <mergeCells count="2">
    <mergeCell ref="I1:J1"/>
    <mergeCell ref="I9:L9"/>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zoomScale="85" zoomScaleNormal="85" workbookViewId="0">
      <selection activeCell="D15" sqref="D15"/>
    </sheetView>
  </sheetViews>
  <sheetFormatPr defaultRowHeight="15" x14ac:dyDescent="0.25"/>
  <cols>
    <col min="1" max="1" width="29" bestFit="1" customWidth="1"/>
    <col min="3" max="3" width="0" hidden="1" customWidth="1"/>
    <col min="4" max="4" width="10.7109375" customWidth="1"/>
    <col min="5" max="5" width="10.5703125" customWidth="1"/>
    <col min="6" max="6" width="16.28515625" customWidth="1"/>
    <col min="7" max="7" width="10.140625" customWidth="1"/>
    <col min="10" max="10" width="11.42578125" customWidth="1"/>
  </cols>
  <sheetData>
    <row r="1" spans="1:15" ht="15.75" x14ac:dyDescent="0.25">
      <c r="A1" s="1" t="s">
        <v>12</v>
      </c>
      <c r="B1" s="31" t="s">
        <v>14</v>
      </c>
      <c r="C1" s="1" t="s">
        <v>30</v>
      </c>
      <c r="D1" s="1" t="s">
        <v>412</v>
      </c>
      <c r="E1" s="1" t="s">
        <v>15</v>
      </c>
      <c r="F1" s="1" t="s">
        <v>392</v>
      </c>
      <c r="G1" s="1" t="s">
        <v>391</v>
      </c>
      <c r="H1" s="1" t="s">
        <v>367</v>
      </c>
      <c r="I1" s="31" t="s">
        <v>56</v>
      </c>
      <c r="J1" s="1" t="s">
        <v>47</v>
      </c>
      <c r="L1" s="80" t="s">
        <v>55</v>
      </c>
      <c r="M1" s="80"/>
    </row>
    <row r="2" spans="1:15" x14ac:dyDescent="0.25">
      <c r="A2" s="8" t="s">
        <v>390</v>
      </c>
      <c r="B2" s="36" t="s">
        <v>19</v>
      </c>
      <c r="C2" s="9" t="s">
        <v>362</v>
      </c>
      <c r="D2" s="9" t="s">
        <v>419</v>
      </c>
      <c r="E2" s="9"/>
      <c r="F2" s="9" t="s">
        <v>398</v>
      </c>
      <c r="G2" s="9"/>
      <c r="H2" s="9"/>
      <c r="I2" s="36">
        <v>2</v>
      </c>
      <c r="J2" s="9" t="s">
        <v>49</v>
      </c>
      <c r="L2" s="16" t="s">
        <v>54</v>
      </c>
      <c r="M2" s="16">
        <f t="shared" ref="M2:M8" si="0">COUNTIF(J$2:J$16,L2)</f>
        <v>2</v>
      </c>
    </row>
    <row r="3" spans="1:15" x14ac:dyDescent="0.25">
      <c r="A3" s="13" t="s">
        <v>388</v>
      </c>
      <c r="B3" s="32" t="s">
        <v>17</v>
      </c>
      <c r="C3" s="14" t="s">
        <v>381</v>
      </c>
      <c r="D3" s="14" t="s">
        <v>85</v>
      </c>
      <c r="E3" s="14"/>
      <c r="F3" s="14" t="s">
        <v>395</v>
      </c>
      <c r="G3" s="14"/>
      <c r="H3" s="14"/>
      <c r="I3" s="32">
        <v>1</v>
      </c>
      <c r="J3" s="14" t="s">
        <v>53</v>
      </c>
      <c r="L3" s="3" t="s">
        <v>50</v>
      </c>
      <c r="M3" s="3">
        <f t="shared" si="0"/>
        <v>2</v>
      </c>
    </row>
    <row r="4" spans="1:15" x14ac:dyDescent="0.25">
      <c r="A4" s="11" t="s">
        <v>377</v>
      </c>
      <c r="B4" s="35" t="s">
        <v>24</v>
      </c>
      <c r="C4" s="12" t="s">
        <v>376</v>
      </c>
      <c r="D4" s="12" t="s">
        <v>417</v>
      </c>
      <c r="E4" s="12"/>
      <c r="F4" s="12" t="s">
        <v>405</v>
      </c>
      <c r="G4" s="12"/>
      <c r="H4" s="12"/>
      <c r="I4" s="35">
        <v>3</v>
      </c>
      <c r="J4" s="12" t="s">
        <v>48</v>
      </c>
      <c r="L4" s="9" t="s">
        <v>49</v>
      </c>
      <c r="M4" s="9">
        <f t="shared" si="0"/>
        <v>2</v>
      </c>
    </row>
    <row r="5" spans="1:15" x14ac:dyDescent="0.25">
      <c r="A5" s="13" t="s">
        <v>387</v>
      </c>
      <c r="B5" s="32" t="s">
        <v>17</v>
      </c>
      <c r="C5" s="14" t="s">
        <v>407</v>
      </c>
      <c r="D5" s="14" t="s">
        <v>108</v>
      </c>
      <c r="E5" s="14"/>
      <c r="F5" s="14" t="s">
        <v>403</v>
      </c>
      <c r="G5" s="14"/>
      <c r="H5" s="14"/>
      <c r="I5" s="32">
        <v>1</v>
      </c>
      <c r="J5" s="14" t="s">
        <v>53</v>
      </c>
      <c r="L5" s="14" t="s">
        <v>53</v>
      </c>
      <c r="M5" s="14">
        <f t="shared" si="0"/>
        <v>2</v>
      </c>
    </row>
    <row r="6" spans="1:15" x14ac:dyDescent="0.25">
      <c r="A6" s="4" t="s">
        <v>389</v>
      </c>
      <c r="B6" s="38" t="s">
        <v>24</v>
      </c>
      <c r="C6" s="5" t="s">
        <v>376</v>
      </c>
      <c r="D6" s="5" t="s">
        <v>418</v>
      </c>
      <c r="E6" s="5"/>
      <c r="F6" s="5" t="s">
        <v>397</v>
      </c>
      <c r="G6" s="5"/>
      <c r="H6" s="5"/>
      <c r="I6" s="38">
        <v>3</v>
      </c>
      <c r="J6" s="5" t="s">
        <v>52</v>
      </c>
      <c r="L6" s="6" t="s">
        <v>51</v>
      </c>
      <c r="M6" s="6">
        <f t="shared" si="0"/>
        <v>2</v>
      </c>
    </row>
    <row r="7" spans="1:15" x14ac:dyDescent="0.25">
      <c r="A7" s="15" t="s">
        <v>372</v>
      </c>
      <c r="B7" s="34" t="s">
        <v>17</v>
      </c>
      <c r="C7" s="16" t="s">
        <v>408</v>
      </c>
      <c r="D7" s="16" t="s">
        <v>414</v>
      </c>
      <c r="E7" s="16"/>
      <c r="F7" s="16" t="s">
        <v>399</v>
      </c>
      <c r="G7" s="16"/>
      <c r="H7" s="16"/>
      <c r="I7" s="34">
        <v>1</v>
      </c>
      <c r="J7" s="16" t="s">
        <v>54</v>
      </c>
      <c r="L7" s="5" t="s">
        <v>52</v>
      </c>
      <c r="M7" s="5">
        <f t="shared" si="0"/>
        <v>2</v>
      </c>
    </row>
    <row r="8" spans="1:15" x14ac:dyDescent="0.25">
      <c r="A8" s="7" t="s">
        <v>379</v>
      </c>
      <c r="B8" s="37" t="s">
        <v>27</v>
      </c>
      <c r="C8" s="6" t="s">
        <v>380</v>
      </c>
      <c r="D8" s="6" t="s">
        <v>415</v>
      </c>
      <c r="E8" s="6"/>
      <c r="F8" s="6" t="s">
        <v>400</v>
      </c>
      <c r="G8" s="6"/>
      <c r="H8" s="6"/>
      <c r="I8" s="37">
        <v>4</v>
      </c>
      <c r="J8" s="6" t="s">
        <v>51</v>
      </c>
      <c r="L8" s="12" t="s">
        <v>48</v>
      </c>
      <c r="M8" s="12">
        <f t="shared" si="0"/>
        <v>3</v>
      </c>
    </row>
    <row r="9" spans="1:15" ht="15.75" x14ac:dyDescent="0.25">
      <c r="A9" s="15" t="s">
        <v>360</v>
      </c>
      <c r="B9" s="34" t="s">
        <v>19</v>
      </c>
      <c r="C9" s="16" t="s">
        <v>362</v>
      </c>
      <c r="D9" s="16" t="s">
        <v>416</v>
      </c>
      <c r="E9" s="16"/>
      <c r="F9" s="16" t="s">
        <v>401</v>
      </c>
      <c r="G9" s="16"/>
      <c r="H9" s="16"/>
      <c r="I9" s="34">
        <v>1</v>
      </c>
      <c r="J9" s="16" t="s">
        <v>54</v>
      </c>
      <c r="L9" s="81" t="s">
        <v>21</v>
      </c>
      <c r="M9" s="81"/>
      <c r="N9" s="81"/>
      <c r="O9" s="81"/>
    </row>
    <row r="10" spans="1:15" x14ac:dyDescent="0.25">
      <c r="A10" s="11" t="s">
        <v>378</v>
      </c>
      <c r="B10" s="35" t="s">
        <v>24</v>
      </c>
      <c r="C10" s="12" t="s">
        <v>409</v>
      </c>
      <c r="D10" s="12" t="s">
        <v>417</v>
      </c>
      <c r="E10" s="12"/>
      <c r="F10" s="12" t="s">
        <v>402</v>
      </c>
      <c r="G10" s="12"/>
      <c r="H10" s="12"/>
      <c r="I10" s="35">
        <v>3</v>
      </c>
      <c r="J10" s="12" t="s">
        <v>48</v>
      </c>
      <c r="K10" s="10"/>
      <c r="L10" s="17" t="s">
        <v>206</v>
      </c>
      <c r="M10" s="17">
        <f>COUNTIF(I$2:I$16,1)</f>
        <v>6</v>
      </c>
      <c r="N10" s="18">
        <f>M10/$M$15</f>
        <v>0.4</v>
      </c>
      <c r="O10" s="17"/>
    </row>
    <row r="11" spans="1:15" x14ac:dyDescent="0.25">
      <c r="A11" s="8" t="s">
        <v>373</v>
      </c>
      <c r="B11" s="36" t="s">
        <v>17</v>
      </c>
      <c r="C11" s="9" t="s">
        <v>375</v>
      </c>
      <c r="D11" s="9" t="s">
        <v>108</v>
      </c>
      <c r="E11" s="9"/>
      <c r="F11" s="9" t="s">
        <v>394</v>
      </c>
      <c r="G11" s="9"/>
      <c r="H11" s="9"/>
      <c r="I11" s="36">
        <v>1</v>
      </c>
      <c r="J11" s="9" t="s">
        <v>49</v>
      </c>
      <c r="K11" s="10"/>
      <c r="L11" s="17" t="s">
        <v>205</v>
      </c>
      <c r="M11" s="17">
        <f>COUNTIF(I$2:I$16,2)</f>
        <v>3</v>
      </c>
      <c r="N11" s="18">
        <f>M11/$M$15</f>
        <v>0.2</v>
      </c>
      <c r="O11" s="17"/>
    </row>
    <row r="12" spans="1:15" x14ac:dyDescent="0.25">
      <c r="A12" s="2" t="s">
        <v>371</v>
      </c>
      <c r="B12" s="33" t="s">
        <v>17</v>
      </c>
      <c r="C12" s="3" t="s">
        <v>374</v>
      </c>
      <c r="D12" s="3" t="s">
        <v>108</v>
      </c>
      <c r="E12" s="3"/>
      <c r="F12" s="3" t="s">
        <v>396</v>
      </c>
      <c r="G12" s="3"/>
      <c r="H12" s="3"/>
      <c r="I12" s="33">
        <v>1</v>
      </c>
      <c r="J12" s="3" t="s">
        <v>50</v>
      </c>
      <c r="K12" s="10"/>
      <c r="L12" s="17" t="s">
        <v>204</v>
      </c>
      <c r="M12" s="17">
        <f>COUNTIF(I$2:I$16,3)</f>
        <v>3</v>
      </c>
      <c r="N12" s="18">
        <f>M12/$M$15</f>
        <v>0.2</v>
      </c>
      <c r="O12" s="19">
        <f>SUM(N12:N14)</f>
        <v>0.4</v>
      </c>
    </row>
    <row r="13" spans="1:15" x14ac:dyDescent="0.25">
      <c r="A13" s="2" t="s">
        <v>209</v>
      </c>
      <c r="B13" s="33" t="s">
        <v>19</v>
      </c>
      <c r="C13" s="3" t="s">
        <v>410</v>
      </c>
      <c r="D13" s="3" t="s">
        <v>413</v>
      </c>
      <c r="E13" s="3"/>
      <c r="F13" s="3" t="s">
        <v>393</v>
      </c>
      <c r="G13" s="3" t="s">
        <v>361</v>
      </c>
      <c r="H13" s="3"/>
      <c r="I13" s="58">
        <v>2</v>
      </c>
      <c r="J13" s="3" t="s">
        <v>50</v>
      </c>
      <c r="L13" s="17" t="s">
        <v>207</v>
      </c>
      <c r="M13" s="17">
        <f>COUNTIF(I$2:I$16,4)</f>
        <v>1</v>
      </c>
      <c r="N13" s="18">
        <f>M13/$M$15</f>
        <v>6.6666666666666666E-2</v>
      </c>
      <c r="O13" s="17"/>
    </row>
    <row r="14" spans="1:15" x14ac:dyDescent="0.25">
      <c r="A14" s="7" t="s">
        <v>370</v>
      </c>
      <c r="B14" s="37" t="s">
        <v>19</v>
      </c>
      <c r="C14" s="6" t="s">
        <v>362</v>
      </c>
      <c r="D14" s="6" t="s">
        <v>90</v>
      </c>
      <c r="E14" s="6"/>
      <c r="F14" s="6" t="s">
        <v>404</v>
      </c>
      <c r="G14" s="6"/>
      <c r="H14" s="6"/>
      <c r="I14" s="37">
        <v>2</v>
      </c>
      <c r="J14" s="6" t="s">
        <v>51</v>
      </c>
      <c r="L14" s="17" t="s">
        <v>208</v>
      </c>
      <c r="M14" s="17">
        <f>COUNTIF(I$2:I$16,0)</f>
        <v>2</v>
      </c>
      <c r="N14" s="18">
        <f>M14/$M$15</f>
        <v>0.13333333333333333</v>
      </c>
      <c r="O14" s="17"/>
    </row>
    <row r="15" spans="1:15" x14ac:dyDescent="0.25">
      <c r="A15" s="4" t="s">
        <v>363</v>
      </c>
      <c r="B15" s="38" t="s">
        <v>364</v>
      </c>
      <c r="C15" s="5" t="s">
        <v>366</v>
      </c>
      <c r="D15" s="5" t="s">
        <v>68</v>
      </c>
      <c r="E15" s="5"/>
      <c r="F15" s="5" t="s">
        <v>406</v>
      </c>
      <c r="G15" s="5" t="s">
        <v>365</v>
      </c>
      <c r="H15" s="5" t="s">
        <v>368</v>
      </c>
      <c r="I15" s="38">
        <v>0</v>
      </c>
      <c r="J15" s="5" t="s">
        <v>52</v>
      </c>
      <c r="L15" s="20" t="s">
        <v>29</v>
      </c>
      <c r="M15" s="17">
        <f>SUM(M10:M14)</f>
        <v>15</v>
      </c>
      <c r="N15" s="17"/>
      <c r="O15" s="17"/>
    </row>
    <row r="16" spans="1:15" x14ac:dyDescent="0.25">
      <c r="A16" s="11" t="s">
        <v>386</v>
      </c>
      <c r="B16" s="35" t="s">
        <v>364</v>
      </c>
      <c r="C16" s="12" t="s">
        <v>411</v>
      </c>
      <c r="D16" s="12" t="s">
        <v>90</v>
      </c>
      <c r="E16" s="12"/>
      <c r="F16" s="12" t="s">
        <v>399</v>
      </c>
      <c r="G16" s="12"/>
      <c r="H16" s="12"/>
      <c r="I16" s="35">
        <v>0</v>
      </c>
      <c r="J16" s="12" t="s">
        <v>48</v>
      </c>
    </row>
    <row r="19" spans="4:9" x14ac:dyDescent="0.25">
      <c r="D19" s="66" t="s">
        <v>385</v>
      </c>
      <c r="E19" s="67" t="s">
        <v>382</v>
      </c>
      <c r="F19" s="73" t="s">
        <v>383</v>
      </c>
      <c r="H19" s="68"/>
      <c r="I19" s="68"/>
    </row>
    <row r="20" spans="4:9" x14ac:dyDescent="0.25">
      <c r="D20" s="62" t="s">
        <v>388</v>
      </c>
      <c r="E20" s="70" t="s">
        <v>18</v>
      </c>
      <c r="F20" s="74" t="s">
        <v>18</v>
      </c>
      <c r="H20" s="69"/>
      <c r="I20" s="68"/>
    </row>
    <row r="21" spans="4:9" x14ac:dyDescent="0.25">
      <c r="D21" s="59" t="s">
        <v>377</v>
      </c>
      <c r="E21" s="71" t="s">
        <v>18</v>
      </c>
      <c r="F21" s="75" t="s">
        <v>384</v>
      </c>
      <c r="H21" s="69"/>
      <c r="I21" s="68"/>
    </row>
    <row r="22" spans="4:9" x14ac:dyDescent="0.25">
      <c r="D22" s="62" t="s">
        <v>387</v>
      </c>
      <c r="E22" s="71" t="s">
        <v>384</v>
      </c>
      <c r="F22" s="75" t="s">
        <v>384</v>
      </c>
      <c r="H22" s="69"/>
      <c r="I22" s="68"/>
    </row>
    <row r="23" spans="4:9" x14ac:dyDescent="0.25">
      <c r="D23" s="65" t="s">
        <v>389</v>
      </c>
      <c r="E23" s="71" t="s">
        <v>18</v>
      </c>
      <c r="F23" s="75" t="s">
        <v>18</v>
      </c>
      <c r="H23" s="69"/>
      <c r="I23" s="68"/>
    </row>
    <row r="24" spans="4:9" x14ac:dyDescent="0.25">
      <c r="D24" s="59" t="s">
        <v>372</v>
      </c>
      <c r="E24" s="71" t="s">
        <v>384</v>
      </c>
      <c r="F24" s="75" t="s">
        <v>384</v>
      </c>
      <c r="H24" s="69"/>
      <c r="I24" s="68"/>
    </row>
    <row r="25" spans="4:9" x14ac:dyDescent="0.25">
      <c r="D25" s="64" t="s">
        <v>379</v>
      </c>
      <c r="E25" s="71" t="s">
        <v>18</v>
      </c>
      <c r="F25" s="75" t="s">
        <v>18</v>
      </c>
      <c r="H25" s="69"/>
      <c r="I25" s="68"/>
    </row>
    <row r="26" spans="4:9" x14ac:dyDescent="0.25">
      <c r="D26" s="60" t="s">
        <v>360</v>
      </c>
      <c r="E26" s="71" t="s">
        <v>18</v>
      </c>
      <c r="F26" s="75" t="s">
        <v>384</v>
      </c>
      <c r="H26" s="69"/>
      <c r="I26" s="68"/>
    </row>
    <row r="27" spans="4:9" x14ac:dyDescent="0.25">
      <c r="D27" s="59" t="s">
        <v>378</v>
      </c>
      <c r="E27" s="71" t="s">
        <v>18</v>
      </c>
      <c r="F27" s="75" t="s">
        <v>18</v>
      </c>
      <c r="H27" s="69"/>
      <c r="I27" s="68"/>
    </row>
    <row r="28" spans="4:9" x14ac:dyDescent="0.25">
      <c r="D28" s="61" t="s">
        <v>373</v>
      </c>
      <c r="E28" s="71" t="s">
        <v>384</v>
      </c>
      <c r="F28" s="75" t="s">
        <v>384</v>
      </c>
      <c r="H28" s="69"/>
      <c r="I28" s="68"/>
    </row>
    <row r="29" spans="4:9" x14ac:dyDescent="0.25">
      <c r="D29" s="63" t="s">
        <v>371</v>
      </c>
      <c r="E29" s="71" t="s">
        <v>384</v>
      </c>
      <c r="F29" s="75" t="s">
        <v>384</v>
      </c>
      <c r="H29" s="69"/>
      <c r="I29" s="68"/>
    </row>
    <row r="30" spans="4:9" x14ac:dyDescent="0.25">
      <c r="D30" s="63" t="s">
        <v>209</v>
      </c>
      <c r="E30" s="71" t="s">
        <v>18</v>
      </c>
      <c r="F30" s="76" t="s">
        <v>19</v>
      </c>
      <c r="H30" s="69"/>
      <c r="I30" s="68"/>
    </row>
    <row r="31" spans="4:9" x14ac:dyDescent="0.25">
      <c r="D31" s="61" t="s">
        <v>369</v>
      </c>
      <c r="E31" s="71" t="s">
        <v>384</v>
      </c>
      <c r="F31" s="75" t="s">
        <v>384</v>
      </c>
      <c r="H31" s="69"/>
      <c r="I31" s="68"/>
    </row>
    <row r="32" spans="4:9" x14ac:dyDescent="0.25">
      <c r="D32" s="64" t="s">
        <v>370</v>
      </c>
      <c r="E32" s="71" t="s">
        <v>384</v>
      </c>
      <c r="F32" s="75" t="s">
        <v>384</v>
      </c>
      <c r="H32" s="69"/>
      <c r="I32" s="68"/>
    </row>
    <row r="33" spans="4:9" x14ac:dyDescent="0.25">
      <c r="D33" s="65" t="s">
        <v>363</v>
      </c>
      <c r="E33" s="72" t="s">
        <v>18</v>
      </c>
      <c r="F33" s="77" t="s">
        <v>18</v>
      </c>
      <c r="H33" s="69"/>
      <c r="I33" s="68"/>
    </row>
  </sheetData>
  <mergeCells count="2">
    <mergeCell ref="L1:M1"/>
    <mergeCell ref="L9:O9"/>
  </mergeCells>
  <conditionalFormatting sqref="E20:F33">
    <cfRule type="containsText" dxfId="1" priority="1" operator="containsText" text="y">
      <formula>NOT(ISERROR(SEARCH("y",E20)))</formula>
    </cfRule>
    <cfRule type="containsText" dxfId="0" priority="2" operator="containsText" text="n">
      <formula>NOT(ISERROR(SEARCH("n",E20)))</formula>
    </cfRule>
  </conditionalFormatting>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5"/>
  <sheetViews>
    <sheetView topLeftCell="F1" workbookViewId="0">
      <selection activeCell="N14" sqref="N14"/>
    </sheetView>
  </sheetViews>
  <sheetFormatPr defaultRowHeight="18.75" x14ac:dyDescent="0.3"/>
  <cols>
    <col min="1" max="1" width="27.28515625" style="22" bestFit="1" customWidth="1"/>
    <col min="2" max="2" width="12.7109375" style="22" bestFit="1" customWidth="1"/>
    <col min="3" max="3" width="12.7109375" style="22" customWidth="1"/>
    <col min="4" max="4" width="52.85546875" style="22" customWidth="1"/>
    <col min="6" max="6" width="18.140625" customWidth="1"/>
    <col min="7" max="8" width="25" customWidth="1"/>
    <col min="9" max="9" width="4.5703125" customWidth="1"/>
    <col min="10" max="10" width="18.28515625" customWidth="1"/>
    <col min="11" max="11" width="12.5703125" customWidth="1"/>
    <col min="12" max="12" width="13.5703125" bestFit="1" customWidth="1"/>
    <col min="13" max="13" width="12" customWidth="1"/>
    <col min="14" max="14" width="14.42578125" bestFit="1" customWidth="1"/>
  </cols>
  <sheetData>
    <row r="1" spans="1:6" x14ac:dyDescent="0.3">
      <c r="A1" s="22" t="s">
        <v>57</v>
      </c>
      <c r="B1" s="22" t="s">
        <v>58</v>
      </c>
      <c r="C1" s="22" t="s">
        <v>218</v>
      </c>
      <c r="D1" s="22" t="s">
        <v>59</v>
      </c>
      <c r="F1" s="1" t="s">
        <v>60</v>
      </c>
    </row>
    <row r="2" spans="1:6" x14ac:dyDescent="0.3">
      <c r="A2" s="22" t="s">
        <v>68</v>
      </c>
      <c r="B2" s="22" t="s">
        <v>69</v>
      </c>
      <c r="D2" s="23"/>
      <c r="F2" t="s">
        <v>63</v>
      </c>
    </row>
    <row r="3" spans="1:6" x14ac:dyDescent="0.3">
      <c r="A3" s="22" t="s">
        <v>90</v>
      </c>
      <c r="B3" s="22" t="s">
        <v>91</v>
      </c>
      <c r="C3" s="22">
        <v>1</v>
      </c>
      <c r="D3" s="23" t="s">
        <v>92</v>
      </c>
    </row>
    <row r="4" spans="1:6" x14ac:dyDescent="0.3">
      <c r="A4" s="22" t="s">
        <v>64</v>
      </c>
      <c r="B4" s="22" t="s">
        <v>65</v>
      </c>
      <c r="C4" s="22">
        <v>1</v>
      </c>
      <c r="D4" s="23"/>
      <c r="F4" s="24" t="s">
        <v>67</v>
      </c>
    </row>
    <row r="5" spans="1:6" x14ac:dyDescent="0.3">
      <c r="A5" s="22" t="s">
        <v>66</v>
      </c>
      <c r="B5" s="22" t="s">
        <v>65</v>
      </c>
      <c r="D5" s="23"/>
      <c r="F5" s="25" t="s">
        <v>70</v>
      </c>
    </row>
    <row r="6" spans="1:6" x14ac:dyDescent="0.3">
      <c r="A6" s="22" t="s">
        <v>61</v>
      </c>
      <c r="B6" s="22" t="s">
        <v>62</v>
      </c>
      <c r="C6" s="22">
        <v>1</v>
      </c>
      <c r="D6" s="23"/>
      <c r="F6" s="25" t="s">
        <v>72</v>
      </c>
    </row>
    <row r="7" spans="1:6" x14ac:dyDescent="0.3">
      <c r="A7" s="22" t="s">
        <v>179</v>
      </c>
      <c r="B7" s="22" t="s">
        <v>180</v>
      </c>
      <c r="C7" s="22">
        <v>1</v>
      </c>
      <c r="D7" s="23" t="s">
        <v>134</v>
      </c>
      <c r="F7" s="25" t="s">
        <v>74</v>
      </c>
    </row>
    <row r="8" spans="1:6" x14ac:dyDescent="0.3">
      <c r="A8" s="22" t="s">
        <v>147</v>
      </c>
      <c r="B8" s="22" t="s">
        <v>148</v>
      </c>
      <c r="D8" s="23" t="s">
        <v>149</v>
      </c>
      <c r="F8" s="25" t="s">
        <v>76</v>
      </c>
    </row>
    <row r="9" spans="1:6" ht="37.5" x14ac:dyDescent="0.3">
      <c r="A9" s="22" t="s">
        <v>197</v>
      </c>
      <c r="B9" s="22" t="s">
        <v>98</v>
      </c>
      <c r="C9" s="22">
        <v>1</v>
      </c>
      <c r="D9" s="23" t="s">
        <v>198</v>
      </c>
      <c r="F9" s="25" t="s">
        <v>78</v>
      </c>
    </row>
    <row r="10" spans="1:6" x14ac:dyDescent="0.3">
      <c r="A10" s="22" t="s">
        <v>154</v>
      </c>
      <c r="B10" s="22" t="s">
        <v>148</v>
      </c>
      <c r="D10" s="23"/>
      <c r="F10" s="25" t="s">
        <v>80</v>
      </c>
    </row>
    <row r="11" spans="1:6" x14ac:dyDescent="0.3">
      <c r="A11" s="22" t="s">
        <v>123</v>
      </c>
      <c r="B11" s="22" t="s">
        <v>124</v>
      </c>
      <c r="C11" s="22">
        <v>1</v>
      </c>
      <c r="D11" s="23" t="s">
        <v>125</v>
      </c>
      <c r="F11" s="25" t="s">
        <v>255</v>
      </c>
    </row>
    <row r="12" spans="1:6" x14ac:dyDescent="0.3">
      <c r="A12" s="22" t="s">
        <v>133</v>
      </c>
      <c r="B12" s="22" t="s">
        <v>124</v>
      </c>
      <c r="C12" s="22">
        <v>1</v>
      </c>
      <c r="D12" s="23" t="s">
        <v>134</v>
      </c>
      <c r="F12" s="25" t="s">
        <v>254</v>
      </c>
    </row>
    <row r="13" spans="1:6" x14ac:dyDescent="0.3">
      <c r="A13" s="22" t="s">
        <v>219</v>
      </c>
      <c r="B13" s="43"/>
      <c r="C13" s="22">
        <v>1</v>
      </c>
      <c r="D13" s="44"/>
      <c r="F13" s="25" t="s">
        <v>84</v>
      </c>
    </row>
    <row r="14" spans="1:6" x14ac:dyDescent="0.3">
      <c r="A14" s="22" t="s">
        <v>108</v>
      </c>
      <c r="B14" s="22" t="s">
        <v>109</v>
      </c>
      <c r="C14" s="22">
        <v>1</v>
      </c>
      <c r="D14" s="23"/>
    </row>
    <row r="15" spans="1:6" x14ac:dyDescent="0.3">
      <c r="A15" s="22" t="s">
        <v>165</v>
      </c>
      <c r="B15" s="22" t="s">
        <v>166</v>
      </c>
      <c r="D15" s="23" t="s">
        <v>167</v>
      </c>
      <c r="F15" s="1" t="s">
        <v>89</v>
      </c>
    </row>
    <row r="16" spans="1:6" x14ac:dyDescent="0.3">
      <c r="A16" s="22" t="s">
        <v>172</v>
      </c>
      <c r="B16" s="22" t="s">
        <v>166</v>
      </c>
      <c r="D16" s="23" t="s">
        <v>167</v>
      </c>
      <c r="F16" t="s">
        <v>93</v>
      </c>
    </row>
    <row r="17" spans="1:15" x14ac:dyDescent="0.3">
      <c r="A17" s="22" t="s">
        <v>158</v>
      </c>
      <c r="B17" s="22" t="s">
        <v>148</v>
      </c>
      <c r="C17" s="22">
        <v>1</v>
      </c>
      <c r="D17" s="23" t="s">
        <v>159</v>
      </c>
      <c r="F17" t="s">
        <v>96</v>
      </c>
    </row>
    <row r="18" spans="1:15" ht="30" x14ac:dyDescent="0.3">
      <c r="A18" s="22" t="s">
        <v>183</v>
      </c>
      <c r="B18" s="22" t="s">
        <v>180</v>
      </c>
      <c r="C18" s="22">
        <v>1</v>
      </c>
      <c r="D18" s="23" t="s">
        <v>134</v>
      </c>
      <c r="F18" s="26" t="s">
        <v>99</v>
      </c>
      <c r="G18" s="26" t="s">
        <v>100</v>
      </c>
      <c r="H18" s="26" t="s">
        <v>101</v>
      </c>
      <c r="I18" s="27"/>
      <c r="J18" s="28" t="s">
        <v>102</v>
      </c>
      <c r="K18" s="28" t="s">
        <v>103</v>
      </c>
      <c r="L18" s="28" t="s">
        <v>104</v>
      </c>
      <c r="M18" s="28" t="s">
        <v>105</v>
      </c>
      <c r="N18" s="28" t="s">
        <v>106</v>
      </c>
      <c r="O18" s="28" t="s">
        <v>107</v>
      </c>
    </row>
    <row r="19" spans="1:15" x14ac:dyDescent="0.3">
      <c r="A19" s="22" t="s">
        <v>71</v>
      </c>
      <c r="B19" s="22" t="s">
        <v>69</v>
      </c>
      <c r="C19" s="22">
        <v>1</v>
      </c>
      <c r="D19" s="23"/>
      <c r="F19" t="s">
        <v>110</v>
      </c>
      <c r="G19" t="s">
        <v>111</v>
      </c>
      <c r="H19" t="s">
        <v>112</v>
      </c>
      <c r="J19" t="s">
        <v>61</v>
      </c>
      <c r="K19" t="s">
        <v>113</v>
      </c>
      <c r="L19" t="s">
        <v>114</v>
      </c>
      <c r="M19" t="s">
        <v>115</v>
      </c>
      <c r="N19" t="s">
        <v>48</v>
      </c>
    </row>
    <row r="20" spans="1:15" x14ac:dyDescent="0.3">
      <c r="A20" s="22" t="s">
        <v>212</v>
      </c>
      <c r="B20" s="22" t="s">
        <v>199</v>
      </c>
      <c r="C20" s="22" t="s">
        <v>222</v>
      </c>
      <c r="D20" s="23"/>
      <c r="F20" t="s">
        <v>118</v>
      </c>
      <c r="G20" t="s">
        <v>119</v>
      </c>
      <c r="H20" t="s">
        <v>120</v>
      </c>
      <c r="J20" t="s">
        <v>79</v>
      </c>
      <c r="K20" t="s">
        <v>113</v>
      </c>
      <c r="L20" t="s">
        <v>121</v>
      </c>
      <c r="N20" t="s">
        <v>50</v>
      </c>
      <c r="O20" t="s">
        <v>122</v>
      </c>
    </row>
    <row r="21" spans="1:15" x14ac:dyDescent="0.3">
      <c r="A21" s="22" t="s">
        <v>188</v>
      </c>
      <c r="B21" s="22" t="s">
        <v>188</v>
      </c>
      <c r="C21" s="22" t="s">
        <v>222</v>
      </c>
      <c r="D21" s="23" t="s">
        <v>189</v>
      </c>
      <c r="F21" t="s">
        <v>126</v>
      </c>
      <c r="G21" t="s">
        <v>127</v>
      </c>
      <c r="H21" t="s">
        <v>128</v>
      </c>
      <c r="J21" t="s">
        <v>71</v>
      </c>
      <c r="K21" t="s">
        <v>129</v>
      </c>
      <c r="L21" t="s">
        <v>130</v>
      </c>
      <c r="M21" t="s">
        <v>131</v>
      </c>
      <c r="N21" t="s">
        <v>51</v>
      </c>
      <c r="O21" t="s">
        <v>132</v>
      </c>
    </row>
    <row r="22" spans="1:15" x14ac:dyDescent="0.3">
      <c r="A22" s="43" t="s">
        <v>188</v>
      </c>
      <c r="B22" s="43"/>
      <c r="C22" s="22">
        <v>1</v>
      </c>
      <c r="D22" s="44"/>
      <c r="F22" t="s">
        <v>135</v>
      </c>
      <c r="G22" t="s">
        <v>136</v>
      </c>
      <c r="H22" t="s">
        <v>137</v>
      </c>
      <c r="J22" t="s">
        <v>73</v>
      </c>
      <c r="K22" t="s">
        <v>129</v>
      </c>
      <c r="L22" t="s">
        <v>130</v>
      </c>
      <c r="M22" t="s">
        <v>138</v>
      </c>
      <c r="N22" t="s">
        <v>54</v>
      </c>
      <c r="O22" t="s">
        <v>139</v>
      </c>
    </row>
    <row r="23" spans="1:15" x14ac:dyDescent="0.3">
      <c r="A23" s="22" t="s">
        <v>185</v>
      </c>
      <c r="B23" s="22" t="s">
        <v>180</v>
      </c>
      <c r="C23" s="22">
        <v>1</v>
      </c>
      <c r="D23" s="23" t="s">
        <v>134</v>
      </c>
      <c r="F23" t="s">
        <v>142</v>
      </c>
      <c r="G23" t="s">
        <v>143</v>
      </c>
      <c r="H23" t="s">
        <v>144</v>
      </c>
      <c r="J23" t="s">
        <v>83</v>
      </c>
      <c r="K23" t="s">
        <v>145</v>
      </c>
      <c r="L23" t="s">
        <v>114</v>
      </c>
      <c r="M23" t="s">
        <v>131</v>
      </c>
      <c r="N23" t="s">
        <v>48</v>
      </c>
      <c r="O23" t="s">
        <v>146</v>
      </c>
    </row>
    <row r="24" spans="1:15" x14ac:dyDescent="0.3">
      <c r="A24" s="22" t="s">
        <v>200</v>
      </c>
      <c r="B24" s="22" t="s">
        <v>199</v>
      </c>
      <c r="C24" s="22">
        <v>0</v>
      </c>
      <c r="D24" s="23" t="s">
        <v>201</v>
      </c>
      <c r="F24" t="s">
        <v>150</v>
      </c>
      <c r="G24" t="s">
        <v>151</v>
      </c>
      <c r="H24" t="s">
        <v>152</v>
      </c>
      <c r="J24" t="s">
        <v>75</v>
      </c>
      <c r="K24" t="s">
        <v>145</v>
      </c>
      <c r="N24" t="s">
        <v>153</v>
      </c>
      <c r="O24" t="s">
        <v>146</v>
      </c>
    </row>
    <row r="25" spans="1:15" x14ac:dyDescent="0.3">
      <c r="A25" s="22" t="s">
        <v>73</v>
      </c>
      <c r="B25" s="22" t="s">
        <v>69</v>
      </c>
      <c r="D25" s="23"/>
      <c r="F25" t="s">
        <v>155</v>
      </c>
      <c r="G25" t="s">
        <v>156</v>
      </c>
      <c r="H25" t="s">
        <v>128</v>
      </c>
      <c r="J25" t="s">
        <v>68</v>
      </c>
      <c r="K25" t="s">
        <v>145</v>
      </c>
      <c r="N25" t="s">
        <v>52</v>
      </c>
      <c r="O25" t="s">
        <v>157</v>
      </c>
    </row>
    <row r="26" spans="1:15" x14ac:dyDescent="0.3">
      <c r="A26" s="22" t="s">
        <v>75</v>
      </c>
      <c r="B26" s="22" t="s">
        <v>69</v>
      </c>
      <c r="C26" s="22">
        <v>1</v>
      </c>
      <c r="D26" s="23"/>
      <c r="F26" t="s">
        <v>160</v>
      </c>
      <c r="G26" t="s">
        <v>161</v>
      </c>
      <c r="H26" t="s">
        <v>137</v>
      </c>
      <c r="J26" t="s">
        <v>77</v>
      </c>
      <c r="K26" t="s">
        <v>162</v>
      </c>
      <c r="M26" t="s">
        <v>131</v>
      </c>
      <c r="N26" t="s">
        <v>163</v>
      </c>
      <c r="O26" t="s">
        <v>164</v>
      </c>
    </row>
    <row r="27" spans="1:15" x14ac:dyDescent="0.3">
      <c r="A27" s="22" t="s">
        <v>196</v>
      </c>
      <c r="B27" s="22" t="s">
        <v>69</v>
      </c>
      <c r="C27" s="22">
        <v>1</v>
      </c>
      <c r="D27" s="23"/>
      <c r="F27" t="s">
        <v>168</v>
      </c>
      <c r="G27" t="s">
        <v>169</v>
      </c>
      <c r="H27" t="s">
        <v>170</v>
      </c>
      <c r="J27" t="s">
        <v>81</v>
      </c>
      <c r="K27" t="s">
        <v>162</v>
      </c>
      <c r="M27" t="s">
        <v>131</v>
      </c>
      <c r="N27" t="s">
        <v>171</v>
      </c>
    </row>
    <row r="28" spans="1:15" x14ac:dyDescent="0.3">
      <c r="A28" s="22" t="s">
        <v>97</v>
      </c>
      <c r="B28" s="22" t="s">
        <v>98</v>
      </c>
      <c r="C28" s="22">
        <v>1</v>
      </c>
      <c r="D28" s="23"/>
      <c r="F28" t="s">
        <v>173</v>
      </c>
      <c r="G28" t="s">
        <v>174</v>
      </c>
      <c r="H28" t="s">
        <v>175</v>
      </c>
      <c r="J28" t="s">
        <v>176</v>
      </c>
      <c r="K28" t="s">
        <v>177</v>
      </c>
      <c r="N28" t="s">
        <v>178</v>
      </c>
    </row>
    <row r="29" spans="1:15" x14ac:dyDescent="0.3">
      <c r="A29" s="22" t="s">
        <v>77</v>
      </c>
      <c r="B29" s="22" t="s">
        <v>69</v>
      </c>
      <c r="D29" s="23"/>
      <c r="J29" t="s">
        <v>181</v>
      </c>
      <c r="K29" t="s">
        <v>177</v>
      </c>
      <c r="L29" t="s">
        <v>114</v>
      </c>
      <c r="M29" t="s">
        <v>138</v>
      </c>
      <c r="N29" t="s">
        <v>51</v>
      </c>
      <c r="O29" t="s">
        <v>182</v>
      </c>
    </row>
    <row r="30" spans="1:15" x14ac:dyDescent="0.3">
      <c r="A30" s="22" t="s">
        <v>202</v>
      </c>
      <c r="B30" s="22" t="s">
        <v>199</v>
      </c>
      <c r="D30" s="23"/>
      <c r="J30" t="s">
        <v>184</v>
      </c>
      <c r="K30" t="s">
        <v>130</v>
      </c>
      <c r="N30" t="s">
        <v>54</v>
      </c>
      <c r="O30" t="s">
        <v>139</v>
      </c>
    </row>
    <row r="31" spans="1:15" x14ac:dyDescent="0.3">
      <c r="A31" s="22" t="s">
        <v>79</v>
      </c>
      <c r="B31" s="22" t="s">
        <v>62</v>
      </c>
      <c r="D31" s="23"/>
      <c r="J31" t="s">
        <v>186</v>
      </c>
      <c r="K31" t="s">
        <v>187</v>
      </c>
      <c r="N31" t="s">
        <v>178</v>
      </c>
    </row>
    <row r="32" spans="1:15" ht="45.75" x14ac:dyDescent="0.3">
      <c r="A32" s="22" t="s">
        <v>181</v>
      </c>
      <c r="B32" s="22" t="s">
        <v>195</v>
      </c>
      <c r="D32" s="23"/>
      <c r="J32" t="s">
        <v>116</v>
      </c>
      <c r="K32" s="29" t="s">
        <v>190</v>
      </c>
      <c r="M32" t="s">
        <v>115</v>
      </c>
      <c r="N32" t="s">
        <v>191</v>
      </c>
      <c r="O32" t="s">
        <v>192</v>
      </c>
    </row>
    <row r="33" spans="1:15" x14ac:dyDescent="0.3">
      <c r="A33" s="22" t="s">
        <v>81</v>
      </c>
      <c r="B33" s="22" t="s">
        <v>69</v>
      </c>
      <c r="C33" s="22">
        <v>1</v>
      </c>
      <c r="D33" s="23" t="s">
        <v>82</v>
      </c>
      <c r="J33" t="s">
        <v>108</v>
      </c>
      <c r="K33" t="s">
        <v>109</v>
      </c>
      <c r="N33" t="s">
        <v>191</v>
      </c>
      <c r="O33" s="30"/>
    </row>
    <row r="34" spans="1:15" x14ac:dyDescent="0.3">
      <c r="A34" s="22" t="s">
        <v>83</v>
      </c>
      <c r="B34" s="22" t="s">
        <v>69</v>
      </c>
      <c r="C34" s="22">
        <v>1</v>
      </c>
      <c r="D34" s="23"/>
      <c r="J34" t="s">
        <v>196</v>
      </c>
      <c r="K34" t="s">
        <v>69</v>
      </c>
      <c r="N34" t="s">
        <v>49</v>
      </c>
      <c r="O34" t="s">
        <v>164</v>
      </c>
    </row>
    <row r="35" spans="1:15" x14ac:dyDescent="0.3">
      <c r="A35" s="22" t="s">
        <v>193</v>
      </c>
      <c r="B35" s="22" t="s">
        <v>193</v>
      </c>
      <c r="C35" s="22">
        <v>1</v>
      </c>
      <c r="D35" s="23" t="s">
        <v>194</v>
      </c>
    </row>
    <row r="36" spans="1:15" x14ac:dyDescent="0.3">
      <c r="A36" s="22" t="s">
        <v>140</v>
      </c>
      <c r="B36" s="22" t="s">
        <v>124</v>
      </c>
      <c r="C36" s="22">
        <v>0</v>
      </c>
      <c r="D36" s="23" t="s">
        <v>141</v>
      </c>
    </row>
    <row r="37" spans="1:15" x14ac:dyDescent="0.3">
      <c r="A37" s="22" t="s">
        <v>116</v>
      </c>
      <c r="B37" s="22" t="s">
        <v>109</v>
      </c>
      <c r="C37" s="22">
        <v>1</v>
      </c>
      <c r="D37" s="23" t="s">
        <v>117</v>
      </c>
    </row>
    <row r="38" spans="1:15" x14ac:dyDescent="0.3">
      <c r="A38" s="22" t="s">
        <v>85</v>
      </c>
      <c r="B38" s="22" t="s">
        <v>69</v>
      </c>
      <c r="C38" s="22" t="s">
        <v>222</v>
      </c>
      <c r="D38" s="23" t="s">
        <v>86</v>
      </c>
    </row>
    <row r="39" spans="1:15" x14ac:dyDescent="0.3">
      <c r="A39" s="22" t="s">
        <v>94</v>
      </c>
      <c r="B39" s="22" t="s">
        <v>95</v>
      </c>
      <c r="C39" s="22">
        <v>1</v>
      </c>
      <c r="D39" s="23"/>
    </row>
    <row r="40" spans="1:15" x14ac:dyDescent="0.3">
      <c r="A40" s="22" t="s">
        <v>184</v>
      </c>
      <c r="B40" s="22" t="s">
        <v>69</v>
      </c>
      <c r="C40" s="22">
        <v>1</v>
      </c>
      <c r="D40" s="23"/>
    </row>
    <row r="41" spans="1:15" x14ac:dyDescent="0.3">
      <c r="A41" s="22" t="s">
        <v>203</v>
      </c>
      <c r="B41" s="22" t="s">
        <v>199</v>
      </c>
      <c r="D41" s="23"/>
    </row>
    <row r="42" spans="1:15" x14ac:dyDescent="0.3">
      <c r="A42" s="22" t="s">
        <v>87</v>
      </c>
      <c r="B42" s="22" t="s">
        <v>69</v>
      </c>
      <c r="C42" s="22">
        <v>1</v>
      </c>
      <c r="D42" s="23" t="s">
        <v>88</v>
      </c>
    </row>
    <row r="43" spans="1:15" x14ac:dyDescent="0.3">
      <c r="A43" s="43" t="s">
        <v>220</v>
      </c>
      <c r="B43" s="22" t="s">
        <v>195</v>
      </c>
      <c r="C43" s="22">
        <v>1</v>
      </c>
      <c r="D43" s="44"/>
    </row>
    <row r="44" spans="1:15" x14ac:dyDescent="0.3">
      <c r="A44" s="43"/>
      <c r="B44" s="43"/>
      <c r="D44" s="44"/>
    </row>
    <row r="45" spans="1:15" x14ac:dyDescent="0.3">
      <c r="A45" s="43" t="s">
        <v>221</v>
      </c>
      <c r="B45" s="43"/>
      <c r="C45" s="22">
        <v>1</v>
      </c>
      <c r="D45" s="4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3"/>
  <sheetViews>
    <sheetView topLeftCell="A5" zoomScaleNormal="100" workbookViewId="0">
      <selection activeCell="D5" sqref="D5"/>
    </sheetView>
  </sheetViews>
  <sheetFormatPr defaultRowHeight="15" x14ac:dyDescent="0.25"/>
  <cols>
    <col min="3" max="3" width="9.42578125" customWidth="1"/>
    <col min="4" max="7" width="10.5703125" customWidth="1"/>
    <col min="8" max="8" width="10.28515625" customWidth="1"/>
    <col min="14" max="14" width="8" bestFit="1" customWidth="1"/>
    <col min="15" max="15" width="7.85546875" bestFit="1" customWidth="1"/>
    <col min="16" max="19" width="9.140625" customWidth="1"/>
  </cols>
  <sheetData>
    <row r="1" spans="1:10" x14ac:dyDescent="0.25">
      <c r="A1" t="s">
        <v>239</v>
      </c>
      <c r="B1" t="s">
        <v>240</v>
      </c>
      <c r="C1" t="s">
        <v>250</v>
      </c>
      <c r="D1" t="s">
        <v>253</v>
      </c>
      <c r="E1" t="s">
        <v>297</v>
      </c>
      <c r="F1" t="s">
        <v>352</v>
      </c>
      <c r="G1" t="s">
        <v>278</v>
      </c>
      <c r="H1" t="s">
        <v>107</v>
      </c>
      <c r="I1" s="82" t="s">
        <v>269</v>
      </c>
      <c r="J1" s="82"/>
    </row>
    <row r="2" spans="1:10" x14ac:dyDescent="0.25">
      <c r="A2" t="s">
        <v>302</v>
      </c>
      <c r="B2" t="s">
        <v>243</v>
      </c>
      <c r="D2">
        <v>3</v>
      </c>
      <c r="E2" t="s">
        <v>328</v>
      </c>
      <c r="H2" t="s">
        <v>282</v>
      </c>
      <c r="I2" s="48">
        <v>0</v>
      </c>
      <c r="J2" t="s">
        <v>270</v>
      </c>
    </row>
    <row r="3" spans="1:10" x14ac:dyDescent="0.25">
      <c r="A3" t="s">
        <v>111</v>
      </c>
      <c r="B3" t="s">
        <v>244</v>
      </c>
      <c r="C3" t="s">
        <v>251</v>
      </c>
      <c r="D3">
        <v>5</v>
      </c>
      <c r="E3" t="s">
        <v>327</v>
      </c>
      <c r="I3" s="52">
        <v>1</v>
      </c>
      <c r="J3" t="s">
        <v>271</v>
      </c>
    </row>
    <row r="4" spans="1:10" x14ac:dyDescent="0.25">
      <c r="A4" t="s">
        <v>223</v>
      </c>
      <c r="B4" t="s">
        <v>241</v>
      </c>
      <c r="C4" t="s">
        <v>251</v>
      </c>
      <c r="D4">
        <v>4</v>
      </c>
      <c r="E4" t="s">
        <v>329</v>
      </c>
      <c r="F4" t="s">
        <v>353</v>
      </c>
      <c r="I4" s="54">
        <v>0.5</v>
      </c>
      <c r="J4" t="s">
        <v>277</v>
      </c>
    </row>
    <row r="5" spans="1:10" x14ac:dyDescent="0.25">
      <c r="A5" t="s">
        <v>234</v>
      </c>
      <c r="B5" t="s">
        <v>244</v>
      </c>
      <c r="C5" t="s">
        <v>252</v>
      </c>
      <c r="D5">
        <v>4</v>
      </c>
      <c r="E5" t="s">
        <v>298</v>
      </c>
      <c r="H5" t="s">
        <v>283</v>
      </c>
      <c r="I5" s="49">
        <v>2</v>
      </c>
      <c r="J5" t="s">
        <v>272</v>
      </c>
    </row>
    <row r="6" spans="1:10" x14ac:dyDescent="0.25">
      <c r="A6" t="s">
        <v>303</v>
      </c>
      <c r="B6" t="s">
        <v>247</v>
      </c>
      <c r="C6" t="s">
        <v>252</v>
      </c>
      <c r="D6">
        <v>3</v>
      </c>
      <c r="E6" t="s">
        <v>330</v>
      </c>
      <c r="I6" s="50">
        <v>3</v>
      </c>
      <c r="J6" t="s">
        <v>273</v>
      </c>
    </row>
    <row r="7" spans="1:10" x14ac:dyDescent="0.25">
      <c r="A7" t="s">
        <v>230</v>
      </c>
      <c r="B7" t="s">
        <v>241</v>
      </c>
      <c r="C7" t="s">
        <v>251</v>
      </c>
      <c r="D7">
        <v>4</v>
      </c>
      <c r="E7" t="s">
        <v>331</v>
      </c>
      <c r="I7" s="14">
        <v>4</v>
      </c>
      <c r="J7" t="s">
        <v>274</v>
      </c>
    </row>
    <row r="8" spans="1:10" x14ac:dyDescent="0.25">
      <c r="A8" t="s">
        <v>224</v>
      </c>
      <c r="B8" t="s">
        <v>241</v>
      </c>
      <c r="C8" t="s">
        <v>252</v>
      </c>
      <c r="D8">
        <v>6</v>
      </c>
      <c r="E8" t="s">
        <v>332</v>
      </c>
      <c r="H8" s="30"/>
      <c r="I8" s="51">
        <v>5</v>
      </c>
      <c r="J8" t="s">
        <v>275</v>
      </c>
    </row>
    <row r="9" spans="1:10" x14ac:dyDescent="0.25">
      <c r="A9" t="s">
        <v>301</v>
      </c>
      <c r="B9" t="s">
        <v>244</v>
      </c>
      <c r="D9">
        <v>2</v>
      </c>
      <c r="E9" t="s">
        <v>333</v>
      </c>
      <c r="H9" t="s">
        <v>291</v>
      </c>
      <c r="I9" s="53">
        <v>6</v>
      </c>
      <c r="J9" t="s">
        <v>276</v>
      </c>
    </row>
    <row r="10" spans="1:10" x14ac:dyDescent="0.25">
      <c r="A10" t="s">
        <v>227</v>
      </c>
      <c r="B10" t="s">
        <v>243</v>
      </c>
      <c r="C10" t="s">
        <v>252</v>
      </c>
      <c r="D10">
        <v>2</v>
      </c>
      <c r="E10" t="s">
        <v>334</v>
      </c>
    </row>
    <row r="11" spans="1:10" x14ac:dyDescent="0.25">
      <c r="A11" t="s">
        <v>176</v>
      </c>
      <c r="B11" t="s">
        <v>248</v>
      </c>
      <c r="C11" t="s">
        <v>252</v>
      </c>
      <c r="D11">
        <v>0.5</v>
      </c>
      <c r="E11" t="s">
        <v>336</v>
      </c>
      <c r="H11" t="s">
        <v>290</v>
      </c>
    </row>
    <row r="12" spans="1:10" x14ac:dyDescent="0.25">
      <c r="A12" t="s">
        <v>229</v>
      </c>
      <c r="B12" t="s">
        <v>241</v>
      </c>
      <c r="D12">
        <v>3</v>
      </c>
      <c r="E12" t="s">
        <v>338</v>
      </c>
      <c r="H12" t="s">
        <v>294</v>
      </c>
    </row>
    <row r="13" spans="1:10" x14ac:dyDescent="0.25">
      <c r="A13" t="s">
        <v>304</v>
      </c>
      <c r="B13" t="s">
        <v>244</v>
      </c>
      <c r="C13" t="s">
        <v>252</v>
      </c>
      <c r="D13">
        <v>6</v>
      </c>
      <c r="E13" t="s">
        <v>298</v>
      </c>
    </row>
    <row r="14" spans="1:10" x14ac:dyDescent="0.25">
      <c r="A14" s="21" t="s">
        <v>305</v>
      </c>
      <c r="B14" t="s">
        <v>243</v>
      </c>
      <c r="D14">
        <v>2</v>
      </c>
      <c r="E14" t="s">
        <v>337</v>
      </c>
      <c r="H14" t="s">
        <v>289</v>
      </c>
    </row>
    <row r="15" spans="1:10" x14ac:dyDescent="0.25">
      <c r="A15" t="s">
        <v>225</v>
      </c>
      <c r="B15" t="s">
        <v>241</v>
      </c>
      <c r="D15">
        <v>3</v>
      </c>
      <c r="E15" t="s">
        <v>339</v>
      </c>
      <c r="H15" t="s">
        <v>293</v>
      </c>
    </row>
    <row r="16" spans="1:10" x14ac:dyDescent="0.25">
      <c r="A16" t="s">
        <v>306</v>
      </c>
      <c r="B16" t="s">
        <v>244</v>
      </c>
      <c r="C16" t="s">
        <v>252</v>
      </c>
      <c r="D16">
        <v>6</v>
      </c>
      <c r="E16" t="s">
        <v>298</v>
      </c>
    </row>
    <row r="17" spans="1:8" x14ac:dyDescent="0.25">
      <c r="A17" t="s">
        <v>226</v>
      </c>
      <c r="B17" t="s">
        <v>241</v>
      </c>
      <c r="D17">
        <v>0.5</v>
      </c>
      <c r="G17" t="s">
        <v>279</v>
      </c>
    </row>
    <row r="18" spans="1:8" x14ac:dyDescent="0.25">
      <c r="A18" t="s">
        <v>307</v>
      </c>
      <c r="B18" t="s">
        <v>242</v>
      </c>
      <c r="C18" t="s">
        <v>251</v>
      </c>
      <c r="D18">
        <v>3</v>
      </c>
      <c r="E18" t="s">
        <v>340</v>
      </c>
    </row>
    <row r="19" spans="1:8" x14ac:dyDescent="0.25">
      <c r="A19" t="s">
        <v>308</v>
      </c>
      <c r="B19" t="s">
        <v>247</v>
      </c>
      <c r="D19">
        <v>0.5</v>
      </c>
    </row>
    <row r="20" spans="1:8" x14ac:dyDescent="0.25">
      <c r="A20" t="s">
        <v>309</v>
      </c>
      <c r="B20" t="s">
        <v>244</v>
      </c>
      <c r="C20" t="s">
        <v>251</v>
      </c>
      <c r="D20">
        <v>2</v>
      </c>
      <c r="E20" t="s">
        <v>341</v>
      </c>
    </row>
    <row r="21" spans="1:8" x14ac:dyDescent="0.25">
      <c r="A21" t="s">
        <v>310</v>
      </c>
      <c r="B21" t="s">
        <v>244</v>
      </c>
      <c r="C21" t="s">
        <v>251</v>
      </c>
      <c r="D21">
        <v>3</v>
      </c>
      <c r="E21" t="s">
        <v>342</v>
      </c>
    </row>
    <row r="22" spans="1:8" x14ac:dyDescent="0.25">
      <c r="A22" t="s">
        <v>235</v>
      </c>
      <c r="B22" t="s">
        <v>244</v>
      </c>
      <c r="D22">
        <v>4</v>
      </c>
      <c r="E22" t="s">
        <v>335</v>
      </c>
    </row>
    <row r="23" spans="1:8" x14ac:dyDescent="0.25">
      <c r="A23" t="s">
        <v>311</v>
      </c>
      <c r="B23" t="s">
        <v>245</v>
      </c>
      <c r="D23">
        <v>3</v>
      </c>
      <c r="E23" t="s">
        <v>343</v>
      </c>
      <c r="H23" t="s">
        <v>280</v>
      </c>
    </row>
    <row r="24" spans="1:8" x14ac:dyDescent="0.25">
      <c r="A24" t="s">
        <v>312</v>
      </c>
      <c r="B24" t="s">
        <v>241</v>
      </c>
      <c r="D24">
        <v>3</v>
      </c>
    </row>
    <row r="25" spans="1:8" x14ac:dyDescent="0.25">
      <c r="A25" t="s">
        <v>313</v>
      </c>
      <c r="B25" t="s">
        <v>249</v>
      </c>
      <c r="C25" t="s">
        <v>252</v>
      </c>
      <c r="D25">
        <v>0.5</v>
      </c>
      <c r="H25" t="s">
        <v>286</v>
      </c>
    </row>
    <row r="26" spans="1:8" x14ac:dyDescent="0.25">
      <c r="A26" t="s">
        <v>314</v>
      </c>
      <c r="B26" t="s">
        <v>242</v>
      </c>
      <c r="C26" t="s">
        <v>251</v>
      </c>
      <c r="D26">
        <v>3</v>
      </c>
      <c r="E26" t="s">
        <v>345</v>
      </c>
    </row>
    <row r="27" spans="1:8" x14ac:dyDescent="0.25">
      <c r="A27" t="s">
        <v>315</v>
      </c>
      <c r="B27" t="s">
        <v>242</v>
      </c>
      <c r="C27" t="s">
        <v>252</v>
      </c>
      <c r="D27">
        <v>2</v>
      </c>
      <c r="E27" s="30" t="s">
        <v>344</v>
      </c>
      <c r="F27" s="30"/>
      <c r="H27" t="s">
        <v>284</v>
      </c>
    </row>
    <row r="28" spans="1:8" x14ac:dyDescent="0.25">
      <c r="A28" t="s">
        <v>316</v>
      </c>
      <c r="B28" t="s">
        <v>242</v>
      </c>
      <c r="C28" t="s">
        <v>251</v>
      </c>
      <c r="D28">
        <v>2</v>
      </c>
      <c r="E28" t="s">
        <v>300</v>
      </c>
    </row>
    <row r="29" spans="1:8" x14ac:dyDescent="0.25">
      <c r="A29" t="s">
        <v>317</v>
      </c>
      <c r="B29" t="s">
        <v>242</v>
      </c>
      <c r="C29" t="s">
        <v>251</v>
      </c>
      <c r="D29">
        <v>5</v>
      </c>
      <c r="E29" t="s">
        <v>346</v>
      </c>
    </row>
    <row r="30" spans="1:8" x14ac:dyDescent="0.25">
      <c r="A30" t="s">
        <v>318</v>
      </c>
      <c r="B30" t="s">
        <v>242</v>
      </c>
      <c r="C30" t="s">
        <v>251</v>
      </c>
      <c r="D30">
        <v>2</v>
      </c>
      <c r="E30" t="s">
        <v>347</v>
      </c>
    </row>
    <row r="31" spans="1:8" x14ac:dyDescent="0.25">
      <c r="A31" t="s">
        <v>319</v>
      </c>
      <c r="B31" t="s">
        <v>245</v>
      </c>
      <c r="C31" t="s">
        <v>252</v>
      </c>
      <c r="D31">
        <v>0.5</v>
      </c>
      <c r="H31" t="s">
        <v>281</v>
      </c>
    </row>
    <row r="32" spans="1:8" x14ac:dyDescent="0.25">
      <c r="A32" t="s">
        <v>320</v>
      </c>
      <c r="B32" t="s">
        <v>242</v>
      </c>
      <c r="C32" t="s">
        <v>251</v>
      </c>
      <c r="D32">
        <v>2</v>
      </c>
      <c r="E32" t="s">
        <v>349</v>
      </c>
    </row>
    <row r="33" spans="1:8" x14ac:dyDescent="0.25">
      <c r="A33" t="s">
        <v>231</v>
      </c>
      <c r="B33" t="s">
        <v>244</v>
      </c>
      <c r="C33" t="s">
        <v>251</v>
      </c>
      <c r="D33">
        <v>3</v>
      </c>
      <c r="E33" t="s">
        <v>348</v>
      </c>
    </row>
    <row r="34" spans="1:8" hidden="1" x14ac:dyDescent="0.25">
      <c r="A34" t="s">
        <v>321</v>
      </c>
      <c r="B34" t="s">
        <v>247</v>
      </c>
      <c r="D34">
        <v>1</v>
      </c>
      <c r="G34" t="s">
        <v>287</v>
      </c>
    </row>
    <row r="35" spans="1:8" hidden="1" x14ac:dyDescent="0.25">
      <c r="A35" t="s">
        <v>322</v>
      </c>
      <c r="B35" t="s">
        <v>249</v>
      </c>
      <c r="D35">
        <v>1</v>
      </c>
      <c r="G35" t="s">
        <v>285</v>
      </c>
    </row>
    <row r="36" spans="1:8" hidden="1" x14ac:dyDescent="0.25">
      <c r="A36" t="s">
        <v>323</v>
      </c>
      <c r="B36" t="s">
        <v>249</v>
      </c>
      <c r="D36">
        <v>1</v>
      </c>
      <c r="G36" t="s">
        <v>238</v>
      </c>
      <c r="H36" t="s">
        <v>238</v>
      </c>
    </row>
    <row r="37" spans="1:8" hidden="1" x14ac:dyDescent="0.25">
      <c r="A37" t="s">
        <v>324</v>
      </c>
      <c r="B37" t="s">
        <v>249</v>
      </c>
      <c r="D37">
        <v>1</v>
      </c>
      <c r="G37" t="s">
        <v>292</v>
      </c>
      <c r="H37" t="s">
        <v>237</v>
      </c>
    </row>
    <row r="38" spans="1:8" x14ac:dyDescent="0.25">
      <c r="A38" t="s">
        <v>228</v>
      </c>
      <c r="B38" t="s">
        <v>241</v>
      </c>
      <c r="C38" t="s">
        <v>252</v>
      </c>
      <c r="D38">
        <v>3</v>
      </c>
      <c r="E38" t="s">
        <v>350</v>
      </c>
    </row>
    <row r="39" spans="1:8" x14ac:dyDescent="0.25">
      <c r="A39" t="s">
        <v>232</v>
      </c>
      <c r="B39" t="s">
        <v>246</v>
      </c>
      <c r="D39">
        <v>3</v>
      </c>
      <c r="E39" t="s">
        <v>351</v>
      </c>
    </row>
    <row r="40" spans="1:8" x14ac:dyDescent="0.25">
      <c r="A40" t="s">
        <v>325</v>
      </c>
      <c r="B40" t="s">
        <v>244</v>
      </c>
      <c r="C40" t="s">
        <v>251</v>
      </c>
      <c r="D40">
        <v>5</v>
      </c>
    </row>
    <row r="41" spans="1:8" x14ac:dyDescent="0.25">
      <c r="A41" t="s">
        <v>233</v>
      </c>
      <c r="B41" t="s">
        <v>247</v>
      </c>
      <c r="D41">
        <v>3</v>
      </c>
    </row>
    <row r="42" spans="1:8" x14ac:dyDescent="0.25">
      <c r="A42" t="s">
        <v>127</v>
      </c>
      <c r="B42" t="s">
        <v>244</v>
      </c>
      <c r="D42">
        <v>4</v>
      </c>
      <c r="E42" t="s">
        <v>299</v>
      </c>
    </row>
    <row r="43" spans="1:8" x14ac:dyDescent="0.25">
      <c r="A43" t="s">
        <v>326</v>
      </c>
      <c r="B43" t="s">
        <v>249</v>
      </c>
      <c r="C43" t="s">
        <v>252</v>
      </c>
      <c r="D43">
        <v>0</v>
      </c>
      <c r="H43" t="s">
        <v>288</v>
      </c>
    </row>
  </sheetData>
  <mergeCells count="1">
    <mergeCell ref="I1:J1"/>
  </mergeCells>
  <phoneticPr fontId="9" type="noConversion"/>
  <conditionalFormatting sqref="D2:G25 D26 G26 D27:G28 D30:G32 D34:G43 D33:F33 D29:F29 I2:I9">
    <cfRule type="colorScale" priority="1">
      <colorScale>
        <cfvo type="num" val="0"/>
        <cfvo type="num" val="1"/>
        <cfvo type="max"/>
        <color theme="0" tint="-4.9989318521683403E-2"/>
        <color rgb="FFFFFF00"/>
        <color theme="8" tint="-0.249977111117893"/>
      </colorScale>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3" sqref="F3"/>
    </sheetView>
  </sheetViews>
  <sheetFormatPr defaultRowHeight="15" x14ac:dyDescent="0.25"/>
  <cols>
    <col min="1" max="1" width="23.7109375" bestFit="1" customWidth="1"/>
  </cols>
  <sheetData>
    <row r="1" spans="1:8" ht="18.75" x14ac:dyDescent="0.3">
      <c r="A1" s="40" t="s">
        <v>61</v>
      </c>
      <c r="B1" t="s">
        <v>215</v>
      </c>
      <c r="C1">
        <f>COUNTIF(B$1:B$19,D1)</f>
        <v>9</v>
      </c>
      <c r="D1" t="s">
        <v>215</v>
      </c>
      <c r="E1">
        <f>SUM(C1:C4)</f>
        <v>19</v>
      </c>
      <c r="F1" t="s">
        <v>29</v>
      </c>
      <c r="G1">
        <v>40</v>
      </c>
      <c r="H1">
        <v>100</v>
      </c>
    </row>
    <row r="2" spans="1:8" ht="18.75" x14ac:dyDescent="0.3">
      <c r="A2" s="41" t="s">
        <v>68</v>
      </c>
      <c r="B2" t="s">
        <v>213</v>
      </c>
      <c r="C2">
        <f t="shared" ref="C2:C4" si="0">COUNTIF(B$1:B$19,D2)</f>
        <v>2</v>
      </c>
      <c r="D2" t="s">
        <v>213</v>
      </c>
      <c r="G2">
        <v>19</v>
      </c>
      <c r="H2" t="s">
        <v>217</v>
      </c>
    </row>
    <row r="3" spans="1:8" ht="18.75" x14ac:dyDescent="0.3">
      <c r="A3" s="40" t="s">
        <v>71</v>
      </c>
      <c r="B3" t="s">
        <v>215</v>
      </c>
      <c r="C3">
        <f t="shared" si="0"/>
        <v>6</v>
      </c>
      <c r="D3" t="s">
        <v>214</v>
      </c>
      <c r="F3" s="57">
        <f>17/43</f>
        <v>0.39534883720930231</v>
      </c>
    </row>
    <row r="4" spans="1:8" ht="18.75" x14ac:dyDescent="0.3">
      <c r="A4" s="41" t="s">
        <v>73</v>
      </c>
      <c r="B4" t="s">
        <v>215</v>
      </c>
      <c r="C4">
        <f t="shared" si="0"/>
        <v>2</v>
      </c>
      <c r="D4" t="s">
        <v>216</v>
      </c>
    </row>
    <row r="5" spans="1:8" ht="18.75" x14ac:dyDescent="0.3">
      <c r="A5" s="40" t="s">
        <v>75</v>
      </c>
      <c r="B5" t="s">
        <v>213</v>
      </c>
    </row>
    <row r="6" spans="1:8" ht="18.75" x14ac:dyDescent="0.3">
      <c r="A6" s="41" t="s">
        <v>77</v>
      </c>
      <c r="B6" t="s">
        <v>215</v>
      </c>
    </row>
    <row r="7" spans="1:8" ht="18.75" x14ac:dyDescent="0.3">
      <c r="A7" s="40" t="s">
        <v>79</v>
      </c>
      <c r="B7" t="s">
        <v>215</v>
      </c>
    </row>
    <row r="8" spans="1:8" ht="18.75" x14ac:dyDescent="0.3">
      <c r="A8" s="41" t="s">
        <v>81</v>
      </c>
      <c r="B8" t="s">
        <v>215</v>
      </c>
    </row>
    <row r="9" spans="1:8" ht="18.75" x14ac:dyDescent="0.3">
      <c r="A9" s="40" t="s">
        <v>83</v>
      </c>
      <c r="B9" t="s">
        <v>214</v>
      </c>
    </row>
    <row r="10" spans="1:8" ht="18.75" x14ac:dyDescent="0.3">
      <c r="A10" s="41" t="s">
        <v>85</v>
      </c>
      <c r="B10" t="s">
        <v>214</v>
      </c>
    </row>
    <row r="11" spans="1:8" ht="18.75" x14ac:dyDescent="0.3">
      <c r="A11" s="40" t="s">
        <v>87</v>
      </c>
      <c r="B11" t="s">
        <v>215</v>
      </c>
    </row>
    <row r="12" spans="1:8" ht="18.75" x14ac:dyDescent="0.3">
      <c r="A12" s="41" t="s">
        <v>212</v>
      </c>
      <c r="B12" t="s">
        <v>216</v>
      </c>
    </row>
    <row r="13" spans="1:8" ht="18.75" x14ac:dyDescent="0.3">
      <c r="A13" s="41" t="s">
        <v>202</v>
      </c>
      <c r="B13" t="s">
        <v>215</v>
      </c>
    </row>
    <row r="14" spans="1:8" ht="18.75" x14ac:dyDescent="0.3">
      <c r="A14" s="40" t="s">
        <v>196</v>
      </c>
      <c r="B14" t="s">
        <v>214</v>
      </c>
    </row>
    <row r="15" spans="1:8" ht="18.75" x14ac:dyDescent="0.3">
      <c r="A15" s="41" t="s">
        <v>184</v>
      </c>
      <c r="B15" t="s">
        <v>215</v>
      </c>
    </row>
    <row r="16" spans="1:8" ht="18.75" x14ac:dyDescent="0.3">
      <c r="A16" s="42" t="s">
        <v>203</v>
      </c>
      <c r="B16" t="s">
        <v>216</v>
      </c>
    </row>
    <row r="17" spans="1:2" ht="18.75" x14ac:dyDescent="0.3">
      <c r="A17" s="55" t="s">
        <v>295</v>
      </c>
      <c r="B17" t="s">
        <v>214</v>
      </c>
    </row>
    <row r="18" spans="1:2" ht="18.75" x14ac:dyDescent="0.3">
      <c r="A18" s="56" t="s">
        <v>236</v>
      </c>
      <c r="B18" t="s">
        <v>214</v>
      </c>
    </row>
    <row r="19" spans="1:2" ht="18.75" x14ac:dyDescent="0.3">
      <c r="A19" s="55" t="s">
        <v>296</v>
      </c>
      <c r="B19" t="s">
        <v>214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8"/>
  <sheetViews>
    <sheetView workbookViewId="0">
      <selection activeCell="H18" sqref="H18"/>
    </sheetView>
  </sheetViews>
  <sheetFormatPr defaultRowHeight="15" x14ac:dyDescent="0.25"/>
  <sheetData>
    <row r="1" spans="1:16" x14ac:dyDescent="0.25">
      <c r="A1" t="s">
        <v>256</v>
      </c>
    </row>
    <row r="2" spans="1:16" x14ac:dyDescent="0.25">
      <c r="A2">
        <v>1</v>
      </c>
      <c r="B2" t="s">
        <v>257</v>
      </c>
      <c r="C2" t="s">
        <v>259</v>
      </c>
      <c r="D2" t="s">
        <v>258</v>
      </c>
      <c r="E2" t="s">
        <v>261</v>
      </c>
    </row>
    <row r="3" spans="1:16" x14ac:dyDescent="0.25">
      <c r="A3">
        <v>2</v>
      </c>
      <c r="B3">
        <v>300</v>
      </c>
      <c r="H3" t="s">
        <v>266</v>
      </c>
      <c r="I3">
        <v>3</v>
      </c>
      <c r="J3">
        <v>4</v>
      </c>
      <c r="K3">
        <v>5</v>
      </c>
      <c r="L3">
        <v>6</v>
      </c>
      <c r="M3">
        <v>7</v>
      </c>
      <c r="N3">
        <v>8</v>
      </c>
      <c r="O3">
        <v>9</v>
      </c>
      <c r="P3">
        <v>10</v>
      </c>
    </row>
    <row r="4" spans="1:16" x14ac:dyDescent="0.25">
      <c r="A4">
        <v>3</v>
      </c>
      <c r="B4">
        <v>900</v>
      </c>
      <c r="C4">
        <f t="shared" ref="C4:C11" si="0">B$18-B4</f>
        <v>224100</v>
      </c>
      <c r="D4" s="1">
        <v>700</v>
      </c>
      <c r="E4" s="45">
        <f t="shared" ref="E4:E11" si="1">C4/D4</f>
        <v>320.14285714285717</v>
      </c>
      <c r="F4" t="s">
        <v>260</v>
      </c>
      <c r="H4" t="s">
        <v>262</v>
      </c>
      <c r="I4" s="46">
        <v>44</v>
      </c>
      <c r="J4">
        <f t="shared" ref="J4:P4" si="2">IF($I8&gt;=J3,$I5,IF($J8&gt;=J3,$J5,IF($K8&gt;=J3,$K5,IF($L8&gt;=J3,$L5,IF($M8&gt;=J3,$M5,IF($N8&gt;=J3,$N5,IF($O8&gt;=J3,$O5,0)))))))</f>
        <v>43</v>
      </c>
      <c r="K4">
        <f t="shared" si="2"/>
        <v>43</v>
      </c>
      <c r="L4">
        <f t="shared" si="2"/>
        <v>43</v>
      </c>
      <c r="M4">
        <f t="shared" si="2"/>
        <v>43</v>
      </c>
      <c r="N4">
        <f t="shared" si="2"/>
        <v>21</v>
      </c>
      <c r="O4">
        <f t="shared" si="2"/>
        <v>21</v>
      </c>
      <c r="P4">
        <f t="shared" si="2"/>
        <v>21</v>
      </c>
    </row>
    <row r="5" spans="1:16" x14ac:dyDescent="0.25">
      <c r="A5">
        <v>4</v>
      </c>
      <c r="B5">
        <v>2700</v>
      </c>
      <c r="C5">
        <f t="shared" si="0"/>
        <v>222300</v>
      </c>
      <c r="D5" s="1">
        <v>1100</v>
      </c>
      <c r="E5" s="45">
        <f t="shared" si="1"/>
        <v>202.09090909090909</v>
      </c>
      <c r="F5" t="s">
        <v>260</v>
      </c>
      <c r="H5" t="s">
        <v>263</v>
      </c>
      <c r="I5">
        <f>(I4-1)</f>
        <v>43</v>
      </c>
      <c r="J5" s="47">
        <f t="shared" ref="J5:P5" si="3">(J4-1)/2</f>
        <v>21</v>
      </c>
      <c r="K5" s="47">
        <f t="shared" si="3"/>
        <v>21</v>
      </c>
      <c r="L5" s="47">
        <f t="shared" si="3"/>
        <v>21</v>
      </c>
      <c r="M5" s="47">
        <f t="shared" si="3"/>
        <v>21</v>
      </c>
      <c r="N5" s="47">
        <f t="shared" si="3"/>
        <v>10</v>
      </c>
      <c r="O5" s="47">
        <f t="shared" si="3"/>
        <v>10</v>
      </c>
      <c r="P5" s="47">
        <f t="shared" si="3"/>
        <v>10</v>
      </c>
    </row>
    <row r="6" spans="1:16" x14ac:dyDescent="0.25">
      <c r="A6">
        <v>5</v>
      </c>
      <c r="B6">
        <v>6500</v>
      </c>
      <c r="C6">
        <f t="shared" si="0"/>
        <v>218500</v>
      </c>
      <c r="D6" s="1">
        <v>1800</v>
      </c>
      <c r="E6" s="45">
        <f t="shared" si="1"/>
        <v>121.38888888888889</v>
      </c>
      <c r="F6" t="s">
        <v>260</v>
      </c>
      <c r="H6" t="s">
        <v>264</v>
      </c>
      <c r="I6">
        <f>I5*D4</f>
        <v>30100</v>
      </c>
      <c r="J6">
        <f>J5*D5</f>
        <v>23100</v>
      </c>
      <c r="K6">
        <f>K5*D6</f>
        <v>37800</v>
      </c>
      <c r="L6">
        <f>L5*D7</f>
        <v>48300</v>
      </c>
      <c r="M6">
        <f>M5*D8</f>
        <v>60900</v>
      </c>
      <c r="N6">
        <f>N5*D9</f>
        <v>39000</v>
      </c>
      <c r="O6">
        <f>O5*D10</f>
        <v>50000</v>
      </c>
      <c r="P6">
        <f>P5*D11</f>
        <v>59000</v>
      </c>
    </row>
    <row r="7" spans="1:16" x14ac:dyDescent="0.25">
      <c r="A7">
        <v>6</v>
      </c>
      <c r="B7">
        <v>14000</v>
      </c>
      <c r="C7">
        <f t="shared" si="0"/>
        <v>211000</v>
      </c>
      <c r="D7" s="1">
        <v>2300</v>
      </c>
      <c r="E7" s="45">
        <f t="shared" si="1"/>
        <v>91.739130434782609</v>
      </c>
      <c r="F7" t="s">
        <v>260</v>
      </c>
      <c r="H7" t="s">
        <v>265</v>
      </c>
      <c r="I7">
        <f>I$6+B4</f>
        <v>31000</v>
      </c>
      <c r="J7">
        <f>J$6+B5</f>
        <v>25800</v>
      </c>
      <c r="K7">
        <f>K$6+B6</f>
        <v>44300</v>
      </c>
      <c r="L7">
        <f>L$6+B7</f>
        <v>62300</v>
      </c>
      <c r="M7">
        <f>M$6+B8</f>
        <v>83900</v>
      </c>
      <c r="N7">
        <f>N$6+B9</f>
        <v>73000</v>
      </c>
      <c r="O7">
        <f>O$6+B10</f>
        <v>98000</v>
      </c>
      <c r="P7">
        <f>P$6+C10</f>
        <v>236000</v>
      </c>
    </row>
    <row r="8" spans="1:16" x14ac:dyDescent="0.25">
      <c r="A8">
        <v>7</v>
      </c>
      <c r="B8">
        <v>23000</v>
      </c>
      <c r="C8">
        <f t="shared" si="0"/>
        <v>202000</v>
      </c>
      <c r="D8" s="1">
        <v>2900</v>
      </c>
      <c r="E8" s="45">
        <f t="shared" si="1"/>
        <v>69.65517241379311</v>
      </c>
      <c r="F8" t="s">
        <v>260</v>
      </c>
      <c r="H8" t="s">
        <v>267</v>
      </c>
      <c r="I8">
        <f t="shared" ref="I8:P8" si="4">IF((I7-$B18)&gt;0,$A18,IF((I7-$B17)&gt;0,$A17,IF((I7-$B16)&gt;0,$A16,IF((I7-$B15)&gt;0,$A15,IF((I7-$B14)&gt;0,$A14,IF((I7-$B13)&gt;0,$A13,IF((I7-$B12)&gt;0,$A12,IF((I7-$B11)&gt;0,$A11,IF((I7-$B10)&gt;0,$A10,IF((I7-$B9)&gt;0,$A9,IF((I7-$B8)&gt;0,$A8,IF((I7-$B7)&gt;0,$A7,IF((I7-$B6)&gt;0,$A6,IF((I7-$B5)&gt;0,$A5,IF((I7-$B4)&gt;0,$A4,IF((I7-$B3)&gt;0,$A3,"Não"))))))))))))))))</f>
        <v>7</v>
      </c>
      <c r="J8">
        <f t="shared" si="4"/>
        <v>7</v>
      </c>
      <c r="K8">
        <f t="shared" si="4"/>
        <v>8</v>
      </c>
      <c r="L8">
        <f t="shared" si="4"/>
        <v>9</v>
      </c>
      <c r="M8">
        <f t="shared" si="4"/>
        <v>10</v>
      </c>
      <c r="N8">
        <f t="shared" si="4"/>
        <v>10</v>
      </c>
      <c r="O8">
        <f t="shared" si="4"/>
        <v>11</v>
      </c>
      <c r="P8" s="46">
        <f t="shared" si="4"/>
        <v>17</v>
      </c>
    </row>
    <row r="9" spans="1:16" x14ac:dyDescent="0.25">
      <c r="A9">
        <v>8</v>
      </c>
      <c r="B9">
        <v>34000</v>
      </c>
      <c r="C9">
        <f t="shared" si="0"/>
        <v>191000</v>
      </c>
      <c r="D9" s="1">
        <v>3900</v>
      </c>
      <c r="E9" s="45">
        <f t="shared" si="1"/>
        <v>48.974358974358971</v>
      </c>
      <c r="F9" t="s">
        <v>260</v>
      </c>
    </row>
    <row r="10" spans="1:16" x14ac:dyDescent="0.25">
      <c r="A10">
        <v>9</v>
      </c>
      <c r="B10">
        <v>48000</v>
      </c>
      <c r="C10">
        <f t="shared" si="0"/>
        <v>177000</v>
      </c>
      <c r="D10" s="1">
        <v>5000</v>
      </c>
      <c r="E10" s="45">
        <f t="shared" si="1"/>
        <v>35.4</v>
      </c>
      <c r="F10" t="s">
        <v>260</v>
      </c>
      <c r="H10" s="1" t="s">
        <v>268</v>
      </c>
    </row>
    <row r="11" spans="1:16" x14ac:dyDescent="0.25">
      <c r="A11">
        <v>10</v>
      </c>
      <c r="B11">
        <v>64000</v>
      </c>
      <c r="C11">
        <f t="shared" si="0"/>
        <v>161000</v>
      </c>
      <c r="D11" s="1">
        <v>5900</v>
      </c>
      <c r="E11" s="45">
        <f t="shared" si="1"/>
        <v>27.288135593220339</v>
      </c>
      <c r="F11" t="s">
        <v>260</v>
      </c>
      <c r="H11" s="21"/>
    </row>
    <row r="12" spans="1:16" x14ac:dyDescent="0.25">
      <c r="A12">
        <v>11</v>
      </c>
      <c r="B12">
        <v>85000</v>
      </c>
      <c r="H12" s="21" t="s">
        <v>355</v>
      </c>
    </row>
    <row r="13" spans="1:16" x14ac:dyDescent="0.25">
      <c r="A13">
        <v>12</v>
      </c>
      <c r="B13">
        <v>100000</v>
      </c>
      <c r="H13" t="s">
        <v>354</v>
      </c>
    </row>
    <row r="14" spans="1:16" x14ac:dyDescent="0.25">
      <c r="A14">
        <v>13</v>
      </c>
      <c r="B14">
        <v>120000</v>
      </c>
      <c r="H14" t="s">
        <v>356</v>
      </c>
    </row>
    <row r="15" spans="1:16" x14ac:dyDescent="0.25">
      <c r="A15">
        <v>14</v>
      </c>
      <c r="B15">
        <v>140000</v>
      </c>
      <c r="H15" t="s">
        <v>357</v>
      </c>
    </row>
    <row r="16" spans="1:16" x14ac:dyDescent="0.25">
      <c r="A16">
        <v>15</v>
      </c>
      <c r="B16">
        <v>165000</v>
      </c>
      <c r="H16" t="s">
        <v>358</v>
      </c>
    </row>
    <row r="17" spans="1:8" x14ac:dyDescent="0.25">
      <c r="A17">
        <v>16</v>
      </c>
      <c r="B17">
        <v>195000</v>
      </c>
      <c r="H17" t="s">
        <v>359</v>
      </c>
    </row>
    <row r="18" spans="1:8" x14ac:dyDescent="0.25">
      <c r="A18">
        <v>17</v>
      </c>
      <c r="B18">
        <v>225000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Dragões</vt:lpstr>
      <vt:lpstr>Deuses Antigos</vt:lpstr>
      <vt:lpstr>Deuses Sobreviventes</vt:lpstr>
      <vt:lpstr>Deuses da Nova Era</vt:lpstr>
      <vt:lpstr>Raças</vt:lpstr>
      <vt:lpstr>dndraces</vt:lpstr>
      <vt:lpstr>furry shit</vt:lpstr>
      <vt:lpstr>wishs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Jhonatan Samuel Gimenes do Carmo</dc:creator>
  <cp:lastModifiedBy>Jhonatan Samuel Gimenes do Carmo</cp:lastModifiedBy>
  <dcterms:created xsi:type="dcterms:W3CDTF">2021-05-20T23:58:50Z</dcterms:created>
  <dcterms:modified xsi:type="dcterms:W3CDTF">2021-10-23T19:34:23Z</dcterms:modified>
</cp:coreProperties>
</file>