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6\Downloads\"/>
    </mc:Choice>
  </mc:AlternateContent>
  <bookViews>
    <workbookView xWindow="0" yWindow="0" windowWidth="24000" windowHeight="9735" tabRatio="64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F35" i="11" l="1"/>
  <c r="E35" i="11"/>
  <c r="D35" i="11"/>
  <c r="C35" i="11"/>
  <c r="C36" i="11"/>
  <c r="N36" i="11" l="1"/>
  <c r="F36" i="11"/>
  <c r="E36" i="11"/>
  <c r="D36" i="11"/>
  <c r="N34" i="11"/>
  <c r="F34" i="11"/>
  <c r="E34" i="11"/>
  <c r="D34" i="11"/>
  <c r="C34" i="11"/>
  <c r="N33" i="11"/>
  <c r="F33" i="11"/>
  <c r="E33" i="11"/>
  <c r="D33" i="11"/>
  <c r="C33" i="11"/>
  <c r="N32" i="11"/>
  <c r="F32" i="11"/>
  <c r="E32" i="11"/>
  <c r="D32" i="11"/>
  <c r="C32" i="11"/>
  <c r="N31" i="11"/>
  <c r="F31" i="11"/>
  <c r="E31" i="11"/>
  <c r="D31" i="11"/>
  <c r="C31" i="11"/>
  <c r="N30" i="11"/>
  <c r="F30" i="11"/>
  <c r="E30" i="11"/>
  <c r="D30" i="11"/>
  <c r="C30" i="11"/>
  <c r="N29" i="11"/>
  <c r="F29" i="11"/>
  <c r="E29" i="11"/>
  <c r="D29" i="11"/>
  <c r="C29" i="11"/>
  <c r="J45" i="5"/>
  <c r="M45" i="5"/>
  <c r="N28" i="11" l="1"/>
  <c r="F28" i="11"/>
  <c r="E28" i="11"/>
  <c r="D28" i="11"/>
  <c r="C28" i="11"/>
  <c r="N27" i="11"/>
  <c r="F27" i="11"/>
  <c r="E27" i="11"/>
  <c r="D27" i="11"/>
  <c r="C27" i="11"/>
  <c r="N17" i="11"/>
  <c r="N18" i="11"/>
  <c r="F17" i="11"/>
  <c r="E17" i="11"/>
  <c r="D17" i="11"/>
  <c r="C17" i="11"/>
  <c r="C16" i="11"/>
  <c r="D31" i="7" l="1"/>
  <c r="N6" i="11" l="1"/>
  <c r="N26" i="11"/>
  <c r="F26" i="11"/>
  <c r="E26" i="11"/>
  <c r="D26" i="11"/>
  <c r="C26" i="1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F18" i="11"/>
  <c r="E18" i="11"/>
  <c r="D18" i="11"/>
  <c r="C18" i="11"/>
  <c r="N16" i="11"/>
  <c r="F16" i="11"/>
  <c r="E16" i="11"/>
  <c r="D16" i="11"/>
  <c r="C11" i="11" l="1"/>
  <c r="C12" i="11"/>
  <c r="C13" i="11"/>
  <c r="C14" i="11"/>
  <c r="C15" i="11"/>
  <c r="D28" i="7"/>
  <c r="D29" i="7"/>
  <c r="D30" i="7"/>
  <c r="D58" i="7"/>
  <c r="D59" i="7"/>
  <c r="D57" i="7"/>
  <c r="D60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D39" i="7"/>
  <c r="D40" i="7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2" i="7" l="1"/>
  <c r="D41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<sst xmlns="http://schemas.openxmlformats.org/spreadsheetml/2006/main" count="550" uniqueCount="258">
  <si>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</si>
  <si>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</si>
  <si>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</si>
  <si>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</si>
  <si>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</si>
  <si>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</si>
  <si>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</si>
  <si>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</si>
  <si>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</si>
  <si>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</si>
  <si>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</si>
  <si>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</si>
  <si>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</si>
  <si>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</si>
  <si>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</si>
  <si>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</si>
  <si>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</si>
  <si>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</si>
  <si>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</si>
  <si>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</si>
  <si>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</si>
  <si>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</si>
  <si>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</si>
  <si>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</si>
  <si>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</si>
  <si>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</si>
  <si>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</si>
  <si>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</si>
  <si>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</si>
  <si>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</si>
  <si>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</si>
  <si>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</si>
  <si>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</si>
  <si>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</si>
  <si>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</si>
  <si>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</si>
  <si>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</si>
  <si>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</si>
  <si>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</si>
  <si>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</si>
  <si>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</si>
  <si>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</si>
  <si>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</si>
  <si>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</si>
  <si>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</si>
  <si>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</si>
  <si>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</si>
  <si>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</si>
  <si>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</si>
  <si>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</si>
  <si>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</si>
  <si>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</si>
  <si>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</si>
  <si>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</si>
  <si>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</si>
  <si>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</si>
  <si>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</si>
  <si>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</si>
  <si>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</si>
  <si>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</si>
  <si>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</si>
  <si>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</si>
  <si>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</si>
  <si>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</si>
  <si>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</si>
  <si>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</si>
  <si>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</si>
  <si>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</si>
  <si>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</si>
  <si>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</si>
  <si>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</si>
  <si>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</si>
  <si>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</si>
  <si>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</si>
  <si>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</si>
  <si>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</si>
  <si>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</si>
  <si>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</si>
  <si>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</si>
  <si>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</si>
  <si>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</si>
  <si>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</si>
  <si>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</si>
  <si>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</si>
  <si>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</si>
  <si>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</si>
  <si>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</si>
  <si>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</si>
  <si>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</si>
  <si>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</si>
  <si>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</si>
  <si>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</si>
  <si>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</si>
  <si>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</si>
  <si>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</si>
  <si>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</si>
  <si>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</si>
  <si>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</si>
  <si>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</si>
  <si>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</si>
  <si>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</si>
  <si>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</si>
  <si>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</si>
  <si>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</si>
  <si>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</si>
  <si>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</si>
  <si>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</si>
  <si>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</si>
  <si>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</si>
  <si>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</si>
  <si>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</si>
  <si>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</si>
  <si>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</si>
  <si>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</si>
  <si>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</si>
  <si>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</si>
  <si>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</si>
  <si>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</si>
  <si>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</si>
  <si>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</si>
  <si>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</si>
  <si>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</si>
  <si>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</si>
  <si>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</si>
  <si>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</si>
  <si>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</si>
  <si>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</si>
  <si>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</si>
  <si>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</si>
  <si>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</si>
  <si>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</si>
  <si>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</si>
  <si>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</si>
  <si>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</si>
  <si>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</si>
  <si>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</si>
  <si>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</si>
  <si>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</si>
  <si>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</si>
  <si>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</si>
  <si>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</si>
  <si>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</si>
  <si>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</si>
  <si>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</si>
  <si>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</si>
  <si>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</si>
  <si>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</si>
  <si>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</si>
  <si>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</si>
  <si>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</si>
  <si>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</si>
  <si>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</si>
  <si>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</si>
  <si>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</si>
  <si>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</si>
  <si>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</si>
  <si>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</si>
  <si>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</si>
  <si>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</si>
  <si>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</si>
  <si>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</si>
  <si>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</si>
  <si>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</si>
  <si>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</si>
  <si>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</si>
  <si>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</si>
  <si>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</si>
  <si>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</si>
  <si>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</si>
  <si>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</si>
  <si>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Diego Sebastian</t>
  </si>
  <si>
    <t>Mayo 2017 - Junio 2017</t>
  </si>
  <si>
    <t>Requerimientos</t>
  </si>
  <si>
    <t>Construccion</t>
  </si>
  <si>
    <t>PP-PMC</t>
  </si>
  <si>
    <t>PPQA</t>
  </si>
  <si>
    <t>REQM</t>
  </si>
  <si>
    <t>MA</t>
  </si>
  <si>
    <t>CM</t>
  </si>
  <si>
    <t>Sebastian Diego</t>
  </si>
  <si>
    <t>Junio Trillo</t>
  </si>
  <si>
    <t>Fecha Efectiva: 15/06/2017</t>
  </si>
  <si>
    <t xml:space="preserve"> REVISIÓN DE ASEGURAMIENTO DE LA CALIDAD - SOFTWARE</t>
  </si>
  <si>
    <t>No se definen en totalidad los entregables en el mapa y la seccion 5 no esta completa</t>
  </si>
  <si>
    <t>Los roles no son los correctos, falta adecuar el documento al proyecto en varias secciones</t>
  </si>
  <si>
    <t>No esta correcto el formato , la informacion llenada no es correcta</t>
  </si>
  <si>
    <t>Junior Trillo</t>
  </si>
  <si>
    <t>No se encontro disconformidad</t>
  </si>
  <si>
    <t xml:space="preserve">Entregable </t>
  </si>
  <si>
    <t>Area de proceso/Etapa</t>
  </si>
  <si>
    <t>Manuel Tarazona</t>
  </si>
  <si>
    <t>Los subprocesos no tienen los roles correctamente definidos, las funciones de cada rol no son las correctas</t>
  </si>
  <si>
    <t>El formato y algunos terminos no estan de acuerdo a los acordado</t>
  </si>
  <si>
    <t>Se encontro errores en el formato del entregable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</si>
  <si>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</si>
  <si>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</si>
  <si>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</si>
  <si>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</si>
  <si>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</si>
  <si>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</si>
  <si>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</si>
  <si>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</si>
  <si>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</si>
  <si>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</si>
  <si>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</si>
  <si>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</si>
  <si>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</si>
  <si>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</si>
  <si>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</si>
  <si>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</si>
  <si>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</si>
  <si>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descripcion en el historial de revision tiene error. El instructivo tiene definiciones erroneas en la seccion herramienta</t>
  </si>
  <si>
    <t>La seccion instructivo tiene un pequeño defecto de formato</t>
  </si>
  <si>
    <t>La seccion REQ a DOC esta incompleta</t>
  </si>
  <si>
    <t xml:space="preserve">La ruta de las fuentes de informacion son incorrectas. </t>
  </si>
  <si>
    <t>Los entregables no estan ordenados de acuerdo al plan de proyecto. Existen fechas que no cuadran con el proyecto</t>
  </si>
  <si>
    <t>Se presenta un error en la parte de alcance de proceso. Mal definido los roles</t>
  </si>
  <si>
    <t>Se  encontro errores en los datos principales. La seccion de procedimiento de calculo y registro no mantiene coherencia con el analisis del documento</t>
  </si>
  <si>
    <t>Solo se encontro un pequeño error en el formato de las tablas</t>
  </si>
  <si>
    <t>Plan de proyecto (PPROY)</t>
  </si>
  <si>
    <t>Acta de reuniones (ARINT- AREXT)</t>
  </si>
  <si>
    <t>Cronograma de proyecto (CPROY)</t>
  </si>
  <si>
    <t>Proceso de gestion de proyecto (PGPROY)</t>
  </si>
  <si>
    <t>Aceptacion de entregables (ACENTRE)</t>
  </si>
  <si>
    <t>Avance Quincenales (IAVQUI)</t>
  </si>
  <si>
    <t>Registro de riesgos (REGRI)</t>
  </si>
  <si>
    <t>Registro de Items de configuracion (REGITCON)</t>
  </si>
  <si>
    <t>Formato de solicitud de accesos (SOLACC)</t>
  </si>
  <si>
    <t>Proceso de gestion de configuracion (PGC)</t>
  </si>
  <si>
    <t>Ficha de métricas de índice de cambios en ítems de configuración (FMICIC)</t>
  </si>
  <si>
    <t xml:space="preserve"> Ficha de métricas de volatilidad de requerimientos (FMVREQM)</t>
  </si>
  <si>
    <t>CheckList de aseguramiento de la calidad (CHKQA)</t>
  </si>
  <si>
    <t>Herramienta de gestión de aseguramiento de calidad (HGQA)</t>
  </si>
  <si>
    <t>Matriz de seguimiento de proyecto interno (MSPQA)</t>
  </si>
  <si>
    <t>Proceso de aseguramiento de calidad (PQA)</t>
  </si>
  <si>
    <t>Fichas de métricas de numero de N conformidades QA del producto (FMNCONPRO)</t>
  </si>
  <si>
    <t>Solicitud de cambios a requerimientos (SOLCREQ)</t>
  </si>
  <si>
    <t>Matriz de trazabilidad de requerimientos (MTREQM)</t>
  </si>
  <si>
    <t>Proceso de gestión de requerimientos (PGREQM)</t>
  </si>
  <si>
    <t>Registro de cambios a requerimientos (RCREQM)</t>
  </si>
  <si>
    <t>Lista maestra de requerimientos (LMR)</t>
  </si>
  <si>
    <t>Fichas de métricas de exposicion al riesgo (FMEXRI)</t>
  </si>
  <si>
    <t>Tablero de metricas (TMETR)</t>
  </si>
  <si>
    <t>Se encontro fechas que no coinciden. Errrores en el seguimiento de nc. Los entregables no tienen su nomenclatura</t>
  </si>
  <si>
    <t>Se encontro preguntas redundantes y poco explicitas en todas las secciones</t>
  </si>
  <si>
    <t>El historial de revisiones esta incorrecto</t>
  </si>
  <si>
    <t>Existe errores en los roles de trabajo. Los procesos tienen informacion que no corresponde al plan de proyecto</t>
  </si>
  <si>
    <t>Se encontro un par de errores en la seccion planificacion / Fecha fin real. Los procesos no estan definidos correctamente</t>
  </si>
  <si>
    <t>Posee defectos en las rutas de subcarpetas</t>
  </si>
  <si>
    <t>Documento de Diseño (DDIS)</t>
  </si>
  <si>
    <t>Documento de Analisis (DANA)</t>
  </si>
  <si>
    <t>Documento de pruebas Funcionales (DOPRUEX)</t>
  </si>
  <si>
    <t>Documento de pruebas de Sistemas (DOPRUIN)</t>
  </si>
  <si>
    <t>Manual de Usuario (MANUSER)</t>
  </si>
  <si>
    <t>Manual de Pase a Produccion (MANUPRO)</t>
  </si>
  <si>
    <t>Manual de instalacion (MANUIN)</t>
  </si>
  <si>
    <t>Revisado</t>
  </si>
  <si>
    <t>Software Producido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</si>
</sst>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58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" fillId="0" borderId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</cellStyleXfs>
  <cellXfs count="20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4" fillId="0" borderId="0" xfId="36" applyFont="1" applyAlignment="1">
      <alignment horizontal="left"/>
    </xf>
    <xf numFmtId="0" fontId="25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4" fillId="26" borderId="14" xfId="42" applyFont="1" applyFill="1" applyBorder="1" applyAlignment="1">
      <alignment horizontal="center" vertical="center" wrapText="1"/>
    </xf>
    <xf numFmtId="0" fontId="44" fillId="26" borderId="15" xfId="42" applyFont="1" applyFill="1" applyBorder="1" applyAlignment="1">
      <alignment horizontal="center" vertical="center" wrapText="1"/>
    </xf>
    <xf numFmtId="0" fontId="44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5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6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7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4" fillId="25" borderId="10" xfId="32" applyFont="1" applyFill="1" applyBorder="1" applyAlignment="1" applyProtection="1">
      <alignment vertical="center" wrapText="1"/>
      <protection locked="0"/>
    </xf>
    <xf numFmtId="0" fontId="49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8" fillId="24" borderId="10" xfId="40" applyFont="1" applyFill="1" applyBorder="1" applyAlignment="1">
      <alignment horizontal="center" vertical="center" wrapText="1"/>
    </xf>
    <xf numFmtId="1" fontId="48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0" applyFont="1" applyFill="1" applyBorder="1" applyAlignment="1" applyProtection="1">
      <alignment horizontal="center" vertical="center" wrapText="1"/>
    </xf>
    <xf numFmtId="14" fontId="48" fillId="24" borderId="10" xfId="32" applyNumberFormat="1" applyFont="1" applyFill="1" applyBorder="1" applyAlignment="1" applyProtection="1">
      <alignment vertical="top" wrapText="1"/>
      <protection locked="0"/>
    </xf>
    <xf numFmtId="0" fontId="53" fillId="24" borderId="10" xfId="32" applyFont="1" applyFill="1" applyBorder="1" applyProtection="1">
      <protection locked="0"/>
    </xf>
    <xf numFmtId="165" fontId="54" fillId="24" borderId="10" xfId="32" applyNumberFormat="1" applyFont="1" applyFill="1" applyBorder="1" applyProtection="1">
      <protection locked="0"/>
    </xf>
    <xf numFmtId="0" fontId="52" fillId="25" borderId="11" xfId="32" applyFont="1" applyFill="1" applyBorder="1" applyAlignment="1" applyProtection="1">
      <protection locked="0"/>
    </xf>
    <xf numFmtId="1" fontId="48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4" fillId="25" borderId="11" xfId="32" applyNumberFormat="1" applyFont="1" applyFill="1" applyBorder="1" applyAlignment="1" applyProtection="1">
      <alignment vertical="top" wrapText="1"/>
      <protection locked="0"/>
    </xf>
    <xf numFmtId="1" fontId="56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0" fontId="5" fillId="0" borderId="41" xfId="32" applyFont="1" applyBorder="1" applyAlignment="1">
      <alignment vertical="top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7" fillId="29" borderId="11" xfId="32" applyFont="1" applyFill="1" applyBorder="1" applyAlignment="1" applyProtection="1">
      <protection locked="0"/>
    </xf>
    <xf numFmtId="164" fontId="48" fillId="24" borderId="23" xfId="39" applyNumberFormat="1" applyFont="1" applyFill="1" applyBorder="1" applyProtection="1"/>
    <xf numFmtId="0" fontId="8" fillId="24" borderId="23" xfId="39" applyFont="1" applyFill="1" applyBorder="1" applyAlignment="1" applyProtection="1">
      <alignment horizontal="left" vertical="center" wrapText="1"/>
      <protection locked="0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43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18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3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3" fillId="24" borderId="34" xfId="32" applyFont="1" applyFill="1" applyBorder="1" applyAlignment="1" applyProtection="1">
      <alignment horizontal="center" vertical="center"/>
      <protection locked="0"/>
    </xf>
    <xf numFmtId="0" fontId="43" fillId="24" borderId="35" xfId="32" applyFont="1" applyFill="1" applyBorder="1" applyAlignment="1" applyProtection="1">
      <alignment horizontal="center" vertical="center"/>
      <protection locked="0"/>
    </xf>
    <xf numFmtId="0" fontId="43" fillId="24" borderId="36" xfId="32" applyFont="1" applyFill="1" applyBorder="1" applyAlignment="1" applyProtection="1">
      <alignment horizontal="center" vertical="center"/>
      <protection locked="0"/>
    </xf>
    <xf numFmtId="0" fontId="43" fillId="24" borderId="0" xfId="32" applyFont="1" applyFill="1" applyAlignment="1" applyProtection="1">
      <alignment horizontal="center" vertical="center"/>
      <protection locked="0"/>
    </xf>
    <xf numFmtId="0" fontId="44" fillId="25" borderId="10" xfId="39" applyFont="1" applyFill="1" applyBorder="1" applyAlignment="1" applyProtection="1">
      <alignment horizontal="left" vertical="top" wrapText="1"/>
      <protection locked="0"/>
    </xf>
    <xf numFmtId="0" fontId="48" fillId="24" borderId="11" xfId="39" applyFont="1" applyFill="1" applyBorder="1" applyAlignment="1" applyProtection="1">
      <alignment horizontal="left" vertical="top" wrapText="1"/>
      <protection locked="0"/>
    </xf>
    <xf numFmtId="0" fontId="48" fillId="24" borderId="33" xfId="39" applyFont="1" applyFill="1" applyBorder="1" applyAlignment="1" applyProtection="1">
      <alignment horizontal="left" vertical="top" wrapText="1"/>
      <protection locked="0"/>
    </xf>
    <xf numFmtId="0" fontId="48" fillId="24" borderId="29" xfId="39" applyFont="1" applyFill="1" applyBorder="1" applyAlignment="1" applyProtection="1">
      <alignment horizontal="left" vertical="top" wrapText="1"/>
      <protection locked="0"/>
    </xf>
    <xf numFmtId="0" fontId="44" fillId="25" borderId="11" xfId="39" applyFont="1" applyFill="1" applyBorder="1" applyAlignment="1" applyProtection="1">
      <alignment horizontal="left" vertical="top" wrapText="1"/>
      <protection locked="0"/>
    </xf>
    <xf numFmtId="0" fontId="44" fillId="25" borderId="29" xfId="39" applyFont="1" applyFill="1" applyBorder="1" applyAlignment="1" applyProtection="1">
      <alignment horizontal="left" vertical="top" wrapText="1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4" fillId="25" borderId="13" xfId="39" applyFont="1" applyFill="1" applyBorder="1" applyAlignment="1" applyProtection="1">
      <alignment horizontal="left" vertical="top" wrapText="1"/>
      <protection locked="0"/>
    </xf>
    <xf numFmtId="0" fontId="44" fillId="25" borderId="37" xfId="39" applyFont="1" applyFill="1" applyBorder="1" applyAlignment="1" applyProtection="1">
      <alignment horizontal="left" vertical="top" wrapText="1"/>
      <protection locked="0"/>
    </xf>
    <xf numFmtId="0" fontId="51" fillId="25" borderId="10" xfId="32" applyFont="1" applyFill="1" applyBorder="1" applyAlignment="1" applyProtection="1">
      <alignment horizontal="left"/>
      <protection locked="0"/>
    </xf>
    <xf numFmtId="0" fontId="44" fillId="25" borderId="10" xfId="32" applyFont="1" applyFill="1" applyBorder="1" applyAlignment="1" applyProtection="1">
      <alignment horizontal="left" vertical="top" wrapText="1"/>
      <protection locked="0"/>
    </xf>
    <xf numFmtId="14" fontId="48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8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4" fillId="25" borderId="13" xfId="32" applyFont="1" applyFill="1" applyBorder="1" applyAlignment="1" applyProtection="1">
      <alignment horizontal="left" vertical="center" wrapText="1"/>
      <protection locked="0"/>
    </xf>
    <xf numFmtId="0" fontId="44" fillId="25" borderId="37" xfId="32" applyFont="1" applyFill="1" applyBorder="1" applyAlignment="1" applyProtection="1">
      <alignment horizontal="left" vertical="center" wrapText="1"/>
      <protection locked="0"/>
    </xf>
    <xf numFmtId="0" fontId="44" fillId="25" borderId="11" xfId="32" applyFont="1" applyFill="1" applyBorder="1" applyAlignment="1" applyProtection="1">
      <alignment horizontal="left" vertical="top" wrapText="1"/>
      <protection locked="0"/>
    </xf>
    <xf numFmtId="0" fontId="57" fillId="0" borderId="10" xfId="32" applyFont="1" applyBorder="1" applyAlignment="1">
      <alignment horizontal="left" vertical="center"/>
    </xf>
    <xf numFmtId="0" fontId="57" fillId="0" borderId="38" xfId="32" applyFont="1" applyBorder="1" applyAlignment="1">
      <alignment horizontal="left" vertical="center" wrapText="1"/>
    </xf>
    <xf numFmtId="0" fontId="57" fillId="0" borderId="39" xfId="32" applyFont="1" applyBorder="1" applyAlignment="1">
      <alignment horizontal="left" vertical="center" wrapText="1"/>
    </xf>
    <xf numFmtId="0" fontId="57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807-481B-AB08-9D76AA9DF787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807-481B-AB08-9D76AA9DF787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807-481B-AB08-9D76AA9DF787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Revisión'!$C$39:$C$40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Revisión'!$D$39:$D$40</c:f>
              <c:numCache>
                <c:formatCode>0</c:formatCode>
                <c:ptCount val="2"/>
                <c:pt idx="0">
                  <c:v>32.800000000000004</c:v>
                </c:pt>
                <c:pt idx="1">
                  <c:v>31.400000000000002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2660176"/>
        <c:axId val="262657376"/>
      </c:barChart>
      <c:catAx>
        <c:axId val="2626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26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65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266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Revisión'!$C$57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Revisión'!$D$57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Revisión'!$C$58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Revisión'!$C$59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058944"/>
        <c:axId val="262052784"/>
        <c:axId val="0"/>
      </c:bar3DChart>
      <c:catAx>
        <c:axId val="2620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205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6205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6205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xmlns="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xmlns="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xmlns="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xmlns="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xmlns="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xmlns="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xmlns="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C6" sqref="C6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7" t="s">
        <v>62</v>
      </c>
      <c r="C2" s="147"/>
      <c r="D2" s="147"/>
      <c r="E2" s="147"/>
      <c r="F2" s="147"/>
      <c r="G2" s="147"/>
      <c r="H2" s="147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8.5" customHeight="1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256</v>
      </c>
      <c r="H5" s="76" t="s">
        <v>190</v>
      </c>
      <c r="I5" s="66"/>
    </row>
    <row r="6" spans="1:9" ht="24">
      <c r="A6" s="66"/>
      <c r="B6" s="77">
        <v>2</v>
      </c>
      <c r="C6" s="127">
        <v>1.1000000000000001</v>
      </c>
      <c r="D6" s="78">
        <v>42928</v>
      </c>
      <c r="E6" s="79" t="s">
        <v>160</v>
      </c>
      <c r="F6" s="79" t="s">
        <v>161</v>
      </c>
      <c r="G6" s="79" t="s">
        <v>69</v>
      </c>
      <c r="H6" s="79" t="s">
        <v>190</v>
      </c>
      <c r="I6" s="66"/>
    </row>
    <row r="7" spans="1:9">
      <c r="A7" s="66"/>
      <c r="B7" s="77"/>
      <c r="C7" s="128"/>
      <c r="D7" s="81"/>
      <c r="E7" s="82"/>
      <c r="F7" s="82"/>
      <c r="G7" s="82"/>
      <c r="H7" s="83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2"/>
      <c r="D9" s="78"/>
      <c r="E9" s="79"/>
      <c r="F9" s="79"/>
      <c r="G9" s="79"/>
      <c r="H9" s="80"/>
      <c r="I9" s="66"/>
    </row>
    <row r="10" spans="1:9" ht="13.5" thickBot="1">
      <c r="B10" s="84"/>
      <c r="C10" s="85"/>
      <c r="D10" s="126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topLeftCell="A7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66" t="s">
        <v>162</v>
      </c>
      <c r="D2" s="167"/>
      <c r="E2" s="168"/>
    </row>
    <row r="3" spans="1:8" s="62" customFormat="1">
      <c r="A3" s="40"/>
      <c r="B3" s="63" t="s">
        <v>93</v>
      </c>
      <c r="C3" s="174" t="s">
        <v>181</v>
      </c>
      <c r="D3" s="175"/>
      <c r="E3" s="176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169" t="s">
        <v>194</v>
      </c>
      <c r="C5" s="170"/>
      <c r="D5" s="170"/>
      <c r="E5" s="171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0"/>
      <c r="D8" s="172" t="s">
        <v>6</v>
      </c>
      <c r="E8" s="173"/>
    </row>
    <row r="9" spans="1:8">
      <c r="A9" s="40"/>
      <c r="B9" s="91"/>
      <c r="C9" s="65"/>
      <c r="D9" s="92"/>
      <c r="E9" s="92"/>
    </row>
    <row r="10" spans="1:8" ht="12" customHeight="1">
      <c r="A10" s="40"/>
      <c r="B10" s="93" t="s">
        <v>92</v>
      </c>
      <c r="C10" s="62"/>
      <c r="D10" s="94" t="s">
        <v>43</v>
      </c>
      <c r="E10" s="94"/>
    </row>
    <row r="11" spans="1:8" ht="9.9499999999999993" customHeight="1">
      <c r="A11" s="40"/>
      <c r="B11" s="95"/>
      <c r="C11" s="62"/>
      <c r="D11" s="96"/>
      <c r="E11" s="96"/>
    </row>
    <row r="12" spans="1:8" ht="12" customHeight="1">
      <c r="A12" s="40"/>
      <c r="B12" s="97" t="s">
        <v>92</v>
      </c>
      <c r="C12" s="62"/>
      <c r="D12" s="94" t="s">
        <v>44</v>
      </c>
      <c r="E12" s="94"/>
    </row>
    <row r="13" spans="1:8" ht="9.9499999999999993" customHeight="1">
      <c r="A13" s="40"/>
      <c r="B13" s="62"/>
      <c r="C13" s="62"/>
      <c r="D13" s="96"/>
      <c r="E13" s="96"/>
    </row>
    <row r="14" spans="1:8" ht="12" customHeight="1">
      <c r="A14" s="38"/>
      <c r="B14" s="98" t="s">
        <v>92</v>
      </c>
      <c r="C14" s="62"/>
      <c r="D14" s="94" t="s">
        <v>99</v>
      </c>
      <c r="E14" s="94"/>
    </row>
    <row r="15" spans="1:8">
      <c r="A15" s="38"/>
      <c r="B15" s="62"/>
      <c r="C15" s="62"/>
      <c r="D15" s="96"/>
      <c r="E15" s="96"/>
    </row>
    <row r="16" spans="1:8" ht="12" customHeight="1">
      <c r="A16" s="38"/>
      <c r="B16" s="99" t="s">
        <v>92</v>
      </c>
      <c r="C16" s="62"/>
      <c r="D16" s="94" t="s">
        <v>45</v>
      </c>
      <c r="E16" s="94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4" t="s">
        <v>46</v>
      </c>
      <c r="C19" s="155"/>
      <c r="D19" s="155"/>
      <c r="E19" s="156"/>
    </row>
    <row r="20" spans="1:8" s="58" customFormat="1" ht="13.5" customHeight="1">
      <c r="B20" s="138" t="s">
        <v>70</v>
      </c>
      <c r="C20" s="157" t="s">
        <v>6</v>
      </c>
      <c r="D20" s="158"/>
      <c r="E20" s="159"/>
    </row>
    <row r="21" spans="1:8" s="58" customFormat="1" ht="12.75" customHeight="1">
      <c r="B21" s="59" t="s">
        <v>48</v>
      </c>
      <c r="C21" s="160" t="s">
        <v>49</v>
      </c>
      <c r="D21" s="161"/>
      <c r="E21" s="162"/>
    </row>
    <row r="22" spans="1:8" s="58" customFormat="1" ht="12.75" customHeight="1">
      <c r="B22" s="59" t="s">
        <v>17</v>
      </c>
      <c r="C22" s="160" t="s">
        <v>18</v>
      </c>
      <c r="D22" s="161"/>
      <c r="E22" s="162"/>
    </row>
    <row r="23" spans="1:8" s="58" customFormat="1" ht="12.75" customHeight="1">
      <c r="B23" s="59" t="s">
        <v>3</v>
      </c>
      <c r="C23" s="160" t="s">
        <v>100</v>
      </c>
      <c r="D23" s="161"/>
      <c r="E23" s="162"/>
    </row>
    <row r="24" spans="1:8" s="58" customFormat="1" ht="13.5" customHeight="1">
      <c r="B24" s="59" t="s">
        <v>7</v>
      </c>
      <c r="C24" s="160" t="s">
        <v>8</v>
      </c>
      <c r="D24" s="161"/>
      <c r="E24" s="162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4" t="s">
        <v>52</v>
      </c>
      <c r="C27" s="155"/>
      <c r="D27" s="155"/>
      <c r="E27" s="156"/>
    </row>
    <row r="28" spans="1:8" s="58" customFormat="1" ht="13.5" customHeight="1">
      <c r="B28" s="138" t="s">
        <v>70</v>
      </c>
      <c r="C28" s="157" t="s">
        <v>6</v>
      </c>
      <c r="D28" s="158"/>
      <c r="E28" s="159"/>
    </row>
    <row r="29" spans="1:8" ht="12.75" customHeight="1">
      <c r="A29" s="38"/>
      <c r="B29" s="151" t="s">
        <v>50</v>
      </c>
      <c r="C29" s="152"/>
      <c r="D29" s="152"/>
      <c r="E29" s="153"/>
      <c r="F29" s="58"/>
      <c r="G29" s="58"/>
    </row>
    <row r="30" spans="1:8" ht="16.5" customHeight="1">
      <c r="A30" s="38"/>
      <c r="B30" s="48" t="s">
        <v>163</v>
      </c>
      <c r="C30" s="148" t="s">
        <v>165</v>
      </c>
      <c r="D30" s="149"/>
      <c r="E30" s="150"/>
      <c r="F30" s="58"/>
      <c r="G30" s="58"/>
    </row>
    <row r="31" spans="1:8" ht="16.5" customHeight="1">
      <c r="A31" s="38"/>
      <c r="B31" s="46" t="s">
        <v>164</v>
      </c>
      <c r="C31" s="148" t="s">
        <v>166</v>
      </c>
      <c r="D31" s="149"/>
      <c r="E31" s="150"/>
      <c r="F31" s="58"/>
      <c r="G31" s="58"/>
    </row>
    <row r="32" spans="1:8" ht="16.5" customHeight="1">
      <c r="A32" s="38"/>
      <c r="B32" s="46" t="s">
        <v>9</v>
      </c>
      <c r="C32" s="148" t="s">
        <v>53</v>
      </c>
      <c r="D32" s="149"/>
      <c r="E32" s="150"/>
      <c r="F32" s="58"/>
      <c r="G32" s="58"/>
    </row>
    <row r="33" spans="1:7" ht="16.5" customHeight="1">
      <c r="A33" s="38"/>
      <c r="B33" s="46" t="s">
        <v>21</v>
      </c>
      <c r="C33" s="148" t="s">
        <v>71</v>
      </c>
      <c r="D33" s="149"/>
      <c r="E33" s="150"/>
      <c r="F33" s="58"/>
      <c r="G33" s="58"/>
    </row>
    <row r="34" spans="1:7" ht="16.5" customHeight="1">
      <c r="A34" s="38"/>
      <c r="B34" s="46" t="s">
        <v>1</v>
      </c>
      <c r="C34" s="148" t="s">
        <v>72</v>
      </c>
      <c r="D34" s="149"/>
      <c r="E34" s="150"/>
    </row>
    <row r="35" spans="1:7" ht="16.5" customHeight="1">
      <c r="A35" s="38"/>
      <c r="B35" s="46" t="s">
        <v>22</v>
      </c>
      <c r="C35" s="148" t="s">
        <v>73</v>
      </c>
      <c r="D35" s="149"/>
      <c r="E35" s="150"/>
    </row>
    <row r="36" spans="1:7" ht="16.5" customHeight="1">
      <c r="A36" s="38"/>
      <c r="B36" s="151" t="s">
        <v>51</v>
      </c>
      <c r="C36" s="152"/>
      <c r="D36" s="152"/>
      <c r="E36" s="153"/>
    </row>
    <row r="37" spans="1:7" ht="16.5" customHeight="1">
      <c r="A37" s="38"/>
      <c r="B37" s="46" t="s">
        <v>32</v>
      </c>
      <c r="C37" s="148" t="s">
        <v>74</v>
      </c>
      <c r="D37" s="149"/>
      <c r="E37" s="150"/>
    </row>
    <row r="38" spans="1:7" ht="16.5" customHeight="1">
      <c r="A38" s="38"/>
      <c r="B38" s="46" t="s">
        <v>38</v>
      </c>
      <c r="C38" s="148" t="s">
        <v>85</v>
      </c>
      <c r="D38" s="149"/>
      <c r="E38" s="150"/>
    </row>
    <row r="39" spans="1:7" ht="17.25" customHeight="1">
      <c r="A39" s="38"/>
      <c r="B39" s="46" t="s">
        <v>101</v>
      </c>
      <c r="C39" s="148" t="s">
        <v>102</v>
      </c>
      <c r="D39" s="149"/>
      <c r="E39" s="150"/>
    </row>
    <row r="40" spans="1:7" ht="16.5" customHeight="1">
      <c r="A40" s="38"/>
      <c r="B40" s="46" t="s">
        <v>143</v>
      </c>
      <c r="C40" s="148" t="s">
        <v>144</v>
      </c>
      <c r="D40" s="149"/>
      <c r="E40" s="150"/>
    </row>
    <row r="41" spans="1:7" ht="16.5" customHeight="1">
      <c r="A41" s="38"/>
      <c r="B41" s="46" t="s">
        <v>0</v>
      </c>
      <c r="C41" s="148" t="s">
        <v>104</v>
      </c>
      <c r="D41" s="149"/>
      <c r="E41" s="150"/>
    </row>
    <row r="42" spans="1:7" ht="16.5" customHeight="1">
      <c r="A42" s="38"/>
      <c r="B42" s="46" t="s">
        <v>4</v>
      </c>
      <c r="C42" s="148" t="s">
        <v>103</v>
      </c>
      <c r="D42" s="149"/>
      <c r="E42" s="150"/>
    </row>
    <row r="43" spans="1:7" ht="16.5" customHeight="1">
      <c r="A43" s="38"/>
      <c r="B43" s="49" t="s">
        <v>57</v>
      </c>
      <c r="C43" s="148" t="s">
        <v>77</v>
      </c>
      <c r="D43" s="149"/>
      <c r="E43" s="150"/>
    </row>
    <row r="44" spans="1:7" ht="16.5" customHeight="1">
      <c r="A44" s="38"/>
      <c r="B44" s="49" t="s">
        <v>58</v>
      </c>
      <c r="C44" s="148" t="s">
        <v>78</v>
      </c>
      <c r="D44" s="149"/>
      <c r="E44" s="150"/>
    </row>
    <row r="45" spans="1:7" ht="16.5" customHeight="1">
      <c r="A45" s="38"/>
      <c r="B45" s="46" t="s">
        <v>14</v>
      </c>
      <c r="C45" s="148" t="s">
        <v>75</v>
      </c>
      <c r="D45" s="149"/>
      <c r="E45" s="150"/>
    </row>
    <row r="46" spans="1:7" ht="16.5" customHeight="1">
      <c r="A46" s="38"/>
      <c r="B46" s="49" t="s">
        <v>59</v>
      </c>
      <c r="C46" s="148" t="s">
        <v>80</v>
      </c>
      <c r="D46" s="149"/>
      <c r="E46" s="150"/>
    </row>
    <row r="47" spans="1:7" ht="16.5" customHeight="1">
      <c r="A47" s="38"/>
      <c r="B47" s="49" t="s">
        <v>60</v>
      </c>
      <c r="C47" s="148" t="s">
        <v>81</v>
      </c>
      <c r="D47" s="149"/>
      <c r="E47" s="150"/>
    </row>
    <row r="48" spans="1:7" ht="16.5" customHeight="1">
      <c r="A48" s="38"/>
      <c r="B48" s="46" t="s">
        <v>15</v>
      </c>
      <c r="C48" s="148" t="s">
        <v>79</v>
      </c>
      <c r="D48" s="149"/>
      <c r="E48" s="150"/>
    </row>
    <row r="49" spans="1:13" ht="16.5" customHeight="1">
      <c r="A49" s="38"/>
      <c r="B49" s="46" t="s">
        <v>145</v>
      </c>
      <c r="C49" s="148" t="s">
        <v>76</v>
      </c>
      <c r="D49" s="149"/>
      <c r="E49" s="150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4" t="s">
        <v>54</v>
      </c>
      <c r="C52" s="155"/>
      <c r="D52" s="155"/>
      <c r="E52" s="156"/>
    </row>
    <row r="53" spans="1:13" ht="16.5" customHeight="1">
      <c r="A53" s="58"/>
      <c r="B53" s="138" t="s">
        <v>47</v>
      </c>
      <c r="C53" s="157" t="s">
        <v>6</v>
      </c>
      <c r="D53" s="158"/>
      <c r="E53" s="159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8" t="s">
        <v>74</v>
      </c>
      <c r="D54" s="149"/>
      <c r="E54" s="150"/>
    </row>
    <row r="55" spans="1:13" ht="16.5" customHeight="1">
      <c r="A55" s="38"/>
      <c r="B55" s="46" t="s">
        <v>119</v>
      </c>
      <c r="C55" s="148" t="s">
        <v>86</v>
      </c>
      <c r="D55" s="149"/>
      <c r="E55" s="150"/>
    </row>
    <row r="56" spans="1:13" ht="16.5" customHeight="1">
      <c r="A56" s="38"/>
      <c r="B56" s="46" t="s">
        <v>84</v>
      </c>
      <c r="C56" s="148" t="s">
        <v>87</v>
      </c>
      <c r="D56" s="149"/>
      <c r="E56" s="150"/>
    </row>
    <row r="57" spans="1:13" ht="16.5" customHeight="1">
      <c r="A57" s="38"/>
      <c r="B57" s="46" t="s">
        <v>111</v>
      </c>
      <c r="C57" s="148" t="s">
        <v>105</v>
      </c>
      <c r="D57" s="163"/>
      <c r="E57" s="164"/>
    </row>
    <row r="58" spans="1:13" ht="16.5" customHeight="1">
      <c r="A58" s="38"/>
      <c r="B58" s="46" t="s">
        <v>23</v>
      </c>
      <c r="C58" s="148" t="s">
        <v>91</v>
      </c>
      <c r="D58" s="163"/>
      <c r="E58" s="164"/>
    </row>
    <row r="59" spans="1:13" ht="16.5" customHeight="1">
      <c r="A59" s="38"/>
      <c r="B59" s="46" t="s">
        <v>88</v>
      </c>
      <c r="C59" s="148" t="s">
        <v>82</v>
      </c>
      <c r="D59" s="163"/>
      <c r="E59" s="164"/>
    </row>
    <row r="60" spans="1:13" ht="54" customHeight="1">
      <c r="A60" s="38"/>
      <c r="B60" s="46" t="s">
        <v>35</v>
      </c>
      <c r="C60" s="148" t="s">
        <v>106</v>
      </c>
      <c r="D60" s="163"/>
      <c r="E60" s="164"/>
    </row>
    <row r="61" spans="1:13" ht="16.5" customHeight="1">
      <c r="A61" s="38"/>
      <c r="B61" s="46" t="s">
        <v>55</v>
      </c>
      <c r="C61" s="165" t="s">
        <v>90</v>
      </c>
      <c r="D61" s="163"/>
      <c r="E61" s="164"/>
    </row>
    <row r="62" spans="1:13" ht="30" customHeight="1">
      <c r="A62" s="38"/>
      <c r="B62" s="46" t="s">
        <v>27</v>
      </c>
      <c r="C62" s="148" t="s">
        <v>56</v>
      </c>
      <c r="D62" s="163"/>
      <c r="E62" s="164"/>
    </row>
    <row r="63" spans="1:13" ht="16.5" customHeight="1">
      <c r="A63" s="38"/>
      <c r="B63" s="46" t="s">
        <v>28</v>
      </c>
      <c r="C63" s="165" t="s">
        <v>61</v>
      </c>
      <c r="D63" s="163"/>
      <c r="E63" s="164"/>
    </row>
    <row r="64" spans="1:13" ht="16.5" customHeight="1">
      <c r="A64" s="38"/>
      <c r="B64" s="46" t="s">
        <v>29</v>
      </c>
      <c r="C64" s="165" t="s">
        <v>83</v>
      </c>
      <c r="D64" s="163"/>
      <c r="E64" s="164"/>
    </row>
    <row r="65" spans="1:8" ht="16.5" customHeight="1">
      <c r="A65" s="38"/>
      <c r="B65" s="46" t="s">
        <v>98</v>
      </c>
      <c r="C65" s="148" t="s">
        <v>76</v>
      </c>
      <c r="D65" s="149"/>
      <c r="E65" s="150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4" t="s">
        <v>195</v>
      </c>
      <c r="C67" s="155"/>
      <c r="D67" s="155"/>
      <c r="E67" s="156"/>
      <c r="F67" s="57"/>
      <c r="G67" s="57"/>
      <c r="H67" s="57"/>
    </row>
    <row r="68" spans="1:8" ht="16.5" customHeight="1">
      <c r="A68" s="38"/>
      <c r="B68" s="138" t="s">
        <v>70</v>
      </c>
      <c r="C68" s="157" t="s">
        <v>6</v>
      </c>
      <c r="D68" s="158"/>
      <c r="E68" s="159"/>
      <c r="F68" s="57"/>
      <c r="G68" s="57"/>
      <c r="H68" s="57"/>
    </row>
    <row r="69" spans="1:8" ht="16.5" customHeight="1">
      <c r="A69" s="38"/>
      <c r="B69" s="151" t="s">
        <v>50</v>
      </c>
      <c r="C69" s="152"/>
      <c r="D69" s="152"/>
      <c r="E69" s="153"/>
      <c r="F69" s="57"/>
      <c r="G69" s="57"/>
      <c r="H69" s="57"/>
    </row>
    <row r="70" spans="1:8" ht="16.5" customHeight="1">
      <c r="A70" s="38"/>
      <c r="B70" s="48" t="s">
        <v>163</v>
      </c>
      <c r="C70" s="148" t="s">
        <v>165</v>
      </c>
      <c r="D70" s="149"/>
      <c r="E70" s="150"/>
      <c r="F70" s="57"/>
      <c r="G70" s="57"/>
      <c r="H70" s="57"/>
    </row>
    <row r="71" spans="1:8" ht="16.5" customHeight="1">
      <c r="A71" s="38"/>
      <c r="B71" s="46" t="s">
        <v>164</v>
      </c>
      <c r="C71" s="148" t="s">
        <v>166</v>
      </c>
      <c r="D71" s="149"/>
      <c r="E71" s="150"/>
      <c r="F71" s="57"/>
      <c r="G71" s="57"/>
      <c r="H71" s="57"/>
    </row>
    <row r="72" spans="1:8" ht="16.5" customHeight="1">
      <c r="A72" s="38"/>
      <c r="B72" s="46" t="s">
        <v>9</v>
      </c>
      <c r="C72" s="148" t="s">
        <v>53</v>
      </c>
      <c r="D72" s="149"/>
      <c r="E72" s="150"/>
      <c r="F72" s="57"/>
      <c r="G72" s="57"/>
      <c r="H72" s="57"/>
    </row>
    <row r="73" spans="1:8" ht="16.5" customHeight="1">
      <c r="A73" s="43"/>
      <c r="B73" s="46" t="s">
        <v>21</v>
      </c>
      <c r="C73" s="148" t="s">
        <v>71</v>
      </c>
      <c r="D73" s="149"/>
      <c r="E73" s="150"/>
      <c r="F73" s="57"/>
      <c r="G73" s="57"/>
      <c r="H73" s="57"/>
    </row>
    <row r="74" spans="1:8" ht="16.5" customHeight="1">
      <c r="A74" s="38"/>
      <c r="B74" s="46" t="s">
        <v>1</v>
      </c>
      <c r="C74" s="148" t="s">
        <v>72</v>
      </c>
      <c r="D74" s="149"/>
      <c r="E74" s="150"/>
      <c r="F74" s="57"/>
      <c r="G74" s="57"/>
      <c r="H74" s="57"/>
    </row>
    <row r="75" spans="1:8" ht="16.5" customHeight="1">
      <c r="A75" s="38"/>
      <c r="B75" s="46" t="s">
        <v>22</v>
      </c>
      <c r="C75" s="148" t="s">
        <v>73</v>
      </c>
      <c r="D75" s="149"/>
      <c r="E75" s="150"/>
      <c r="F75" s="57"/>
      <c r="G75" s="57"/>
      <c r="H75" s="57"/>
    </row>
    <row r="76" spans="1:8" ht="16.5" customHeight="1">
      <c r="A76" s="38"/>
      <c r="B76" s="151" t="s">
        <v>51</v>
      </c>
      <c r="C76" s="152"/>
      <c r="D76" s="152"/>
      <c r="E76" s="153"/>
      <c r="F76" s="57"/>
      <c r="G76" s="57"/>
      <c r="H76" s="57"/>
    </row>
    <row r="77" spans="1:8" ht="16.5" customHeight="1">
      <c r="A77" s="38"/>
      <c r="B77" s="142" t="s">
        <v>40</v>
      </c>
      <c r="C77" s="148" t="s">
        <v>201</v>
      </c>
      <c r="D77" s="149"/>
      <c r="E77" s="150"/>
      <c r="F77" s="57"/>
      <c r="G77" s="57"/>
      <c r="H77" s="57"/>
    </row>
    <row r="78" spans="1:8" ht="16.5" customHeight="1">
      <c r="A78" s="38"/>
      <c r="B78" s="142" t="s">
        <v>24</v>
      </c>
      <c r="C78" s="148" t="s">
        <v>202</v>
      </c>
      <c r="D78" s="149"/>
      <c r="E78" s="150"/>
      <c r="F78" s="57"/>
      <c r="G78" s="57"/>
      <c r="H78" s="57"/>
    </row>
    <row r="79" spans="1:8" ht="16.5" customHeight="1">
      <c r="A79" s="43"/>
      <c r="B79" s="142" t="s">
        <v>41</v>
      </c>
      <c r="C79" s="148" t="s">
        <v>203</v>
      </c>
      <c r="D79" s="149"/>
      <c r="E79" s="150"/>
      <c r="F79" s="57"/>
      <c r="G79" s="57"/>
      <c r="H79" s="57"/>
    </row>
    <row r="80" spans="1:8" ht="16.5" customHeight="1">
      <c r="A80" s="43"/>
      <c r="B80" s="142" t="s">
        <v>19</v>
      </c>
      <c r="C80" s="148" t="s">
        <v>204</v>
      </c>
      <c r="D80" s="149"/>
      <c r="E80" s="150"/>
      <c r="F80" s="57"/>
      <c r="G80" s="57"/>
      <c r="H80" s="57"/>
    </row>
    <row r="81" spans="1:8" ht="16.5" customHeight="1">
      <c r="A81" s="43"/>
      <c r="B81" s="142" t="s">
        <v>20</v>
      </c>
      <c r="C81" s="148" t="s">
        <v>205</v>
      </c>
      <c r="D81" s="149"/>
      <c r="E81" s="150"/>
      <c r="F81" s="57"/>
      <c r="G81" s="57"/>
      <c r="H81" s="57"/>
    </row>
    <row r="82" spans="1:8" ht="16.5" customHeight="1">
      <c r="A82" s="43"/>
      <c r="B82" s="46" t="s">
        <v>196</v>
      </c>
      <c r="C82" s="148" t="s">
        <v>206</v>
      </c>
      <c r="D82" s="149"/>
      <c r="E82" s="150"/>
      <c r="F82" s="57"/>
      <c r="G82" s="57"/>
      <c r="H82" s="57"/>
    </row>
    <row r="83" spans="1:8" ht="16.5" customHeight="1">
      <c r="A83" s="43"/>
      <c r="B83" s="49" t="s">
        <v>197</v>
      </c>
      <c r="C83" s="148" t="s">
        <v>207</v>
      </c>
      <c r="D83" s="149"/>
      <c r="E83" s="150"/>
      <c r="F83" s="57"/>
      <c r="G83" s="57"/>
      <c r="H83" s="57"/>
    </row>
    <row r="84" spans="1:8" ht="16.5" customHeight="1">
      <c r="A84" s="43"/>
      <c r="B84" s="49" t="s">
        <v>198</v>
      </c>
      <c r="C84" s="148" t="s">
        <v>208</v>
      </c>
      <c r="D84" s="149"/>
      <c r="E84" s="150"/>
      <c r="F84" s="57"/>
      <c r="G84" s="57"/>
      <c r="H84" s="57"/>
    </row>
    <row r="85" spans="1:8" ht="16.5" customHeight="1">
      <c r="A85" s="43"/>
      <c r="B85" s="46" t="s">
        <v>14</v>
      </c>
      <c r="C85" s="148" t="s">
        <v>75</v>
      </c>
      <c r="D85" s="149"/>
      <c r="E85" s="150"/>
      <c r="F85" s="57"/>
      <c r="G85" s="57"/>
      <c r="H85" s="57"/>
    </row>
    <row r="86" spans="1:8" ht="16.5" customHeight="1">
      <c r="A86" s="43"/>
      <c r="B86" s="49" t="s">
        <v>200</v>
      </c>
      <c r="C86" s="148" t="s">
        <v>209</v>
      </c>
      <c r="D86" s="149"/>
      <c r="E86" s="150"/>
      <c r="F86" s="57"/>
      <c r="G86" s="57"/>
      <c r="H86" s="57"/>
    </row>
    <row r="87" spans="1:8" ht="16.5" customHeight="1">
      <c r="A87" s="43"/>
      <c r="B87" s="46" t="s">
        <v>15</v>
      </c>
      <c r="C87" s="148" t="s">
        <v>79</v>
      </c>
      <c r="D87" s="149"/>
      <c r="E87" s="150"/>
      <c r="F87" s="57"/>
      <c r="G87" s="57"/>
      <c r="H87" s="57"/>
    </row>
    <row r="88" spans="1:8">
      <c r="B88" s="46" t="s">
        <v>199</v>
      </c>
      <c r="C88" s="148" t="s">
        <v>210</v>
      </c>
      <c r="D88" s="149"/>
      <c r="E88" s="150"/>
    </row>
  </sheetData>
  <mergeCells count="69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75:E75"/>
    <mergeCell ref="C77:E77"/>
    <mergeCell ref="C78:E78"/>
    <mergeCell ref="C79:E79"/>
    <mergeCell ref="C80:E80"/>
    <mergeCell ref="B76:E76"/>
    <mergeCell ref="C86:E86"/>
    <mergeCell ref="C87:E87"/>
    <mergeCell ref="C88:E88"/>
    <mergeCell ref="C81:E81"/>
    <mergeCell ref="C82:E82"/>
    <mergeCell ref="C83:E83"/>
    <mergeCell ref="C84:E84"/>
    <mergeCell ref="C85:E85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5"/>
  <sheetViews>
    <sheetView showGridLines="0" topLeftCell="A34" zoomScale="115" zoomScaleNormal="115" workbookViewId="0">
      <selection activeCell="J38" sqref="J3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0" t="s">
        <v>182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</row>
    <row r="4" spans="2:25" ht="11.25" customHeight="1">
      <c r="B4" s="4"/>
    </row>
    <row r="5" spans="2:25" ht="15" customHeight="1"/>
    <row r="6" spans="2:25" s="5" customFormat="1" ht="15" customHeight="1">
      <c r="B6" s="182" t="s">
        <v>167</v>
      </c>
      <c r="C6" s="183"/>
      <c r="D6" s="177" t="s">
        <v>168</v>
      </c>
      <c r="E6" s="178"/>
      <c r="F6" s="179"/>
      <c r="G6" s="181"/>
      <c r="H6" s="181"/>
      <c r="Y6" s="3"/>
    </row>
    <row r="7" spans="2:25" s="5" customFormat="1" ht="15" customHeight="1">
      <c r="B7" s="182" t="s">
        <v>164</v>
      </c>
      <c r="C7" s="183"/>
      <c r="D7" s="177" t="s">
        <v>160</v>
      </c>
      <c r="E7" s="178"/>
      <c r="F7" s="179"/>
      <c r="Y7" s="3"/>
    </row>
    <row r="8" spans="2:25" s="5" customFormat="1" ht="15" customHeight="1">
      <c r="B8" s="182" t="s">
        <v>9</v>
      </c>
      <c r="C8" s="183"/>
      <c r="D8" s="177" t="s">
        <v>169</v>
      </c>
      <c r="E8" s="178"/>
      <c r="F8" s="179"/>
      <c r="Y8" s="3"/>
    </row>
    <row r="9" spans="2:25" s="5" customFormat="1" ht="16.5" customHeight="1">
      <c r="B9" s="182" t="s">
        <v>21</v>
      </c>
      <c r="C9" s="183"/>
      <c r="D9" s="104">
        <v>42901</v>
      </c>
      <c r="E9" s="105" t="s">
        <v>22</v>
      </c>
      <c r="F9" s="140">
        <v>42903</v>
      </c>
      <c r="Y9" s="3"/>
    </row>
    <row r="10" spans="2:25" s="5" customFormat="1" ht="15" customHeight="1">
      <c r="B10" s="182" t="s">
        <v>1</v>
      </c>
      <c r="C10" s="183"/>
      <c r="D10" s="177" t="s">
        <v>171</v>
      </c>
      <c r="E10" s="178"/>
      <c r="F10" s="179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189</v>
      </c>
      <c r="E12" s="36" t="s">
        <v>188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100" t="s">
        <v>154</v>
      </c>
      <c r="D13" s="100" t="s">
        <v>172</v>
      </c>
      <c r="E13" s="101" t="s">
        <v>219</v>
      </c>
      <c r="F13" s="101" t="s">
        <v>168</v>
      </c>
      <c r="G13" s="101" t="s">
        <v>160</v>
      </c>
      <c r="H13" s="102">
        <v>42901</v>
      </c>
      <c r="I13" s="140">
        <v>42903</v>
      </c>
      <c r="J13" s="125">
        <v>1.3</v>
      </c>
      <c r="K13" s="102">
        <v>42902</v>
      </c>
      <c r="L13" s="140">
        <v>42904</v>
      </c>
      <c r="M13" s="125">
        <v>2</v>
      </c>
      <c r="N13" s="103"/>
    </row>
    <row r="14" spans="2:25" ht="24">
      <c r="B14" s="37">
        <v>2</v>
      </c>
      <c r="C14" s="100" t="s">
        <v>154</v>
      </c>
      <c r="D14" s="100" t="s">
        <v>174</v>
      </c>
      <c r="E14" s="101" t="s">
        <v>220</v>
      </c>
      <c r="F14" s="101" t="s">
        <v>160</v>
      </c>
      <c r="G14" s="101" t="s">
        <v>168</v>
      </c>
      <c r="H14" s="102">
        <v>42901</v>
      </c>
      <c r="I14" s="140">
        <v>42903</v>
      </c>
      <c r="J14" s="125">
        <v>0.5</v>
      </c>
      <c r="K14" s="102">
        <v>42901</v>
      </c>
      <c r="L14" s="140">
        <v>42904</v>
      </c>
      <c r="M14" s="125">
        <v>1</v>
      </c>
      <c r="N14" s="103"/>
    </row>
    <row r="15" spans="2:25" ht="24">
      <c r="B15" s="37">
        <v>3</v>
      </c>
      <c r="C15" s="100" t="s">
        <v>154</v>
      </c>
      <c r="D15" s="100" t="s">
        <v>174</v>
      </c>
      <c r="E15" s="101" t="s">
        <v>221</v>
      </c>
      <c r="F15" s="101" t="s">
        <v>168</v>
      </c>
      <c r="G15" s="101" t="s">
        <v>160</v>
      </c>
      <c r="H15" s="102">
        <v>42901</v>
      </c>
      <c r="I15" s="140">
        <v>42903</v>
      </c>
      <c r="J15" s="125">
        <v>1.2</v>
      </c>
      <c r="K15" s="102">
        <v>42901</v>
      </c>
      <c r="L15" s="140">
        <v>42904</v>
      </c>
      <c r="M15" s="125">
        <v>2</v>
      </c>
      <c r="N15" s="103"/>
    </row>
    <row r="16" spans="2:25" ht="24">
      <c r="B16" s="37">
        <v>4</v>
      </c>
      <c r="C16" s="100" t="s">
        <v>154</v>
      </c>
      <c r="D16" s="100" t="s">
        <v>174</v>
      </c>
      <c r="E16" s="101" t="s">
        <v>222</v>
      </c>
      <c r="F16" s="101" t="s">
        <v>179</v>
      </c>
      <c r="G16" s="101" t="s">
        <v>160</v>
      </c>
      <c r="H16" s="102">
        <v>42901</v>
      </c>
      <c r="I16" s="140">
        <v>42903</v>
      </c>
      <c r="J16" s="125">
        <v>1</v>
      </c>
      <c r="K16" s="102">
        <v>42901</v>
      </c>
      <c r="L16" s="140">
        <v>42904</v>
      </c>
      <c r="M16" s="125">
        <v>2</v>
      </c>
      <c r="N16" s="103"/>
    </row>
    <row r="17" spans="2:14" ht="24">
      <c r="B17" s="37">
        <v>5</v>
      </c>
      <c r="C17" s="100" t="s">
        <v>154</v>
      </c>
      <c r="D17" s="100" t="s">
        <v>174</v>
      </c>
      <c r="E17" s="101" t="s">
        <v>223</v>
      </c>
      <c r="F17" s="101" t="s">
        <v>160</v>
      </c>
      <c r="G17" s="101" t="s">
        <v>168</v>
      </c>
      <c r="H17" s="102">
        <v>42901</v>
      </c>
      <c r="I17" s="140">
        <v>42903</v>
      </c>
      <c r="J17" s="125">
        <v>1.2</v>
      </c>
      <c r="K17" s="102">
        <v>42901</v>
      </c>
      <c r="L17" s="140">
        <v>42904</v>
      </c>
      <c r="M17" s="125">
        <v>1.2</v>
      </c>
      <c r="N17" s="103"/>
    </row>
    <row r="18" spans="2:14" ht="24">
      <c r="B18" s="37">
        <v>6</v>
      </c>
      <c r="C18" s="100" t="s">
        <v>154</v>
      </c>
      <c r="D18" s="100" t="s">
        <v>174</v>
      </c>
      <c r="E18" s="101" t="s">
        <v>224</v>
      </c>
      <c r="F18" s="101" t="s">
        <v>180</v>
      </c>
      <c r="G18" s="101" t="s">
        <v>160</v>
      </c>
      <c r="H18" s="102">
        <v>42901</v>
      </c>
      <c r="I18" s="140">
        <v>42903</v>
      </c>
      <c r="J18" s="125">
        <v>2</v>
      </c>
      <c r="K18" s="102">
        <v>42901</v>
      </c>
      <c r="L18" s="140">
        <v>42904</v>
      </c>
      <c r="M18" s="125">
        <v>2</v>
      </c>
      <c r="N18" s="103"/>
    </row>
    <row r="19" spans="2:14" ht="24">
      <c r="B19" s="37">
        <v>7</v>
      </c>
      <c r="C19" s="100" t="s">
        <v>154</v>
      </c>
      <c r="D19" s="100" t="s">
        <v>174</v>
      </c>
      <c r="E19" s="101" t="s">
        <v>225</v>
      </c>
      <c r="F19" s="101" t="s">
        <v>160</v>
      </c>
      <c r="G19" s="101" t="s">
        <v>168</v>
      </c>
      <c r="H19" s="102">
        <v>42901</v>
      </c>
      <c r="I19" s="140">
        <v>42903</v>
      </c>
      <c r="J19" s="125">
        <v>1</v>
      </c>
      <c r="K19" s="102">
        <v>42901</v>
      </c>
      <c r="L19" s="140">
        <v>42904</v>
      </c>
      <c r="M19" s="125">
        <v>1</v>
      </c>
      <c r="N19" s="103"/>
    </row>
    <row r="20" spans="2:14" ht="24">
      <c r="B20" s="37">
        <v>8</v>
      </c>
      <c r="C20" s="100" t="s">
        <v>154</v>
      </c>
      <c r="D20" s="100" t="s">
        <v>178</v>
      </c>
      <c r="E20" s="101" t="s">
        <v>226</v>
      </c>
      <c r="F20" s="101" t="s">
        <v>179</v>
      </c>
      <c r="G20" s="101" t="s">
        <v>160</v>
      </c>
      <c r="H20" s="102">
        <v>42901</v>
      </c>
      <c r="I20" s="140">
        <v>42903</v>
      </c>
      <c r="J20" s="125">
        <v>1.5</v>
      </c>
      <c r="K20" s="102">
        <v>42901</v>
      </c>
      <c r="L20" s="140">
        <v>42904</v>
      </c>
      <c r="M20" s="125">
        <v>1.2</v>
      </c>
      <c r="N20" s="103"/>
    </row>
    <row r="21" spans="2:14" ht="24">
      <c r="B21" s="37">
        <v>9</v>
      </c>
      <c r="C21" s="100" t="s">
        <v>154</v>
      </c>
      <c r="D21" s="100" t="s">
        <v>178</v>
      </c>
      <c r="E21" s="101" t="s">
        <v>227</v>
      </c>
      <c r="F21" s="101" t="s">
        <v>179</v>
      </c>
      <c r="G21" s="101" t="s">
        <v>160</v>
      </c>
      <c r="H21" s="102">
        <v>42901</v>
      </c>
      <c r="I21" s="140">
        <v>42903</v>
      </c>
      <c r="J21" s="125">
        <v>2</v>
      </c>
      <c r="K21" s="102">
        <v>42901</v>
      </c>
      <c r="L21" s="140">
        <v>42904</v>
      </c>
      <c r="M21" s="125">
        <v>1</v>
      </c>
      <c r="N21" s="103"/>
    </row>
    <row r="22" spans="2:14" ht="24">
      <c r="B22" s="37">
        <v>10</v>
      </c>
      <c r="C22" s="100" t="s">
        <v>154</v>
      </c>
      <c r="D22" s="100" t="s">
        <v>178</v>
      </c>
      <c r="E22" s="101" t="s">
        <v>228</v>
      </c>
      <c r="F22" s="101" t="s">
        <v>179</v>
      </c>
      <c r="G22" s="101" t="s">
        <v>160</v>
      </c>
      <c r="H22" s="102">
        <v>42901</v>
      </c>
      <c r="I22" s="140">
        <v>42903</v>
      </c>
      <c r="J22" s="125">
        <v>1.2</v>
      </c>
      <c r="K22" s="102">
        <v>42901</v>
      </c>
      <c r="L22" s="140">
        <v>42904</v>
      </c>
      <c r="M22" s="125">
        <v>1.4</v>
      </c>
      <c r="N22" s="103"/>
    </row>
    <row r="23" spans="2:14" ht="36">
      <c r="B23" s="37">
        <v>11</v>
      </c>
      <c r="C23" s="100" t="s">
        <v>154</v>
      </c>
      <c r="D23" s="100" t="s">
        <v>177</v>
      </c>
      <c r="E23" s="101" t="s">
        <v>229</v>
      </c>
      <c r="F23" s="101" t="s">
        <v>186</v>
      </c>
      <c r="G23" s="101" t="s">
        <v>160</v>
      </c>
      <c r="H23" s="102">
        <v>42901</v>
      </c>
      <c r="I23" s="140">
        <v>42903</v>
      </c>
      <c r="J23" s="125">
        <v>2</v>
      </c>
      <c r="K23" s="102">
        <v>42901</v>
      </c>
      <c r="L23" s="140">
        <v>42904</v>
      </c>
      <c r="M23" s="125">
        <v>1.4</v>
      </c>
      <c r="N23" s="103"/>
    </row>
    <row r="24" spans="2:14" ht="24">
      <c r="B24" s="37">
        <v>12</v>
      </c>
      <c r="C24" s="100" t="s">
        <v>154</v>
      </c>
      <c r="D24" s="100" t="s">
        <v>177</v>
      </c>
      <c r="E24" s="101" t="s">
        <v>230</v>
      </c>
      <c r="F24" s="101" t="s">
        <v>180</v>
      </c>
      <c r="G24" s="101" t="s">
        <v>160</v>
      </c>
      <c r="H24" s="102">
        <v>42901</v>
      </c>
      <c r="I24" s="140">
        <v>42903</v>
      </c>
      <c r="J24" s="125">
        <v>2</v>
      </c>
      <c r="K24" s="102">
        <v>42901</v>
      </c>
      <c r="L24" s="140">
        <v>42904</v>
      </c>
      <c r="M24" s="125">
        <v>1.3</v>
      </c>
      <c r="N24" s="103"/>
    </row>
    <row r="25" spans="2:14" ht="24">
      <c r="B25" s="37">
        <v>13</v>
      </c>
      <c r="C25" s="100" t="s">
        <v>154</v>
      </c>
      <c r="D25" s="100" t="s">
        <v>175</v>
      </c>
      <c r="E25" s="101" t="s">
        <v>231</v>
      </c>
      <c r="F25" s="101" t="s">
        <v>160</v>
      </c>
      <c r="G25" s="101" t="s">
        <v>168</v>
      </c>
      <c r="H25" s="102">
        <v>42901</v>
      </c>
      <c r="I25" s="140">
        <v>42903</v>
      </c>
      <c r="J25" s="125">
        <v>1</v>
      </c>
      <c r="K25" s="102">
        <v>42901</v>
      </c>
      <c r="L25" s="140">
        <v>42904</v>
      </c>
      <c r="M25" s="125">
        <v>1.3</v>
      </c>
      <c r="N25" s="103"/>
    </row>
    <row r="26" spans="2:14" ht="24">
      <c r="B26" s="37">
        <v>14</v>
      </c>
      <c r="C26" s="100" t="s">
        <v>154</v>
      </c>
      <c r="D26" s="100" t="s">
        <v>175</v>
      </c>
      <c r="E26" s="101" t="s">
        <v>232</v>
      </c>
      <c r="F26" s="101" t="s">
        <v>160</v>
      </c>
      <c r="G26" s="101" t="s">
        <v>168</v>
      </c>
      <c r="H26" s="102">
        <v>42901</v>
      </c>
      <c r="I26" s="140">
        <v>42903</v>
      </c>
      <c r="J26" s="125">
        <v>1</v>
      </c>
      <c r="K26" s="102">
        <v>42901</v>
      </c>
      <c r="L26" s="140">
        <v>42904</v>
      </c>
      <c r="M26" s="125">
        <v>2</v>
      </c>
      <c r="N26" s="103"/>
    </row>
    <row r="27" spans="2:14" ht="24">
      <c r="B27" s="37">
        <v>15</v>
      </c>
      <c r="C27" s="100" t="s">
        <v>154</v>
      </c>
      <c r="D27" s="100" t="s">
        <v>175</v>
      </c>
      <c r="E27" s="101" t="s">
        <v>233</v>
      </c>
      <c r="F27" s="101" t="s">
        <v>160</v>
      </c>
      <c r="G27" s="101" t="s">
        <v>168</v>
      </c>
      <c r="H27" s="102">
        <v>42901</v>
      </c>
      <c r="I27" s="140">
        <v>42903</v>
      </c>
      <c r="J27" s="125">
        <v>1</v>
      </c>
      <c r="K27" s="102">
        <v>42901</v>
      </c>
      <c r="L27" s="140">
        <v>42904</v>
      </c>
      <c r="M27" s="125">
        <v>1</v>
      </c>
      <c r="N27" s="103"/>
    </row>
    <row r="28" spans="2:14" ht="24">
      <c r="B28" s="37">
        <v>16</v>
      </c>
      <c r="C28" s="100" t="s">
        <v>154</v>
      </c>
      <c r="D28" s="100" t="s">
        <v>175</v>
      </c>
      <c r="E28" s="101" t="s">
        <v>234</v>
      </c>
      <c r="F28" s="101" t="s">
        <v>160</v>
      </c>
      <c r="G28" s="101" t="s">
        <v>168</v>
      </c>
      <c r="H28" s="102">
        <v>42901</v>
      </c>
      <c r="I28" s="140">
        <v>42903</v>
      </c>
      <c r="J28" s="125">
        <v>2</v>
      </c>
      <c r="K28" s="102">
        <v>42901</v>
      </c>
      <c r="L28" s="140">
        <v>42904</v>
      </c>
      <c r="M28" s="125">
        <v>1.4</v>
      </c>
      <c r="N28" s="103"/>
    </row>
    <row r="29" spans="2:14" ht="36">
      <c r="B29" s="37">
        <v>17</v>
      </c>
      <c r="C29" s="100" t="s">
        <v>154</v>
      </c>
      <c r="D29" s="100" t="s">
        <v>177</v>
      </c>
      <c r="E29" s="101" t="s">
        <v>235</v>
      </c>
      <c r="F29" s="101" t="s">
        <v>180</v>
      </c>
      <c r="G29" s="101" t="s">
        <v>160</v>
      </c>
      <c r="H29" s="102">
        <v>42901</v>
      </c>
      <c r="I29" s="140">
        <v>42903</v>
      </c>
      <c r="J29" s="125">
        <v>1.3</v>
      </c>
      <c r="K29" s="102">
        <v>42901</v>
      </c>
      <c r="L29" s="140">
        <v>42904</v>
      </c>
      <c r="M29" s="125">
        <v>1</v>
      </c>
      <c r="N29" s="103"/>
    </row>
    <row r="30" spans="2:14" ht="24">
      <c r="B30" s="37">
        <v>18</v>
      </c>
      <c r="C30" s="100" t="s">
        <v>154</v>
      </c>
      <c r="D30" s="100" t="s">
        <v>177</v>
      </c>
      <c r="E30" s="101" t="s">
        <v>241</v>
      </c>
      <c r="F30" s="101" t="s">
        <v>180</v>
      </c>
      <c r="G30" s="101" t="s">
        <v>160</v>
      </c>
      <c r="H30" s="102">
        <v>42901</v>
      </c>
      <c r="I30" s="140">
        <v>42903</v>
      </c>
      <c r="J30" s="125">
        <v>1.3</v>
      </c>
      <c r="K30" s="102">
        <v>42901</v>
      </c>
      <c r="L30" s="140">
        <v>42904</v>
      </c>
      <c r="M30" s="125">
        <v>1</v>
      </c>
      <c r="N30" s="103"/>
    </row>
    <row r="31" spans="2:14" ht="24">
      <c r="B31" s="37">
        <v>19</v>
      </c>
      <c r="C31" s="100" t="s">
        <v>154</v>
      </c>
      <c r="D31" s="100" t="s">
        <v>177</v>
      </c>
      <c r="E31" s="101" t="s">
        <v>242</v>
      </c>
      <c r="F31" s="101" t="s">
        <v>180</v>
      </c>
      <c r="G31" s="101" t="s">
        <v>160</v>
      </c>
      <c r="H31" s="102">
        <v>42901</v>
      </c>
      <c r="I31" s="140">
        <v>42903</v>
      </c>
      <c r="J31" s="125">
        <v>1.3</v>
      </c>
      <c r="K31" s="102">
        <v>42901</v>
      </c>
      <c r="L31" s="140">
        <v>42904</v>
      </c>
      <c r="M31" s="125">
        <v>1</v>
      </c>
      <c r="N31" s="103"/>
    </row>
    <row r="32" spans="2:14" ht="24">
      <c r="B32" s="37">
        <v>20</v>
      </c>
      <c r="C32" s="100" t="s">
        <v>154</v>
      </c>
      <c r="D32" s="100" t="s">
        <v>176</v>
      </c>
      <c r="E32" s="101" t="s">
        <v>236</v>
      </c>
      <c r="F32" s="101" t="s">
        <v>168</v>
      </c>
      <c r="G32" s="101" t="s">
        <v>160</v>
      </c>
      <c r="H32" s="102">
        <v>42901</v>
      </c>
      <c r="I32" s="140">
        <v>42903</v>
      </c>
      <c r="J32" s="125">
        <v>2</v>
      </c>
      <c r="K32" s="102">
        <v>42901</v>
      </c>
      <c r="L32" s="140">
        <v>42904</v>
      </c>
      <c r="M32" s="125">
        <v>1.3</v>
      </c>
      <c r="N32" s="103"/>
    </row>
    <row r="33" spans="1:14" ht="24">
      <c r="B33" s="37">
        <v>21</v>
      </c>
      <c r="C33" s="100" t="s">
        <v>154</v>
      </c>
      <c r="D33" s="100" t="s">
        <v>176</v>
      </c>
      <c r="E33" s="101" t="s">
        <v>237</v>
      </c>
      <c r="F33" s="101" t="s">
        <v>168</v>
      </c>
      <c r="G33" s="101" t="s">
        <v>160</v>
      </c>
      <c r="H33" s="102">
        <v>42901</v>
      </c>
      <c r="I33" s="140">
        <v>42903</v>
      </c>
      <c r="J33" s="125">
        <v>1</v>
      </c>
      <c r="K33" s="102">
        <v>42901</v>
      </c>
      <c r="L33" s="140">
        <v>42904</v>
      </c>
      <c r="M33" s="125">
        <v>1</v>
      </c>
      <c r="N33" s="103"/>
    </row>
    <row r="34" spans="1:14" ht="24">
      <c r="B34" s="37">
        <v>22</v>
      </c>
      <c r="C34" s="100" t="s">
        <v>154</v>
      </c>
      <c r="D34" s="100" t="s">
        <v>176</v>
      </c>
      <c r="E34" s="101" t="s">
        <v>238</v>
      </c>
      <c r="F34" s="101" t="s">
        <v>168</v>
      </c>
      <c r="G34" s="101" t="s">
        <v>160</v>
      </c>
      <c r="H34" s="102">
        <v>42901</v>
      </c>
      <c r="I34" s="140">
        <v>42903</v>
      </c>
      <c r="J34" s="125">
        <v>1.3</v>
      </c>
      <c r="K34" s="102">
        <v>42901</v>
      </c>
      <c r="L34" s="140">
        <v>42904</v>
      </c>
      <c r="M34" s="125">
        <v>1.3</v>
      </c>
      <c r="N34" s="103"/>
    </row>
    <row r="35" spans="1:14" ht="24">
      <c r="A35" s="10"/>
      <c r="B35" s="37">
        <v>23</v>
      </c>
      <c r="C35" s="100" t="s">
        <v>154</v>
      </c>
      <c r="D35" s="100" t="s">
        <v>176</v>
      </c>
      <c r="E35" s="101" t="s">
        <v>239</v>
      </c>
      <c r="F35" s="101" t="s">
        <v>168</v>
      </c>
      <c r="G35" s="101" t="s">
        <v>160</v>
      </c>
      <c r="H35" s="102">
        <v>42901</v>
      </c>
      <c r="I35" s="140">
        <v>42903</v>
      </c>
      <c r="J35" s="125">
        <v>1.3</v>
      </c>
      <c r="K35" s="102">
        <v>42901</v>
      </c>
      <c r="L35" s="140">
        <v>42904</v>
      </c>
      <c r="M35" s="125">
        <v>1.3</v>
      </c>
      <c r="N35" s="103"/>
    </row>
    <row r="36" spans="1:14" ht="24">
      <c r="A36" s="10"/>
      <c r="B36" s="37">
        <v>24</v>
      </c>
      <c r="C36" s="100" t="s">
        <v>154</v>
      </c>
      <c r="D36" s="100" t="s">
        <v>172</v>
      </c>
      <c r="E36" s="101" t="s">
        <v>240</v>
      </c>
      <c r="F36" s="101" t="s">
        <v>168</v>
      </c>
      <c r="G36" s="101" t="s">
        <v>160</v>
      </c>
      <c r="H36" s="102">
        <v>42901</v>
      </c>
      <c r="I36" s="140">
        <v>42903</v>
      </c>
      <c r="J36" s="125">
        <v>1.4</v>
      </c>
      <c r="K36" s="102">
        <v>42901</v>
      </c>
      <c r="L36" s="140">
        <v>42904</v>
      </c>
      <c r="M36" s="125">
        <v>0.3</v>
      </c>
      <c r="N36" s="103"/>
    </row>
    <row r="37" spans="1:14" ht="24">
      <c r="A37" s="10"/>
      <c r="B37" s="37">
        <v>25</v>
      </c>
      <c r="C37" s="100" t="s">
        <v>154</v>
      </c>
      <c r="D37" s="145" t="s">
        <v>151</v>
      </c>
      <c r="E37" s="146" t="s">
        <v>249</v>
      </c>
      <c r="F37" s="101" t="s">
        <v>179</v>
      </c>
      <c r="G37" s="101" t="s">
        <v>160</v>
      </c>
      <c r="H37" s="102">
        <v>42933</v>
      </c>
      <c r="I37" s="102"/>
      <c r="J37" s="125">
        <v>1.2</v>
      </c>
      <c r="K37" s="102"/>
      <c r="L37" s="102"/>
      <c r="M37" s="125"/>
      <c r="N37" s="103"/>
    </row>
    <row r="38" spans="1:14" ht="24">
      <c r="A38" s="10"/>
      <c r="B38" s="37">
        <v>26</v>
      </c>
      <c r="C38" s="100" t="s">
        <v>154</v>
      </c>
      <c r="D38" s="145" t="s">
        <v>150</v>
      </c>
      <c r="E38" s="146" t="s">
        <v>250</v>
      </c>
      <c r="F38" s="101" t="s">
        <v>179</v>
      </c>
      <c r="G38" s="101" t="s">
        <v>160</v>
      </c>
      <c r="H38" s="102">
        <v>42933</v>
      </c>
      <c r="I38" s="102"/>
      <c r="J38" s="125">
        <v>1.2</v>
      </c>
      <c r="K38" s="102"/>
      <c r="L38" s="102"/>
      <c r="M38" s="125"/>
      <c r="N38" s="103"/>
    </row>
    <row r="39" spans="1:14" ht="24">
      <c r="A39" s="10"/>
      <c r="B39" s="37">
        <v>27</v>
      </c>
      <c r="C39" s="100" t="s">
        <v>154</v>
      </c>
      <c r="D39" s="145" t="s">
        <v>152</v>
      </c>
      <c r="E39" s="146" t="s">
        <v>251</v>
      </c>
      <c r="F39" s="146" t="s">
        <v>160</v>
      </c>
      <c r="G39" s="101" t="s">
        <v>168</v>
      </c>
      <c r="H39" s="102">
        <v>42933</v>
      </c>
      <c r="I39" s="102"/>
      <c r="J39" s="125">
        <v>0.45</v>
      </c>
      <c r="K39" s="102"/>
      <c r="L39" s="102"/>
      <c r="M39" s="125"/>
      <c r="N39" s="103"/>
    </row>
    <row r="40" spans="1:14" ht="24">
      <c r="A40" s="10"/>
      <c r="B40" s="37">
        <v>28</v>
      </c>
      <c r="C40" s="100" t="s">
        <v>154</v>
      </c>
      <c r="D40" s="145" t="s">
        <v>152</v>
      </c>
      <c r="E40" s="146" t="s">
        <v>252</v>
      </c>
      <c r="F40" s="146" t="s">
        <v>160</v>
      </c>
      <c r="G40" s="101" t="s">
        <v>168</v>
      </c>
      <c r="H40" s="102">
        <v>42933</v>
      </c>
      <c r="I40" s="102"/>
      <c r="J40" s="125">
        <v>0.45</v>
      </c>
      <c r="K40" s="102"/>
      <c r="L40" s="102"/>
      <c r="M40" s="125"/>
      <c r="N40" s="103"/>
    </row>
    <row r="41" spans="1:14" ht="24">
      <c r="A41" s="10"/>
      <c r="B41" s="37">
        <v>29</v>
      </c>
      <c r="C41" s="100" t="s">
        <v>154</v>
      </c>
      <c r="D41" s="145" t="s">
        <v>153</v>
      </c>
      <c r="E41" s="146" t="s">
        <v>253</v>
      </c>
      <c r="F41" s="146" t="s">
        <v>186</v>
      </c>
      <c r="G41" s="101" t="s">
        <v>160</v>
      </c>
      <c r="H41" s="102">
        <v>42933</v>
      </c>
      <c r="I41" s="102"/>
      <c r="J41" s="125">
        <v>1</v>
      </c>
      <c r="K41" s="102"/>
      <c r="L41" s="102"/>
      <c r="M41" s="125"/>
      <c r="N41" s="103"/>
    </row>
    <row r="42" spans="1:14" ht="24">
      <c r="A42" s="10"/>
      <c r="B42" s="37">
        <v>30</v>
      </c>
      <c r="C42" s="100" t="s">
        <v>154</v>
      </c>
      <c r="D42" s="145" t="s">
        <v>153</v>
      </c>
      <c r="E42" s="146" t="s">
        <v>254</v>
      </c>
      <c r="F42" s="146" t="s">
        <v>186</v>
      </c>
      <c r="G42" s="101" t="s">
        <v>160</v>
      </c>
      <c r="H42" s="102">
        <v>42933</v>
      </c>
      <c r="I42" s="102"/>
      <c r="J42" s="125">
        <v>1</v>
      </c>
      <c r="K42" s="102"/>
      <c r="L42" s="102"/>
      <c r="M42" s="125"/>
      <c r="N42" s="103"/>
    </row>
    <row r="43" spans="1:14" ht="24">
      <c r="A43" s="10"/>
      <c r="B43" s="37">
        <v>31</v>
      </c>
      <c r="C43" s="100" t="s">
        <v>154</v>
      </c>
      <c r="D43" s="145" t="s">
        <v>153</v>
      </c>
      <c r="E43" s="146" t="s">
        <v>257</v>
      </c>
      <c r="F43" s="146" t="s">
        <v>168</v>
      </c>
      <c r="G43" s="101" t="s">
        <v>160</v>
      </c>
      <c r="H43" s="102">
        <v>42933</v>
      </c>
      <c r="I43" s="102"/>
      <c r="J43" s="125">
        <v>3</v>
      </c>
      <c r="K43" s="102"/>
      <c r="L43" s="102"/>
      <c r="M43" s="125"/>
      <c r="N43" s="103"/>
    </row>
    <row r="44" spans="1:14" ht="24">
      <c r="B44" s="37">
        <v>32</v>
      </c>
      <c r="C44" s="100" t="s">
        <v>154</v>
      </c>
      <c r="D44" s="145" t="s">
        <v>153</v>
      </c>
      <c r="E44" s="146" t="s">
        <v>255</v>
      </c>
      <c r="F44" s="146" t="s">
        <v>186</v>
      </c>
      <c r="G44" s="101" t="s">
        <v>160</v>
      </c>
      <c r="H44" s="102">
        <v>42933</v>
      </c>
      <c r="I44" s="102"/>
      <c r="J44" s="125">
        <v>1</v>
      </c>
      <c r="K44" s="102"/>
      <c r="L44" s="102"/>
      <c r="M44" s="125"/>
      <c r="N44" s="103"/>
    </row>
    <row r="45" spans="1:14">
      <c r="B45" s="8"/>
      <c r="J45" s="143">
        <f>SUM(J13:J36)</f>
        <v>32.800000000000004</v>
      </c>
      <c r="L45" s="144" t="s">
        <v>16</v>
      </c>
      <c r="M45" s="143">
        <f>SUM(M13:M36)</f>
        <v>31.400000000000002</v>
      </c>
    </row>
    <row r="46" spans="1:14">
      <c r="B46" s="8"/>
      <c r="D46" s="9"/>
      <c r="E46" s="9"/>
    </row>
    <row r="51" spans="1:1" ht="12.75" customHeight="1"/>
    <row r="52" spans="1:1">
      <c r="A52" s="10"/>
    </row>
    <row r="53" spans="1:1">
      <c r="A53" s="10"/>
    </row>
    <row r="54" spans="1:1">
      <c r="A54" s="10"/>
    </row>
    <row r="55" spans="1:1" ht="12.75" customHeight="1"/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3">
    <dataValidation type="list" allowBlank="1" showInputMessage="1" showErrorMessage="1" sqref="C13:C44">
      <formula1>TipoProy</formula1>
    </dataValidation>
    <dataValidation type="list" allowBlank="1" showInputMessage="1" showErrorMessage="1" sqref="D13:D44">
      <formula1>f_depar</formula1>
    </dataValidation>
    <dataValidation type="list" allowBlank="1" showInputMessage="1" showErrorMessage="1" sqref="E19:E44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36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41" sqref="G41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4" t="s">
        <v>30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89" t="s">
        <v>119</v>
      </c>
      <c r="D4" s="89" t="s">
        <v>157</v>
      </c>
      <c r="E4" s="27" t="s">
        <v>110</v>
      </c>
      <c r="F4" s="27" t="s">
        <v>23</v>
      </c>
      <c r="G4" s="27" t="s">
        <v>26</v>
      </c>
      <c r="H4" s="89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6">
        <v>1</v>
      </c>
      <c r="B5" s="107">
        <v>1</v>
      </c>
      <c r="C5" s="108" t="str">
        <f>VLOOKUP(B5,Planificación!$B$13:$E$91,2,FALSE)</f>
        <v>Desarrollo de Sistemas</v>
      </c>
      <c r="D5" s="109" t="str">
        <f>VLOOKUP(B5,Planificación!$B$13:$E$91,4,FALSE)</f>
        <v>Plan de proyecto (PPROY)</v>
      </c>
      <c r="E5" s="108" t="str">
        <f>VLOOKUP(B5,Planificación!$B$13:$G$91,5,FALSE)</f>
        <v>Miguel Cotrina</v>
      </c>
      <c r="F5" s="108" t="str">
        <f>VLOOKUP(B5,Planificación!$B$13:$G$91,6,FALSE)</f>
        <v>Luis Torres</v>
      </c>
      <c r="G5" s="111" t="s">
        <v>183</v>
      </c>
      <c r="H5" s="110" t="s">
        <v>148</v>
      </c>
      <c r="I5" s="110" t="s">
        <v>94</v>
      </c>
      <c r="J5" s="110" t="s">
        <v>168</v>
      </c>
      <c r="K5" s="112"/>
      <c r="L5" s="113">
        <v>42903</v>
      </c>
      <c r="M5" s="113">
        <v>42905</v>
      </c>
      <c r="N5" s="114">
        <v>1</v>
      </c>
      <c r="O5" s="129"/>
    </row>
    <row r="6" spans="1:15" ht="24">
      <c r="A6" s="106">
        <v>2</v>
      </c>
      <c r="B6" s="107">
        <v>2</v>
      </c>
      <c r="C6" s="108" t="str">
        <f>VLOOKUP(B6,Planificación!$B$13:$E$91,2,FALSE)</f>
        <v>Desarrollo de Sistemas</v>
      </c>
      <c r="D6" s="109" t="str">
        <f>VLOOKUP(B6,Planificación!$B$13:$E$91,4,FALSE)</f>
        <v>Acta de reuniones (ARINT- AREXT)</v>
      </c>
      <c r="E6" s="108" t="str">
        <f>VLOOKUP(B6,Planificación!$B$13:$F$91,5,FALSE)</f>
        <v>Luis Torres</v>
      </c>
      <c r="F6" s="108" t="str">
        <f>VLOOKUP(B6,Planificación!$B$13:$G$91,6,FALSE)</f>
        <v>Miguel Cotrina</v>
      </c>
      <c r="G6" s="111" t="s">
        <v>187</v>
      </c>
      <c r="H6" s="110"/>
      <c r="I6" s="110" t="s">
        <v>94</v>
      </c>
      <c r="J6" s="110"/>
      <c r="K6" s="112"/>
      <c r="L6" s="113"/>
      <c r="M6" s="113"/>
      <c r="N6" s="114">
        <f>IF(M6&gt;0,1,0)</f>
        <v>0</v>
      </c>
      <c r="O6" s="129"/>
    </row>
    <row r="7" spans="1:15" ht="24">
      <c r="A7" s="106">
        <v>3</v>
      </c>
      <c r="B7" s="107">
        <v>3</v>
      </c>
      <c r="C7" s="108" t="str">
        <f>VLOOKUP(B7,Planificación!$B$13:$E$91,2,FALSE)</f>
        <v>Desarrollo de Sistemas</v>
      </c>
      <c r="D7" s="109" t="str">
        <f>VLOOKUP(B7,Planificación!$B$13:$E$91,4,FALSE)</f>
        <v>Cronograma de proyecto (CPROY)</v>
      </c>
      <c r="E7" s="108" t="str">
        <f>VLOOKUP(B7,Planificación!$B$13:$F$91,5,FALSE)</f>
        <v>Miguel Cotrina</v>
      </c>
      <c r="F7" s="108" t="str">
        <f>VLOOKUP(B7,Planificación!$B$13:$G$91,6,FALSE)</f>
        <v>Luis Torres</v>
      </c>
      <c r="G7" s="111" t="s">
        <v>215</v>
      </c>
      <c r="H7" s="110" t="s">
        <v>148</v>
      </c>
      <c r="I7" s="110" t="s">
        <v>94</v>
      </c>
      <c r="J7" s="110" t="s">
        <v>168</v>
      </c>
      <c r="K7" s="112"/>
      <c r="L7" s="113">
        <v>42903</v>
      </c>
      <c r="M7" s="113">
        <v>42905</v>
      </c>
      <c r="N7" s="114">
        <f>IF(M7&gt;0,1,0)</f>
        <v>1</v>
      </c>
      <c r="O7" s="129"/>
    </row>
    <row r="8" spans="1:15" ht="24">
      <c r="A8" s="106">
        <v>4</v>
      </c>
      <c r="B8" s="107">
        <v>4</v>
      </c>
      <c r="C8" s="108" t="str">
        <f>VLOOKUP(B8,Planificación!$B$13:$E$91,2,FALSE)</f>
        <v>Desarrollo de Sistemas</v>
      </c>
      <c r="D8" s="109" t="str">
        <f>VLOOKUP(B8,Planificación!$B$13:$E$91,4,FALSE)</f>
        <v>Proceso de gestion de proyecto (PGPROY)</v>
      </c>
      <c r="E8" s="108" t="str">
        <f>VLOOKUP(B8,Planificación!$B$13:$F$91,5,FALSE)</f>
        <v>Sebastian Diego</v>
      </c>
      <c r="F8" s="108" t="str">
        <f>VLOOKUP(B8,Planificación!$B$13:$G$91,6,FALSE)</f>
        <v>Luis Torres</v>
      </c>
      <c r="G8" s="111" t="s">
        <v>184</v>
      </c>
      <c r="H8" s="110" t="s">
        <v>148</v>
      </c>
      <c r="I8" s="110" t="s">
        <v>94</v>
      </c>
      <c r="J8" s="110" t="s">
        <v>170</v>
      </c>
      <c r="K8" s="112"/>
      <c r="L8" s="113">
        <v>42903</v>
      </c>
      <c r="M8" s="113">
        <v>42905</v>
      </c>
      <c r="N8" s="114">
        <f>IF(M8&gt;0,1,0)</f>
        <v>1</v>
      </c>
      <c r="O8" s="129"/>
    </row>
    <row r="9" spans="1:15" ht="41.25" customHeight="1">
      <c r="A9" s="106">
        <v>5</v>
      </c>
      <c r="B9" s="107">
        <v>5</v>
      </c>
      <c r="C9" s="108" t="str">
        <f>VLOOKUP(B9,Planificación!$B$13:$E$91,2,FALSE)</f>
        <v>Desarrollo de Sistemas</v>
      </c>
      <c r="D9" s="109" t="str">
        <f>VLOOKUP(B9,Planificación!$B$13:$E$91,4,FALSE)</f>
        <v>Aceptacion de entregables (ACENTRE)</v>
      </c>
      <c r="E9" s="108" t="str">
        <f>VLOOKUP(B9,Planificación!$B$13:$F$91,5,FALSE)</f>
        <v>Luis Torres</v>
      </c>
      <c r="F9" s="108" t="str">
        <f>VLOOKUP(B9,Planificación!$B$13:$G$91,6,FALSE)</f>
        <v>Miguel Cotrina</v>
      </c>
      <c r="G9" s="111" t="s">
        <v>193</v>
      </c>
      <c r="H9" s="110" t="s">
        <v>37</v>
      </c>
      <c r="I9" s="110" t="s">
        <v>94</v>
      </c>
      <c r="J9" s="110" t="s">
        <v>160</v>
      </c>
      <c r="K9" s="112"/>
      <c r="L9" s="113">
        <v>42903</v>
      </c>
      <c r="M9" s="113">
        <v>42905</v>
      </c>
      <c r="N9" s="114">
        <f>IF(M9&gt;0,1,0)</f>
        <v>1</v>
      </c>
      <c r="O9" s="129"/>
    </row>
    <row r="10" spans="1:15" ht="24">
      <c r="A10" s="106">
        <v>6</v>
      </c>
      <c r="B10" s="107">
        <v>6</v>
      </c>
      <c r="C10" s="108" t="str">
        <f>VLOOKUP(B10,Planificación!$B$13:$E$91,2,FALSE)</f>
        <v>Desarrollo de Sistemas</v>
      </c>
      <c r="D10" s="109" t="str">
        <f>VLOOKUP(B10,Planificación!$B$13:$E$91,4,FALSE)</f>
        <v>Avance Quincenales (IAVQUI)</v>
      </c>
      <c r="E10" s="108" t="str">
        <f>VLOOKUP(B10,Planificación!$B$13:$F$91,5,FALSE)</f>
        <v>Junio Trillo</v>
      </c>
      <c r="F10" s="108" t="str">
        <f>VLOOKUP(B10,Planificación!$B$13:$G$91,6,FALSE)</f>
        <v>Luis Torres</v>
      </c>
      <c r="G10" s="111" t="s">
        <v>185</v>
      </c>
      <c r="H10" s="110" t="s">
        <v>37</v>
      </c>
      <c r="I10" s="110" t="s">
        <v>94</v>
      </c>
      <c r="J10" s="110" t="s">
        <v>186</v>
      </c>
      <c r="K10" s="112"/>
      <c r="L10" s="113">
        <v>42903</v>
      </c>
      <c r="M10" s="113">
        <v>42905</v>
      </c>
      <c r="N10" s="114">
        <f t="shared" ref="N10:N15" si="0">IF(M10&gt;0,1,0)</f>
        <v>1</v>
      </c>
      <c r="O10" s="129"/>
    </row>
    <row r="11" spans="1:15" ht="24">
      <c r="A11" s="106">
        <v>7</v>
      </c>
      <c r="B11" s="107">
        <v>7</v>
      </c>
      <c r="C11" s="108" t="str">
        <f>VLOOKUP(B11,Planificación!$B$13:$E$91,2,FALSE)</f>
        <v>Desarrollo de Sistemas</v>
      </c>
      <c r="D11" s="109" t="str">
        <f>VLOOKUP(B11,Planificación!$B$13:$E$91,4,FALSE)</f>
        <v>Registro de riesgos (REGRI)</v>
      </c>
      <c r="E11" s="108" t="str">
        <f>VLOOKUP(B11,Planificación!$B$13:$F$91,5,FALSE)</f>
        <v>Luis Torres</v>
      </c>
      <c r="F11" s="108" t="str">
        <f>VLOOKUP(B11,Planificación!$B$13:$G$91,6,FALSE)</f>
        <v>Miguel Cotrina</v>
      </c>
      <c r="G11" s="111" t="s">
        <v>187</v>
      </c>
      <c r="H11" s="110"/>
      <c r="I11" s="110" t="s">
        <v>94</v>
      </c>
      <c r="J11" s="110"/>
      <c r="K11" s="112"/>
      <c r="L11" s="113"/>
      <c r="M11" s="113"/>
      <c r="N11" s="114">
        <f t="shared" si="0"/>
        <v>0</v>
      </c>
      <c r="O11" s="129"/>
    </row>
    <row r="12" spans="1:15" ht="45.75" customHeight="1">
      <c r="A12" s="106">
        <v>8</v>
      </c>
      <c r="B12" s="107">
        <v>8</v>
      </c>
      <c r="C12" s="108" t="str">
        <f>VLOOKUP(B12,Planificación!$B$13:$E$91,2,FALSE)</f>
        <v>Desarrollo de Sistemas</v>
      </c>
      <c r="D12" s="109" t="str">
        <f>VLOOKUP(B12,Planificación!$B$13:$E$91,4,FALSE)</f>
        <v>Registro de Items de configuracion (REGITCON)</v>
      </c>
      <c r="E12" s="108" t="str">
        <f>VLOOKUP(B12,Planificación!$B$13:$F$91,5,FALSE)</f>
        <v>Sebastian Diego</v>
      </c>
      <c r="F12" s="108" t="str">
        <f>VLOOKUP(B12,Planificación!$B$13:$G$91,6,FALSE)</f>
        <v>Luis Torres</v>
      </c>
      <c r="G12" s="111" t="s">
        <v>248</v>
      </c>
      <c r="H12" s="110" t="s">
        <v>148</v>
      </c>
      <c r="I12" s="110" t="s">
        <v>94</v>
      </c>
      <c r="J12" s="110" t="s">
        <v>179</v>
      </c>
      <c r="K12" s="112"/>
      <c r="L12" s="113">
        <v>42903</v>
      </c>
      <c r="M12" s="113">
        <v>42921</v>
      </c>
      <c r="N12" s="114">
        <f t="shared" si="0"/>
        <v>1</v>
      </c>
      <c r="O12" s="129"/>
    </row>
    <row r="13" spans="1:15" ht="24">
      <c r="A13" s="106">
        <v>9</v>
      </c>
      <c r="B13" s="107">
        <v>9</v>
      </c>
      <c r="C13" s="108" t="str">
        <f>VLOOKUP(B13,Planificación!$B$13:$E$91,2,FALSE)</f>
        <v>Desarrollo de Sistemas</v>
      </c>
      <c r="D13" s="109" t="str">
        <f>VLOOKUP(B13,Planificación!$B$13:$E$91,4,FALSE)</f>
        <v>Formato de solicitud de accesos (SOLACC)</v>
      </c>
      <c r="E13" s="108" t="str">
        <f>VLOOKUP(B13,Planificación!$B$13:$F$91,5,FALSE)</f>
        <v>Sebastian Diego</v>
      </c>
      <c r="F13" s="108" t="str">
        <f>VLOOKUP(B13,Planificación!$B$13:$G$91,6,FALSE)</f>
        <v>Luis Torres</v>
      </c>
      <c r="G13" s="111" t="s">
        <v>211</v>
      </c>
      <c r="H13" s="110" t="s">
        <v>37</v>
      </c>
      <c r="I13" s="110" t="s">
        <v>94</v>
      </c>
      <c r="J13" s="110" t="s">
        <v>179</v>
      </c>
      <c r="K13" s="112"/>
      <c r="L13" s="113">
        <v>42903</v>
      </c>
      <c r="M13" s="113">
        <v>42905</v>
      </c>
      <c r="N13" s="114">
        <f t="shared" si="0"/>
        <v>1</v>
      </c>
      <c r="O13" s="129"/>
    </row>
    <row r="14" spans="1:15" ht="24">
      <c r="A14" s="106">
        <v>10</v>
      </c>
      <c r="B14" s="107">
        <v>10</v>
      </c>
      <c r="C14" s="108" t="str">
        <f>VLOOKUP(B14,Planificación!$B$13:$E$91,2,FALSE)</f>
        <v>Desarrollo de Sistemas</v>
      </c>
      <c r="D14" s="109" t="str">
        <f>VLOOKUP(B14,Planificación!$B$13:$E$91,4,FALSE)</f>
        <v>Proceso de gestion de configuracion (PGC)</v>
      </c>
      <c r="E14" s="108" t="str">
        <f>VLOOKUP(B14,Planificación!$B$13:$F$91,5,FALSE)</f>
        <v>Sebastian Diego</v>
      </c>
      <c r="F14" s="108" t="str">
        <f>VLOOKUP(B14,Planificación!$B$13:$G$91,6,FALSE)</f>
        <v>Luis Torres</v>
      </c>
      <c r="G14" s="111" t="s">
        <v>191</v>
      </c>
      <c r="H14" s="110" t="s">
        <v>37</v>
      </c>
      <c r="I14" s="110" t="s">
        <v>94</v>
      </c>
      <c r="J14" s="110" t="s">
        <v>179</v>
      </c>
      <c r="K14" s="112"/>
      <c r="L14" s="113">
        <v>42903</v>
      </c>
      <c r="M14" s="113">
        <v>42905</v>
      </c>
      <c r="N14" s="114">
        <f t="shared" si="0"/>
        <v>1</v>
      </c>
      <c r="O14" s="129"/>
    </row>
    <row r="15" spans="1:15" ht="49.5" customHeight="1">
      <c r="A15" s="106">
        <v>11</v>
      </c>
      <c r="B15" s="107">
        <v>11</v>
      </c>
      <c r="C15" s="108" t="str">
        <f>VLOOKUP(B15,Planificación!$B$13:$E$91,2,FALSE)</f>
        <v>Desarrollo de Sistemas</v>
      </c>
      <c r="D15" s="109" t="str">
        <f>VLOOKUP(B15,Planificación!$B$13:$E$91,4,FALSE)</f>
        <v>Ficha de métricas de índice de cambios en ítems de configuración (FMICIC)</v>
      </c>
      <c r="E15" s="108" t="str">
        <f>VLOOKUP(B15,Planificación!$B$13:$F$91,5,FALSE)</f>
        <v>Junior Trillo</v>
      </c>
      <c r="F15" s="108" t="str">
        <f>VLOOKUP(B15,Planificación!$B$13:$G$91,6,FALSE)</f>
        <v>Luis Torres</v>
      </c>
      <c r="G15" s="111" t="s">
        <v>214</v>
      </c>
      <c r="H15" s="110" t="s">
        <v>148</v>
      </c>
      <c r="I15" s="110" t="s">
        <v>94</v>
      </c>
      <c r="J15" s="110" t="s">
        <v>186</v>
      </c>
      <c r="K15" s="112"/>
      <c r="L15" s="113">
        <v>42903</v>
      </c>
      <c r="M15" s="113">
        <v>42905</v>
      </c>
      <c r="N15" s="114">
        <f t="shared" si="0"/>
        <v>1</v>
      </c>
      <c r="O15" s="129"/>
    </row>
    <row r="16" spans="1:15" ht="51" customHeight="1">
      <c r="A16" s="106">
        <v>12</v>
      </c>
      <c r="B16" s="107">
        <v>12</v>
      </c>
      <c r="C16" s="108" t="str">
        <f>VLOOKUP(B16,Planificación!$B$13:$E$91,2,FALSE)</f>
        <v>Desarrollo de Sistemas</v>
      </c>
      <c r="D16" s="109" t="str">
        <f>VLOOKUP(B16,Planificación!$B$13:$E$91,4,FALSE)</f>
        <v xml:space="preserve"> Ficha de métricas de volatilidad de requerimientos (FMVREQM)</v>
      </c>
      <c r="E16" s="108" t="str">
        <f>VLOOKUP(B16,Planificación!$B$13:$F$91,5,FALSE)</f>
        <v>Junio Trillo</v>
      </c>
      <c r="F16" s="108" t="str">
        <f>VLOOKUP(B16,Planificación!$B$13:$G$91,6,FALSE)</f>
        <v>Luis Torres</v>
      </c>
      <c r="G16" s="111" t="s">
        <v>192</v>
      </c>
      <c r="H16" s="110" t="s">
        <v>37</v>
      </c>
      <c r="I16" s="110" t="s">
        <v>94</v>
      </c>
      <c r="J16" s="110" t="s">
        <v>186</v>
      </c>
      <c r="K16" s="112"/>
      <c r="L16" s="113">
        <v>42903</v>
      </c>
      <c r="M16" s="113">
        <v>42905</v>
      </c>
      <c r="N16" s="114">
        <f t="shared" ref="N16:N23" si="1">IF(M16&gt;0,1,0)</f>
        <v>1</v>
      </c>
      <c r="O16" s="129"/>
    </row>
    <row r="17" spans="1:15" ht="51" customHeight="1">
      <c r="A17" s="106">
        <v>13</v>
      </c>
      <c r="B17" s="107">
        <v>13</v>
      </c>
      <c r="C17" s="108" t="str">
        <f>VLOOKUP(B17,Planificación!$B$13:$E$91,2,FALSE)</f>
        <v>Desarrollo de Sistemas</v>
      </c>
      <c r="D17" s="109" t="str">
        <f>VLOOKUP(B17,Planificación!$B$13:$E$91,4,FALSE)</f>
        <v>CheckList de aseguramiento de la calidad (CHKQA)</v>
      </c>
      <c r="E17" s="108" t="str">
        <f>VLOOKUP(B17,Planificación!$B$13:$F$91,5,FALSE)</f>
        <v>Luis Torres</v>
      </c>
      <c r="F17" s="108" t="str">
        <f>VLOOKUP(B17,Planificación!$B$13:$G$91,6,FALSE)</f>
        <v>Miguel Cotrina</v>
      </c>
      <c r="G17" s="111" t="s">
        <v>244</v>
      </c>
      <c r="H17" s="110" t="s">
        <v>148</v>
      </c>
      <c r="I17" s="110" t="s">
        <v>94</v>
      </c>
      <c r="J17" s="110" t="s">
        <v>160</v>
      </c>
      <c r="K17" s="112"/>
      <c r="L17" s="113">
        <v>42903</v>
      </c>
      <c r="M17" s="113">
        <v>42904</v>
      </c>
      <c r="N17" s="114">
        <f t="shared" si="1"/>
        <v>1</v>
      </c>
      <c r="O17" s="129"/>
    </row>
    <row r="18" spans="1:15" ht="48">
      <c r="A18" s="106">
        <v>14</v>
      </c>
      <c r="B18" s="107">
        <v>14</v>
      </c>
      <c r="C18" s="108" t="str">
        <f>VLOOKUP(B18,Planificación!$B$13:$E$91,2,FALSE)</f>
        <v>Desarrollo de Sistemas</v>
      </c>
      <c r="D18" s="109" t="str">
        <f>VLOOKUP(B18,Planificación!$B$13:$E$91,4,FALSE)</f>
        <v>Herramienta de gestión de aseguramiento de calidad (HGQA)</v>
      </c>
      <c r="E18" s="108" t="str">
        <f>VLOOKUP(B18,Planificación!$B$13:$F$91,5,FALSE)</f>
        <v>Luis Torres</v>
      </c>
      <c r="F18" s="108" t="str">
        <f>VLOOKUP(B18,Planificación!$B$13:$G$91,6,FALSE)</f>
        <v>Miguel Cotrina</v>
      </c>
      <c r="G18" s="111" t="s">
        <v>243</v>
      </c>
      <c r="H18" s="110" t="s">
        <v>148</v>
      </c>
      <c r="I18" s="110" t="s">
        <v>94</v>
      </c>
      <c r="J18" s="110" t="s">
        <v>160</v>
      </c>
      <c r="K18" s="112"/>
      <c r="L18" s="113">
        <v>42903</v>
      </c>
      <c r="M18" s="113">
        <v>42905</v>
      </c>
      <c r="N18" s="114">
        <f t="shared" si="1"/>
        <v>1</v>
      </c>
      <c r="O18" s="129"/>
    </row>
    <row r="19" spans="1:15" ht="36">
      <c r="A19" s="106">
        <v>15</v>
      </c>
      <c r="B19" s="107">
        <v>15</v>
      </c>
      <c r="C19" s="108" t="str">
        <f>VLOOKUP(B19,Planificación!$B$13:$E$91,2,FALSE)</f>
        <v>Desarrollo de Sistemas</v>
      </c>
      <c r="D19" s="109" t="str">
        <f>VLOOKUP(B19,Planificación!$B$13:$E$91,4,FALSE)</f>
        <v>Matriz de seguimiento de proyecto interno (MSPQA)</v>
      </c>
      <c r="E19" s="108" t="str">
        <f>VLOOKUP(B19,Planificación!$B$13:$F$91,5,FALSE)</f>
        <v>Luis Torres</v>
      </c>
      <c r="F19" s="108" t="str">
        <f>VLOOKUP(B19,Planificación!$B$13:$G$91,6,FALSE)</f>
        <v>Miguel Cotrina</v>
      </c>
      <c r="G19" s="111" t="s">
        <v>247</v>
      </c>
      <c r="H19" s="110" t="s">
        <v>148</v>
      </c>
      <c r="I19" s="110" t="s">
        <v>94</v>
      </c>
      <c r="J19" s="110" t="s">
        <v>160</v>
      </c>
      <c r="K19" s="112"/>
      <c r="L19" s="113">
        <v>42903</v>
      </c>
      <c r="M19" s="113">
        <v>42905</v>
      </c>
      <c r="N19" s="114">
        <f t="shared" si="1"/>
        <v>1</v>
      </c>
      <c r="O19" s="129"/>
    </row>
    <row r="20" spans="1:15" ht="37.5" customHeight="1">
      <c r="A20" s="106">
        <v>16</v>
      </c>
      <c r="B20" s="107">
        <v>16</v>
      </c>
      <c r="C20" s="108" t="str">
        <f>VLOOKUP(B20,Planificación!$B$13:$E$91,2,FALSE)</f>
        <v>Desarrollo de Sistemas</v>
      </c>
      <c r="D20" s="109" t="str">
        <f>VLOOKUP(B20,Planificación!$B$13:$E$91,4,FALSE)</f>
        <v>Proceso de aseguramiento de calidad (PQA)</v>
      </c>
      <c r="E20" s="108" t="str">
        <f>VLOOKUP(B20,Planificación!$B$13:$F$91,5,FALSE)</f>
        <v>Luis Torres</v>
      </c>
      <c r="F20" s="108" t="str">
        <f>VLOOKUP(B20,Planificación!$B$13:$G$91,6,FALSE)</f>
        <v>Miguel Cotrina</v>
      </c>
      <c r="G20" s="111" t="s">
        <v>216</v>
      </c>
      <c r="H20" s="110" t="s">
        <v>148</v>
      </c>
      <c r="I20" s="110" t="s">
        <v>94</v>
      </c>
      <c r="J20" s="110" t="s">
        <v>160</v>
      </c>
      <c r="K20" s="112"/>
      <c r="L20" s="113">
        <v>42903</v>
      </c>
      <c r="M20" s="113">
        <v>42905</v>
      </c>
      <c r="N20" s="114">
        <f t="shared" si="1"/>
        <v>1</v>
      </c>
      <c r="O20" s="129"/>
    </row>
    <row r="21" spans="1:15" ht="57" customHeight="1">
      <c r="A21" s="106">
        <v>17</v>
      </c>
      <c r="B21" s="107">
        <v>17</v>
      </c>
      <c r="C21" s="108" t="str">
        <f>VLOOKUP(B21,Planificación!$B$13:$E$91,2,FALSE)</f>
        <v>Desarrollo de Sistemas</v>
      </c>
      <c r="D21" s="109" t="str">
        <f>VLOOKUP(B21,Planificación!$B$13:$E$91,4,FALSE)</f>
        <v>Fichas de métricas de numero de N conformidades QA del producto (FMNCONPRO)</v>
      </c>
      <c r="E21" s="108" t="str">
        <f>VLOOKUP(B21,Planificación!$B$13:$F$91,5,FALSE)</f>
        <v>Junio Trillo</v>
      </c>
      <c r="F21" s="108" t="str">
        <f>VLOOKUP(B21,Planificación!$B$13:$G$91,6,FALSE)</f>
        <v>Luis Torres</v>
      </c>
      <c r="G21" s="111" t="s">
        <v>217</v>
      </c>
      <c r="H21" s="110" t="s">
        <v>37</v>
      </c>
      <c r="I21" s="110" t="s">
        <v>94</v>
      </c>
      <c r="J21" s="110" t="s">
        <v>186</v>
      </c>
      <c r="K21" s="112"/>
      <c r="L21" s="113">
        <v>42903</v>
      </c>
      <c r="M21" s="113">
        <v>42905</v>
      </c>
      <c r="N21" s="114">
        <f t="shared" si="1"/>
        <v>1</v>
      </c>
      <c r="O21" s="129"/>
    </row>
    <row r="22" spans="1:15" ht="39" customHeight="1">
      <c r="A22" s="106">
        <v>18</v>
      </c>
      <c r="B22" s="107">
        <v>18</v>
      </c>
      <c r="C22" s="108" t="str">
        <f>VLOOKUP(B22,Planificación!$B$13:$E$91,2,FALSE)</f>
        <v>Desarrollo de Sistemas</v>
      </c>
      <c r="D22" s="109" t="str">
        <f>VLOOKUP(B22,Planificación!$B$13:$E$91,4,FALSE)</f>
        <v>Fichas de métricas de exposicion al riesgo (FMEXRI)</v>
      </c>
      <c r="E22" s="108" t="str">
        <f>VLOOKUP(B22,Planificación!$B$13:$F$91,5,FALSE)</f>
        <v>Junio Trillo</v>
      </c>
      <c r="F22" s="108" t="str">
        <f>VLOOKUP(B22,Planificación!$B$13:$G$91,6,FALSE)</f>
        <v>Luis Torres</v>
      </c>
      <c r="G22" s="111" t="s">
        <v>218</v>
      </c>
      <c r="H22" s="110" t="s">
        <v>37</v>
      </c>
      <c r="I22" s="110" t="s">
        <v>94</v>
      </c>
      <c r="J22" s="110" t="s">
        <v>168</v>
      </c>
      <c r="K22" s="112"/>
      <c r="L22" s="113">
        <v>42903</v>
      </c>
      <c r="M22" s="113">
        <v>42905</v>
      </c>
      <c r="N22" s="114">
        <f t="shared" si="1"/>
        <v>1</v>
      </c>
      <c r="O22" s="129"/>
    </row>
    <row r="23" spans="1:15" ht="37.5" customHeight="1">
      <c r="A23" s="106">
        <v>19</v>
      </c>
      <c r="B23" s="107">
        <v>19</v>
      </c>
      <c r="C23" s="108" t="str">
        <f>VLOOKUP(B23,Planificación!$B$13:$E$91,2,FALSE)</f>
        <v>Desarrollo de Sistemas</v>
      </c>
      <c r="D23" s="109" t="str">
        <f>VLOOKUP(B23,Planificación!$B$13:$E$91,4,FALSE)</f>
        <v>Tablero de metricas (TMETR)</v>
      </c>
      <c r="E23" s="108" t="str">
        <f>VLOOKUP(B23,Planificación!$B$13:$F$91,5,FALSE)</f>
        <v>Junio Trillo</v>
      </c>
      <c r="F23" s="108" t="str">
        <f>VLOOKUP(B23,Planificación!$B$13:$G$91,6,FALSE)</f>
        <v>Luis Torres</v>
      </c>
      <c r="G23" s="111" t="s">
        <v>212</v>
      </c>
      <c r="H23" s="110" t="s">
        <v>37</v>
      </c>
      <c r="I23" s="110" t="s">
        <v>94</v>
      </c>
      <c r="J23" s="110" t="s">
        <v>168</v>
      </c>
      <c r="K23" s="112"/>
      <c r="L23" s="113">
        <v>42903</v>
      </c>
      <c r="M23" s="113">
        <v>42905</v>
      </c>
      <c r="N23" s="114">
        <f t="shared" si="1"/>
        <v>1</v>
      </c>
      <c r="O23" s="129"/>
    </row>
    <row r="24" spans="1:15" ht="36">
      <c r="A24" s="106">
        <v>20</v>
      </c>
      <c r="B24" s="107">
        <v>20</v>
      </c>
      <c r="C24" s="108" t="str">
        <f>VLOOKUP(B24,Planificación!$B$13:$E$91,2,FALSE)</f>
        <v>Desarrollo de Sistemas</v>
      </c>
      <c r="D24" s="109" t="str">
        <f>VLOOKUP(B24,Planificación!$B$13:$E$91,4,FALSE)</f>
        <v>Solicitud de cambios a requerimientos (SOLCREQ)</v>
      </c>
      <c r="E24" s="108" t="str">
        <f>VLOOKUP(B24,Planificación!$B$13:$F$91,5,FALSE)</f>
        <v>Miguel Cotrina</v>
      </c>
      <c r="F24" s="108" t="str">
        <f>VLOOKUP(B24,Planificación!$B$13:$G$91,6,FALSE)</f>
        <v>Luis Torres</v>
      </c>
      <c r="G24" s="111" t="s">
        <v>213</v>
      </c>
      <c r="H24" s="110" t="s">
        <v>148</v>
      </c>
      <c r="I24" s="110" t="s">
        <v>94</v>
      </c>
      <c r="J24" s="110" t="s">
        <v>168</v>
      </c>
      <c r="K24" s="112"/>
      <c r="L24" s="113">
        <v>42903</v>
      </c>
      <c r="M24" s="113">
        <v>42905</v>
      </c>
      <c r="N24" s="114">
        <f t="shared" ref="N24:N26" si="2">IF(M24&gt;0,1,0)</f>
        <v>1</v>
      </c>
      <c r="O24" s="129"/>
    </row>
    <row r="25" spans="1:15" ht="36">
      <c r="A25" s="106">
        <v>21</v>
      </c>
      <c r="B25" s="107">
        <v>21</v>
      </c>
      <c r="C25" s="108" t="str">
        <f>VLOOKUP(B25,Planificación!$B$13:$E$91,2,FALSE)</f>
        <v>Desarrollo de Sistemas</v>
      </c>
      <c r="D25" s="109" t="str">
        <f>VLOOKUP(B25,Planificación!$B$13:$E$91,4,FALSE)</f>
        <v>Matriz de trazabilidad de requerimientos (MTREQM)</v>
      </c>
      <c r="E25" s="108" t="str">
        <f>VLOOKUP(B25,Planificación!$B$13:$F$91,5,FALSE)</f>
        <v>Miguel Cotrina</v>
      </c>
      <c r="F25" s="108" t="str">
        <f>VLOOKUP(B25,Planificación!$B$13:$G$91,6,FALSE)</f>
        <v>Luis Torres</v>
      </c>
      <c r="G25" s="111" t="s">
        <v>187</v>
      </c>
      <c r="H25" s="110"/>
      <c r="I25" s="110" t="s">
        <v>94</v>
      </c>
      <c r="J25" s="110"/>
      <c r="K25" s="112"/>
      <c r="L25" s="113"/>
      <c r="M25" s="113"/>
      <c r="N25" s="114">
        <f t="shared" si="2"/>
        <v>0</v>
      </c>
      <c r="O25" s="129"/>
    </row>
    <row r="26" spans="1:15" ht="36">
      <c r="A26" s="106">
        <v>22</v>
      </c>
      <c r="B26" s="107">
        <v>22</v>
      </c>
      <c r="C26" s="108" t="str">
        <f>VLOOKUP(B26,Planificación!$B$13:$E$91,2,FALSE)</f>
        <v>Desarrollo de Sistemas</v>
      </c>
      <c r="D26" s="109" t="str">
        <f>VLOOKUP(B26,Planificación!$B$13:$E$91,4,FALSE)</f>
        <v>Proceso de gestión de requerimientos (PGREQM)</v>
      </c>
      <c r="E26" s="108" t="str">
        <f>VLOOKUP(B26,Planificación!$B$13:$F$91,5,FALSE)</f>
        <v>Miguel Cotrina</v>
      </c>
      <c r="F26" s="108" t="str">
        <f>VLOOKUP(B26,Planificación!$B$13:$G$91,6,FALSE)</f>
        <v>Luis Torres</v>
      </c>
      <c r="G26" s="111" t="s">
        <v>246</v>
      </c>
      <c r="H26" s="110" t="s">
        <v>37</v>
      </c>
      <c r="I26" s="110" t="s">
        <v>94</v>
      </c>
      <c r="J26" s="110" t="s">
        <v>168</v>
      </c>
      <c r="K26" s="112"/>
      <c r="L26" s="113">
        <v>42903</v>
      </c>
      <c r="M26" s="113">
        <v>42905</v>
      </c>
      <c r="N26" s="114">
        <f t="shared" si="2"/>
        <v>1</v>
      </c>
      <c r="O26" s="129"/>
    </row>
    <row r="27" spans="1:15" ht="36">
      <c r="A27" s="106">
        <v>23</v>
      </c>
      <c r="B27" s="107">
        <v>23</v>
      </c>
      <c r="C27" s="108" t="str">
        <f>VLOOKUP(B27,Planificación!$B$13:$E$91,2,FALSE)</f>
        <v>Desarrollo de Sistemas</v>
      </c>
      <c r="D27" s="109" t="str">
        <f>VLOOKUP(B27,Planificación!$B$13:$E$91,4,FALSE)</f>
        <v>Registro de cambios a requerimientos (RCREQM)</v>
      </c>
      <c r="E27" s="108" t="str">
        <f>VLOOKUP(B27,Planificación!$B$13:$F$91,5,FALSE)</f>
        <v>Miguel Cotrina</v>
      </c>
      <c r="F27" s="108" t="str">
        <f>VLOOKUP(B27,Planificación!$B$13:$G$91,6,FALSE)</f>
        <v>Luis Torres</v>
      </c>
      <c r="G27" s="111" t="s">
        <v>245</v>
      </c>
      <c r="H27" s="110" t="s">
        <v>37</v>
      </c>
      <c r="I27" s="110" t="s">
        <v>94</v>
      </c>
      <c r="J27" s="110" t="s">
        <v>168</v>
      </c>
      <c r="K27" s="112"/>
      <c r="L27" s="113">
        <v>42903</v>
      </c>
      <c r="M27" s="113">
        <v>42905</v>
      </c>
      <c r="N27" s="114">
        <f t="shared" ref="N27" si="3">IF(M27&gt;0,1,0)</f>
        <v>1</v>
      </c>
      <c r="O27" s="129"/>
    </row>
    <row r="28" spans="1:15" ht="24">
      <c r="A28" s="106">
        <v>24</v>
      </c>
      <c r="B28" s="107">
        <v>24</v>
      </c>
      <c r="C28" s="108" t="str">
        <f>VLOOKUP(B28,Planificación!$B$13:$E$91,2,FALSE)</f>
        <v>Desarrollo de Sistemas</v>
      </c>
      <c r="D28" s="109" t="str">
        <f>VLOOKUP(B28,Planificación!$B$13:$E$91,4,FALSE)</f>
        <v>Lista maestra de requerimientos (LMR)</v>
      </c>
      <c r="E28" s="108" t="str">
        <f>VLOOKUP(B28,Planificación!$B$13:$F$91,5,FALSE)</f>
        <v>Miguel Cotrina</v>
      </c>
      <c r="F28" s="108" t="str">
        <f>VLOOKUP(B28,Planificación!$B$13:$G$91,6,FALSE)</f>
        <v>Luis Torres</v>
      </c>
      <c r="G28" s="111"/>
      <c r="H28" s="110"/>
      <c r="I28" s="110" t="s">
        <v>94</v>
      </c>
      <c r="J28" s="110"/>
      <c r="K28" s="112"/>
      <c r="L28" s="113"/>
      <c r="M28" s="113"/>
      <c r="N28" s="114">
        <f t="shared" ref="N28" si="4">IF(M28&gt;0,1,0)</f>
        <v>0</v>
      </c>
      <c r="O28" s="129"/>
    </row>
    <row r="29" spans="1:15" ht="24">
      <c r="A29" s="106">
        <v>25</v>
      </c>
      <c r="B29" s="107">
        <v>25</v>
      </c>
      <c r="C29" s="108" t="str">
        <f>VLOOKUP(B29,Planificación!$B$13:$E$91,2,FALSE)</f>
        <v>Desarrollo de Sistemas</v>
      </c>
      <c r="D29" s="109" t="str">
        <f>VLOOKUP(B29,Planificación!$B$13:$E$91,4,FALSE)</f>
        <v>Documento de Diseño (DDIS)</v>
      </c>
      <c r="E29" s="108" t="str">
        <f>VLOOKUP(B29,Planificación!$B$13:$F$91,5,FALSE)</f>
        <v>Sebastian Diego</v>
      </c>
      <c r="F29" s="108" t="str">
        <f>VLOOKUP(B29,Planificación!$B$13:$G$91,6,FALSE)</f>
        <v>Luis Torres</v>
      </c>
      <c r="G29" s="111"/>
      <c r="H29" s="110"/>
      <c r="I29" s="110"/>
      <c r="J29" s="110"/>
      <c r="K29" s="112"/>
      <c r="L29" s="113"/>
      <c r="M29" s="113"/>
      <c r="N29" s="114">
        <f t="shared" ref="N29:N34" si="5">IF(M29&gt;0,1,0)</f>
        <v>0</v>
      </c>
      <c r="O29" s="129"/>
    </row>
    <row r="30" spans="1:15" ht="24">
      <c r="A30" s="106">
        <v>26</v>
      </c>
      <c r="B30" s="107">
        <v>26</v>
      </c>
      <c r="C30" s="108" t="str">
        <f>VLOOKUP(B30,Planificación!$B$13:$E$91,2,FALSE)</f>
        <v>Desarrollo de Sistemas</v>
      </c>
      <c r="D30" s="109" t="str">
        <f>VLOOKUP(B30,Planificación!$B$13:$E$91,4,FALSE)</f>
        <v>Documento de Analisis (DANA)</v>
      </c>
      <c r="E30" s="108" t="str">
        <f>VLOOKUP(B30,Planificación!$B$13:$F$91,5,FALSE)</f>
        <v>Sebastian Diego</v>
      </c>
      <c r="F30" s="108" t="str">
        <f>VLOOKUP(B30,Planificación!$B$13:$G$91,6,FALSE)</f>
        <v>Luis Torres</v>
      </c>
      <c r="G30" s="111"/>
      <c r="H30" s="110"/>
      <c r="I30" s="110"/>
      <c r="J30" s="110"/>
      <c r="K30" s="112"/>
      <c r="L30" s="113"/>
      <c r="M30" s="113"/>
      <c r="N30" s="114">
        <f t="shared" si="5"/>
        <v>0</v>
      </c>
      <c r="O30" s="129"/>
    </row>
    <row r="31" spans="1:15" ht="36">
      <c r="A31" s="106">
        <v>27</v>
      </c>
      <c r="B31" s="107">
        <v>27</v>
      </c>
      <c r="C31" s="108" t="str">
        <f>VLOOKUP(B31,Planificación!$B$13:$E$91,2,FALSE)</f>
        <v>Desarrollo de Sistemas</v>
      </c>
      <c r="D31" s="109" t="str">
        <f>VLOOKUP(B31,Planificación!$B$13:$E$91,4,FALSE)</f>
        <v>Documento de pruebas Funcionales (DOPRUEX)</v>
      </c>
      <c r="E31" s="108" t="str">
        <f>VLOOKUP(B31,Planificación!$B$13:$F$91,5,FALSE)</f>
        <v>Luis Torres</v>
      </c>
      <c r="F31" s="108" t="str">
        <f>VLOOKUP(B31,Planificación!$B$13:$G$91,6,FALSE)</f>
        <v>Miguel Cotrina</v>
      </c>
      <c r="G31" s="111"/>
      <c r="H31" s="110"/>
      <c r="I31" s="110"/>
      <c r="J31" s="110"/>
      <c r="K31" s="112"/>
      <c r="L31" s="113"/>
      <c r="M31" s="113"/>
      <c r="N31" s="114">
        <f t="shared" si="5"/>
        <v>0</v>
      </c>
      <c r="O31" s="129"/>
    </row>
    <row r="32" spans="1:15" ht="36">
      <c r="A32" s="106">
        <v>28</v>
      </c>
      <c r="B32" s="107">
        <v>28</v>
      </c>
      <c r="C32" s="108" t="str">
        <f>VLOOKUP(B32,Planificación!$B$13:$E$91,2,FALSE)</f>
        <v>Desarrollo de Sistemas</v>
      </c>
      <c r="D32" s="109" t="str">
        <f>VLOOKUP(B32,Planificación!$B$13:$E$91,4,FALSE)</f>
        <v>Documento de pruebas de Sistemas (DOPRUIN)</v>
      </c>
      <c r="E32" s="108" t="str">
        <f>VLOOKUP(B32,Planificación!$B$13:$F$91,5,FALSE)</f>
        <v>Luis Torres</v>
      </c>
      <c r="F32" s="108" t="str">
        <f>VLOOKUP(B32,Planificación!$B$13:$G$91,6,FALSE)</f>
        <v>Miguel Cotrina</v>
      </c>
      <c r="G32" s="111"/>
      <c r="H32" s="110"/>
      <c r="I32" s="110"/>
      <c r="J32" s="110"/>
      <c r="K32" s="112"/>
      <c r="L32" s="113"/>
      <c r="M32" s="113"/>
      <c r="N32" s="114">
        <f t="shared" si="5"/>
        <v>0</v>
      </c>
      <c r="O32" s="129"/>
    </row>
    <row r="33" spans="1:15" ht="24">
      <c r="A33" s="106">
        <v>29</v>
      </c>
      <c r="B33" s="107">
        <v>29</v>
      </c>
      <c r="C33" s="108" t="str">
        <f>VLOOKUP(B33,Planificación!$B$13:$E$91,2,FALSE)</f>
        <v>Desarrollo de Sistemas</v>
      </c>
      <c r="D33" s="109" t="str">
        <f>VLOOKUP(B33,Planificación!$B$13:$E$91,4,FALSE)</f>
        <v>Manual de Usuario (MANUSER)</v>
      </c>
      <c r="E33" s="108" t="str">
        <f>VLOOKUP(B33,Planificación!$B$13:$F$91,5,FALSE)</f>
        <v>Junior Trillo</v>
      </c>
      <c r="F33" s="108" t="str">
        <f>VLOOKUP(B33,Planificación!$B$13:$G$91,6,FALSE)</f>
        <v>Luis Torres</v>
      </c>
      <c r="G33" s="111"/>
      <c r="H33" s="110"/>
      <c r="I33" s="110"/>
      <c r="J33" s="110"/>
      <c r="K33" s="112"/>
      <c r="L33" s="113"/>
      <c r="M33" s="113"/>
      <c r="N33" s="114">
        <f t="shared" si="5"/>
        <v>0</v>
      </c>
      <c r="O33" s="129"/>
    </row>
    <row r="34" spans="1:15" ht="36">
      <c r="A34" s="106">
        <v>30</v>
      </c>
      <c r="B34" s="107">
        <v>30</v>
      </c>
      <c r="C34" s="108" t="str">
        <f>VLOOKUP(B34,Planificación!$B$13:$E$91,2,FALSE)</f>
        <v>Desarrollo de Sistemas</v>
      </c>
      <c r="D34" s="109" t="str">
        <f>VLOOKUP(B34,Planificación!$B$13:$E$91,4,FALSE)</f>
        <v>Manual de Pase a Produccion (MANUPRO)</v>
      </c>
      <c r="E34" s="108" t="str">
        <f>VLOOKUP(B34,Planificación!$B$13:$F$91,5,FALSE)</f>
        <v>Junior Trillo</v>
      </c>
      <c r="F34" s="108" t="str">
        <f>VLOOKUP(B34,Planificación!$B$13:$G$91,6,FALSE)</f>
        <v>Luis Torres</v>
      </c>
      <c r="G34" s="111"/>
      <c r="H34" s="110"/>
      <c r="I34" s="110"/>
      <c r="J34" s="110"/>
      <c r="K34" s="112"/>
      <c r="L34" s="113"/>
      <c r="M34" s="113"/>
      <c r="N34" s="114">
        <f t="shared" si="5"/>
        <v>0</v>
      </c>
      <c r="O34" s="129"/>
    </row>
    <row r="35" spans="1:15" ht="24">
      <c r="A35" s="106">
        <v>31</v>
      </c>
      <c r="B35" s="107">
        <v>31</v>
      </c>
      <c r="C35" s="108" t="str">
        <f>VLOOKUP(B35,Planificación!$B$13:$E$91,2,FALSE)</f>
        <v>Desarrollo de Sistemas</v>
      </c>
      <c r="D35" s="109" t="str">
        <f>VLOOKUP(B35,Planificación!$B$13:$E$91,4,FALSE)</f>
        <v>Software Producido (Final)</v>
      </c>
      <c r="E35" s="108" t="str">
        <f>VLOOKUP(B35,Planificación!$B$13:$F$91,5,FALSE)</f>
        <v>Miguel Cotrina</v>
      </c>
      <c r="F35" s="108" t="str">
        <f>VLOOKUP(B35,Planificación!$B$13:$G$91,6,FALSE)</f>
        <v>Luis Torres</v>
      </c>
      <c r="G35" s="111"/>
      <c r="H35" s="110"/>
      <c r="I35" s="110"/>
      <c r="J35" s="110"/>
      <c r="K35" s="112"/>
      <c r="L35" s="113"/>
      <c r="M35" s="113"/>
      <c r="N35" s="114"/>
      <c r="O35" s="129"/>
    </row>
    <row r="36" spans="1:15" ht="24">
      <c r="A36" s="106">
        <v>32</v>
      </c>
      <c r="B36" s="107">
        <v>32</v>
      </c>
      <c r="C36" s="108" t="str">
        <f>VLOOKUP(B36,Planificación!$B$13:$E$91,2,FALSE)</f>
        <v>Desarrollo de Sistemas</v>
      </c>
      <c r="D36" s="109" t="str">
        <f>VLOOKUP(B36,Planificación!$B$13:$E$91,4,FALSE)</f>
        <v>Manual de instalacion (MANUIN)</v>
      </c>
      <c r="E36" s="108" t="str">
        <f>VLOOKUP(B36,Planificación!$B$13:$F$91,5,FALSE)</f>
        <v>Junior Trillo</v>
      </c>
      <c r="F36" s="108" t="str">
        <f>VLOOKUP(B36,Planificación!$B$13:$G$91,6,FALSE)</f>
        <v>Luis Torres</v>
      </c>
      <c r="G36" s="111"/>
      <c r="H36" s="110"/>
      <c r="I36" s="110"/>
      <c r="J36" s="110"/>
      <c r="K36" s="112"/>
      <c r="L36" s="113"/>
      <c r="M36" s="113"/>
      <c r="N36" s="114">
        <f t="shared" ref="N36" si="6">IF(M36&gt;0,1,0)</f>
        <v>0</v>
      </c>
      <c r="O36" s="129"/>
    </row>
  </sheetData>
  <mergeCells count="1">
    <mergeCell ref="A1:N1"/>
  </mergeCells>
  <phoneticPr fontId="3" type="noConversion"/>
  <dataValidations count="2">
    <dataValidation type="list" allowBlank="1" showInputMessage="1" showErrorMessage="1" sqref="H5:H36">
      <formula1>TiposNC</formula1>
    </dataValidation>
    <dataValidation type="list" allowBlank="1" showInputMessage="1" showErrorMessage="1" sqref="I5:I36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0"/>
  <sheetViews>
    <sheetView showGridLines="0" workbookViewId="0">
      <selection activeCell="D32" sqref="D3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7" t="s">
        <v>2</v>
      </c>
      <c r="D2" s="187"/>
      <c r="E2" s="187"/>
      <c r="F2" s="187"/>
      <c r="G2" s="187"/>
      <c r="H2" s="187"/>
      <c r="I2" s="187"/>
      <c r="J2" s="187"/>
      <c r="K2" s="187"/>
    </row>
    <row r="3" spans="1:11" s="2" customFormat="1" ht="16.5" customHeight="1">
      <c r="A3" s="14"/>
    </row>
    <row r="4" spans="1:11" s="2" customFormat="1">
      <c r="A4" s="14"/>
      <c r="C4" s="188" t="s">
        <v>163</v>
      </c>
      <c r="D4" s="188"/>
      <c r="E4" s="189" t="str">
        <f>IF(Planificación!D6&lt;&gt;"",Planificación!D6,"")</f>
        <v>Miguel Cotrina</v>
      </c>
      <c r="F4" s="190"/>
      <c r="G4" s="190"/>
      <c r="H4" s="190"/>
      <c r="I4" s="191"/>
    </row>
    <row r="5" spans="1:11" s="2" customFormat="1">
      <c r="A5" s="14"/>
      <c r="C5" s="192" t="str">
        <f>Planificación!B7</f>
        <v>Analista de Calidad</v>
      </c>
      <c r="D5" s="193"/>
      <c r="E5" s="189" t="str">
        <f>IF(Planificación!D7&lt;&gt;"",Planificación!D7,"")</f>
        <v>Luis Torres</v>
      </c>
      <c r="F5" s="190"/>
      <c r="G5" s="190"/>
      <c r="H5" s="190"/>
      <c r="I5" s="191"/>
    </row>
    <row r="6" spans="1:11" s="2" customFormat="1">
      <c r="A6" s="14"/>
      <c r="C6" s="195" t="s">
        <v>9</v>
      </c>
      <c r="D6" s="196"/>
      <c r="E6" s="189" t="str">
        <f>IF(Planificación!D8&lt;&gt;"",Planificación!D8,"")</f>
        <v>Miguel Cotrina - Luis Torres</v>
      </c>
      <c r="F6" s="190"/>
      <c r="G6" s="190"/>
      <c r="H6" s="190"/>
      <c r="I6" s="191"/>
    </row>
    <row r="7" spans="1:11" s="2" customFormat="1" ht="24" customHeight="1">
      <c r="A7" s="14"/>
      <c r="C7" s="198" t="s">
        <v>21</v>
      </c>
      <c r="D7" s="198"/>
      <c r="E7" s="199">
        <f>IF(Planificación!D9&lt;&gt;"",Planificación!D9,"")</f>
        <v>42901</v>
      </c>
      <c r="F7" s="200"/>
      <c r="G7" s="201" t="s">
        <v>22</v>
      </c>
      <c r="H7" s="202"/>
      <c r="I7" s="115">
        <f>IF(Planificación!F9&lt;&gt;"",Planificación!F9,"")</f>
        <v>42903</v>
      </c>
    </row>
    <row r="8" spans="1:11" s="2" customFormat="1">
      <c r="A8" s="14"/>
      <c r="C8" s="198" t="s">
        <v>1</v>
      </c>
      <c r="D8" s="203"/>
      <c r="E8" s="189" t="str">
        <f>IF(Planificación!D10&lt;&gt;"",Planificación!D10,"")</f>
        <v>Mayo 2017 - Junio 2017</v>
      </c>
      <c r="F8" s="190"/>
      <c r="G8" s="190"/>
      <c r="H8" s="190"/>
      <c r="I8" s="191"/>
    </row>
    <row r="13" spans="1:11" ht="15">
      <c r="C13" s="197" t="s">
        <v>31</v>
      </c>
      <c r="D13" s="197"/>
      <c r="E13" s="15"/>
      <c r="F13" s="15"/>
      <c r="G13" s="15"/>
      <c r="H13" s="15"/>
      <c r="I13" s="15"/>
      <c r="J13" s="12"/>
    </row>
    <row r="14" spans="1:11">
      <c r="C14" s="118" t="s">
        <v>40</v>
      </c>
      <c r="D14" s="116">
        <f>COUNTA(Planificación!C13:C36)</f>
        <v>24</v>
      </c>
    </row>
    <row r="15" spans="1:11" ht="14.25" customHeight="1">
      <c r="C15" s="118" t="s">
        <v>24</v>
      </c>
      <c r="D15" s="116">
        <f>D14-D16</f>
        <v>0</v>
      </c>
    </row>
    <row r="16" spans="1:11">
      <c r="C16" s="118" t="s">
        <v>41</v>
      </c>
      <c r="D16" s="116">
        <f>COUNT(Planificación!L13:L36)</f>
        <v>24</v>
      </c>
    </row>
    <row r="17" spans="3:5">
      <c r="C17" s="118" t="s">
        <v>19</v>
      </c>
      <c r="D17" s="117">
        <f>(D16/(IF(D14=0,1,D14)))</f>
        <v>1</v>
      </c>
    </row>
    <row r="18" spans="3:5">
      <c r="C18" s="118" t="s">
        <v>20</v>
      </c>
      <c r="D18" s="117">
        <f>1-D17</f>
        <v>0</v>
      </c>
    </row>
    <row r="19" spans="3:5">
      <c r="C19" s="25"/>
      <c r="D19" s="26"/>
      <c r="E19" s="12"/>
    </row>
    <row r="20" spans="3:5">
      <c r="C20" s="131"/>
      <c r="D20" s="26"/>
      <c r="E20" s="12"/>
    </row>
    <row r="21" spans="3:5">
      <c r="C21" s="131"/>
      <c r="D21" s="26"/>
      <c r="E21" s="12"/>
    </row>
    <row r="22" spans="3:5">
      <c r="C22" s="131"/>
      <c r="D22" s="26"/>
      <c r="E22" s="12"/>
    </row>
    <row r="23" spans="3:5">
      <c r="C23" s="131"/>
      <c r="D23" s="26"/>
      <c r="E23" s="12"/>
    </row>
    <row r="24" spans="3:5">
      <c r="C24" s="131"/>
      <c r="D24" s="26"/>
      <c r="E24" s="12"/>
    </row>
    <row r="26" spans="3:5" ht="15" customHeight="1">
      <c r="C26" s="194" t="s">
        <v>39</v>
      </c>
      <c r="D26" s="194"/>
    </row>
    <row r="27" spans="3:5">
      <c r="C27" s="34" t="s">
        <v>35</v>
      </c>
      <c r="D27" s="33" t="s">
        <v>16</v>
      </c>
    </row>
    <row r="28" spans="3:5">
      <c r="C28" s="120" t="s">
        <v>148</v>
      </c>
      <c r="D28" s="119">
        <f>COUNTIF('Seguimiento de NC'!$H$5:$H$152,C28)</f>
        <v>10</v>
      </c>
    </row>
    <row r="29" spans="3:5">
      <c r="C29" s="120" t="s">
        <v>149</v>
      </c>
      <c r="D29" s="119">
        <f>COUNTIF('Seguimiento de NC'!$H$5:$H$152,C29)</f>
        <v>0</v>
      </c>
    </row>
    <row r="30" spans="3:5">
      <c r="C30" s="120" t="s">
        <v>37</v>
      </c>
      <c r="D30" s="119">
        <f>COUNTIF('Seguimiento de NC'!$H$5:$H$152,C30)</f>
        <v>10</v>
      </c>
    </row>
    <row r="31" spans="3:5">
      <c r="C31" s="120" t="s">
        <v>36</v>
      </c>
      <c r="D31" s="119">
        <f>E3</f>
        <v>0</v>
      </c>
    </row>
    <row r="32" spans="3:5">
      <c r="C32" s="121" t="s">
        <v>16</v>
      </c>
      <c r="D32" s="122">
        <f>SUM(D28:D31)</f>
        <v>20</v>
      </c>
    </row>
    <row r="38" spans="3:4" ht="15">
      <c r="C38" s="194" t="s">
        <v>107</v>
      </c>
      <c r="D38" s="194"/>
    </row>
    <row r="39" spans="3:4">
      <c r="C39" s="121" t="s">
        <v>108</v>
      </c>
      <c r="D39" s="119">
        <f>Planificación!J45</f>
        <v>32.800000000000004</v>
      </c>
    </row>
    <row r="40" spans="3:4">
      <c r="C40" s="121" t="s">
        <v>109</v>
      </c>
      <c r="D40" s="119">
        <f>Planificación!M45</f>
        <v>31.400000000000002</v>
      </c>
    </row>
    <row r="41" spans="3:4">
      <c r="C41" s="121" t="s">
        <v>16</v>
      </c>
      <c r="D41" s="119">
        <f>D39-D40</f>
        <v>1.4000000000000021</v>
      </c>
    </row>
    <row r="55" spans="3:4" ht="15">
      <c r="C55" s="194" t="s">
        <v>147</v>
      </c>
      <c r="D55" s="194"/>
    </row>
    <row r="56" spans="3:4">
      <c r="C56" s="34" t="s">
        <v>35</v>
      </c>
      <c r="D56" s="33" t="s">
        <v>16</v>
      </c>
    </row>
    <row r="57" spans="3:4">
      <c r="C57" s="124" t="s">
        <v>94</v>
      </c>
      <c r="D57" s="119">
        <f>COUNTIF('Seguimiento de NC'!$I$5:$I$152,C57)</f>
        <v>24</v>
      </c>
    </row>
    <row r="58" spans="3:4">
      <c r="C58" s="124" t="s">
        <v>96</v>
      </c>
      <c r="D58" s="119">
        <f>COUNTIF('Seguimiento de NC'!$I$5:$I$152,C58)</f>
        <v>0</v>
      </c>
    </row>
    <row r="59" spans="3:4">
      <c r="C59" s="124" t="s">
        <v>97</v>
      </c>
      <c r="D59" s="119">
        <f>COUNTIF('Seguimiento de NC'!$I$5:$I$152,C59)</f>
        <v>0</v>
      </c>
    </row>
    <row r="60" spans="3:4">
      <c r="C60" s="121" t="s">
        <v>16</v>
      </c>
      <c r="D60" s="122">
        <f>SUM(D57:D59)</f>
        <v>24</v>
      </c>
    </row>
  </sheetData>
  <mergeCells count="16">
    <mergeCell ref="C55:D55"/>
    <mergeCell ref="C6:D6"/>
    <mergeCell ref="E6:I6"/>
    <mergeCell ref="E8:I8"/>
    <mergeCell ref="C13:D13"/>
    <mergeCell ref="C38:D38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39:D41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13" sqref="F1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3" t="s">
        <v>119</v>
      </c>
      <c r="B2" s="123" t="s">
        <v>120</v>
      </c>
      <c r="D2" s="123" t="s">
        <v>33</v>
      </c>
      <c r="F2" s="123" t="s">
        <v>95</v>
      </c>
      <c r="H2" s="123" t="s">
        <v>118</v>
      </c>
      <c r="J2" s="123" t="s">
        <v>119</v>
      </c>
      <c r="K2" s="123" t="s">
        <v>122</v>
      </c>
    </row>
    <row r="3" spans="1:11" ht="13.5" thickBot="1">
      <c r="A3" s="133"/>
      <c r="B3" s="133"/>
      <c r="D3" s="124" t="s">
        <v>94</v>
      </c>
      <c r="F3" s="124" t="s">
        <v>158</v>
      </c>
      <c r="H3" s="124" t="s">
        <v>112</v>
      </c>
      <c r="J3" s="204" t="s">
        <v>112</v>
      </c>
      <c r="K3" s="137" t="s">
        <v>123</v>
      </c>
    </row>
    <row r="4" spans="1:11">
      <c r="A4" s="205" t="s">
        <v>154</v>
      </c>
      <c r="B4" s="134" t="s">
        <v>172</v>
      </c>
      <c r="D4" s="124" t="s">
        <v>96</v>
      </c>
      <c r="F4" s="124" t="s">
        <v>148</v>
      </c>
      <c r="H4" s="124" t="s">
        <v>113</v>
      </c>
      <c r="J4" s="204"/>
      <c r="K4" s="137" t="s">
        <v>124</v>
      </c>
    </row>
    <row r="5" spans="1:11">
      <c r="A5" s="206"/>
      <c r="B5" s="135" t="s">
        <v>150</v>
      </c>
      <c r="D5" s="124" t="s">
        <v>97</v>
      </c>
      <c r="F5" s="124" t="s">
        <v>149</v>
      </c>
      <c r="H5" s="124" t="s">
        <v>154</v>
      </c>
      <c r="J5" s="204"/>
      <c r="K5" s="137" t="s">
        <v>125</v>
      </c>
    </row>
    <row r="6" spans="1:11">
      <c r="A6" s="206"/>
      <c r="B6" s="135" t="s">
        <v>151</v>
      </c>
      <c r="F6" s="124" t="s">
        <v>37</v>
      </c>
      <c r="H6" s="124"/>
      <c r="J6" s="204"/>
      <c r="K6" s="137" t="s">
        <v>126</v>
      </c>
    </row>
    <row r="7" spans="1:11">
      <c r="A7" s="206"/>
      <c r="B7" s="135" t="s">
        <v>173</v>
      </c>
      <c r="F7" s="141"/>
      <c r="H7" s="124"/>
      <c r="J7" s="204" t="s">
        <v>121</v>
      </c>
      <c r="K7" s="137" t="s">
        <v>127</v>
      </c>
    </row>
    <row r="8" spans="1:11">
      <c r="A8" s="206"/>
      <c r="B8" s="135" t="s">
        <v>152</v>
      </c>
      <c r="F8" s="124" t="s">
        <v>36</v>
      </c>
      <c r="H8" s="124"/>
      <c r="J8" s="204"/>
      <c r="K8" s="137" t="s">
        <v>123</v>
      </c>
    </row>
    <row r="9" spans="1:11">
      <c r="A9" s="206"/>
      <c r="B9" s="135" t="s">
        <v>153</v>
      </c>
      <c r="J9" s="204"/>
      <c r="K9" s="137" t="s">
        <v>124</v>
      </c>
    </row>
    <row r="10" spans="1:11">
      <c r="A10" s="206"/>
      <c r="B10" s="135" t="s">
        <v>174</v>
      </c>
      <c r="F10" s="130"/>
      <c r="J10" s="204"/>
      <c r="K10" s="137" t="s">
        <v>128</v>
      </c>
    </row>
    <row r="11" spans="1:11">
      <c r="A11" s="206"/>
      <c r="B11" s="135" t="s">
        <v>175</v>
      </c>
      <c r="F11" s="130"/>
      <c r="J11" s="204"/>
      <c r="K11" s="137" t="s">
        <v>129</v>
      </c>
    </row>
    <row r="12" spans="1:11">
      <c r="A12" s="206"/>
      <c r="B12" s="139" t="s">
        <v>177</v>
      </c>
      <c r="F12" s="130"/>
      <c r="J12" s="204"/>
      <c r="K12" s="137"/>
    </row>
    <row r="13" spans="1:11">
      <c r="A13" s="206"/>
      <c r="B13" s="139" t="s">
        <v>178</v>
      </c>
      <c r="F13" s="130"/>
      <c r="J13" s="204"/>
      <c r="K13" s="137"/>
    </row>
    <row r="14" spans="1:11" ht="12.75" customHeight="1" thickBot="1">
      <c r="A14" s="207"/>
      <c r="B14" s="136" t="s">
        <v>176</v>
      </c>
      <c r="F14" s="130"/>
      <c r="J14" s="204"/>
      <c r="K14" s="137" t="s">
        <v>125</v>
      </c>
    </row>
    <row r="15" spans="1:11">
      <c r="J15" s="204"/>
      <c r="K15" s="137" t="s">
        <v>126</v>
      </c>
    </row>
    <row r="16" spans="1:11">
      <c r="J16" s="204" t="s">
        <v>114</v>
      </c>
      <c r="K16" s="137" t="s">
        <v>130</v>
      </c>
    </row>
    <row r="17" spans="10:11">
      <c r="J17" s="204"/>
      <c r="K17" s="137" t="s">
        <v>131</v>
      </c>
    </row>
    <row r="18" spans="10:11">
      <c r="J18" s="204"/>
      <c r="K18" s="137" t="s">
        <v>132</v>
      </c>
    </row>
    <row r="19" spans="10:11">
      <c r="J19" s="204"/>
      <c r="K19" s="137" t="s">
        <v>133</v>
      </c>
    </row>
    <row r="20" spans="10:11">
      <c r="J20" s="204"/>
      <c r="K20" s="137" t="s">
        <v>134</v>
      </c>
    </row>
    <row r="21" spans="10:11">
      <c r="J21" s="204"/>
      <c r="K21" s="137" t="s">
        <v>135</v>
      </c>
    </row>
    <row r="22" spans="10:11">
      <c r="J22" s="204"/>
      <c r="K22" s="137" t="s">
        <v>128</v>
      </c>
    </row>
    <row r="23" spans="10:11">
      <c r="J23" s="204"/>
      <c r="K23" s="137" t="s">
        <v>129</v>
      </c>
    </row>
    <row r="24" spans="10:11">
      <c r="J24" s="204"/>
      <c r="K24" s="137" t="s">
        <v>136</v>
      </c>
    </row>
    <row r="25" spans="10:11">
      <c r="J25" s="204"/>
      <c r="K25" s="137" t="s">
        <v>137</v>
      </c>
    </row>
    <row r="26" spans="10:11">
      <c r="J26" s="204" t="s">
        <v>115</v>
      </c>
      <c r="K26" s="137" t="s">
        <v>138</v>
      </c>
    </row>
    <row r="27" spans="10:11">
      <c r="J27" s="204"/>
      <c r="K27" s="137" t="s">
        <v>127</v>
      </c>
    </row>
    <row r="28" spans="10:11">
      <c r="J28" s="204"/>
      <c r="K28" s="137" t="s">
        <v>134</v>
      </c>
    </row>
    <row r="29" spans="10:11">
      <c r="J29" s="204"/>
      <c r="K29" s="137" t="s">
        <v>135</v>
      </c>
    </row>
    <row r="30" spans="10:11">
      <c r="J30" s="204"/>
      <c r="K30" s="137" t="s">
        <v>128</v>
      </c>
    </row>
    <row r="31" spans="10:11">
      <c r="J31" s="204"/>
      <c r="K31" s="137" t="s">
        <v>129</v>
      </c>
    </row>
    <row r="32" spans="10:11">
      <c r="J32" s="204"/>
      <c r="K32" s="137" t="s">
        <v>136</v>
      </c>
    </row>
    <row r="33" spans="10:11">
      <c r="J33" s="204" t="s">
        <v>116</v>
      </c>
      <c r="K33" s="137" t="s">
        <v>139</v>
      </c>
    </row>
    <row r="34" spans="10:11">
      <c r="J34" s="204"/>
      <c r="K34" s="137" t="s">
        <v>140</v>
      </c>
    </row>
    <row r="35" spans="10:11">
      <c r="J35" s="204"/>
      <c r="K35" s="137" t="s">
        <v>138</v>
      </c>
    </row>
    <row r="36" spans="10:11">
      <c r="J36" s="204"/>
      <c r="K36" s="137" t="s">
        <v>141</v>
      </c>
    </row>
    <row r="37" spans="10:11">
      <c r="J37" s="204"/>
      <c r="K37" s="137" t="s">
        <v>142</v>
      </c>
    </row>
    <row r="38" spans="10:11">
      <c r="J38" s="204" t="s">
        <v>117</v>
      </c>
      <c r="K38" s="137" t="s">
        <v>123</v>
      </c>
    </row>
    <row r="39" spans="10:11">
      <c r="J39" s="204"/>
      <c r="K39" s="137" t="s">
        <v>124</v>
      </c>
    </row>
    <row r="40" spans="10:11">
      <c r="J40" s="204"/>
      <c r="K40" s="137" t="s">
        <v>134</v>
      </c>
    </row>
    <row r="41" spans="10:11">
      <c r="J41" s="204"/>
      <c r="K41" s="137" t="s">
        <v>135</v>
      </c>
    </row>
    <row r="42" spans="10:11">
      <c r="J42" s="204"/>
      <c r="K42" s="137" t="s">
        <v>128</v>
      </c>
    </row>
    <row r="43" spans="10:11">
      <c r="J43" s="204"/>
      <c r="K43" s="137" t="s">
        <v>125</v>
      </c>
    </row>
    <row r="44" spans="10:11">
      <c r="J44" s="204"/>
      <c r="K44" s="137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LAB-USR-AQ265-A0106</cp:lastModifiedBy>
  <cp:lastPrinted>2008-05-09T02:48:55Z</cp:lastPrinted>
  <dcterms:created xsi:type="dcterms:W3CDTF">2007-02-12T17:08:23Z</dcterms:created>
  <dcterms:modified xsi:type="dcterms:W3CDTF">2017-07-13T00:53:33Z</dcterms:modified>
</cp:coreProperties>
</file>