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O:\Education\CowStudyApp\"/>
    </mc:Choice>
  </mc:AlternateContent>
  <xr:revisionPtr revIDLastSave="0" documentId="8_{F34CAD7F-C066-4409-B352-980F7F100B7B}" xr6:coauthVersionLast="47" xr6:coauthVersionMax="47" xr10:uidLastSave="{00000000-0000-0000-0000-000000000000}"/>
  <bookViews>
    <workbookView xWindow="38280" yWindow="3705" windowWidth="29040" windowHeight="15720" xr2:uid="{C5FEC668-CD08-4C07-9431-BA54BE99F4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1" i="1" l="1"/>
  <c r="L68" i="1"/>
  <c r="N51" i="1"/>
  <c r="L50" i="1"/>
  <c r="S21" i="1"/>
  <c r="R21" i="1"/>
  <c r="R20" i="1"/>
  <c r="O22" i="1"/>
  <c r="N22" i="1"/>
  <c r="N20" i="1"/>
  <c r="L20" i="1"/>
  <c r="M22" i="1"/>
  <c r="F23" i="1"/>
  <c r="L22" i="1"/>
  <c r="K22" i="1"/>
  <c r="J22" i="1"/>
  <c r="I22" i="1"/>
  <c r="Q4" i="1"/>
  <c r="Q5" i="1"/>
  <c r="Q6" i="1"/>
  <c r="Q7" i="1"/>
  <c r="Q8" i="1"/>
  <c r="Q9" i="1"/>
  <c r="Q10" i="1"/>
  <c r="Q11" i="1"/>
  <c r="P5" i="1"/>
  <c r="P6" i="1"/>
  <c r="P7" i="1"/>
  <c r="P8" i="1"/>
  <c r="P9" i="1"/>
  <c r="P10" i="1"/>
  <c r="P11" i="1"/>
  <c r="P4" i="1"/>
  <c r="M12" i="1"/>
  <c r="N5" i="1" s="1"/>
  <c r="O5" i="1" s="1"/>
  <c r="N4" i="1" l="1"/>
  <c r="O4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</calcChain>
</file>

<file path=xl/sharedStrings.xml><?xml version="1.0" encoding="utf-8"?>
<sst xmlns="http://schemas.openxmlformats.org/spreadsheetml/2006/main" count="128" uniqueCount="61">
  <si>
    <t>Mode</t>
  </si>
  <si>
    <t>LOOCV</t>
  </si>
  <si>
    <t>Predict</t>
  </si>
  <si>
    <t>LSTM</t>
  </si>
  <si>
    <t>HMM</t>
  </si>
  <si>
    <t>OPS</t>
  </si>
  <si>
    <t>OPO</t>
  </si>
  <si>
    <t>Model</t>
  </si>
  <si>
    <t>Type</t>
  </si>
  <si>
    <t>Dataset</t>
  </si>
  <si>
    <t>RB_22</t>
  </si>
  <si>
    <t>RB_22_extended</t>
  </si>
  <si>
    <t>Functioning</t>
  </si>
  <si>
    <t>UNKNOWN</t>
  </si>
  <si>
    <t>Comments</t>
  </si>
  <si>
    <t>Good</t>
  </si>
  <si>
    <t>CV_Results are poorly formatted</t>
  </si>
  <si>
    <t>VERY slow</t>
  </si>
  <si>
    <t>Good, LOOCV accuracy plots seem to be incorrect</t>
  </si>
  <si>
    <t>Seems to still have memory errors. 1 parallel process max. VERY good results</t>
  </si>
  <si>
    <t>Ok</t>
  </si>
  <si>
    <t>GOOD</t>
  </si>
  <si>
    <t>good</t>
  </si>
  <si>
    <t>Domain</t>
  </si>
  <si>
    <t>FeatureDists</t>
  </si>
  <si>
    <t>Heatmap</t>
  </si>
  <si>
    <t>Radar</t>
  </si>
  <si>
    <t>CowInfo</t>
  </si>
  <si>
    <t>TempGLMM</t>
  </si>
  <si>
    <t>Convolutional</t>
  </si>
  <si>
    <t>MoonPhases</t>
  </si>
  <si>
    <t>Weight</t>
  </si>
  <si>
    <t>i</t>
  </si>
  <si>
    <t>PropWeight</t>
  </si>
  <si>
    <t>PropWeightScaled</t>
  </si>
  <si>
    <t>GPS</t>
  </si>
  <si>
    <t>Original</t>
  </si>
  <si>
    <t>Expected</t>
  </si>
  <si>
    <t>Standardized</t>
  </si>
  <si>
    <t>x - x`</t>
  </si>
  <si>
    <t>Prediction  </t>
  </si>
  <si>
    <t>Grazing</t>
  </si>
  <si>
    <t>Resting</t>
  </si>
  <si>
    <t>Traveling</t>
  </si>
  <si>
    <t>Grazing    </t>
  </si>
  <si>
    <t>   11  </t>
  </si>
  <si>
    <t>    7  </t>
  </si>
  <si>
    <t>      0</t>
  </si>
  <si>
    <t>Resting    </t>
  </si>
  <si>
    <t>    0  </t>
  </si>
  <si>
    <t>Traveling  </t>
  </si>
  <si>
    <t>    8  </t>
  </si>
  <si>
    <t>    9  </t>
  </si>
  <si>
    <t>      1</t>
  </si>
  <si>
    <t>    3  </t>
  </si>
  <si>
    <t>      2</t>
  </si>
  <si>
    <t>Reference (1006)</t>
  </si>
  <si>
    <t>Reference (1021)</t>
  </si>
  <si>
    <t>Observed Gaps</t>
  </si>
  <si>
    <t>Expected Gaps</t>
  </si>
  <si>
    <t>Zeroes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</si>
</sst>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CE9178"/>
      <name val="Consolas"/>
      <family val="3"/>
    </font>
    <font>
      <sz val="12"/>
      <color rgb="FF3B7D23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 applyAlignment="1">
      <alignment vertical="center"/>
    </xf>
    <xf numFmtId="14" fontId="0" fillId="0" borderId="0" xfId="0" applyNumberFormat="1"/>
    <xf numFmtId="3" fontId="4" fillId="0" borderId="0" xfId="0" applyNumberFormat="1" applyFont="1"/>
    <xf numFmtId="0" fontId="0" fillId="0" borderId="0" xfId="0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AABFA-EAB9-4113-BD57-9A36310789A3}" name="Table1" displayName="Table1" ref="A2:F14" totalsRowShown="0">
  <autoFilter ref="A2:F14" xr:uid="{F69AABFA-EAB9-4113-BD57-9A36310789A3}"/>
  <sortState xmlns:xlrd2="http://schemas.microsoft.com/office/spreadsheetml/2017/richdata2" ref="A3:D14">
    <sortCondition ref="B3:B14"/>
    <sortCondition ref="C3:C14"/>
    <sortCondition ref="D3:D14"/>
  </sortState>
  <tableColumns count="6">
    <tableColumn id="1" xr3:uid="{5D59B2CC-B4D2-46BF-A1F8-BBA526009422}" name="Dataset"/>
    <tableColumn id="2" xr3:uid="{6B5613E7-FF62-405B-81F1-CC25FB77E48B}" name="Mode"/>
    <tableColumn id="3" xr3:uid="{4910829A-92AA-4191-A639-0C598BAF388B}" name="Model"/>
    <tableColumn id="4" xr3:uid="{ECAE110F-5363-4C4D-A029-C11702039F62}" name="Type"/>
    <tableColumn id="5" xr3:uid="{2AA6DE66-9975-46F7-AB18-75DE9541C683}" name="Functioning"/>
    <tableColumn id="6" xr3:uid="{A5D7820C-51DB-4B86-A751-20627A93B987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EB8F-65EF-4671-BF28-B3894ED9F494}">
  <dimension ref="A1:S121"/>
  <sheetViews>
    <sheetView tabSelected="1" workbookViewId="0">
      <selection activeCell="P41" sqref="P41"/>
    </sheetView>
  </sheetViews>
  <sheetFormatPr defaultRowHeight="15" x14ac:dyDescent="0.25"/>
  <cols>
    <col min="1" max="1" width="15" bestFit="1" customWidth="1"/>
    <col min="5" max="5" width="13.85546875" bestFit="1" customWidth="1"/>
    <col min="6" max="6" width="69.85546875" bestFit="1" customWidth="1"/>
    <col min="7" max="7" width="9.42578125" bestFit="1" customWidth="1"/>
    <col min="12" max="12" width="13.42578125" bestFit="1" customWidth="1"/>
    <col min="13" max="13" width="7" bestFit="1" customWidth="1"/>
    <col min="14" max="14" width="12" bestFit="1" customWidth="1"/>
    <col min="15" max="15" width="17.28515625" bestFit="1" customWidth="1"/>
    <col min="16" max="16" width="12.5703125" bestFit="1" customWidth="1"/>
  </cols>
  <sheetData>
    <row r="1" spans="1:17" x14ac:dyDescent="0.25">
      <c r="M1" t="s">
        <v>32</v>
      </c>
      <c r="N1">
        <v>11</v>
      </c>
    </row>
    <row r="2" spans="1:17" x14ac:dyDescent="0.25">
      <c r="A2" t="s">
        <v>9</v>
      </c>
      <c r="B2" t="s">
        <v>0</v>
      </c>
      <c r="C2" t="s">
        <v>7</v>
      </c>
      <c r="D2" t="s">
        <v>8</v>
      </c>
      <c r="E2" t="s">
        <v>12</v>
      </c>
      <c r="F2" t="s">
        <v>14</v>
      </c>
    </row>
    <row r="3" spans="1:17" x14ac:dyDescent="0.25">
      <c r="A3" t="s">
        <v>10</v>
      </c>
      <c r="B3" t="s">
        <v>1</v>
      </c>
      <c r="C3" t="s">
        <v>4</v>
      </c>
      <c r="D3" t="s">
        <v>6</v>
      </c>
      <c r="E3" t="s">
        <v>15</v>
      </c>
      <c r="F3" t="s">
        <v>16</v>
      </c>
      <c r="L3" t="s">
        <v>8</v>
      </c>
      <c r="M3" t="s">
        <v>31</v>
      </c>
      <c r="N3" t="s">
        <v>33</v>
      </c>
      <c r="O3" t="s">
        <v>34</v>
      </c>
    </row>
    <row r="4" spans="1:17" x14ac:dyDescent="0.25">
      <c r="A4" t="s">
        <v>11</v>
      </c>
      <c r="B4" t="s">
        <v>1</v>
      </c>
      <c r="C4" t="s">
        <v>4</v>
      </c>
      <c r="D4" t="s">
        <v>6</v>
      </c>
      <c r="E4" t="s">
        <v>15</v>
      </c>
      <c r="F4" t="s">
        <v>16</v>
      </c>
      <c r="L4" t="s">
        <v>23</v>
      </c>
      <c r="M4">
        <v>1</v>
      </c>
      <c r="N4">
        <f>M4/$M$12</f>
        <v>2.8571428571428571E-2</v>
      </c>
      <c r="O4">
        <f>N4*0.89</f>
        <v>2.5428571428571429E-2</v>
      </c>
      <c r="P4">
        <f>SUM($O$4:O4)*100</f>
        <v>2.5428571428571427</v>
      </c>
      <c r="Q4">
        <f t="shared" ref="Q4:Q10" si="0">ROUND($N$1+P4,1)</f>
        <v>13.5</v>
      </c>
    </row>
    <row r="5" spans="1:17" x14ac:dyDescent="0.25">
      <c r="A5" t="s">
        <v>10</v>
      </c>
      <c r="B5" t="s">
        <v>1</v>
      </c>
      <c r="C5" t="s">
        <v>3</v>
      </c>
      <c r="D5" t="s">
        <v>6</v>
      </c>
      <c r="E5" t="s">
        <v>15</v>
      </c>
      <c r="L5" t="s">
        <v>24</v>
      </c>
      <c r="M5">
        <v>0</v>
      </c>
      <c r="N5">
        <f t="shared" ref="N5:N11" si="1">M5/$M$12</f>
        <v>0</v>
      </c>
      <c r="O5">
        <f t="shared" ref="O5:O11" si="2">N5*0.89</f>
        <v>0</v>
      </c>
      <c r="P5">
        <f>SUM($O$4:O5)*100</f>
        <v>2.5428571428571427</v>
      </c>
      <c r="Q5">
        <f t="shared" si="0"/>
        <v>13.5</v>
      </c>
    </row>
    <row r="6" spans="1:17" x14ac:dyDescent="0.25">
      <c r="A6" t="s">
        <v>11</v>
      </c>
      <c r="B6" t="s">
        <v>1</v>
      </c>
      <c r="C6" t="s">
        <v>3</v>
      </c>
      <c r="D6" t="s">
        <v>6</v>
      </c>
      <c r="E6" t="s">
        <v>15</v>
      </c>
      <c r="F6" t="s">
        <v>18</v>
      </c>
      <c r="L6" t="s">
        <v>25</v>
      </c>
      <c r="M6">
        <v>2</v>
      </c>
      <c r="N6">
        <f t="shared" si="1"/>
        <v>5.7142857142857141E-2</v>
      </c>
      <c r="O6">
        <f t="shared" si="2"/>
        <v>5.0857142857142858E-2</v>
      </c>
      <c r="P6">
        <f>SUM($O$4:O6)*100</f>
        <v>7.628571428571429</v>
      </c>
      <c r="Q6">
        <f t="shared" si="0"/>
        <v>18.600000000000001</v>
      </c>
    </row>
    <row r="7" spans="1:17" x14ac:dyDescent="0.25">
      <c r="A7" t="s">
        <v>10</v>
      </c>
      <c r="B7" t="s">
        <v>1</v>
      </c>
      <c r="C7" t="s">
        <v>3</v>
      </c>
      <c r="D7" t="s">
        <v>5</v>
      </c>
      <c r="E7" t="s">
        <v>15</v>
      </c>
      <c r="F7" t="s">
        <v>17</v>
      </c>
      <c r="L7" t="s">
        <v>26</v>
      </c>
      <c r="M7">
        <v>5</v>
      </c>
      <c r="N7">
        <f t="shared" si="1"/>
        <v>0.14285714285714285</v>
      </c>
      <c r="O7">
        <f t="shared" si="2"/>
        <v>0.12714285714285714</v>
      </c>
      <c r="P7">
        <f>SUM($O$4:O7)*100</f>
        <v>20.342857142857142</v>
      </c>
      <c r="Q7">
        <f t="shared" si="0"/>
        <v>31.3</v>
      </c>
    </row>
    <row r="8" spans="1:17" x14ac:dyDescent="0.25">
      <c r="A8" t="s">
        <v>11</v>
      </c>
      <c r="B8" t="s">
        <v>1</v>
      </c>
      <c r="C8" t="s">
        <v>3</v>
      </c>
      <c r="D8" t="s">
        <v>5</v>
      </c>
      <c r="E8" t="s">
        <v>20</v>
      </c>
      <c r="F8" t="s">
        <v>19</v>
      </c>
      <c r="L8" t="s">
        <v>27</v>
      </c>
      <c r="M8">
        <v>0</v>
      </c>
      <c r="N8">
        <f t="shared" si="1"/>
        <v>0</v>
      </c>
      <c r="O8">
        <f t="shared" si="2"/>
        <v>0</v>
      </c>
      <c r="P8">
        <f>SUM($O$4:O8)*100</f>
        <v>20.342857142857142</v>
      </c>
      <c r="Q8">
        <f t="shared" si="0"/>
        <v>31.3</v>
      </c>
    </row>
    <row r="9" spans="1:17" x14ac:dyDescent="0.25">
      <c r="A9" t="s">
        <v>10</v>
      </c>
      <c r="B9" t="s">
        <v>2</v>
      </c>
      <c r="C9" t="s">
        <v>4</v>
      </c>
      <c r="D9" t="s">
        <v>6</v>
      </c>
      <c r="E9" t="s">
        <v>15</v>
      </c>
      <c r="L9" t="s">
        <v>28</v>
      </c>
      <c r="M9">
        <v>20</v>
      </c>
      <c r="N9">
        <f t="shared" si="1"/>
        <v>0.5714285714285714</v>
      </c>
      <c r="O9">
        <f t="shared" si="2"/>
        <v>0.50857142857142856</v>
      </c>
      <c r="P9">
        <f>SUM($O$4:O9)*100</f>
        <v>71.2</v>
      </c>
      <c r="Q9">
        <f t="shared" si="0"/>
        <v>82.2</v>
      </c>
    </row>
    <row r="10" spans="1:17" x14ac:dyDescent="0.25">
      <c r="A10" t="s">
        <v>11</v>
      </c>
      <c r="B10" t="s">
        <v>2</v>
      </c>
      <c r="C10" t="s">
        <v>4</v>
      </c>
      <c r="D10" t="s">
        <v>6</v>
      </c>
      <c r="E10" t="s">
        <v>15</v>
      </c>
      <c r="L10" t="s">
        <v>29</v>
      </c>
      <c r="M10">
        <v>4</v>
      </c>
      <c r="N10">
        <f t="shared" si="1"/>
        <v>0.11428571428571428</v>
      </c>
      <c r="O10">
        <f t="shared" si="2"/>
        <v>0.10171428571428572</v>
      </c>
      <c r="P10">
        <f>SUM($O$4:O10)*100</f>
        <v>81.371428571428567</v>
      </c>
      <c r="Q10">
        <f t="shared" si="0"/>
        <v>92.4</v>
      </c>
    </row>
    <row r="11" spans="1:17" x14ac:dyDescent="0.25">
      <c r="A11" t="s">
        <v>10</v>
      </c>
      <c r="B11" t="s">
        <v>2</v>
      </c>
      <c r="C11" t="s">
        <v>3</v>
      </c>
      <c r="D11" t="s">
        <v>6</v>
      </c>
      <c r="E11" t="s">
        <v>21</v>
      </c>
      <c r="L11" t="s">
        <v>30</v>
      </c>
      <c r="M11">
        <v>3</v>
      </c>
      <c r="N11">
        <f t="shared" si="1"/>
        <v>8.5714285714285715E-2</v>
      </c>
      <c r="O11">
        <f t="shared" si="2"/>
        <v>7.628571428571429E-2</v>
      </c>
      <c r="P11">
        <f>SUM($O$4:O11)*100</f>
        <v>89</v>
      </c>
      <c r="Q11">
        <f>ROUND($N$1+P11,1)</f>
        <v>100</v>
      </c>
    </row>
    <row r="12" spans="1:17" x14ac:dyDescent="0.25">
      <c r="A12" t="s">
        <v>11</v>
      </c>
      <c r="B12" t="s">
        <v>2</v>
      </c>
      <c r="C12" t="s">
        <v>3</v>
      </c>
      <c r="D12" t="s">
        <v>6</v>
      </c>
      <c r="E12" t="s">
        <v>22</v>
      </c>
      <c r="M12">
        <f>SUM(M4:M11)</f>
        <v>35</v>
      </c>
    </row>
    <row r="13" spans="1:17" x14ac:dyDescent="0.25">
      <c r="A13" t="s">
        <v>10</v>
      </c>
      <c r="B13" t="s">
        <v>2</v>
      </c>
      <c r="C13" t="s">
        <v>3</v>
      </c>
      <c r="D13" t="s">
        <v>5</v>
      </c>
      <c r="E13" t="s">
        <v>22</v>
      </c>
    </row>
    <row r="14" spans="1:17" x14ac:dyDescent="0.25">
      <c r="A14" t="s">
        <v>11</v>
      </c>
      <c r="B14" t="s">
        <v>2</v>
      </c>
      <c r="C14" t="s">
        <v>3</v>
      </c>
      <c r="D14" t="s">
        <v>5</v>
      </c>
      <c r="E14" t="s">
        <v>13</v>
      </c>
    </row>
    <row r="19" spans="6:19" x14ac:dyDescent="0.25">
      <c r="Q19" t="s">
        <v>35</v>
      </c>
      <c r="R19" t="s">
        <v>39</v>
      </c>
    </row>
    <row r="20" spans="6:19" ht="15.75" x14ac:dyDescent="0.25">
      <c r="I20">
        <v>2612526</v>
      </c>
      <c r="J20" s="3">
        <v>2121240</v>
      </c>
      <c r="K20" s="3">
        <v>2121240</v>
      </c>
      <c r="L20">
        <f>(22*68*288)</f>
        <v>430848</v>
      </c>
      <c r="M20">
        <v>1251</v>
      </c>
      <c r="N20">
        <f>(22*68*288)</f>
        <v>430848</v>
      </c>
      <c r="O20">
        <v>430480</v>
      </c>
      <c r="P20" t="s">
        <v>36</v>
      </c>
      <c r="Q20" s="5">
        <v>424151</v>
      </c>
      <c r="R20" s="1">
        <f>$Q$22-Q20</f>
        <v>6697</v>
      </c>
    </row>
    <row r="21" spans="6:19" x14ac:dyDescent="0.25">
      <c r="F21" s="4">
        <v>44576</v>
      </c>
      <c r="I21" s="2">
        <v>2613103</v>
      </c>
      <c r="J21" s="1">
        <v>2121262</v>
      </c>
      <c r="K21" s="3">
        <v>2121262</v>
      </c>
      <c r="L21" s="3">
        <v>421796</v>
      </c>
      <c r="M21">
        <v>2639</v>
      </c>
      <c r="N21">
        <v>430480</v>
      </c>
      <c r="O21">
        <v>424168</v>
      </c>
      <c r="P21" t="s">
        <v>38</v>
      </c>
      <c r="Q21">
        <v>424168</v>
      </c>
      <c r="R21" s="1">
        <f>$Q$22-Q21</f>
        <v>6680</v>
      </c>
      <c r="S21" s="1">
        <f>Q20-Q21</f>
        <v>-17</v>
      </c>
    </row>
    <row r="22" spans="6:19" x14ac:dyDescent="0.25">
      <c r="F22" s="4">
        <v>44644</v>
      </c>
      <c r="I22" s="1">
        <f>I20-I21</f>
        <v>-577</v>
      </c>
      <c r="J22" s="1">
        <f>J20-J21</f>
        <v>-22</v>
      </c>
      <c r="K22" s="1">
        <f>K20-K21</f>
        <v>-22</v>
      </c>
      <c r="L22">
        <f>L20-L21</f>
        <v>9052</v>
      </c>
      <c r="M22" s="1">
        <f>SUM(M20:M21)</f>
        <v>3890</v>
      </c>
      <c r="N22" s="1">
        <f>N21-N20</f>
        <v>-368</v>
      </c>
      <c r="O22">
        <f>O20-O21</f>
        <v>6312</v>
      </c>
      <c r="P22" t="s">
        <v>37</v>
      </c>
      <c r="Q22">
        <v>430848</v>
      </c>
    </row>
    <row r="23" spans="6:19" x14ac:dyDescent="0.25">
      <c r="F23">
        <f>_xlfn.DAYS(F22,F21)</f>
        <v>68</v>
      </c>
    </row>
    <row r="24" spans="6:19" x14ac:dyDescent="0.25">
      <c r="L24">
        <v>424490</v>
      </c>
    </row>
    <row r="25" spans="6:19" x14ac:dyDescent="0.25">
      <c r="L25">
        <v>421796</v>
      </c>
    </row>
    <row r="42" spans="10:11" x14ac:dyDescent="0.25">
      <c r="J42">
        <v>1</v>
      </c>
      <c r="K42">
        <v>22</v>
      </c>
    </row>
    <row r="43" spans="10:11" x14ac:dyDescent="0.25">
      <c r="J43">
        <v>2</v>
      </c>
      <c r="K43">
        <v>4</v>
      </c>
    </row>
    <row r="44" spans="10:11" x14ac:dyDescent="0.25">
      <c r="J44">
        <v>3</v>
      </c>
      <c r="K44">
        <v>1</v>
      </c>
    </row>
    <row r="45" spans="10:11" x14ac:dyDescent="0.25">
      <c r="J45">
        <v>5</v>
      </c>
      <c r="K45">
        <v>3</v>
      </c>
    </row>
    <row r="46" spans="10:11" x14ac:dyDescent="0.25">
      <c r="J46">
        <v>8</v>
      </c>
      <c r="K46">
        <v>1</v>
      </c>
    </row>
    <row r="47" spans="10:11" x14ac:dyDescent="0.25">
      <c r="J47">
        <v>11</v>
      </c>
      <c r="K47">
        <v>1</v>
      </c>
    </row>
    <row r="48" spans="10:11" x14ac:dyDescent="0.25">
      <c r="J48">
        <v>16</v>
      </c>
      <c r="K48">
        <v>1</v>
      </c>
    </row>
    <row r="49" spans="6:15" x14ac:dyDescent="0.25">
      <c r="J49">
        <v>135</v>
      </c>
      <c r="K49">
        <v>1</v>
      </c>
      <c r="L49" t="s">
        <v>58</v>
      </c>
      <c r="N49">
        <v>19584</v>
      </c>
    </row>
    <row r="50" spans="6:15" x14ac:dyDescent="0.25">
      <c r="L50">
        <f>SUMPRODUCT(J42:J49,K42:K49)</f>
        <v>218</v>
      </c>
      <c r="N50">
        <v>19313</v>
      </c>
    </row>
    <row r="51" spans="6:15" x14ac:dyDescent="0.25">
      <c r="N51">
        <f>N49-N50</f>
        <v>271</v>
      </c>
      <c r="O51" t="s">
        <v>59</v>
      </c>
    </row>
    <row r="54" spans="6:15" x14ac:dyDescent="0.25">
      <c r="F54" s="4"/>
      <c r="G54" s="4"/>
    </row>
    <row r="55" spans="6:15" x14ac:dyDescent="0.25">
      <c r="G55" s="4"/>
    </row>
    <row r="56" spans="6:15" x14ac:dyDescent="0.25">
      <c r="G56" s="4"/>
    </row>
    <row r="57" spans="6:15" x14ac:dyDescent="0.25">
      <c r="G57" s="4"/>
    </row>
    <row r="58" spans="6:15" x14ac:dyDescent="0.25">
      <c r="G58" s="4"/>
    </row>
    <row r="59" spans="6:15" x14ac:dyDescent="0.25">
      <c r="G59" s="4"/>
    </row>
    <row r="60" spans="6:15" x14ac:dyDescent="0.25">
      <c r="G60" s="4"/>
      <c r="J60">
        <v>1</v>
      </c>
      <c r="K60">
        <v>31</v>
      </c>
    </row>
    <row r="61" spans="6:15" x14ac:dyDescent="0.25">
      <c r="G61" s="4"/>
      <c r="J61">
        <v>2</v>
      </c>
      <c r="K61">
        <v>4</v>
      </c>
    </row>
    <row r="62" spans="6:15" x14ac:dyDescent="0.25">
      <c r="G62" s="4"/>
      <c r="J62">
        <v>3</v>
      </c>
      <c r="K62">
        <v>3</v>
      </c>
    </row>
    <row r="63" spans="6:15" x14ac:dyDescent="0.25">
      <c r="G63" s="4"/>
      <c r="J63">
        <v>5</v>
      </c>
      <c r="K63">
        <v>3</v>
      </c>
    </row>
    <row r="64" spans="6:15" x14ac:dyDescent="0.25">
      <c r="G64" s="4"/>
      <c r="J64">
        <v>7</v>
      </c>
      <c r="K64">
        <v>1</v>
      </c>
    </row>
    <row r="65" spans="7:17" x14ac:dyDescent="0.25">
      <c r="G65" s="4"/>
      <c r="J65">
        <v>9</v>
      </c>
      <c r="K65">
        <v>1</v>
      </c>
    </row>
    <row r="66" spans="7:17" x14ac:dyDescent="0.25">
      <c r="G66" s="4"/>
      <c r="J66">
        <v>10</v>
      </c>
      <c r="K66">
        <v>1</v>
      </c>
    </row>
    <row r="67" spans="7:17" x14ac:dyDescent="0.25">
      <c r="G67" s="4"/>
      <c r="J67">
        <v>136</v>
      </c>
      <c r="K67">
        <v>1</v>
      </c>
      <c r="L67" t="s">
        <v>58</v>
      </c>
    </row>
    <row r="68" spans="7:17" x14ac:dyDescent="0.25">
      <c r="G68" s="4"/>
      <c r="L68">
        <f>SUMPRODUCT(J60:J67,K60:K67)</f>
        <v>225</v>
      </c>
    </row>
    <row r="69" spans="7:17" x14ac:dyDescent="0.25">
      <c r="G69" s="4"/>
      <c r="N69">
        <v>19584</v>
      </c>
      <c r="P69">
        <v>208</v>
      </c>
      <c r="Q69" t="s">
        <v>60</v>
      </c>
    </row>
    <row r="70" spans="7:17" x14ac:dyDescent="0.25">
      <c r="G70" s="4"/>
      <c r="N70">
        <v>19302</v>
      </c>
    </row>
    <row r="71" spans="7:17" x14ac:dyDescent="0.25">
      <c r="G71" s="4"/>
      <c r="N71">
        <f>N69-N70</f>
        <v>282</v>
      </c>
      <c r="O71" t="s">
        <v>59</v>
      </c>
    </row>
    <row r="72" spans="7:17" x14ac:dyDescent="0.25">
      <c r="G72" s="4"/>
    </row>
    <row r="73" spans="7:17" x14ac:dyDescent="0.25">
      <c r="G73" s="4"/>
    </row>
    <row r="74" spans="7:17" x14ac:dyDescent="0.25">
      <c r="G74" s="4"/>
    </row>
    <row r="75" spans="7:17" x14ac:dyDescent="0.25">
      <c r="G75" s="4"/>
    </row>
    <row r="76" spans="7:17" x14ac:dyDescent="0.25">
      <c r="G76" s="4"/>
    </row>
    <row r="77" spans="7:17" x14ac:dyDescent="0.25">
      <c r="G77" s="4"/>
    </row>
    <row r="78" spans="7:17" x14ac:dyDescent="0.25">
      <c r="G78" s="4"/>
    </row>
    <row r="79" spans="7:17" x14ac:dyDescent="0.25">
      <c r="G79" s="4"/>
    </row>
    <row r="80" spans="7:17" x14ac:dyDescent="0.25">
      <c r="G80" s="4"/>
    </row>
    <row r="81" spans="7:7" x14ac:dyDescent="0.25">
      <c r="G81" s="4"/>
    </row>
    <row r="82" spans="7:7" x14ac:dyDescent="0.25">
      <c r="G82" s="4"/>
    </row>
    <row r="83" spans="7:7" x14ac:dyDescent="0.25">
      <c r="G83" s="4"/>
    </row>
    <row r="84" spans="7:7" x14ac:dyDescent="0.25">
      <c r="G84" s="4"/>
    </row>
    <row r="85" spans="7:7" x14ac:dyDescent="0.25">
      <c r="G85" s="4"/>
    </row>
    <row r="86" spans="7:7" x14ac:dyDescent="0.25">
      <c r="G86" s="4"/>
    </row>
    <row r="87" spans="7:7" x14ac:dyDescent="0.25">
      <c r="G87" s="4"/>
    </row>
    <row r="88" spans="7:7" x14ac:dyDescent="0.25">
      <c r="G88" s="4"/>
    </row>
    <row r="89" spans="7:7" x14ac:dyDescent="0.25">
      <c r="G89" s="4"/>
    </row>
    <row r="90" spans="7:7" x14ac:dyDescent="0.25">
      <c r="G90" s="4"/>
    </row>
    <row r="91" spans="7:7" x14ac:dyDescent="0.25">
      <c r="G91" s="4"/>
    </row>
    <row r="92" spans="7:7" x14ac:dyDescent="0.25">
      <c r="G92" s="4"/>
    </row>
    <row r="93" spans="7:7" x14ac:dyDescent="0.25">
      <c r="G93" s="4"/>
    </row>
    <row r="94" spans="7:7" x14ac:dyDescent="0.25">
      <c r="G94" s="4"/>
    </row>
    <row r="95" spans="7:7" x14ac:dyDescent="0.25">
      <c r="G95" s="4"/>
    </row>
    <row r="96" spans="7:7" x14ac:dyDescent="0.25">
      <c r="G96" s="4"/>
    </row>
    <row r="97" spans="7:7" x14ac:dyDescent="0.25">
      <c r="G97" s="4"/>
    </row>
    <row r="98" spans="7:7" x14ac:dyDescent="0.25">
      <c r="G98" s="4"/>
    </row>
    <row r="99" spans="7:7" x14ac:dyDescent="0.25">
      <c r="G99" s="4"/>
    </row>
    <row r="100" spans="7:7" x14ac:dyDescent="0.25">
      <c r="G100" s="4"/>
    </row>
    <row r="101" spans="7:7" x14ac:dyDescent="0.25">
      <c r="G101" s="4"/>
    </row>
    <row r="102" spans="7:7" x14ac:dyDescent="0.25">
      <c r="G102" s="4"/>
    </row>
    <row r="103" spans="7:7" x14ac:dyDescent="0.25">
      <c r="G103" s="4"/>
    </row>
    <row r="104" spans="7:7" x14ac:dyDescent="0.25">
      <c r="G104" s="4"/>
    </row>
    <row r="105" spans="7:7" x14ac:dyDescent="0.25">
      <c r="G105" s="4"/>
    </row>
    <row r="106" spans="7:7" x14ac:dyDescent="0.25">
      <c r="G106" s="4"/>
    </row>
    <row r="107" spans="7:7" x14ac:dyDescent="0.25">
      <c r="G107" s="4"/>
    </row>
    <row r="108" spans="7:7" x14ac:dyDescent="0.25">
      <c r="G108" s="4"/>
    </row>
    <row r="109" spans="7:7" x14ac:dyDescent="0.25">
      <c r="G109" s="4"/>
    </row>
    <row r="110" spans="7:7" x14ac:dyDescent="0.25">
      <c r="G110" s="4"/>
    </row>
    <row r="111" spans="7:7" x14ac:dyDescent="0.25">
      <c r="G111" s="4"/>
    </row>
    <row r="112" spans="7:7" x14ac:dyDescent="0.25">
      <c r="G112" s="4"/>
    </row>
    <row r="113" spans="7:7" x14ac:dyDescent="0.25">
      <c r="G113" s="4"/>
    </row>
    <row r="114" spans="7:7" x14ac:dyDescent="0.25">
      <c r="G114" s="4"/>
    </row>
    <row r="115" spans="7:7" x14ac:dyDescent="0.25">
      <c r="G115" s="4"/>
    </row>
    <row r="116" spans="7:7" x14ac:dyDescent="0.25">
      <c r="G116" s="4"/>
    </row>
    <row r="117" spans="7:7" x14ac:dyDescent="0.25">
      <c r="G117" s="4"/>
    </row>
    <row r="118" spans="7:7" x14ac:dyDescent="0.25">
      <c r="G118" s="4"/>
    </row>
    <row r="119" spans="7:7" x14ac:dyDescent="0.25">
      <c r="G119" s="4"/>
    </row>
    <row r="120" spans="7:7" x14ac:dyDescent="0.25">
      <c r="G120" s="4"/>
    </row>
    <row r="121" spans="7:7" x14ac:dyDescent="0.25">
      <c r="G12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F7B5-200D-4131-8BC1-1B890BE28064}">
  <dimension ref="F2:K12"/>
  <sheetViews>
    <sheetView showGridLines="0" workbookViewId="0">
      <selection activeCell="M36" sqref="M36"/>
    </sheetView>
  </sheetViews>
  <sheetFormatPr defaultRowHeight="15" x14ac:dyDescent="0.25"/>
  <cols>
    <col min="8" max="8" width="10.85546875" bestFit="1" customWidth="1"/>
  </cols>
  <sheetData>
    <row r="2" spans="6:11" x14ac:dyDescent="0.25">
      <c r="F2">
        <v>1006</v>
      </c>
      <c r="I2" s="10" t="s">
        <v>56</v>
      </c>
      <c r="J2" s="10"/>
      <c r="K2" s="10"/>
    </row>
    <row r="3" spans="6:11" x14ac:dyDescent="0.25">
      <c r="H3" s="9" t="s">
        <v>40</v>
      </c>
      <c r="I3" s="7" t="s">
        <v>41</v>
      </c>
      <c r="J3" s="7" t="s">
        <v>42</v>
      </c>
      <c r="K3" s="7" t="s">
        <v>43</v>
      </c>
    </row>
    <row r="4" spans="6:11" x14ac:dyDescent="0.25">
      <c r="H4" s="8" t="s">
        <v>44</v>
      </c>
      <c r="I4" t="s">
        <v>45</v>
      </c>
      <c r="J4" t="s">
        <v>46</v>
      </c>
      <c r="K4" t="s">
        <v>47</v>
      </c>
    </row>
    <row r="5" spans="6:11" x14ac:dyDescent="0.25">
      <c r="H5" s="8" t="s">
        <v>48</v>
      </c>
      <c r="I5" t="s">
        <v>49</v>
      </c>
      <c r="J5" t="s">
        <v>49</v>
      </c>
      <c r="K5" t="s">
        <v>47</v>
      </c>
    </row>
    <row r="6" spans="6:11" x14ac:dyDescent="0.25">
      <c r="H6" s="8" t="s">
        <v>50</v>
      </c>
      <c r="I6" t="s">
        <v>49</v>
      </c>
      <c r="J6" t="s">
        <v>49</v>
      </c>
      <c r="K6" t="s">
        <v>47</v>
      </c>
    </row>
    <row r="7" spans="6:11" x14ac:dyDescent="0.25">
      <c r="H7" s="6"/>
    </row>
    <row r="8" spans="6:11" x14ac:dyDescent="0.25">
      <c r="H8" s="6"/>
      <c r="I8" s="10" t="s">
        <v>57</v>
      </c>
      <c r="J8" s="10"/>
      <c r="K8" s="10"/>
    </row>
    <row r="9" spans="6:11" x14ac:dyDescent="0.25">
      <c r="F9">
        <v>1021</v>
      </c>
      <c r="H9" s="9" t="s">
        <v>40</v>
      </c>
      <c r="I9" s="7" t="s">
        <v>41</v>
      </c>
      <c r="J9" s="7" t="s">
        <v>42</v>
      </c>
      <c r="K9" s="7" t="s">
        <v>43</v>
      </c>
    </row>
    <row r="10" spans="6:11" x14ac:dyDescent="0.25">
      <c r="H10" s="8" t="s">
        <v>44</v>
      </c>
      <c r="I10" t="s">
        <v>51</v>
      </c>
      <c r="J10" t="s">
        <v>49</v>
      </c>
      <c r="K10" t="s">
        <v>47</v>
      </c>
    </row>
    <row r="11" spans="6:11" x14ac:dyDescent="0.25">
      <c r="H11" s="8" t="s">
        <v>48</v>
      </c>
      <c r="I11" t="s">
        <v>52</v>
      </c>
      <c r="J11" t="s">
        <v>51</v>
      </c>
      <c r="K11" t="s">
        <v>53</v>
      </c>
    </row>
    <row r="12" spans="6:11" x14ac:dyDescent="0.25">
      <c r="H12" s="8" t="s">
        <v>50</v>
      </c>
      <c r="I12" t="s">
        <v>54</v>
      </c>
      <c r="J12" t="s">
        <v>49</v>
      </c>
      <c r="K12" t="s">
        <v>55</v>
      </c>
    </row>
  </sheetData>
  <mergeCells count="2">
    <mergeCell ref="I8:K8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Lipinski, Thomas</dc:creator>
  <cp:lastModifiedBy>Lipinski, Thomas</cp:lastModifiedBy>
  <dcterms:created xsi:type="dcterms:W3CDTF">2025-05-15T06:26:42Z</dcterms:created>
  <dcterms:modified xsi:type="dcterms:W3CDTF">2025-05-29T03:26:11Z</dcterms:modified>
</cp:coreProperties>
</file>