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9020" windowHeight="9855" activeTab="1"/>
  </bookViews>
  <sheets>
    <sheet name="Sheet1" sheetId="1" r:id="rId1"/>
    <sheet name="Final Formula" sheetId="2" r:id="rId2"/>
  </sheets>
  <definedNames>
    <definedName name="d" localSheetId="1">'Final Formula'!#REF!</definedName>
    <definedName name="d">Sheet1!$N$2</definedName>
    <definedName name="e" localSheetId="1">'Final Formula'!#REF!</definedName>
    <definedName name="e">Sheet1!$N$1</definedName>
  </definedNames>
  <calcPr calcId="145621"/>
</workbook>
</file>

<file path=xl/calcChain.xml><?xml version="1.0" encoding="utf-8"?>
<calcChain xmlns="http://schemas.openxmlformats.org/spreadsheetml/2006/main">
  <c r="H7" i="2" l="1"/>
  <c r="I7" i="2"/>
  <c r="J7" i="2"/>
  <c r="G7" i="2"/>
  <c r="J4" i="2"/>
  <c r="I4" i="2"/>
  <c r="C7" i="2"/>
  <c r="D7" i="2"/>
  <c r="B7" i="2"/>
  <c r="E7" i="2"/>
  <c r="F7" i="2"/>
  <c r="D4" i="2"/>
  <c r="D5" i="2" s="1"/>
  <c r="H4" i="2"/>
  <c r="C4" i="2"/>
  <c r="B4" i="2"/>
  <c r="B5" i="2" s="1"/>
  <c r="G4" i="2"/>
  <c r="F29" i="1"/>
  <c r="I5" i="2" l="1"/>
  <c r="I15" i="2" s="1"/>
  <c r="J5" i="2"/>
  <c r="J30" i="2" s="1"/>
  <c r="J14" i="2"/>
  <c r="J22" i="2"/>
  <c r="G22" i="2"/>
  <c r="D9" i="2"/>
  <c r="D8" i="2"/>
  <c r="D23" i="2"/>
  <c r="D12" i="2"/>
  <c r="D19" i="2"/>
  <c r="D27" i="2"/>
  <c r="D16" i="2"/>
  <c r="D30" i="2"/>
  <c r="D24" i="2"/>
  <c r="D18" i="2"/>
  <c r="D11" i="2"/>
  <c r="D28" i="2"/>
  <c r="D22" i="2"/>
  <c r="D14" i="2"/>
  <c r="D26" i="2"/>
  <c r="D20" i="2"/>
  <c r="D15" i="2"/>
  <c r="D10" i="2"/>
  <c r="D29" i="2"/>
  <c r="D25" i="2"/>
  <c r="D21" i="2"/>
  <c r="D17" i="2"/>
  <c r="D13" i="2"/>
  <c r="H5" i="2"/>
  <c r="H26" i="2" s="1"/>
  <c r="C5" i="2"/>
  <c r="C16" i="2" s="1"/>
  <c r="G5" i="2"/>
  <c r="G23" i="2" s="1"/>
  <c r="M29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2" i="1"/>
  <c r="E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32" i="1"/>
  <c r="J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2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2" i="1"/>
  <c r="E2" i="1"/>
  <c r="D2" i="1"/>
  <c r="C2" i="1"/>
  <c r="C23" i="1"/>
  <c r="D23" i="1"/>
  <c r="B23" i="1"/>
  <c r="B3" i="1"/>
  <c r="C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" i="1"/>
  <c r="H29" i="2" l="1"/>
  <c r="H14" i="2"/>
  <c r="I22" i="2"/>
  <c r="I14" i="2"/>
  <c r="J23" i="2"/>
  <c r="I29" i="2"/>
  <c r="I30" i="2"/>
  <c r="J20" i="2"/>
  <c r="I28" i="2"/>
  <c r="I12" i="2"/>
  <c r="J21" i="2"/>
  <c r="I19" i="2"/>
  <c r="J26" i="2"/>
  <c r="J18" i="2"/>
  <c r="J10" i="2"/>
  <c r="I26" i="2"/>
  <c r="I18" i="2"/>
  <c r="I10" i="2"/>
  <c r="J27" i="2"/>
  <c r="J19" i="2"/>
  <c r="J11" i="2"/>
  <c r="I25" i="2"/>
  <c r="I17" i="2"/>
  <c r="I9" i="2"/>
  <c r="J15" i="2"/>
  <c r="I21" i="2"/>
  <c r="I13" i="2"/>
  <c r="J28" i="2"/>
  <c r="J12" i="2"/>
  <c r="I20" i="2"/>
  <c r="J29" i="2"/>
  <c r="J13" i="2"/>
  <c r="I27" i="2"/>
  <c r="I11" i="2"/>
  <c r="J24" i="2"/>
  <c r="J16" i="2"/>
  <c r="J8" i="2"/>
  <c r="I24" i="2"/>
  <c r="I16" i="2"/>
  <c r="I8" i="2"/>
  <c r="J25" i="2"/>
  <c r="J17" i="2"/>
  <c r="J9" i="2"/>
  <c r="I23" i="2"/>
  <c r="H24" i="2"/>
  <c r="H13" i="2"/>
  <c r="H30" i="2"/>
  <c r="G12" i="2"/>
  <c r="G16" i="2"/>
  <c r="G20" i="2"/>
  <c r="G24" i="2"/>
  <c r="G28" i="2"/>
  <c r="G9" i="2"/>
  <c r="G13" i="2"/>
  <c r="G17" i="2"/>
  <c r="G21" i="2"/>
  <c r="G25" i="2"/>
  <c r="G29" i="2"/>
  <c r="H28" i="2"/>
  <c r="G26" i="2"/>
  <c r="H17" i="2"/>
  <c r="G11" i="2"/>
  <c r="G27" i="2"/>
  <c r="G10" i="2"/>
  <c r="C23" i="2"/>
  <c r="H20" i="2"/>
  <c r="G18" i="2"/>
  <c r="H9" i="2"/>
  <c r="H25" i="2"/>
  <c r="G19" i="2"/>
  <c r="H10" i="2"/>
  <c r="H11" i="2"/>
  <c r="H15" i="2"/>
  <c r="H19" i="2"/>
  <c r="H23" i="2"/>
  <c r="H27" i="2"/>
  <c r="H12" i="2"/>
  <c r="H18" i="2"/>
  <c r="H16" i="2"/>
  <c r="G14" i="2"/>
  <c r="G30" i="2"/>
  <c r="H21" i="2"/>
  <c r="G15" i="2"/>
  <c r="G8" i="2"/>
  <c r="H22" i="2"/>
  <c r="H8" i="2"/>
  <c r="C29" i="2"/>
  <c r="C25" i="2"/>
  <c r="C21" i="2"/>
  <c r="C17" i="2"/>
  <c r="C13" i="2"/>
  <c r="C9" i="2"/>
  <c r="C18" i="2"/>
  <c r="C12" i="2"/>
  <c r="C19" i="2"/>
  <c r="C30" i="2"/>
  <c r="C14" i="2"/>
  <c r="C24" i="2"/>
  <c r="C8" i="2"/>
  <c r="C15" i="2"/>
  <c r="C26" i="2"/>
  <c r="C10" i="2"/>
  <c r="C20" i="2"/>
  <c r="C27" i="2"/>
  <c r="C11" i="2"/>
  <c r="C22" i="2"/>
  <c r="C28" i="2"/>
  <c r="B30" i="2"/>
  <c r="B26" i="2"/>
  <c r="B22" i="2"/>
  <c r="B18" i="2"/>
  <c r="B14" i="2"/>
  <c r="B10" i="2"/>
  <c r="B29" i="2"/>
  <c r="B25" i="2"/>
  <c r="B21" i="2"/>
  <c r="B28" i="2"/>
  <c r="B24" i="2"/>
  <c r="B20" i="2"/>
  <c r="B16" i="2"/>
  <c r="B12" i="2"/>
  <c r="B8" i="2"/>
  <c r="B13" i="2"/>
  <c r="B9" i="2"/>
  <c r="B27" i="2"/>
  <c r="B23" i="2"/>
  <c r="B19" i="2"/>
  <c r="B15" i="2"/>
  <c r="B11" i="2"/>
  <c r="B17" i="2"/>
  <c r="M30" i="1"/>
  <c r="M48" i="1" s="1"/>
  <c r="M49" i="1" l="1"/>
  <c r="M42" i="1"/>
  <c r="M35" i="1"/>
  <c r="M51" i="1"/>
  <c r="M52" i="1"/>
  <c r="M37" i="1"/>
  <c r="M53" i="1"/>
  <c r="M46" i="1"/>
  <c r="M39" i="1"/>
  <c r="M32" i="1"/>
  <c r="M40" i="1"/>
  <c r="M41" i="1"/>
  <c r="M34" i="1"/>
  <c r="M50" i="1"/>
  <c r="M43" i="1"/>
  <c r="M33" i="1"/>
  <c r="M44" i="1"/>
  <c r="M45" i="1"/>
  <c r="M38" i="1"/>
  <c r="M54" i="1"/>
  <c r="M47" i="1"/>
  <c r="M36" i="1"/>
  <c r="F30" i="1"/>
  <c r="F36" i="1" s="1"/>
  <c r="F34" i="1" l="1"/>
  <c r="F32" i="1"/>
  <c r="F42" i="1"/>
  <c r="F47" i="1"/>
  <c r="F39" i="1"/>
  <c r="F35" i="1"/>
  <c r="F45" i="1"/>
  <c r="F48" i="1"/>
  <c r="F54" i="1"/>
  <c r="F41" i="1"/>
  <c r="F44" i="1"/>
  <c r="F51" i="1"/>
  <c r="F50" i="1"/>
  <c r="F53" i="1"/>
  <c r="F37" i="1"/>
  <c r="F38" i="1"/>
  <c r="F40" i="1"/>
  <c r="F43" i="1"/>
  <c r="F46" i="1"/>
  <c r="F49" i="1"/>
  <c r="F33" i="1"/>
  <c r="F52" i="1"/>
</calcChain>
</file>

<file path=xl/sharedStrings.xml><?xml version="1.0" encoding="utf-8"?>
<sst xmlns="http://schemas.openxmlformats.org/spreadsheetml/2006/main" count="45" uniqueCount="30">
  <si>
    <t>sim</t>
  </si>
  <si>
    <t>e</t>
  </si>
  <si>
    <t>delta</t>
  </si>
  <si>
    <t>s</t>
  </si>
  <si>
    <t>m</t>
  </si>
  <si>
    <t>1/(1+EXP((B29-$A32)/B30))</t>
  </si>
  <si>
    <t>1/(1+EXP((C29-$A32)/C30))</t>
  </si>
  <si>
    <t>1/(1+EXP((C29-$A32)/D30))</t>
  </si>
  <si>
    <t>1/(1+EXP((($A32-1)^2-0.5)/E30))</t>
  </si>
  <si>
    <t>EXP(F29*$A32^F30)</t>
  </si>
  <si>
    <t>d*(1+EXP((B29-$A32)/B30))</t>
  </si>
  <si>
    <t>d*(1+EXP((C29-$A32)/C30))</t>
  </si>
  <si>
    <t>d*(1+EXP((C29-$A32)/D30))</t>
  </si>
  <si>
    <t>d*(1+EXP((($A32-1)^2-0.5)/E30))</t>
  </si>
  <si>
    <t>d*EXP(F29*$A32^F30)</t>
  </si>
  <si>
    <t>FoldAt1Sim</t>
  </si>
  <si>
    <t>SimAt2Delta</t>
  </si>
  <si>
    <t>1-A2</t>
  </si>
  <si>
    <t>1-A32</t>
  </si>
  <si>
    <t>d/(1-A32)</t>
  </si>
  <si>
    <t>1-A2^e</t>
  </si>
  <si>
    <t>(1-A2)^e</t>
  </si>
  <si>
    <t>1-A2^(1/e)</t>
  </si>
  <si>
    <t>(1-A2)^(1/e)</t>
  </si>
  <si>
    <t>d/(1-A2)</t>
  </si>
  <si>
    <t>d/(1-A2^e)</t>
  </si>
  <si>
    <t>d/(1-A2)^e</t>
  </si>
  <si>
    <t>d/(1-A2^(1/e))</t>
  </si>
  <si>
    <t>d/(1-A2)^(1/e)</t>
  </si>
  <si>
    <t>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</si>
</sst>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3" xfId="0" quotePrefix="1" applyFont="1" applyFill="1" applyBorder="1" applyAlignment="1">
      <alignment wrapText="1"/>
    </xf>
    <xf numFmtId="0" fontId="3" fillId="4" borderId="3" xfId="0" quotePrefix="1" applyFont="1" applyFill="1" applyBorder="1" applyAlignment="1">
      <alignment wrapText="1"/>
    </xf>
    <xf numFmtId="0" fontId="4" fillId="4" borderId="3" xfId="0" quotePrefix="1" applyFont="1" applyFill="1" applyBorder="1" applyAlignment="1">
      <alignment wrapText="1"/>
    </xf>
    <xf numFmtId="0" fontId="5" fillId="4" borderId="4" xfId="0" quotePrefix="1" applyFont="1" applyFill="1" applyBorder="1" applyAlignment="1">
      <alignment wrapText="1"/>
    </xf>
    <xf numFmtId="0" fontId="0" fillId="0" borderId="10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10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4" borderId="3" xfId="0" applyNumberFormat="1" applyFill="1" applyBorder="1" applyAlignment="1">
      <alignment wrapText="1"/>
    </xf>
    <xf numFmtId="2" fontId="0" fillId="0" borderId="0" xfId="0" applyNumberFormat="1"/>
    <xf numFmtId="2" fontId="0" fillId="0" borderId="1" xfId="0" applyNumberFormat="1" applyBorder="1"/>
    <xf numFmtId="164" fontId="6" fillId="5" borderId="3" xfId="0" applyNumberFormat="1" applyFont="1" applyFill="1" applyBorder="1" applyAlignment="1">
      <alignment wrapText="1"/>
    </xf>
    <xf numFmtId="2" fontId="0" fillId="3" borderId="11" xfId="0" applyNumberFormat="1" applyFill="1" applyBorder="1" applyAlignment="1">
      <alignment wrapText="1"/>
    </xf>
    <xf numFmtId="164" fontId="6" fillId="3" borderId="11" xfId="0" applyNumberFormat="1" applyFont="1" applyFill="1" applyBorder="1" applyAlignment="1">
      <alignment wrapText="1"/>
    </xf>
    <xf numFmtId="2" fontId="0" fillId="0" borderId="0" xfId="0" applyNumberFormat="1" applyBorder="1"/>
    <xf numFmtId="2" fontId="0" fillId="0" borderId="12" xfId="0" applyNumberFormat="1" applyBorder="1"/>
    <xf numFmtId="164" fontId="0" fillId="0" borderId="12" xfId="0" applyNumberFormat="1" applyBorder="1"/>
    <xf numFmtId="164" fontId="6" fillId="3" borderId="14" xfId="0" applyNumberFormat="1" applyFont="1" applyFill="1" applyBorder="1" applyAlignment="1">
      <alignment wrapText="1"/>
    </xf>
    <xf numFmtId="164" fontId="6" fillId="3" borderId="15" xfId="0" applyNumberFormat="1" applyFont="1" applyFill="1" applyBorder="1" applyAlignment="1">
      <alignment wrapText="1"/>
    </xf>
    <xf numFmtId="164" fontId="6" fillId="5" borderId="15" xfId="0" applyNumberFormat="1" applyFont="1" applyFill="1" applyBorder="1" applyAlignment="1">
      <alignment wrapText="1"/>
    </xf>
    <xf numFmtId="0" fontId="7" fillId="4" borderId="16" xfId="0" applyFont="1" applyFill="1" applyBorder="1" applyAlignment="1">
      <alignment wrapText="1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2" xfId="0" applyNumberFormat="1" applyBorder="1"/>
    <xf numFmtId="0" fontId="0" fillId="5" borderId="19" xfId="0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22" xfId="0" applyFill="1" applyBorder="1"/>
    <xf numFmtId="0" fontId="0" fillId="5" borderId="21" xfId="0" applyFill="1" applyBorder="1"/>
    <xf numFmtId="164" fontId="6" fillId="3" borderId="13" xfId="0" applyNumberFormat="1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0" fillId="5" borderId="3" xfId="0" applyFill="1" applyBorder="1"/>
    <xf numFmtId="0" fontId="0" fillId="5" borderId="23" xfId="0" applyFill="1" applyBorder="1"/>
    <xf numFmtId="0" fontId="0" fillId="5" borderId="0" xfId="0" applyFill="1" applyBorder="1"/>
    <xf numFmtId="0" fontId="0" fillId="5" borderId="12" xfId="0" applyFill="1" applyBorder="1"/>
    <xf numFmtId="164" fontId="6" fillId="5" borderId="24" xfId="0" applyNumberFormat="1" applyFont="1" applyFill="1" applyBorder="1" applyAlignment="1">
      <alignment wrapText="1"/>
    </xf>
    <xf numFmtId="164" fontId="6" fillId="5" borderId="1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0599940616271"/>
          <c:y val="5.1400554097404488E-2"/>
          <c:w val="0.8572901580266112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1-A2</c:v>
                </c:pt>
              </c:strCache>
            </c:strRef>
          </c:tx>
          <c:xVal>
            <c:numRef>
              <c:f>Sheet1!$A$2:$A$24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Sheet1!$B$2:$B$24</c:f>
              <c:numCache>
                <c:formatCode>0.0</c:formatCode>
                <c:ptCount val="23"/>
                <c:pt idx="0">
                  <c:v>1</c:v>
                </c:pt>
                <c:pt idx="1">
                  <c:v>0.99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0.44999999999999996</c:v>
                </c:pt>
                <c:pt idx="13">
                  <c:v>0.4</c:v>
                </c:pt>
                <c:pt idx="14">
                  <c:v>0.35</c:v>
                </c:pt>
                <c:pt idx="15">
                  <c:v>0.30000000000000004</c:v>
                </c:pt>
                <c:pt idx="16">
                  <c:v>0.25</c:v>
                </c:pt>
                <c:pt idx="17">
                  <c:v>0.19999999999999996</c:v>
                </c:pt>
                <c:pt idx="18">
                  <c:v>0.15000000000000002</c:v>
                </c:pt>
                <c:pt idx="19">
                  <c:v>9.9999999999999978E-2</c:v>
                </c:pt>
                <c:pt idx="20">
                  <c:v>5.0000000000000044E-2</c:v>
                </c:pt>
                <c:pt idx="21">
                  <c:v>1.0000000000000009E-2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1-A2^e</c:v>
                </c:pt>
              </c:strCache>
            </c:strRef>
          </c:tx>
          <c:xVal>
            <c:numRef>
              <c:f>Sheet1!$A$2:$A$24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Sheet1!$C$2:$C$24</c:f>
              <c:numCache>
                <c:formatCode>0.0</c:formatCode>
                <c:ptCount val="23"/>
                <c:pt idx="0">
                  <c:v>1</c:v>
                </c:pt>
                <c:pt idx="1">
                  <c:v>0.99990000000000001</c:v>
                </c:pt>
                <c:pt idx="2">
                  <c:v>0.99750000000000005</c:v>
                </c:pt>
                <c:pt idx="3">
                  <c:v>0.99</c:v>
                </c:pt>
                <c:pt idx="4">
                  <c:v>0.97750000000000004</c:v>
                </c:pt>
                <c:pt idx="5">
                  <c:v>0.96</c:v>
                </c:pt>
                <c:pt idx="6">
                  <c:v>0.9375</c:v>
                </c:pt>
                <c:pt idx="7">
                  <c:v>0.91</c:v>
                </c:pt>
                <c:pt idx="8">
                  <c:v>0.87750000000000006</c:v>
                </c:pt>
                <c:pt idx="9">
                  <c:v>0.84</c:v>
                </c:pt>
                <c:pt idx="10">
                  <c:v>0.79749999999999999</c:v>
                </c:pt>
                <c:pt idx="11">
                  <c:v>0.75</c:v>
                </c:pt>
                <c:pt idx="12">
                  <c:v>0.69750000000000001</c:v>
                </c:pt>
                <c:pt idx="13">
                  <c:v>0.64</c:v>
                </c:pt>
                <c:pt idx="14">
                  <c:v>0.5774999999999999</c:v>
                </c:pt>
                <c:pt idx="15">
                  <c:v>0.51</c:v>
                </c:pt>
                <c:pt idx="16">
                  <c:v>0.4375</c:v>
                </c:pt>
                <c:pt idx="17">
                  <c:v>0.35999999999999988</c:v>
                </c:pt>
                <c:pt idx="18">
                  <c:v>0.27750000000000008</c:v>
                </c:pt>
                <c:pt idx="19">
                  <c:v>0.18999999999999995</c:v>
                </c:pt>
                <c:pt idx="20">
                  <c:v>9.7500000000000031E-2</c:v>
                </c:pt>
                <c:pt idx="21">
                  <c:v>1.9900000000000029E-2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(1-A2)^e</c:v>
                </c:pt>
              </c:strCache>
            </c:strRef>
          </c:tx>
          <c:xVal>
            <c:numRef>
              <c:f>Sheet1!$A$2:$A$24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Sheet1!$D$2:$D$24</c:f>
              <c:numCache>
                <c:formatCode>0.0</c:formatCode>
                <c:ptCount val="23"/>
                <c:pt idx="0">
                  <c:v>1</c:v>
                </c:pt>
                <c:pt idx="1">
                  <c:v>0.98009999999999997</c:v>
                </c:pt>
                <c:pt idx="2">
                  <c:v>0.90249999999999997</c:v>
                </c:pt>
                <c:pt idx="3">
                  <c:v>0.81</c:v>
                </c:pt>
                <c:pt idx="4">
                  <c:v>0.72249999999999992</c:v>
                </c:pt>
                <c:pt idx="5">
                  <c:v>0.64000000000000012</c:v>
                </c:pt>
                <c:pt idx="6">
                  <c:v>0.5625</c:v>
                </c:pt>
                <c:pt idx="7">
                  <c:v>0.48999999999999994</c:v>
                </c:pt>
                <c:pt idx="8">
                  <c:v>0.42250000000000004</c:v>
                </c:pt>
                <c:pt idx="9">
                  <c:v>0.36</c:v>
                </c:pt>
                <c:pt idx="10">
                  <c:v>0.30250000000000005</c:v>
                </c:pt>
                <c:pt idx="11">
                  <c:v>0.25</c:v>
                </c:pt>
                <c:pt idx="12">
                  <c:v>0.20249999999999996</c:v>
                </c:pt>
                <c:pt idx="13">
                  <c:v>0.16000000000000003</c:v>
                </c:pt>
                <c:pt idx="14">
                  <c:v>0.12249999999999998</c:v>
                </c:pt>
                <c:pt idx="15">
                  <c:v>9.0000000000000024E-2</c:v>
                </c:pt>
                <c:pt idx="16">
                  <c:v>6.25E-2</c:v>
                </c:pt>
                <c:pt idx="17">
                  <c:v>3.999999999999998E-2</c:v>
                </c:pt>
                <c:pt idx="18">
                  <c:v>2.2500000000000006E-2</c:v>
                </c:pt>
                <c:pt idx="19">
                  <c:v>9.999999999999995E-3</c:v>
                </c:pt>
                <c:pt idx="20">
                  <c:v>2.5000000000000044E-3</c:v>
                </c:pt>
                <c:pt idx="21">
                  <c:v>1.0000000000000018E-4</c:v>
                </c:pt>
                <c:pt idx="2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1-A2^(1/e)</c:v>
                </c:pt>
              </c:strCache>
            </c:strRef>
          </c:tx>
          <c:xVal>
            <c:numRef>
              <c:f>Sheet1!$A$2:$A$24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Sheet1!$E$2:$E$24</c:f>
              <c:numCache>
                <c:formatCode>0.0</c:formatCode>
                <c:ptCount val="23"/>
                <c:pt idx="0">
                  <c:v>1</c:v>
                </c:pt>
                <c:pt idx="1">
                  <c:v>0.9</c:v>
                </c:pt>
                <c:pt idx="2">
                  <c:v>0.77639320225002106</c:v>
                </c:pt>
                <c:pt idx="3">
                  <c:v>0.683772233983162</c:v>
                </c:pt>
                <c:pt idx="4">
                  <c:v>0.6127016653792583</c:v>
                </c:pt>
                <c:pt idx="5">
                  <c:v>0.55278640450004213</c:v>
                </c:pt>
                <c:pt idx="6">
                  <c:v>0.5</c:v>
                </c:pt>
                <c:pt idx="7">
                  <c:v>0.45227744249483393</c:v>
                </c:pt>
                <c:pt idx="8">
                  <c:v>0.40839202169003841</c:v>
                </c:pt>
                <c:pt idx="9">
                  <c:v>0.36754446796632412</c:v>
                </c:pt>
                <c:pt idx="10">
                  <c:v>0.32917960675006308</c:v>
                </c:pt>
                <c:pt idx="11">
                  <c:v>0.29289321881345243</c:v>
                </c:pt>
                <c:pt idx="12">
                  <c:v>0.25838015129043368</c:v>
                </c:pt>
                <c:pt idx="13">
                  <c:v>0.2254033307585166</c:v>
                </c:pt>
                <c:pt idx="14">
                  <c:v>0.19377422517014498</c:v>
                </c:pt>
                <c:pt idx="15">
                  <c:v>0.16333997346592444</c:v>
                </c:pt>
                <c:pt idx="16">
                  <c:v>0.1339745962155614</c:v>
                </c:pt>
                <c:pt idx="17">
                  <c:v>0.10557280900008414</c:v>
                </c:pt>
                <c:pt idx="18">
                  <c:v>7.8045554270711248E-2</c:v>
                </c:pt>
                <c:pt idx="19">
                  <c:v>5.1316701949486232E-2</c:v>
                </c:pt>
                <c:pt idx="20">
                  <c:v>2.5320565519103666E-2</c:v>
                </c:pt>
                <c:pt idx="21">
                  <c:v>5.0125628933800348E-3</c:v>
                </c:pt>
                <c:pt idx="2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(1-A2)^(1/e)</c:v>
                </c:pt>
              </c:strCache>
            </c:strRef>
          </c:tx>
          <c:xVal>
            <c:numRef>
              <c:f>Sheet1!$A$2:$A$24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Sheet1!$F$2:$F$24</c:f>
              <c:numCache>
                <c:formatCode>0.0</c:formatCode>
                <c:ptCount val="23"/>
                <c:pt idx="0">
                  <c:v>1</c:v>
                </c:pt>
                <c:pt idx="1">
                  <c:v>0.99498743710661997</c:v>
                </c:pt>
                <c:pt idx="2">
                  <c:v>0.97467943448089633</c:v>
                </c:pt>
                <c:pt idx="3">
                  <c:v>0.94868329805051377</c:v>
                </c:pt>
                <c:pt idx="4">
                  <c:v>0.92195444572928875</c:v>
                </c:pt>
                <c:pt idx="5">
                  <c:v>0.89442719099991586</c:v>
                </c:pt>
                <c:pt idx="6">
                  <c:v>0.8660254037844386</c:v>
                </c:pt>
                <c:pt idx="7">
                  <c:v>0.83666002653407556</c:v>
                </c:pt>
                <c:pt idx="8">
                  <c:v>0.80622577482985502</c:v>
                </c:pt>
                <c:pt idx="9">
                  <c:v>0.7745966692414834</c:v>
                </c:pt>
                <c:pt idx="10">
                  <c:v>0.74161984870956632</c:v>
                </c:pt>
                <c:pt idx="11">
                  <c:v>0.70710678118654757</c:v>
                </c:pt>
                <c:pt idx="12">
                  <c:v>0.67082039324993692</c:v>
                </c:pt>
                <c:pt idx="13">
                  <c:v>0.63245553203367588</c:v>
                </c:pt>
                <c:pt idx="14">
                  <c:v>0.59160797830996159</c:v>
                </c:pt>
                <c:pt idx="15">
                  <c:v>0.54772255750516619</c:v>
                </c:pt>
                <c:pt idx="16">
                  <c:v>0.5</c:v>
                </c:pt>
                <c:pt idx="17">
                  <c:v>0.44721359549995787</c:v>
                </c:pt>
                <c:pt idx="18">
                  <c:v>0.3872983346207417</c:v>
                </c:pt>
                <c:pt idx="19">
                  <c:v>0.31622776601683789</c:v>
                </c:pt>
                <c:pt idx="20">
                  <c:v>0.22360679774997907</c:v>
                </c:pt>
                <c:pt idx="21">
                  <c:v>0.10000000000000005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99136"/>
        <c:axId val="382300928"/>
      </c:scatterChart>
      <c:valAx>
        <c:axId val="382299136"/>
        <c:scaling>
          <c:orientation val="minMax"/>
          <c:max val="1"/>
        </c:scaling>
        <c:delete val="0"/>
        <c:axPos val="b"/>
        <c:numFmt formatCode="0.00" sourceLinked="1"/>
        <c:majorTickMark val="out"/>
        <c:minorTickMark val="none"/>
        <c:tickLblPos val="nextTo"/>
        <c:crossAx val="382300928"/>
        <c:crosses val="autoZero"/>
        <c:crossBetween val="midCat"/>
      </c:valAx>
      <c:valAx>
        <c:axId val="382300928"/>
        <c:scaling>
          <c:orientation val="minMax"/>
          <c:max val="1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82299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32954120570964"/>
          <c:y val="6.8868474773986582E-2"/>
          <c:w val="0.33067045879429036"/>
          <c:h val="0.224577778841474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0599940616271"/>
          <c:y val="5.1400554097404488E-2"/>
          <c:w val="0.8572901580266112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d/(1-A2)</c:v>
                </c:pt>
              </c:strCache>
            </c:strRef>
          </c:tx>
          <c:x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xVal>
          <c:yVal>
            <c:numRef>
              <c:f>Sheet1!$G$2:$G$23</c:f>
              <c:numCache>
                <c:formatCode>0.0</c:formatCode>
                <c:ptCount val="22"/>
                <c:pt idx="0">
                  <c:v>2</c:v>
                </c:pt>
                <c:pt idx="1">
                  <c:v>2.0202020202020203</c:v>
                </c:pt>
                <c:pt idx="2">
                  <c:v>2.1052631578947367</c:v>
                </c:pt>
                <c:pt idx="3">
                  <c:v>2.2222222222222223</c:v>
                </c:pt>
                <c:pt idx="4">
                  <c:v>2.3529411764705883</c:v>
                </c:pt>
                <c:pt idx="5">
                  <c:v>2.5</c:v>
                </c:pt>
                <c:pt idx="6">
                  <c:v>2.6666666666666665</c:v>
                </c:pt>
                <c:pt idx="7">
                  <c:v>2.8571428571428572</c:v>
                </c:pt>
                <c:pt idx="8">
                  <c:v>3.0769230769230766</c:v>
                </c:pt>
                <c:pt idx="9">
                  <c:v>3.3333333333333335</c:v>
                </c:pt>
                <c:pt idx="10">
                  <c:v>3.6363636363636362</c:v>
                </c:pt>
                <c:pt idx="11">
                  <c:v>4</c:v>
                </c:pt>
                <c:pt idx="12">
                  <c:v>4.4444444444444446</c:v>
                </c:pt>
                <c:pt idx="13">
                  <c:v>5</c:v>
                </c:pt>
                <c:pt idx="14">
                  <c:v>5.7142857142857144</c:v>
                </c:pt>
                <c:pt idx="15">
                  <c:v>6.6666666666666661</c:v>
                </c:pt>
                <c:pt idx="16">
                  <c:v>8</c:v>
                </c:pt>
                <c:pt idx="17">
                  <c:v>10.000000000000002</c:v>
                </c:pt>
                <c:pt idx="18">
                  <c:v>13.333333333333332</c:v>
                </c:pt>
                <c:pt idx="19">
                  <c:v>20.000000000000004</c:v>
                </c:pt>
                <c:pt idx="20">
                  <c:v>39.999999999999964</c:v>
                </c:pt>
                <c:pt idx="21">
                  <c:v>199.99999999999983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d/(1-A2^e)</c:v>
                </c:pt>
              </c:strCache>
            </c:strRef>
          </c:tx>
          <c:x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xVal>
          <c:yVal>
            <c:numRef>
              <c:f>Sheet1!$H$2:$H$23</c:f>
              <c:numCache>
                <c:formatCode>0.0</c:formatCode>
                <c:ptCount val="22"/>
                <c:pt idx="0">
                  <c:v>2</c:v>
                </c:pt>
                <c:pt idx="1">
                  <c:v>2.000200020002</c:v>
                </c:pt>
                <c:pt idx="2">
                  <c:v>2.0050125313283207</c:v>
                </c:pt>
                <c:pt idx="3">
                  <c:v>2.0202020202020203</c:v>
                </c:pt>
                <c:pt idx="4">
                  <c:v>2.0460358056265986</c:v>
                </c:pt>
                <c:pt idx="5">
                  <c:v>2.0833333333333335</c:v>
                </c:pt>
                <c:pt idx="6">
                  <c:v>2.1333333333333333</c:v>
                </c:pt>
                <c:pt idx="7">
                  <c:v>2.1978021978021975</c:v>
                </c:pt>
                <c:pt idx="8">
                  <c:v>2.2792022792022792</c:v>
                </c:pt>
                <c:pt idx="9">
                  <c:v>2.3809523809523809</c:v>
                </c:pt>
                <c:pt idx="10">
                  <c:v>2.5078369905956115</c:v>
                </c:pt>
                <c:pt idx="11">
                  <c:v>2.6666666666666665</c:v>
                </c:pt>
                <c:pt idx="12">
                  <c:v>2.8673835125448028</c:v>
                </c:pt>
                <c:pt idx="13">
                  <c:v>3.125</c:v>
                </c:pt>
                <c:pt idx="14">
                  <c:v>3.4632034632034636</c:v>
                </c:pt>
                <c:pt idx="15">
                  <c:v>3.9215686274509802</c:v>
                </c:pt>
                <c:pt idx="16">
                  <c:v>4.5714285714285712</c:v>
                </c:pt>
                <c:pt idx="17">
                  <c:v>5.5555555555555571</c:v>
                </c:pt>
                <c:pt idx="18">
                  <c:v>7.2072072072072055</c:v>
                </c:pt>
                <c:pt idx="19">
                  <c:v>10.526315789473687</c:v>
                </c:pt>
                <c:pt idx="20">
                  <c:v>20.512820512820507</c:v>
                </c:pt>
                <c:pt idx="21">
                  <c:v>100.50251256281392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d/(1-A2^(1/e))</c:v>
                </c:pt>
              </c:strCache>
            </c:strRef>
          </c:tx>
          <c:x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xVal>
          <c:yVal>
            <c:numRef>
              <c:f>Sheet1!$J$2:$J$23</c:f>
              <c:numCache>
                <c:formatCode>0.0</c:formatCode>
                <c:ptCount val="22"/>
                <c:pt idx="0">
                  <c:v>2</c:v>
                </c:pt>
                <c:pt idx="1">
                  <c:v>2.2222222222222223</c:v>
                </c:pt>
                <c:pt idx="2">
                  <c:v>2.576014311052587</c:v>
                </c:pt>
                <c:pt idx="3">
                  <c:v>2.9249505911485292</c:v>
                </c:pt>
                <c:pt idx="4">
                  <c:v>3.2642313755782157</c:v>
                </c:pt>
                <c:pt idx="5">
                  <c:v>3.6180339887498945</c:v>
                </c:pt>
                <c:pt idx="6">
                  <c:v>4</c:v>
                </c:pt>
                <c:pt idx="7">
                  <c:v>4.4220644500147603</c:v>
                </c:pt>
                <c:pt idx="8">
                  <c:v>4.8972553178768043</c:v>
                </c:pt>
                <c:pt idx="9">
                  <c:v>5.4415184401122527</c:v>
                </c:pt>
                <c:pt idx="10">
                  <c:v>6.0757105209088618</c:v>
                </c:pt>
                <c:pt idx="11">
                  <c:v>6.8284271247461916</c:v>
                </c:pt>
                <c:pt idx="12">
                  <c:v>7.7405326609314065</c:v>
                </c:pt>
                <c:pt idx="13">
                  <c:v>8.8729833462074179</c:v>
                </c:pt>
                <c:pt idx="14">
                  <c:v>10.321290141884889</c:v>
                </c:pt>
                <c:pt idx="15">
                  <c:v>12.244400176893839</c:v>
                </c:pt>
                <c:pt idx="16">
                  <c:v>14.928203230275503</c:v>
                </c:pt>
                <c:pt idx="17">
                  <c:v>18.944271909999156</c:v>
                </c:pt>
                <c:pt idx="18">
                  <c:v>25.626059276390524</c:v>
                </c:pt>
                <c:pt idx="19">
                  <c:v>38.973665961010255</c:v>
                </c:pt>
                <c:pt idx="20">
                  <c:v>78.987177379235675</c:v>
                </c:pt>
                <c:pt idx="21">
                  <c:v>398.99748742132482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d/(1-A2)^(1/e)</c:v>
                </c:pt>
              </c:strCache>
            </c:strRef>
          </c:tx>
          <c:x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xVal>
          <c:yVal>
            <c:numRef>
              <c:f>Sheet1!$K$2:$K$23</c:f>
              <c:numCache>
                <c:formatCode>0.0</c:formatCode>
                <c:ptCount val="22"/>
                <c:pt idx="0">
                  <c:v>2</c:v>
                </c:pt>
                <c:pt idx="1">
                  <c:v>2.0100756305184242</c:v>
                </c:pt>
                <c:pt idx="2">
                  <c:v>2.0519567041703084</c:v>
                </c:pt>
                <c:pt idx="3">
                  <c:v>2.1081851067789197</c:v>
                </c:pt>
                <c:pt idx="4">
                  <c:v>2.1693045781865616</c:v>
                </c:pt>
                <c:pt idx="5">
                  <c:v>2.2360679774997898</c:v>
                </c:pt>
                <c:pt idx="6">
                  <c:v>2.3094010767585034</c:v>
                </c:pt>
                <c:pt idx="7">
                  <c:v>2.3904572186687871</c:v>
                </c:pt>
                <c:pt idx="8">
                  <c:v>2.4806946917841688</c:v>
                </c:pt>
                <c:pt idx="9">
                  <c:v>2.5819888974716112</c:v>
                </c:pt>
                <c:pt idx="10">
                  <c:v>2.6967994498529682</c:v>
                </c:pt>
                <c:pt idx="11">
                  <c:v>2.8284271247461898</c:v>
                </c:pt>
                <c:pt idx="12">
                  <c:v>2.9814239699997196</c:v>
                </c:pt>
                <c:pt idx="13">
                  <c:v>3.1622776601683791</c:v>
                </c:pt>
                <c:pt idx="14">
                  <c:v>3.3806170189140663</c:v>
                </c:pt>
                <c:pt idx="15">
                  <c:v>3.6514837167011072</c:v>
                </c:pt>
                <c:pt idx="16">
                  <c:v>4</c:v>
                </c:pt>
                <c:pt idx="17">
                  <c:v>4.4721359549995805</c:v>
                </c:pt>
                <c:pt idx="18">
                  <c:v>5.1639777949432224</c:v>
                </c:pt>
                <c:pt idx="19">
                  <c:v>6.3245553203367599</c:v>
                </c:pt>
                <c:pt idx="20">
                  <c:v>8.9442719099991539</c:v>
                </c:pt>
                <c:pt idx="21">
                  <c:v>19.999999999999989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5280"/>
        <c:axId val="382146816"/>
      </c:scatterChart>
      <c:scatterChart>
        <c:scatterStyle val="smoothMarker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d/(1-A2)^e</c:v>
                </c:pt>
              </c:strCache>
            </c:strRef>
          </c:tx>
          <c:xVal>
            <c:numRef>
              <c:f>Sheet1!$A$2:$A$23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xVal>
          <c:yVal>
            <c:numRef>
              <c:f>Sheet1!$I$2:$I$23</c:f>
              <c:numCache>
                <c:formatCode>0.0</c:formatCode>
                <c:ptCount val="22"/>
                <c:pt idx="0">
                  <c:v>2</c:v>
                </c:pt>
                <c:pt idx="1">
                  <c:v>2.0406081012141617</c:v>
                </c:pt>
                <c:pt idx="2">
                  <c:v>2.21606648199446</c:v>
                </c:pt>
                <c:pt idx="3">
                  <c:v>2.4691358024691357</c:v>
                </c:pt>
                <c:pt idx="4">
                  <c:v>2.7681660899653981</c:v>
                </c:pt>
                <c:pt idx="5">
                  <c:v>3.1249999999999996</c:v>
                </c:pt>
                <c:pt idx="6">
                  <c:v>3.5555555555555554</c:v>
                </c:pt>
                <c:pt idx="7">
                  <c:v>4.0816326530612255</c:v>
                </c:pt>
                <c:pt idx="8">
                  <c:v>4.7337278106508869</c:v>
                </c:pt>
                <c:pt idx="9">
                  <c:v>5.5555555555555554</c:v>
                </c:pt>
                <c:pt idx="10">
                  <c:v>6.6115702479338836</c:v>
                </c:pt>
                <c:pt idx="11">
                  <c:v>8</c:v>
                </c:pt>
                <c:pt idx="12">
                  <c:v>9.8765432098765444</c:v>
                </c:pt>
                <c:pt idx="13">
                  <c:v>12.499999999999998</c:v>
                </c:pt>
                <c:pt idx="14">
                  <c:v>16.326530612244902</c:v>
                </c:pt>
                <c:pt idx="15">
                  <c:v>22.222222222222218</c:v>
                </c:pt>
                <c:pt idx="16">
                  <c:v>32</c:v>
                </c:pt>
                <c:pt idx="17">
                  <c:v>50.000000000000028</c:v>
                </c:pt>
                <c:pt idx="18">
                  <c:v>88.888888888888872</c:v>
                </c:pt>
                <c:pt idx="19">
                  <c:v>200.00000000000011</c:v>
                </c:pt>
                <c:pt idx="20">
                  <c:v>799.99999999999864</c:v>
                </c:pt>
                <c:pt idx="21">
                  <c:v>19999.999999999964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58336"/>
        <c:axId val="382156800"/>
      </c:scatterChart>
      <c:valAx>
        <c:axId val="382145280"/>
        <c:scaling>
          <c:orientation val="minMax"/>
          <c:max val="1"/>
        </c:scaling>
        <c:delete val="0"/>
        <c:axPos val="b"/>
        <c:numFmt formatCode="0.00" sourceLinked="1"/>
        <c:majorTickMark val="out"/>
        <c:minorTickMark val="none"/>
        <c:tickLblPos val="nextTo"/>
        <c:crossAx val="382146816"/>
        <c:crosses val="autoZero"/>
        <c:crossBetween val="midCat"/>
      </c:valAx>
      <c:valAx>
        <c:axId val="382146816"/>
        <c:scaling>
          <c:orientation val="minMax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82145280"/>
        <c:crosses val="autoZero"/>
        <c:crossBetween val="midCat"/>
      </c:valAx>
      <c:valAx>
        <c:axId val="382156800"/>
        <c:scaling>
          <c:orientation val="minMax"/>
          <c:min val="0"/>
        </c:scaling>
        <c:delete val="0"/>
        <c:axPos val="r"/>
        <c:numFmt formatCode="0.0" sourceLinked="1"/>
        <c:majorTickMark val="out"/>
        <c:minorTickMark val="none"/>
        <c:tickLblPos val="nextTo"/>
        <c:crossAx val="382158336"/>
        <c:crosses val="max"/>
        <c:crossBetween val="midCat"/>
      </c:valAx>
      <c:valAx>
        <c:axId val="382158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82156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869133107528538"/>
          <c:y val="6.0510958857415552E-2"/>
          <c:w val="0.49645381540457917"/>
          <c:h val="0.320415516242287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31233595800526"/>
          <c:y val="5.1400554097404488E-2"/>
          <c:w val="0.77787997359225802"/>
          <c:h val="0.78798932560208224"/>
        </c:manualLayout>
      </c:layout>
      <c:scatterChart>
        <c:scatterStyle val="smoothMarker"/>
        <c:varyColors val="0"/>
        <c:ser>
          <c:idx val="6"/>
          <c:order val="6"/>
          <c:tx>
            <c:strRef>
              <c:f>Sheet1!$B$31</c:f>
              <c:strCache>
                <c:ptCount val="1"/>
                <c:pt idx="0">
                  <c:v>1/(1+EXP((B29-$A32)/B30))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Sheet1!$B$32:$B$54</c:f>
              <c:numCache>
                <c:formatCode>0.0</c:formatCode>
                <c:ptCount val="23"/>
                <c:pt idx="0">
                  <c:v>0.62245933120185459</c:v>
                </c:pt>
                <c:pt idx="1">
                  <c:v>0.62010643234309015</c:v>
                </c:pt>
                <c:pt idx="2">
                  <c:v>0.61063923394922204</c:v>
                </c:pt>
                <c:pt idx="3">
                  <c:v>0.598687660112452</c:v>
                </c:pt>
                <c:pt idx="4">
                  <c:v>0.58661757891733013</c:v>
                </c:pt>
                <c:pt idx="5">
                  <c:v>0.57444251681165903</c:v>
                </c:pt>
                <c:pt idx="6">
                  <c:v>0.56217650088579807</c:v>
                </c:pt>
                <c:pt idx="7">
                  <c:v>0.54983399731247795</c:v>
                </c:pt>
                <c:pt idx="8">
                  <c:v>0.5374298453437496</c:v>
                </c:pt>
                <c:pt idx="9">
                  <c:v>0.5249791874789399</c:v>
                </c:pt>
                <c:pt idx="10">
                  <c:v>0.51249739648421033</c:v>
                </c:pt>
                <c:pt idx="11">
                  <c:v>0.5</c:v>
                </c:pt>
                <c:pt idx="12">
                  <c:v>0.48750260351578961</c:v>
                </c:pt>
                <c:pt idx="13">
                  <c:v>0.47502081252105999</c:v>
                </c:pt>
                <c:pt idx="14">
                  <c:v>0.46257015465625045</c:v>
                </c:pt>
                <c:pt idx="15">
                  <c:v>0.45016600268752216</c:v>
                </c:pt>
                <c:pt idx="16">
                  <c:v>0.43782349911420193</c:v>
                </c:pt>
                <c:pt idx="17">
                  <c:v>0.42555748318834102</c:v>
                </c:pt>
                <c:pt idx="18">
                  <c:v>0.41338242108266998</c:v>
                </c:pt>
                <c:pt idx="19">
                  <c:v>0.401312339887548</c:v>
                </c:pt>
                <c:pt idx="20">
                  <c:v>0.38936076605077802</c:v>
                </c:pt>
                <c:pt idx="21">
                  <c:v>0.3798935676569099</c:v>
                </c:pt>
                <c:pt idx="22">
                  <c:v>0.37754066879814541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Sheet1!$C$31</c:f>
              <c:strCache>
                <c:ptCount val="1"/>
                <c:pt idx="0">
                  <c:v>1/(1+EXP((C29-$A32)/C30))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Sheet1!$C$32:$C$54</c:f>
              <c:numCache>
                <c:formatCode>0.0</c:formatCode>
                <c:ptCount val="23"/>
                <c:pt idx="0">
                  <c:v>0.81757447619364365</c:v>
                </c:pt>
                <c:pt idx="1">
                  <c:v>0.80999843398468707</c:v>
                </c:pt>
                <c:pt idx="2">
                  <c:v>0.77729986117469108</c:v>
                </c:pt>
                <c:pt idx="3">
                  <c:v>0.7310585786300049</c:v>
                </c:pt>
                <c:pt idx="4">
                  <c:v>0.67917869917539297</c:v>
                </c:pt>
                <c:pt idx="5">
                  <c:v>0.62245933120185448</c:v>
                </c:pt>
                <c:pt idx="6">
                  <c:v>0.56217650088579807</c:v>
                </c:pt>
                <c:pt idx="7">
                  <c:v>0.5</c:v>
                </c:pt>
                <c:pt idx="8">
                  <c:v>0.43782349911420193</c:v>
                </c:pt>
                <c:pt idx="9">
                  <c:v>0.37754066879814541</c:v>
                </c:pt>
                <c:pt idx="10">
                  <c:v>0.32082130082460703</c:v>
                </c:pt>
                <c:pt idx="11">
                  <c:v>0.2689414213699951</c:v>
                </c:pt>
                <c:pt idx="12">
                  <c:v>0.22270013882530881</c:v>
                </c:pt>
                <c:pt idx="13">
                  <c:v>0.18242552380635638</c:v>
                </c:pt>
                <c:pt idx="14">
                  <c:v>0.14804719803168948</c:v>
                </c:pt>
                <c:pt idx="15">
                  <c:v>0.11920292202211757</c:v>
                </c:pt>
                <c:pt idx="16">
                  <c:v>9.534946489910949E-2</c:v>
                </c:pt>
                <c:pt idx="17">
                  <c:v>7.5858180021243546E-2</c:v>
                </c:pt>
                <c:pt idx="18">
                  <c:v>6.0086650174007626E-2</c:v>
                </c:pt>
                <c:pt idx="19">
                  <c:v>4.7425873177566767E-2</c:v>
                </c:pt>
                <c:pt idx="20">
                  <c:v>3.7326887344129478E-2</c:v>
                </c:pt>
                <c:pt idx="21">
                  <c:v>3.0768859357148022E-2</c:v>
                </c:pt>
                <c:pt idx="22">
                  <c:v>2.9312230751356333E-2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Sheet1!$D$31</c:f>
              <c:strCache>
                <c:ptCount val="1"/>
                <c:pt idx="0">
                  <c:v>1/(1+EXP((C29-$A32)/D30))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Sheet1!$D$32:$D$54</c:f>
              <c:numCache>
                <c:formatCode>0.0</c:formatCode>
                <c:ptCount val="23"/>
                <c:pt idx="0">
                  <c:v>0.95257412682243314</c:v>
                </c:pt>
                <c:pt idx="1">
                  <c:v>0.9478464369215821</c:v>
                </c:pt>
                <c:pt idx="2">
                  <c:v>0.92414181997875655</c:v>
                </c:pt>
                <c:pt idx="3">
                  <c:v>0.88079707797788231</c:v>
                </c:pt>
                <c:pt idx="4">
                  <c:v>0.81757447619364365</c:v>
                </c:pt>
                <c:pt idx="5">
                  <c:v>0.7310585786300049</c:v>
                </c:pt>
                <c:pt idx="6">
                  <c:v>0.62245933120185448</c:v>
                </c:pt>
                <c:pt idx="7">
                  <c:v>0.5</c:v>
                </c:pt>
                <c:pt idx="8">
                  <c:v>0.37754066879814541</c:v>
                </c:pt>
                <c:pt idx="9">
                  <c:v>0.26894142136999505</c:v>
                </c:pt>
                <c:pt idx="10">
                  <c:v>0.18242552380635632</c:v>
                </c:pt>
                <c:pt idx="11">
                  <c:v>0.11920292202211755</c:v>
                </c:pt>
                <c:pt idx="12">
                  <c:v>7.5858180021243518E-2</c:v>
                </c:pt>
                <c:pt idx="13">
                  <c:v>4.7425873177566802E-2</c:v>
                </c:pt>
                <c:pt idx="14">
                  <c:v>2.9312230751356319E-2</c:v>
                </c:pt>
                <c:pt idx="15">
                  <c:v>1.7986209962091566E-2</c:v>
                </c:pt>
                <c:pt idx="16">
                  <c:v>1.098694263059318E-2</c:v>
                </c:pt>
                <c:pt idx="17">
                  <c:v>6.6928509242848554E-3</c:v>
                </c:pt>
                <c:pt idx="18">
                  <c:v>4.0701377158961277E-3</c:v>
                </c:pt>
                <c:pt idx="19">
                  <c:v>2.4726231566347722E-3</c:v>
                </c:pt>
                <c:pt idx="20">
                  <c:v>1.501182256736993E-3</c:v>
                </c:pt>
                <c:pt idx="21">
                  <c:v>1.0067708200856378E-3</c:v>
                </c:pt>
                <c:pt idx="22">
                  <c:v>9.1105119440064615E-4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Sheet1!$E$31</c:f>
              <c:strCache>
                <c:ptCount val="1"/>
                <c:pt idx="0">
                  <c:v>1/(1+EXP((($A32-1)^2-0.5)/E30))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Sheet1!$E$32:$E$54</c:f>
              <c:numCache>
                <c:formatCode>0.0</c:formatCode>
                <c:ptCount val="23"/>
                <c:pt idx="0">
                  <c:v>0.96555480433378893</c:v>
                </c:pt>
                <c:pt idx="1">
                  <c:v>0.96085935734308436</c:v>
                </c:pt>
                <c:pt idx="2">
                  <c:v>0.93603598929202902</c:v>
                </c:pt>
                <c:pt idx="3">
                  <c:v>0.88762089065864336</c:v>
                </c:pt>
                <c:pt idx="4">
                  <c:v>0.81507553316270565</c:v>
                </c:pt>
                <c:pt idx="5">
                  <c:v>0.71775105695774011</c:v>
                </c:pt>
                <c:pt idx="6">
                  <c:v>0.60268533797849166</c:v>
                </c:pt>
                <c:pt idx="7">
                  <c:v>0.48333950343058846</c:v>
                </c:pt>
                <c:pt idx="8">
                  <c:v>0.37363200827185206</c:v>
                </c:pt>
                <c:pt idx="9">
                  <c:v>0.28224894304225995</c:v>
                </c:pt>
                <c:pt idx="10">
                  <c:v>0.21137340786221209</c:v>
                </c:pt>
                <c:pt idx="11">
                  <c:v>0.15886910488091516</c:v>
                </c:pt>
                <c:pt idx="12">
                  <c:v>0.12096395092548402</c:v>
                </c:pt>
                <c:pt idx="13">
                  <c:v>9.3921496019271161E-2</c:v>
                </c:pt>
                <c:pt idx="14">
                  <c:v>7.4698012857957394E-2</c:v>
                </c:pt>
                <c:pt idx="15">
                  <c:v>6.1034851072991926E-2</c:v>
                </c:pt>
                <c:pt idx="16">
                  <c:v>5.1335793115316226E-2</c:v>
                </c:pt>
                <c:pt idx="17">
                  <c:v>4.4503355262287041E-2</c:v>
                </c:pt>
                <c:pt idx="18">
                  <c:v>3.9797758712520677E-2</c:v>
                </c:pt>
                <c:pt idx="19">
                  <c:v>3.673259067202974E-2</c:v>
                </c:pt>
                <c:pt idx="20">
                  <c:v>3.5003829381127873E-2</c:v>
                </c:pt>
                <c:pt idx="21">
                  <c:v>3.4467375031971052E-2</c:v>
                </c:pt>
                <c:pt idx="22">
                  <c:v>3.4445195666211167E-2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Sheet1!$F$31</c:f>
              <c:strCache>
                <c:ptCount val="1"/>
                <c:pt idx="0">
                  <c:v>EXP(F29*$A32^F30)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Sheet1!$F$32:$F$54</c:f>
              <c:numCache>
                <c:formatCode>0.0</c:formatCode>
                <c:ptCount val="23"/>
                <c:pt idx="0">
                  <c:v>1</c:v>
                </c:pt>
                <c:pt idx="1">
                  <c:v>1.0111547818768538</c:v>
                </c:pt>
                <c:pt idx="2">
                  <c:v>1.0816509845624318</c:v>
                </c:pt>
                <c:pt idx="3">
                  <c:v>1.1999690187339023</c:v>
                </c:pt>
                <c:pt idx="4">
                  <c:v>1.3477530879396249</c:v>
                </c:pt>
                <c:pt idx="5">
                  <c:v>1.5271387796610818</c:v>
                </c:pt>
                <c:pt idx="6">
                  <c:v>1.7425417401595555</c:v>
                </c:pt>
                <c:pt idx="7">
                  <c:v>2</c:v>
                </c:pt>
                <c:pt idx="8">
                  <c:v>2.3071562934383483</c:v>
                </c:pt>
                <c:pt idx="9">
                  <c:v>2.6734496178518277</c:v>
                </c:pt>
                <c:pt idx="10">
                  <c:v>3.1104289759398953</c:v>
                </c:pt>
                <c:pt idx="11">
                  <c:v>3.6321732078139606</c:v>
                </c:pt>
                <c:pt idx="12">
                  <c:v>4.2558238963282555</c:v>
                </c:pt>
                <c:pt idx="13">
                  <c:v>5.002249743501836</c:v>
                </c:pt>
                <c:pt idx="14">
                  <c:v>5.8968693055149828</c:v>
                </c:pt>
                <c:pt idx="15">
                  <c:v>6.9706673507767958</c:v>
                </c:pt>
                <c:pt idx="16">
                  <c:v>8.2614496050640422</c:v>
                </c:pt>
                <c:pt idx="17">
                  <c:v>9.8153920591462338</c:v>
                </c:pt>
                <c:pt idx="18">
                  <c:v>11.688955043837087</c:v>
                </c:pt>
                <c:pt idx="19">
                  <c:v>13.951249695062113</c:v>
                </c:pt>
                <c:pt idx="20">
                  <c:v>16.686966153643422</c:v>
                </c:pt>
                <c:pt idx="21">
                  <c:v>19.28546589632025</c:v>
                </c:pt>
                <c:pt idx="22">
                  <c:v>19.999999999999996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Sheet1!$G$31</c:f>
              <c:strCache>
                <c:ptCount val="1"/>
                <c:pt idx="0">
                  <c:v>1-A32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Sheet1!$G$32:$G$54</c:f>
              <c:numCache>
                <c:formatCode>0.0</c:formatCode>
                <c:ptCount val="23"/>
                <c:pt idx="0">
                  <c:v>1</c:v>
                </c:pt>
                <c:pt idx="1">
                  <c:v>0.99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0.44999999999999996</c:v>
                </c:pt>
                <c:pt idx="13">
                  <c:v>0.4</c:v>
                </c:pt>
                <c:pt idx="14">
                  <c:v>0.35</c:v>
                </c:pt>
                <c:pt idx="15">
                  <c:v>0.30000000000000004</c:v>
                </c:pt>
                <c:pt idx="16">
                  <c:v>0.25</c:v>
                </c:pt>
                <c:pt idx="17">
                  <c:v>0.19999999999999996</c:v>
                </c:pt>
                <c:pt idx="18">
                  <c:v>0.15000000000000002</c:v>
                </c:pt>
                <c:pt idx="19">
                  <c:v>9.9999999999999978E-2</c:v>
                </c:pt>
                <c:pt idx="20">
                  <c:v>5.0000000000000044E-2</c:v>
                </c:pt>
                <c:pt idx="21">
                  <c:v>1.0000000000000009E-2</c:v>
                </c:pt>
                <c:pt idx="22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Sheet1!$B$31</c:f>
              <c:strCache>
                <c:ptCount val="1"/>
                <c:pt idx="0">
                  <c:v>1/(1+EXP((B29-$A32)/B30))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Sheet1!$B$32:$B$54</c:f>
              <c:numCache>
                <c:formatCode>0.0</c:formatCode>
                <c:ptCount val="23"/>
                <c:pt idx="0">
                  <c:v>0.62245933120185459</c:v>
                </c:pt>
                <c:pt idx="1">
                  <c:v>0.62010643234309015</c:v>
                </c:pt>
                <c:pt idx="2">
                  <c:v>0.61063923394922204</c:v>
                </c:pt>
                <c:pt idx="3">
                  <c:v>0.598687660112452</c:v>
                </c:pt>
                <c:pt idx="4">
                  <c:v>0.58661757891733013</c:v>
                </c:pt>
                <c:pt idx="5">
                  <c:v>0.57444251681165903</c:v>
                </c:pt>
                <c:pt idx="6">
                  <c:v>0.56217650088579807</c:v>
                </c:pt>
                <c:pt idx="7">
                  <c:v>0.54983399731247795</c:v>
                </c:pt>
                <c:pt idx="8">
                  <c:v>0.5374298453437496</c:v>
                </c:pt>
                <c:pt idx="9">
                  <c:v>0.5249791874789399</c:v>
                </c:pt>
                <c:pt idx="10">
                  <c:v>0.51249739648421033</c:v>
                </c:pt>
                <c:pt idx="11">
                  <c:v>0.5</c:v>
                </c:pt>
                <c:pt idx="12">
                  <c:v>0.48750260351578961</c:v>
                </c:pt>
                <c:pt idx="13">
                  <c:v>0.47502081252105999</c:v>
                </c:pt>
                <c:pt idx="14">
                  <c:v>0.46257015465625045</c:v>
                </c:pt>
                <c:pt idx="15">
                  <c:v>0.45016600268752216</c:v>
                </c:pt>
                <c:pt idx="16">
                  <c:v>0.43782349911420193</c:v>
                </c:pt>
                <c:pt idx="17">
                  <c:v>0.42555748318834102</c:v>
                </c:pt>
                <c:pt idx="18">
                  <c:v>0.41338242108266998</c:v>
                </c:pt>
                <c:pt idx="19">
                  <c:v>0.401312339887548</c:v>
                </c:pt>
                <c:pt idx="20">
                  <c:v>0.38936076605077802</c:v>
                </c:pt>
                <c:pt idx="21">
                  <c:v>0.3798935676569099</c:v>
                </c:pt>
                <c:pt idx="22">
                  <c:v>0.37754066879814541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Sheet1!$C$31</c:f>
              <c:strCache>
                <c:ptCount val="1"/>
                <c:pt idx="0">
                  <c:v>1/(1+EXP((C29-$A32)/C30))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Sheet1!$C$32:$C$54</c:f>
              <c:numCache>
                <c:formatCode>0.0</c:formatCode>
                <c:ptCount val="23"/>
                <c:pt idx="0">
                  <c:v>0.81757447619364365</c:v>
                </c:pt>
                <c:pt idx="1">
                  <c:v>0.80999843398468707</c:v>
                </c:pt>
                <c:pt idx="2">
                  <c:v>0.77729986117469108</c:v>
                </c:pt>
                <c:pt idx="3">
                  <c:v>0.7310585786300049</c:v>
                </c:pt>
                <c:pt idx="4">
                  <c:v>0.67917869917539297</c:v>
                </c:pt>
                <c:pt idx="5">
                  <c:v>0.62245933120185448</c:v>
                </c:pt>
                <c:pt idx="6">
                  <c:v>0.56217650088579807</c:v>
                </c:pt>
                <c:pt idx="7">
                  <c:v>0.5</c:v>
                </c:pt>
                <c:pt idx="8">
                  <c:v>0.43782349911420193</c:v>
                </c:pt>
                <c:pt idx="9">
                  <c:v>0.37754066879814541</c:v>
                </c:pt>
                <c:pt idx="10">
                  <c:v>0.32082130082460703</c:v>
                </c:pt>
                <c:pt idx="11">
                  <c:v>0.2689414213699951</c:v>
                </c:pt>
                <c:pt idx="12">
                  <c:v>0.22270013882530881</c:v>
                </c:pt>
                <c:pt idx="13">
                  <c:v>0.18242552380635638</c:v>
                </c:pt>
                <c:pt idx="14">
                  <c:v>0.14804719803168948</c:v>
                </c:pt>
                <c:pt idx="15">
                  <c:v>0.11920292202211757</c:v>
                </c:pt>
                <c:pt idx="16">
                  <c:v>9.534946489910949E-2</c:v>
                </c:pt>
                <c:pt idx="17">
                  <c:v>7.5858180021243546E-2</c:v>
                </c:pt>
                <c:pt idx="18">
                  <c:v>6.0086650174007626E-2</c:v>
                </c:pt>
                <c:pt idx="19">
                  <c:v>4.7425873177566767E-2</c:v>
                </c:pt>
                <c:pt idx="20">
                  <c:v>3.7326887344129478E-2</c:v>
                </c:pt>
                <c:pt idx="21">
                  <c:v>3.0768859357148022E-2</c:v>
                </c:pt>
                <c:pt idx="22">
                  <c:v>2.9312230751356333E-2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Sheet1!$D$31</c:f>
              <c:strCache>
                <c:ptCount val="1"/>
                <c:pt idx="0">
                  <c:v>1/(1+EXP((C29-$A32)/D30))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Sheet1!$D$32:$D$54</c:f>
              <c:numCache>
                <c:formatCode>0.0</c:formatCode>
                <c:ptCount val="23"/>
                <c:pt idx="0">
                  <c:v>0.95257412682243314</c:v>
                </c:pt>
                <c:pt idx="1">
                  <c:v>0.9478464369215821</c:v>
                </c:pt>
                <c:pt idx="2">
                  <c:v>0.92414181997875655</c:v>
                </c:pt>
                <c:pt idx="3">
                  <c:v>0.88079707797788231</c:v>
                </c:pt>
                <c:pt idx="4">
                  <c:v>0.81757447619364365</c:v>
                </c:pt>
                <c:pt idx="5">
                  <c:v>0.7310585786300049</c:v>
                </c:pt>
                <c:pt idx="6">
                  <c:v>0.62245933120185448</c:v>
                </c:pt>
                <c:pt idx="7">
                  <c:v>0.5</c:v>
                </c:pt>
                <c:pt idx="8">
                  <c:v>0.37754066879814541</c:v>
                </c:pt>
                <c:pt idx="9">
                  <c:v>0.26894142136999505</c:v>
                </c:pt>
                <c:pt idx="10">
                  <c:v>0.18242552380635632</c:v>
                </c:pt>
                <c:pt idx="11">
                  <c:v>0.11920292202211755</c:v>
                </c:pt>
                <c:pt idx="12">
                  <c:v>7.5858180021243518E-2</c:v>
                </c:pt>
                <c:pt idx="13">
                  <c:v>4.7425873177566802E-2</c:v>
                </c:pt>
                <c:pt idx="14">
                  <c:v>2.9312230751356319E-2</c:v>
                </c:pt>
                <c:pt idx="15">
                  <c:v>1.7986209962091566E-2</c:v>
                </c:pt>
                <c:pt idx="16">
                  <c:v>1.098694263059318E-2</c:v>
                </c:pt>
                <c:pt idx="17">
                  <c:v>6.6928509242848554E-3</c:v>
                </c:pt>
                <c:pt idx="18">
                  <c:v>4.0701377158961277E-3</c:v>
                </c:pt>
                <c:pt idx="19">
                  <c:v>2.4726231566347722E-3</c:v>
                </c:pt>
                <c:pt idx="20">
                  <c:v>1.501182256736993E-3</c:v>
                </c:pt>
                <c:pt idx="21">
                  <c:v>1.0067708200856378E-3</c:v>
                </c:pt>
                <c:pt idx="22">
                  <c:v>9.1105119440064615E-4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Sheet1!$E$31</c:f>
              <c:strCache>
                <c:ptCount val="1"/>
                <c:pt idx="0">
                  <c:v>1/(1+EXP((($A32-1)^2-0.5)/E30))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Sheet1!$E$32:$E$54</c:f>
              <c:numCache>
                <c:formatCode>0.0</c:formatCode>
                <c:ptCount val="23"/>
                <c:pt idx="0">
                  <c:v>0.96555480433378893</c:v>
                </c:pt>
                <c:pt idx="1">
                  <c:v>0.96085935734308436</c:v>
                </c:pt>
                <c:pt idx="2">
                  <c:v>0.93603598929202902</c:v>
                </c:pt>
                <c:pt idx="3">
                  <c:v>0.88762089065864336</c:v>
                </c:pt>
                <c:pt idx="4">
                  <c:v>0.81507553316270565</c:v>
                </c:pt>
                <c:pt idx="5">
                  <c:v>0.71775105695774011</c:v>
                </c:pt>
                <c:pt idx="6">
                  <c:v>0.60268533797849166</c:v>
                </c:pt>
                <c:pt idx="7">
                  <c:v>0.48333950343058846</c:v>
                </c:pt>
                <c:pt idx="8">
                  <c:v>0.37363200827185206</c:v>
                </c:pt>
                <c:pt idx="9">
                  <c:v>0.28224894304225995</c:v>
                </c:pt>
                <c:pt idx="10">
                  <c:v>0.21137340786221209</c:v>
                </c:pt>
                <c:pt idx="11">
                  <c:v>0.15886910488091516</c:v>
                </c:pt>
                <c:pt idx="12">
                  <c:v>0.12096395092548402</c:v>
                </c:pt>
                <c:pt idx="13">
                  <c:v>9.3921496019271161E-2</c:v>
                </c:pt>
                <c:pt idx="14">
                  <c:v>7.4698012857957394E-2</c:v>
                </c:pt>
                <c:pt idx="15">
                  <c:v>6.1034851072991926E-2</c:v>
                </c:pt>
                <c:pt idx="16">
                  <c:v>5.1335793115316226E-2</c:v>
                </c:pt>
                <c:pt idx="17">
                  <c:v>4.4503355262287041E-2</c:v>
                </c:pt>
                <c:pt idx="18">
                  <c:v>3.9797758712520677E-2</c:v>
                </c:pt>
                <c:pt idx="19">
                  <c:v>3.673259067202974E-2</c:v>
                </c:pt>
                <c:pt idx="20">
                  <c:v>3.5003829381127873E-2</c:v>
                </c:pt>
                <c:pt idx="21">
                  <c:v>3.4467375031971052E-2</c:v>
                </c:pt>
                <c:pt idx="22">
                  <c:v>3.4445195666211167E-2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Sheet1!$F$31</c:f>
              <c:strCache>
                <c:ptCount val="1"/>
                <c:pt idx="0">
                  <c:v>EXP(F29*$A32^F30)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Sheet1!$F$32:$F$54</c:f>
              <c:numCache>
                <c:formatCode>0.0</c:formatCode>
                <c:ptCount val="23"/>
                <c:pt idx="0">
                  <c:v>1</c:v>
                </c:pt>
                <c:pt idx="1">
                  <c:v>1.0111547818768538</c:v>
                </c:pt>
                <c:pt idx="2">
                  <c:v>1.0816509845624318</c:v>
                </c:pt>
                <c:pt idx="3">
                  <c:v>1.1999690187339023</c:v>
                </c:pt>
                <c:pt idx="4">
                  <c:v>1.3477530879396249</c:v>
                </c:pt>
                <c:pt idx="5">
                  <c:v>1.5271387796610818</c:v>
                </c:pt>
                <c:pt idx="6">
                  <c:v>1.7425417401595555</c:v>
                </c:pt>
                <c:pt idx="7">
                  <c:v>2</c:v>
                </c:pt>
                <c:pt idx="8">
                  <c:v>2.3071562934383483</c:v>
                </c:pt>
                <c:pt idx="9">
                  <c:v>2.6734496178518277</c:v>
                </c:pt>
                <c:pt idx="10">
                  <c:v>3.1104289759398953</c:v>
                </c:pt>
                <c:pt idx="11">
                  <c:v>3.6321732078139606</c:v>
                </c:pt>
                <c:pt idx="12">
                  <c:v>4.2558238963282555</c:v>
                </c:pt>
                <c:pt idx="13">
                  <c:v>5.002249743501836</c:v>
                </c:pt>
                <c:pt idx="14">
                  <c:v>5.8968693055149828</c:v>
                </c:pt>
                <c:pt idx="15">
                  <c:v>6.9706673507767958</c:v>
                </c:pt>
                <c:pt idx="16">
                  <c:v>8.2614496050640422</c:v>
                </c:pt>
                <c:pt idx="17">
                  <c:v>9.8153920591462338</c:v>
                </c:pt>
                <c:pt idx="18">
                  <c:v>11.688955043837087</c:v>
                </c:pt>
                <c:pt idx="19">
                  <c:v>13.951249695062113</c:v>
                </c:pt>
                <c:pt idx="20">
                  <c:v>16.686966153643422</c:v>
                </c:pt>
                <c:pt idx="21">
                  <c:v>19.28546589632025</c:v>
                </c:pt>
                <c:pt idx="22">
                  <c:v>19.999999999999996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1-A32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Sheet1!$G$32:$G$54</c:f>
              <c:numCache>
                <c:formatCode>0.0</c:formatCode>
                <c:ptCount val="23"/>
                <c:pt idx="0">
                  <c:v>1</c:v>
                </c:pt>
                <c:pt idx="1">
                  <c:v>0.99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0.65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0.44999999999999996</c:v>
                </c:pt>
                <c:pt idx="13">
                  <c:v>0.4</c:v>
                </c:pt>
                <c:pt idx="14">
                  <c:v>0.35</c:v>
                </c:pt>
                <c:pt idx="15">
                  <c:v>0.30000000000000004</c:v>
                </c:pt>
                <c:pt idx="16">
                  <c:v>0.25</c:v>
                </c:pt>
                <c:pt idx="17">
                  <c:v>0.19999999999999996</c:v>
                </c:pt>
                <c:pt idx="18">
                  <c:v>0.15000000000000002</c:v>
                </c:pt>
                <c:pt idx="19">
                  <c:v>9.9999999999999978E-2</c:v>
                </c:pt>
                <c:pt idx="20">
                  <c:v>5.0000000000000044E-2</c:v>
                </c:pt>
                <c:pt idx="21">
                  <c:v>1.0000000000000009E-2</c:v>
                </c:pt>
                <c:pt idx="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44576"/>
        <c:axId val="382346752"/>
      </c:scatterChart>
      <c:valAx>
        <c:axId val="3823445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2346752"/>
        <c:crosses val="autoZero"/>
        <c:crossBetween val="midCat"/>
      </c:valAx>
      <c:valAx>
        <c:axId val="3823467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denumerator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8234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771025554321049"/>
          <c:y val="1.4452168374350696E-4"/>
          <c:w val="0.59872083474228299"/>
          <c:h val="0.3409099594768227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8493309501958"/>
          <c:y val="5.1400520541626853E-2"/>
          <c:w val="0.680033814791556"/>
          <c:h val="0.793568126159962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d*(1+EXP((C29-$A32)/C30))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Sheet1!$I$32:$I$54</c:f>
              <c:numCache>
                <c:formatCode>0.0</c:formatCode>
                <c:ptCount val="23"/>
                <c:pt idx="0">
                  <c:v>2.4462603202968598</c:v>
                </c:pt>
                <c:pt idx="1">
                  <c:v>2.4691405761875953</c:v>
                </c:pt>
                <c:pt idx="2">
                  <c:v>2.5730095937203803</c:v>
                </c:pt>
                <c:pt idx="3">
                  <c:v>2.7357588823428847</c:v>
                </c:pt>
                <c:pt idx="4">
                  <c:v>2.9447331054820296</c:v>
                </c:pt>
                <c:pt idx="5">
                  <c:v>3.2130613194252673</c:v>
                </c:pt>
                <c:pt idx="6">
                  <c:v>3.55760156614281</c:v>
                </c:pt>
                <c:pt idx="7">
                  <c:v>4</c:v>
                </c:pt>
                <c:pt idx="8">
                  <c:v>4.5680508333754828</c:v>
                </c:pt>
                <c:pt idx="9">
                  <c:v>5.2974425414002564</c:v>
                </c:pt>
                <c:pt idx="10">
                  <c:v>6.2340000332253496</c:v>
                </c:pt>
                <c:pt idx="11">
                  <c:v>7.4365636569180902</c:v>
                </c:pt>
                <c:pt idx="12">
                  <c:v>8.9806859149236846</c:v>
                </c:pt>
                <c:pt idx="13">
                  <c:v>10.963378140676127</c:v>
                </c:pt>
                <c:pt idx="14">
                  <c:v>13.509205352011461</c:v>
                </c:pt>
                <c:pt idx="15">
                  <c:v>16.778112197861297</c:v>
                </c:pt>
                <c:pt idx="16">
                  <c:v>20.975471672717052</c:v>
                </c:pt>
                <c:pt idx="17">
                  <c:v>26.364987921406946</c:v>
                </c:pt>
                <c:pt idx="18">
                  <c:v>33.285263768376339</c:v>
                </c:pt>
                <c:pt idx="19">
                  <c:v>42.17107384637535</c:v>
                </c:pt>
                <c:pt idx="20">
                  <c:v>53.580679834386103</c:v>
                </c:pt>
                <c:pt idx="21">
                  <c:v>65.000784617495839</c:v>
                </c:pt>
                <c:pt idx="22">
                  <c:v>68.230903917384595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Sheet1!$K$31</c:f>
              <c:strCache>
                <c:ptCount val="1"/>
                <c:pt idx="0">
                  <c:v>d*(1+EXP((C29-$A32)/C30))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Sheet1!$K$32:$K$54</c:f>
              <c:numCache>
                <c:formatCode>0.0</c:formatCode>
                <c:ptCount val="23"/>
                <c:pt idx="0">
                  <c:v>2.4462603202968598</c:v>
                </c:pt>
                <c:pt idx="1">
                  <c:v>2.4691405761875953</c:v>
                </c:pt>
                <c:pt idx="2">
                  <c:v>2.5730095937203803</c:v>
                </c:pt>
                <c:pt idx="3">
                  <c:v>2.7357588823428847</c:v>
                </c:pt>
                <c:pt idx="4">
                  <c:v>2.9447331054820296</c:v>
                </c:pt>
                <c:pt idx="5">
                  <c:v>3.2130613194252673</c:v>
                </c:pt>
                <c:pt idx="6">
                  <c:v>3.55760156614281</c:v>
                </c:pt>
                <c:pt idx="7">
                  <c:v>4</c:v>
                </c:pt>
                <c:pt idx="8">
                  <c:v>4.5680508333754828</c:v>
                </c:pt>
                <c:pt idx="9">
                  <c:v>5.2974425414002564</c:v>
                </c:pt>
                <c:pt idx="10">
                  <c:v>6.2340000332253496</c:v>
                </c:pt>
                <c:pt idx="11">
                  <c:v>7.4365636569180902</c:v>
                </c:pt>
                <c:pt idx="12">
                  <c:v>8.9806859149236846</c:v>
                </c:pt>
                <c:pt idx="13">
                  <c:v>10.963378140676127</c:v>
                </c:pt>
                <c:pt idx="14">
                  <c:v>13.509205352011461</c:v>
                </c:pt>
                <c:pt idx="15">
                  <c:v>16.778112197861297</c:v>
                </c:pt>
                <c:pt idx="16">
                  <c:v>20.975471672717052</c:v>
                </c:pt>
                <c:pt idx="17">
                  <c:v>26.364987921406946</c:v>
                </c:pt>
                <c:pt idx="18">
                  <c:v>33.285263768376339</c:v>
                </c:pt>
                <c:pt idx="19">
                  <c:v>42.17107384637535</c:v>
                </c:pt>
                <c:pt idx="20">
                  <c:v>53.580679834386103</c:v>
                </c:pt>
                <c:pt idx="21">
                  <c:v>65.000784617495839</c:v>
                </c:pt>
                <c:pt idx="22">
                  <c:v>68.230903917384595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Sheet1!$L$31</c:f>
              <c:strCache>
                <c:ptCount val="1"/>
                <c:pt idx="0">
                  <c:v>d*(1+EXP((($A32-1)^2-0.5)/E30))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Sheet1!$L$32:$L$54</c:f>
              <c:numCache>
                <c:formatCode>0.0</c:formatCode>
                <c:ptCount val="23"/>
                <c:pt idx="0">
                  <c:v>2.0713479866945046</c:v>
                </c:pt>
                <c:pt idx="1">
                  <c:v>2.0814700764639378</c:v>
                </c:pt>
                <c:pt idx="2">
                  <c:v>2.1366699815812642</c:v>
                </c:pt>
                <c:pt idx="3">
                  <c:v>2.2532142055781668</c:v>
                </c:pt>
                <c:pt idx="4">
                  <c:v>2.4537603186780474</c:v>
                </c:pt>
                <c:pt idx="5">
                  <c:v>2.7864814417371959</c:v>
                </c:pt>
                <c:pt idx="6">
                  <c:v>3.3184812604008878</c:v>
                </c:pt>
                <c:pt idx="7">
                  <c:v>4.1378782114944936</c:v>
                </c:pt>
                <c:pt idx="8">
                  <c:v>5.3528604501807404</c:v>
                </c:pt>
                <c:pt idx="9">
                  <c:v>7.08594327561591</c:v>
                </c:pt>
                <c:pt idx="10">
                  <c:v>9.4619281594009177</c:v>
                </c:pt>
                <c:pt idx="11">
                  <c:v>12.588980100940059</c:v>
                </c:pt>
                <c:pt idx="12">
                  <c:v>16.533851487969635</c:v>
                </c:pt>
                <c:pt idx="13">
                  <c:v>21.294379718883871</c:v>
                </c:pt>
                <c:pt idx="14">
                  <c:v>26.774473958271368</c:v>
                </c:pt>
                <c:pt idx="15">
                  <c:v>32.768163841477858</c:v>
                </c:pt>
                <c:pt idx="16">
                  <c:v>38.959172122019723</c:v>
                </c:pt>
                <c:pt idx="17">
                  <c:v>44.940431754251051</c:v>
                </c:pt>
                <c:pt idx="18">
                  <c:v>50.254086277747717</c:v>
                </c:pt>
                <c:pt idx="19">
                  <c:v>54.44756178123076</c:v>
                </c:pt>
                <c:pt idx="20">
                  <c:v>57.136605776003734</c:v>
                </c:pt>
                <c:pt idx="21">
                  <c:v>58.025886744924769</c:v>
                </c:pt>
                <c:pt idx="22">
                  <c:v>58.063249789052279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Sheet1!$M$31</c:f>
              <c:strCache>
                <c:ptCount val="1"/>
                <c:pt idx="0">
                  <c:v>d*EXP(F29*$A32^F30)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Sheet1!$M$32:$M$54</c:f>
              <c:numCache>
                <c:formatCode>0.0</c:formatCode>
                <c:ptCount val="23"/>
                <c:pt idx="0">
                  <c:v>2</c:v>
                </c:pt>
                <c:pt idx="1">
                  <c:v>2.0223095637537076</c:v>
                </c:pt>
                <c:pt idx="2">
                  <c:v>2.1633019691248636</c:v>
                </c:pt>
                <c:pt idx="3">
                  <c:v>2.3999380374678045</c:v>
                </c:pt>
                <c:pt idx="4">
                  <c:v>2.6955061758792498</c:v>
                </c:pt>
                <c:pt idx="5">
                  <c:v>3.0542775593221636</c:v>
                </c:pt>
                <c:pt idx="6">
                  <c:v>3.4850834803191111</c:v>
                </c:pt>
                <c:pt idx="7">
                  <c:v>4</c:v>
                </c:pt>
                <c:pt idx="8">
                  <c:v>4.6143125868766965</c:v>
                </c:pt>
                <c:pt idx="9">
                  <c:v>5.3468992357036553</c:v>
                </c:pt>
                <c:pt idx="10">
                  <c:v>6.2208579518797906</c:v>
                </c:pt>
                <c:pt idx="11">
                  <c:v>7.2643464156279212</c:v>
                </c:pt>
                <c:pt idx="12">
                  <c:v>8.5116477926565111</c:v>
                </c:pt>
                <c:pt idx="13">
                  <c:v>10.004499487003672</c:v>
                </c:pt>
                <c:pt idx="14">
                  <c:v>11.793738611029966</c:v>
                </c:pt>
                <c:pt idx="15">
                  <c:v>13.941334701553592</c:v>
                </c:pt>
                <c:pt idx="16">
                  <c:v>16.522899210128084</c:v>
                </c:pt>
                <c:pt idx="17">
                  <c:v>19.630784118292468</c:v>
                </c:pt>
                <c:pt idx="18">
                  <c:v>23.377910087674174</c:v>
                </c:pt>
                <c:pt idx="19">
                  <c:v>27.902499390124227</c:v>
                </c:pt>
                <c:pt idx="20">
                  <c:v>33.373932307286843</c:v>
                </c:pt>
                <c:pt idx="21">
                  <c:v>38.570931792640501</c:v>
                </c:pt>
                <c:pt idx="22">
                  <c:v>39.999999999999993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Sheet1!$N$31</c:f>
              <c:strCache>
                <c:ptCount val="1"/>
                <c:pt idx="0">
                  <c:v>d/(1-A32)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Sheet1!$N$32:$N$53</c:f>
              <c:numCache>
                <c:formatCode>0.0</c:formatCode>
                <c:ptCount val="22"/>
                <c:pt idx="0">
                  <c:v>2</c:v>
                </c:pt>
                <c:pt idx="1">
                  <c:v>2.0202020202020203</c:v>
                </c:pt>
                <c:pt idx="2">
                  <c:v>2.1052631578947367</c:v>
                </c:pt>
                <c:pt idx="3">
                  <c:v>2.2222222222222223</c:v>
                </c:pt>
                <c:pt idx="4">
                  <c:v>2.3529411764705883</c:v>
                </c:pt>
                <c:pt idx="5">
                  <c:v>2.5</c:v>
                </c:pt>
                <c:pt idx="6">
                  <c:v>2.6666666666666665</c:v>
                </c:pt>
                <c:pt idx="7">
                  <c:v>2.8571428571428572</c:v>
                </c:pt>
                <c:pt idx="8">
                  <c:v>3.0769230769230766</c:v>
                </c:pt>
                <c:pt idx="9">
                  <c:v>3.3333333333333335</c:v>
                </c:pt>
                <c:pt idx="10">
                  <c:v>3.6363636363636362</c:v>
                </c:pt>
                <c:pt idx="11">
                  <c:v>4</c:v>
                </c:pt>
                <c:pt idx="12">
                  <c:v>4.4444444444444446</c:v>
                </c:pt>
                <c:pt idx="13">
                  <c:v>5</c:v>
                </c:pt>
                <c:pt idx="14">
                  <c:v>5.7142857142857144</c:v>
                </c:pt>
                <c:pt idx="15">
                  <c:v>6.6666666666666661</c:v>
                </c:pt>
                <c:pt idx="16">
                  <c:v>8</c:v>
                </c:pt>
                <c:pt idx="17">
                  <c:v>10.000000000000002</c:v>
                </c:pt>
                <c:pt idx="18">
                  <c:v>13.333333333333332</c:v>
                </c:pt>
                <c:pt idx="19">
                  <c:v>20.000000000000004</c:v>
                </c:pt>
                <c:pt idx="20">
                  <c:v>39.999999999999964</c:v>
                </c:pt>
                <c:pt idx="21">
                  <c:v>199.99999999999983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90656"/>
        <c:axId val="382392576"/>
      </c:scatterChart>
      <c:scatterChart>
        <c:scatterStyle val="smoothMarker"/>
        <c:varyColors val="0"/>
        <c:ser>
          <c:idx val="2"/>
          <c:order val="1"/>
          <c:tx>
            <c:strRef>
              <c:f>Sheet1!$J$31</c:f>
              <c:strCache>
                <c:ptCount val="1"/>
                <c:pt idx="0">
                  <c:v>d*(1+EXP((C29-$A32)/D30))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Sheet1!$J$32:$J$54</c:f>
              <c:numCache>
                <c:formatCode>0.0</c:formatCode>
                <c:ptCount val="23"/>
                <c:pt idx="0">
                  <c:v>2.0995741367357281</c:v>
                </c:pt>
                <c:pt idx="1">
                  <c:v>2.1100464401128147</c:v>
                </c:pt>
                <c:pt idx="2">
                  <c:v>2.1641699972477975</c:v>
                </c:pt>
                <c:pt idx="3">
                  <c:v>2.2706705664732256</c:v>
                </c:pt>
                <c:pt idx="4">
                  <c:v>2.4462603202968598</c:v>
                </c:pt>
                <c:pt idx="5">
                  <c:v>2.7357588823428847</c:v>
                </c:pt>
                <c:pt idx="6">
                  <c:v>3.2130613194252673</c:v>
                </c:pt>
                <c:pt idx="7">
                  <c:v>4</c:v>
                </c:pt>
                <c:pt idx="8">
                  <c:v>5.2974425414002564</c:v>
                </c:pt>
                <c:pt idx="9">
                  <c:v>7.436563656918092</c:v>
                </c:pt>
                <c:pt idx="10">
                  <c:v>10.963378140676131</c:v>
                </c:pt>
                <c:pt idx="11">
                  <c:v>16.778112197861301</c:v>
                </c:pt>
                <c:pt idx="12">
                  <c:v>26.364987921406957</c:v>
                </c:pt>
                <c:pt idx="13">
                  <c:v>42.171073846375315</c:v>
                </c:pt>
                <c:pt idx="14">
                  <c:v>68.230903917384623</c:v>
                </c:pt>
                <c:pt idx="15">
                  <c:v>111.19630006628843</c:v>
                </c:pt>
                <c:pt idx="16">
                  <c:v>182.03426260104362</c:v>
                </c:pt>
                <c:pt idx="17">
                  <c:v>298.8263182051532</c:v>
                </c:pt>
                <c:pt idx="18">
                  <c:v>491.38386452844077</c:v>
                </c:pt>
                <c:pt idx="19">
                  <c:v>808.85758698547102</c:v>
                </c:pt>
                <c:pt idx="20">
                  <c:v>1332.2832660887225</c:v>
                </c:pt>
                <c:pt idx="21">
                  <c:v>1986.5494312100507</c:v>
                </c:pt>
                <c:pt idx="22">
                  <c:v>2195.2663168569152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00384"/>
        <c:axId val="382398848"/>
      </c:scatterChart>
      <c:valAx>
        <c:axId val="3823906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</a:t>
                </a:r>
              </a:p>
            </c:rich>
          </c:tx>
          <c:layout>
            <c:manualLayout>
              <c:xMode val="edge"/>
              <c:yMode val="edge"/>
              <c:x val="0.62191198492826438"/>
              <c:y val="0.912202418212367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82392576"/>
        <c:crosses val="autoZero"/>
        <c:crossBetween val="midCat"/>
      </c:valAx>
      <c:valAx>
        <c:axId val="38239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Cliff for Dela =</a:t>
                </a:r>
                <a:r>
                  <a:rPr lang="en-US" baseline="0"/>
                  <a:t> d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82390656"/>
        <c:crosses val="autoZero"/>
        <c:crossBetween val="midCat"/>
      </c:valAx>
      <c:valAx>
        <c:axId val="3823988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82400384"/>
        <c:crosses val="max"/>
        <c:crossBetween val="midCat"/>
      </c:valAx>
      <c:valAx>
        <c:axId val="3824003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82398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656200183566012"/>
          <c:y val="1.6880923357383674E-2"/>
          <c:w val="0.67756887750994321"/>
          <c:h val="0.379330324295237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1233595800526"/>
          <c:y val="5.1400554097404488E-2"/>
          <c:w val="0.77787997359225802"/>
          <c:h val="0.78798932560208224"/>
        </c:manualLayout>
      </c:layout>
      <c:scatterChart>
        <c:scatterStyle val="smoothMarker"/>
        <c:varyColors val="0"/>
        <c:ser>
          <c:idx val="10"/>
          <c:order val="0"/>
          <c:tx>
            <c:strRef>
              <c:f>Sheet1!$F$31</c:f>
              <c:strCache>
                <c:ptCount val="1"/>
                <c:pt idx="0">
                  <c:v>EXP(F29*$A32^F30)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Sheet1!$F$32:$F$54</c:f>
              <c:numCache>
                <c:formatCode>0.0</c:formatCode>
                <c:ptCount val="23"/>
                <c:pt idx="0">
                  <c:v>1</c:v>
                </c:pt>
                <c:pt idx="1">
                  <c:v>1.0111547818768538</c:v>
                </c:pt>
                <c:pt idx="2">
                  <c:v>1.0816509845624318</c:v>
                </c:pt>
                <c:pt idx="3">
                  <c:v>1.1999690187339023</c:v>
                </c:pt>
                <c:pt idx="4">
                  <c:v>1.3477530879396249</c:v>
                </c:pt>
                <c:pt idx="5">
                  <c:v>1.5271387796610818</c:v>
                </c:pt>
                <c:pt idx="6">
                  <c:v>1.7425417401595555</c:v>
                </c:pt>
                <c:pt idx="7">
                  <c:v>2</c:v>
                </c:pt>
                <c:pt idx="8">
                  <c:v>2.3071562934383483</c:v>
                </c:pt>
                <c:pt idx="9">
                  <c:v>2.6734496178518277</c:v>
                </c:pt>
                <c:pt idx="10">
                  <c:v>3.1104289759398953</c:v>
                </c:pt>
                <c:pt idx="11">
                  <c:v>3.6321732078139606</c:v>
                </c:pt>
                <c:pt idx="12">
                  <c:v>4.2558238963282555</c:v>
                </c:pt>
                <c:pt idx="13">
                  <c:v>5.002249743501836</c:v>
                </c:pt>
                <c:pt idx="14">
                  <c:v>5.8968693055149828</c:v>
                </c:pt>
                <c:pt idx="15">
                  <c:v>6.9706673507767958</c:v>
                </c:pt>
                <c:pt idx="16">
                  <c:v>8.2614496050640422</c:v>
                </c:pt>
                <c:pt idx="17">
                  <c:v>9.8153920591462338</c:v>
                </c:pt>
                <c:pt idx="18">
                  <c:v>11.688955043837087</c:v>
                </c:pt>
                <c:pt idx="19">
                  <c:v>13.951249695062113</c:v>
                </c:pt>
                <c:pt idx="20">
                  <c:v>16.686966153643422</c:v>
                </c:pt>
                <c:pt idx="21">
                  <c:v>19.28546589632025</c:v>
                </c:pt>
                <c:pt idx="22">
                  <c:v>19.999999999999996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06976"/>
        <c:axId val="383013248"/>
      </c:scatterChart>
      <c:valAx>
        <c:axId val="383006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3013248"/>
        <c:crosses val="autoZero"/>
        <c:crossBetween val="midCat"/>
      </c:valAx>
      <c:valAx>
        <c:axId val="3830132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denumerator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8300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771025554321049"/>
          <c:y val="1.4452168374350696E-4"/>
          <c:w val="0.59872083474228299"/>
          <c:h val="0.3409099594768227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8493309501958"/>
          <c:y val="5.1400520541626853E-2"/>
          <c:w val="0.680033814791556"/>
          <c:h val="0.7935681261599623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Sheet1!$M$31</c:f>
              <c:strCache>
                <c:ptCount val="1"/>
                <c:pt idx="0">
                  <c:v>d*EXP(F29*$A32^F30)</c:v>
                </c:pt>
              </c:strCache>
            </c:strRef>
          </c:tx>
          <c:xVal>
            <c:numRef>
              <c:f>Sheet1!$A$32:$A$54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Sheet1!$M$32:$M$54</c:f>
              <c:numCache>
                <c:formatCode>0.0</c:formatCode>
                <c:ptCount val="23"/>
                <c:pt idx="0">
                  <c:v>2</c:v>
                </c:pt>
                <c:pt idx="1">
                  <c:v>2.0223095637537076</c:v>
                </c:pt>
                <c:pt idx="2">
                  <c:v>2.1633019691248636</c:v>
                </c:pt>
                <c:pt idx="3">
                  <c:v>2.3999380374678045</c:v>
                </c:pt>
                <c:pt idx="4">
                  <c:v>2.6955061758792498</c:v>
                </c:pt>
                <c:pt idx="5">
                  <c:v>3.0542775593221636</c:v>
                </c:pt>
                <c:pt idx="6">
                  <c:v>3.4850834803191111</c:v>
                </c:pt>
                <c:pt idx="7">
                  <c:v>4</c:v>
                </c:pt>
                <c:pt idx="8">
                  <c:v>4.6143125868766965</c:v>
                </c:pt>
                <c:pt idx="9">
                  <c:v>5.3468992357036553</c:v>
                </c:pt>
                <c:pt idx="10">
                  <c:v>6.2208579518797906</c:v>
                </c:pt>
                <c:pt idx="11">
                  <c:v>7.2643464156279212</c:v>
                </c:pt>
                <c:pt idx="12">
                  <c:v>8.5116477926565111</c:v>
                </c:pt>
                <c:pt idx="13">
                  <c:v>10.004499487003672</c:v>
                </c:pt>
                <c:pt idx="14">
                  <c:v>11.793738611029966</c:v>
                </c:pt>
                <c:pt idx="15">
                  <c:v>13.941334701553592</c:v>
                </c:pt>
                <c:pt idx="16">
                  <c:v>16.522899210128084</c:v>
                </c:pt>
                <c:pt idx="17">
                  <c:v>19.630784118292468</c:v>
                </c:pt>
                <c:pt idx="18">
                  <c:v>23.377910087674174</c:v>
                </c:pt>
                <c:pt idx="19">
                  <c:v>27.902499390124227</c:v>
                </c:pt>
                <c:pt idx="20">
                  <c:v>33.373932307286843</c:v>
                </c:pt>
                <c:pt idx="21">
                  <c:v>38.570931792640501</c:v>
                </c:pt>
                <c:pt idx="22">
                  <c:v>39.999999999999993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46016"/>
        <c:axId val="383047936"/>
      </c:scatterChart>
      <c:valAx>
        <c:axId val="3830460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</a:t>
                </a:r>
              </a:p>
            </c:rich>
          </c:tx>
          <c:layout>
            <c:manualLayout>
              <c:xMode val="edge"/>
              <c:yMode val="edge"/>
              <c:x val="0.62191198492826438"/>
              <c:y val="0.912202418212367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83047936"/>
        <c:crosses val="autoZero"/>
        <c:crossBetween val="midCat"/>
      </c:valAx>
      <c:valAx>
        <c:axId val="3830479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Cliff for Dela =</a:t>
                </a:r>
                <a:r>
                  <a:rPr lang="en-US" baseline="0"/>
                  <a:t> d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38304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611210408514886"/>
          <c:y val="1.1302122799503609E-2"/>
          <c:w val="0.67756887750994321"/>
          <c:h val="0.223123908674595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420461504811898"/>
          <c:h val="0.8326195683872849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'Final Formula'!$B$7</c:f>
              <c:strCache>
                <c:ptCount val="1"/>
                <c:pt idx="0">
                  <c:v> 2x=0.2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Formula'!$B$8:$B$30</c:f>
              <c:numCache>
                <c:formatCode>0.0</c:formatCode>
                <c:ptCount val="23"/>
                <c:pt idx="0">
                  <c:v>1</c:v>
                </c:pt>
                <c:pt idx="1">
                  <c:v>1.020627768534661</c:v>
                </c:pt>
                <c:pt idx="2">
                  <c:v>1.145285067805393</c:v>
                </c:pt>
                <c:pt idx="3">
                  <c:v>1.3588512556362444</c:v>
                </c:pt>
                <c:pt idx="4">
                  <c:v>1.6390327555606465</c:v>
                </c:pt>
                <c:pt idx="5">
                  <c:v>2</c:v>
                </c:pt>
                <c:pt idx="6">
                  <c:v>2.4627111441181837</c:v>
                </c:pt>
                <c:pt idx="7">
                  <c:v>3.0553929952646119</c:v>
                </c:pt>
                <c:pt idx="8">
                  <c:v>3.8153165360752057</c:v>
                </c:pt>
                <c:pt idx="9">
                  <c:v>4.7914472366574641</c:v>
                </c:pt>
                <c:pt idx="10">
                  <c:v>6.0480684338938797</c:v>
                </c:pt>
                <c:pt idx="11">
                  <c:v>7.6696418676531808</c:v>
                </c:pt>
                <c:pt idx="12">
                  <c:v>9.7672980960241347</c:v>
                </c:pt>
                <c:pt idx="13">
                  <c:v>12.487498450656204</c:v>
                </c:pt>
                <c:pt idx="14">
                  <c:v>16.023603478313582</c:v>
                </c:pt>
                <c:pt idx="15">
                  <c:v>20.631341364103129</c:v>
                </c:pt>
                <c:pt idx="16">
                  <c:v>26.649518893820336</c:v>
                </c:pt>
                <c:pt idx="17">
                  <c:v>34.527790488894645</c:v>
                </c:pt>
                <c:pt idx="18">
                  <c:v>44.863942998804916</c:v>
                </c:pt>
                <c:pt idx="19">
                  <c:v>58.454027038077612</c:v>
                </c:pt>
                <c:pt idx="20">
                  <c:v>76.359854261827891</c:v>
                </c:pt>
                <c:pt idx="21">
                  <c:v>94.730208179030825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'Final Formula'!$C$7</c:f>
              <c:strCache>
                <c:ptCount val="1"/>
                <c:pt idx="0">
                  <c:v> 2x=0.3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Formula'!$C$8:$C$30</c:f>
              <c:numCache>
                <c:formatCode>0.0</c:formatCode>
                <c:ptCount val="23"/>
                <c:pt idx="0">
                  <c:v>1</c:v>
                </c:pt>
                <c:pt idx="1">
                  <c:v>1.0032977753556862</c:v>
                </c:pt>
                <c:pt idx="2">
                  <c:v>1.0422584455043615</c:v>
                </c:pt>
                <c:pt idx="3">
                  <c:v>1.1310352731519142</c:v>
                </c:pt>
                <c:pt idx="4">
                  <c:v>1.2623737113845255</c:v>
                </c:pt>
                <c:pt idx="5">
                  <c:v>1.442412112894099</c:v>
                </c:pt>
                <c:pt idx="6">
                  <c:v>1.6825924844672644</c:v>
                </c:pt>
                <c:pt idx="7">
                  <c:v>2</c:v>
                </c:pt>
                <c:pt idx="8">
                  <c:v>2.4189466432880669</c:v>
                </c:pt>
                <c:pt idx="9">
                  <c:v>2.9736123569613215</c:v>
                </c:pt>
                <c:pt idx="10">
                  <c:v>3.7120263704083722</c:v>
                </c:pt>
                <c:pt idx="11">
                  <c:v>4.7019513799034494</c:v>
                </c:pt>
                <c:pt idx="12">
                  <c:v>6.0395678053389297</c:v>
                </c:pt>
                <c:pt idx="13">
                  <c:v>7.8623422745547433</c:v>
                </c:pt>
                <c:pt idx="14">
                  <c:v>10.368208923860262</c:v>
                </c:pt>
                <c:pt idx="15">
                  <c:v>13.844349233766895</c:v>
                </c:pt>
                <c:pt idx="16">
                  <c:v>18.710671065247105</c:v>
                </c:pt>
                <c:pt idx="17">
                  <c:v>25.585954645210776</c:v>
                </c:pt>
                <c:pt idx="18">
                  <c:v>35.38919234881272</c:v>
                </c:pt>
                <c:pt idx="19">
                  <c:v>49.495945544198257</c:v>
                </c:pt>
                <c:pt idx="20">
                  <c:v>69.981293711270268</c:v>
                </c:pt>
                <c:pt idx="21">
                  <c:v>93.032102575041307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'Final Formula'!$D$7</c:f>
              <c:strCache>
                <c:ptCount val="1"/>
                <c:pt idx="0">
                  <c:v> 2x=0.4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Formula'!$D$8:$D$30</c:f>
              <c:numCache>
                <c:formatCode>0.0</c:formatCode>
                <c:ptCount val="23"/>
                <c:pt idx="0">
                  <c:v>1</c:v>
                </c:pt>
                <c:pt idx="1">
                  <c:v>1.0003387905331931</c:v>
                </c:pt>
                <c:pt idx="2">
                  <c:v>1.0094724793005387</c:v>
                </c:pt>
                <c:pt idx="3">
                  <c:v>1.0402862036385498</c:v>
                </c:pt>
                <c:pt idx="4">
                  <c:v>1.0955994008455545</c:v>
                </c:pt>
                <c:pt idx="5">
                  <c:v>1.179933767933137</c:v>
                </c:pt>
                <c:pt idx="6">
                  <c:v>1.300052811248072</c:v>
                </c:pt>
                <c:pt idx="7">
                  <c:v>1.4659240696110287</c:v>
                </c:pt>
                <c:pt idx="8">
                  <c:v>1.6921257825523455</c:v>
                </c:pt>
                <c:pt idx="9">
                  <c:v>2.0000000000000004</c:v>
                </c:pt>
                <c:pt idx="10">
                  <c:v>2.4210051833551747</c:v>
                </c:pt>
                <c:pt idx="11">
                  <c:v>3.002007417222361</c:v>
                </c:pt>
                <c:pt idx="12">
                  <c:v>3.8137475476790392</c:v>
                </c:pt>
                <c:pt idx="13">
                  <c:v>4.9645909043151102</c:v>
                </c:pt>
                <c:pt idx="14">
                  <c:v>6.6232028038107948</c:v>
                </c:pt>
                <c:pt idx="15">
                  <c:v>9.0565497909298056</c:v>
                </c:pt>
                <c:pt idx="16">
                  <c:v>12.694650725978331</c:v>
                </c:pt>
                <c:pt idx="17">
                  <c:v>18.242806958611322</c:v>
                </c:pt>
                <c:pt idx="18">
                  <c:v>26.879560944729889</c:v>
                </c:pt>
                <c:pt idx="19">
                  <c:v>40.612180089149525</c:v>
                </c:pt>
                <c:pt idx="20">
                  <c:v>62.926811596889536</c:v>
                </c:pt>
                <c:pt idx="21">
                  <c:v>90.967555441062174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'Final Formula'!$B$7</c:f>
              <c:strCache>
                <c:ptCount val="1"/>
                <c:pt idx="0">
                  <c:v> 2x=0.2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Formula'!$B$8:$B$30</c:f>
              <c:numCache>
                <c:formatCode>0.0</c:formatCode>
                <c:ptCount val="23"/>
                <c:pt idx="0">
                  <c:v>1</c:v>
                </c:pt>
                <c:pt idx="1">
                  <c:v>1.020627768534661</c:v>
                </c:pt>
                <c:pt idx="2">
                  <c:v>1.145285067805393</c:v>
                </c:pt>
                <c:pt idx="3">
                  <c:v>1.3588512556362444</c:v>
                </c:pt>
                <c:pt idx="4">
                  <c:v>1.6390327555606465</c:v>
                </c:pt>
                <c:pt idx="5">
                  <c:v>2</c:v>
                </c:pt>
                <c:pt idx="6">
                  <c:v>2.4627111441181837</c:v>
                </c:pt>
                <c:pt idx="7">
                  <c:v>3.0553929952646119</c:v>
                </c:pt>
                <c:pt idx="8">
                  <c:v>3.8153165360752057</c:v>
                </c:pt>
                <c:pt idx="9">
                  <c:v>4.7914472366574641</c:v>
                </c:pt>
                <c:pt idx="10">
                  <c:v>6.0480684338938797</c:v>
                </c:pt>
                <c:pt idx="11">
                  <c:v>7.6696418676531808</c:v>
                </c:pt>
                <c:pt idx="12">
                  <c:v>9.7672980960241347</c:v>
                </c:pt>
                <c:pt idx="13">
                  <c:v>12.487498450656204</c:v>
                </c:pt>
                <c:pt idx="14">
                  <c:v>16.023603478313582</c:v>
                </c:pt>
                <c:pt idx="15">
                  <c:v>20.631341364103129</c:v>
                </c:pt>
                <c:pt idx="16">
                  <c:v>26.649518893820336</c:v>
                </c:pt>
                <c:pt idx="17">
                  <c:v>34.527790488894645</c:v>
                </c:pt>
                <c:pt idx="18">
                  <c:v>44.863942998804916</c:v>
                </c:pt>
                <c:pt idx="19">
                  <c:v>58.454027038077612</c:v>
                </c:pt>
                <c:pt idx="20">
                  <c:v>76.359854261827891</c:v>
                </c:pt>
                <c:pt idx="21">
                  <c:v>94.730208179030825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'Final Formula'!$C$7</c:f>
              <c:strCache>
                <c:ptCount val="1"/>
                <c:pt idx="0">
                  <c:v> 2x=0.3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Formula'!$C$8:$C$30</c:f>
              <c:numCache>
                <c:formatCode>0.0</c:formatCode>
                <c:ptCount val="23"/>
                <c:pt idx="0">
                  <c:v>1</c:v>
                </c:pt>
                <c:pt idx="1">
                  <c:v>1.0032977753556862</c:v>
                </c:pt>
                <c:pt idx="2">
                  <c:v>1.0422584455043615</c:v>
                </c:pt>
                <c:pt idx="3">
                  <c:v>1.1310352731519142</c:v>
                </c:pt>
                <c:pt idx="4">
                  <c:v>1.2623737113845255</c:v>
                </c:pt>
                <c:pt idx="5">
                  <c:v>1.442412112894099</c:v>
                </c:pt>
                <c:pt idx="6">
                  <c:v>1.6825924844672644</c:v>
                </c:pt>
                <c:pt idx="7">
                  <c:v>2</c:v>
                </c:pt>
                <c:pt idx="8">
                  <c:v>2.4189466432880669</c:v>
                </c:pt>
                <c:pt idx="9">
                  <c:v>2.9736123569613215</c:v>
                </c:pt>
                <c:pt idx="10">
                  <c:v>3.7120263704083722</c:v>
                </c:pt>
                <c:pt idx="11">
                  <c:v>4.7019513799034494</c:v>
                </c:pt>
                <c:pt idx="12">
                  <c:v>6.0395678053389297</c:v>
                </c:pt>
                <c:pt idx="13">
                  <c:v>7.8623422745547433</c:v>
                </c:pt>
                <c:pt idx="14">
                  <c:v>10.368208923860262</c:v>
                </c:pt>
                <c:pt idx="15">
                  <c:v>13.844349233766895</c:v>
                </c:pt>
                <c:pt idx="16">
                  <c:v>18.710671065247105</c:v>
                </c:pt>
                <c:pt idx="17">
                  <c:v>25.585954645210776</c:v>
                </c:pt>
                <c:pt idx="18">
                  <c:v>35.38919234881272</c:v>
                </c:pt>
                <c:pt idx="19">
                  <c:v>49.495945544198257</c:v>
                </c:pt>
                <c:pt idx="20">
                  <c:v>69.981293711270268</c:v>
                </c:pt>
                <c:pt idx="21">
                  <c:v>93.032102575041307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'Final Formula'!$D$7</c:f>
              <c:strCache>
                <c:ptCount val="1"/>
                <c:pt idx="0">
                  <c:v> 2x=0.4 maxM=100</c:v>
                </c:pt>
              </c:strCache>
            </c:strRef>
          </c:tx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Formula'!$D$8:$D$30</c:f>
              <c:numCache>
                <c:formatCode>0.0</c:formatCode>
                <c:ptCount val="23"/>
                <c:pt idx="0">
                  <c:v>1</c:v>
                </c:pt>
                <c:pt idx="1">
                  <c:v>1.0003387905331931</c:v>
                </c:pt>
                <c:pt idx="2">
                  <c:v>1.0094724793005387</c:v>
                </c:pt>
                <c:pt idx="3">
                  <c:v>1.0402862036385498</c:v>
                </c:pt>
                <c:pt idx="4">
                  <c:v>1.0955994008455545</c:v>
                </c:pt>
                <c:pt idx="5">
                  <c:v>1.179933767933137</c:v>
                </c:pt>
                <c:pt idx="6">
                  <c:v>1.300052811248072</c:v>
                </c:pt>
                <c:pt idx="7">
                  <c:v>1.4659240696110287</c:v>
                </c:pt>
                <c:pt idx="8">
                  <c:v>1.6921257825523455</c:v>
                </c:pt>
                <c:pt idx="9">
                  <c:v>2.0000000000000004</c:v>
                </c:pt>
                <c:pt idx="10">
                  <c:v>2.4210051833551747</c:v>
                </c:pt>
                <c:pt idx="11">
                  <c:v>3.002007417222361</c:v>
                </c:pt>
                <c:pt idx="12">
                  <c:v>3.8137475476790392</c:v>
                </c:pt>
                <c:pt idx="13">
                  <c:v>4.9645909043151102</c:v>
                </c:pt>
                <c:pt idx="14">
                  <c:v>6.6232028038107948</c:v>
                </c:pt>
                <c:pt idx="15">
                  <c:v>9.0565497909298056</c:v>
                </c:pt>
                <c:pt idx="16">
                  <c:v>12.694650725978331</c:v>
                </c:pt>
                <c:pt idx="17">
                  <c:v>18.242806958611322</c:v>
                </c:pt>
                <c:pt idx="18">
                  <c:v>26.879560944729889</c:v>
                </c:pt>
                <c:pt idx="19">
                  <c:v>40.612180089149525</c:v>
                </c:pt>
                <c:pt idx="20">
                  <c:v>62.926811596889536</c:v>
                </c:pt>
                <c:pt idx="21">
                  <c:v>90.967555441062174</c:v>
                </c:pt>
                <c:pt idx="22">
                  <c:v>100.00000000000004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2592"/>
        <c:axId val="85024128"/>
      </c:scatterChart>
      <c:valAx>
        <c:axId val="85022592"/>
        <c:scaling>
          <c:orientation val="minMax"/>
          <c:max val="1"/>
        </c:scaling>
        <c:delete val="0"/>
        <c:axPos val="b"/>
        <c:numFmt formatCode="0.00" sourceLinked="1"/>
        <c:majorTickMark val="out"/>
        <c:minorTickMark val="none"/>
        <c:tickLblPos val="nextTo"/>
        <c:crossAx val="85024128"/>
        <c:crosses val="autoZero"/>
        <c:crossBetween val="midCat"/>
      </c:valAx>
      <c:valAx>
        <c:axId val="85024128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8502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718044619422572"/>
          <c:y val="0.10590551181102364"/>
          <c:w val="0.50827386582266498"/>
          <c:h val="0.20252879848352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42046150481189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'Final Formula'!$G$7</c:f>
              <c:strCache>
                <c:ptCount val="1"/>
                <c:pt idx="0">
                  <c:v>d=0.5 2x=0.2 maxM=100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Formula'!$G$8:$G$30</c:f>
              <c:numCache>
                <c:formatCode>0.0</c:formatCode>
                <c:ptCount val="23"/>
                <c:pt idx="0">
                  <c:v>0.5</c:v>
                </c:pt>
                <c:pt idx="1">
                  <c:v>0.51031388426733049</c:v>
                </c:pt>
                <c:pt idx="2">
                  <c:v>0.57264253390269648</c:v>
                </c:pt>
                <c:pt idx="3">
                  <c:v>0.67942562781812221</c:v>
                </c:pt>
                <c:pt idx="4">
                  <c:v>0.81951637778032327</c:v>
                </c:pt>
                <c:pt idx="5">
                  <c:v>1</c:v>
                </c:pt>
                <c:pt idx="6">
                  <c:v>1.2313555720590919</c:v>
                </c:pt>
                <c:pt idx="7">
                  <c:v>1.527696497632306</c:v>
                </c:pt>
                <c:pt idx="8">
                  <c:v>1.9076582680376029</c:v>
                </c:pt>
                <c:pt idx="9">
                  <c:v>2.395723618328732</c:v>
                </c:pt>
                <c:pt idx="10">
                  <c:v>3.0240342169469399</c:v>
                </c:pt>
                <c:pt idx="11">
                  <c:v>3.8348209338265904</c:v>
                </c:pt>
                <c:pt idx="12">
                  <c:v>4.8836490480120673</c:v>
                </c:pt>
                <c:pt idx="13">
                  <c:v>6.2437492253281022</c:v>
                </c:pt>
                <c:pt idx="14">
                  <c:v>8.0118017391567911</c:v>
                </c:pt>
                <c:pt idx="15">
                  <c:v>10.315670682051564</c:v>
                </c:pt>
                <c:pt idx="16">
                  <c:v>13.324759446910168</c:v>
                </c:pt>
                <c:pt idx="17">
                  <c:v>17.263895244447323</c:v>
                </c:pt>
                <c:pt idx="18">
                  <c:v>22.431971499402458</c:v>
                </c:pt>
                <c:pt idx="19">
                  <c:v>29.227013519038806</c:v>
                </c:pt>
                <c:pt idx="20">
                  <c:v>38.179927130913946</c:v>
                </c:pt>
                <c:pt idx="21">
                  <c:v>47.365104089515413</c:v>
                </c:pt>
                <c:pt idx="22">
                  <c:v>50.000000000000021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'Final Formula'!$H$7</c:f>
              <c:strCache>
                <c:ptCount val="1"/>
                <c:pt idx="0">
                  <c:v>d=0.5 2x=0.3 maxM=100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Formula'!$H$8:$H$30</c:f>
              <c:numCache>
                <c:formatCode>0.0</c:formatCode>
                <c:ptCount val="23"/>
                <c:pt idx="0">
                  <c:v>0.5</c:v>
                </c:pt>
                <c:pt idx="1">
                  <c:v>0.5016488876778431</c:v>
                </c:pt>
                <c:pt idx="2">
                  <c:v>0.52112922275218077</c:v>
                </c:pt>
                <c:pt idx="3">
                  <c:v>0.56551763657595711</c:v>
                </c:pt>
                <c:pt idx="4">
                  <c:v>0.63118685569226274</c:v>
                </c:pt>
                <c:pt idx="5">
                  <c:v>0.72120605644704949</c:v>
                </c:pt>
                <c:pt idx="6">
                  <c:v>0.8412962422336322</c:v>
                </c:pt>
                <c:pt idx="7">
                  <c:v>1</c:v>
                </c:pt>
                <c:pt idx="8">
                  <c:v>1.2094733216440334</c:v>
                </c:pt>
                <c:pt idx="9">
                  <c:v>1.4868061784806608</c:v>
                </c:pt>
                <c:pt idx="10">
                  <c:v>1.8560131852041861</c:v>
                </c:pt>
                <c:pt idx="11">
                  <c:v>2.3509756899517247</c:v>
                </c:pt>
                <c:pt idx="12">
                  <c:v>3.0197839026694648</c:v>
                </c:pt>
                <c:pt idx="13">
                  <c:v>3.9311711372773717</c:v>
                </c:pt>
                <c:pt idx="14">
                  <c:v>5.1841044619301311</c:v>
                </c:pt>
                <c:pt idx="15">
                  <c:v>6.9221746168834475</c:v>
                </c:pt>
                <c:pt idx="16">
                  <c:v>9.3553355326235526</c:v>
                </c:pt>
                <c:pt idx="17">
                  <c:v>12.792977322605388</c:v>
                </c:pt>
                <c:pt idx="18">
                  <c:v>17.69459617440636</c:v>
                </c:pt>
                <c:pt idx="19">
                  <c:v>24.747972772099128</c:v>
                </c:pt>
                <c:pt idx="20">
                  <c:v>34.990646855635134</c:v>
                </c:pt>
                <c:pt idx="21">
                  <c:v>46.516051287520654</c:v>
                </c:pt>
                <c:pt idx="22">
                  <c:v>50.000000000000021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'Final Formula'!$I$7</c:f>
              <c:strCache>
                <c:ptCount val="1"/>
                <c:pt idx="0">
                  <c:v>d=1 2x=0.2 maxM=100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Formula'!$I$8:$I$30</c:f>
              <c:numCache>
                <c:formatCode>0.0</c:formatCode>
                <c:ptCount val="23"/>
                <c:pt idx="0">
                  <c:v>1</c:v>
                </c:pt>
                <c:pt idx="1">
                  <c:v>1.020627768534661</c:v>
                </c:pt>
                <c:pt idx="2">
                  <c:v>1.145285067805393</c:v>
                </c:pt>
                <c:pt idx="3">
                  <c:v>1.3588512556362444</c:v>
                </c:pt>
                <c:pt idx="4">
                  <c:v>1.6390327555606465</c:v>
                </c:pt>
                <c:pt idx="5">
                  <c:v>2</c:v>
                </c:pt>
                <c:pt idx="6">
                  <c:v>2.4627111441181837</c:v>
                </c:pt>
                <c:pt idx="7">
                  <c:v>3.0553929952646119</c:v>
                </c:pt>
                <c:pt idx="8">
                  <c:v>3.8153165360752057</c:v>
                </c:pt>
                <c:pt idx="9">
                  <c:v>4.7914472366574641</c:v>
                </c:pt>
                <c:pt idx="10">
                  <c:v>6.0480684338938797</c:v>
                </c:pt>
                <c:pt idx="11">
                  <c:v>7.6696418676531808</c:v>
                </c:pt>
                <c:pt idx="12">
                  <c:v>9.7672980960241347</c:v>
                </c:pt>
                <c:pt idx="13">
                  <c:v>12.487498450656204</c:v>
                </c:pt>
                <c:pt idx="14">
                  <c:v>16.023603478313582</c:v>
                </c:pt>
                <c:pt idx="15">
                  <c:v>20.631341364103129</c:v>
                </c:pt>
                <c:pt idx="16">
                  <c:v>26.649518893820336</c:v>
                </c:pt>
                <c:pt idx="17">
                  <c:v>34.527790488894645</c:v>
                </c:pt>
                <c:pt idx="18">
                  <c:v>44.863942998804916</c:v>
                </c:pt>
                <c:pt idx="19">
                  <c:v>58.454027038077612</c:v>
                </c:pt>
                <c:pt idx="20">
                  <c:v>76.359854261827891</c:v>
                </c:pt>
                <c:pt idx="21">
                  <c:v>94.730208179030825</c:v>
                </c:pt>
                <c:pt idx="22">
                  <c:v>100.00000000000004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'Final Formula'!$J$7</c:f>
              <c:strCache>
                <c:ptCount val="1"/>
                <c:pt idx="0">
                  <c:v>d=1 2x=0.3 maxM=100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'Final Formula'!$A$8:$A$30</c:f>
              <c:numCache>
                <c:formatCode>0.00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  <c:pt idx="22">
                  <c:v>1</c:v>
                </c:pt>
              </c:numCache>
            </c:numRef>
          </c:xVal>
          <c:yVal>
            <c:numRef>
              <c:f>'Final Formula'!$J$8:$J$30</c:f>
              <c:numCache>
                <c:formatCode>0.0</c:formatCode>
                <c:ptCount val="23"/>
                <c:pt idx="0">
                  <c:v>1</c:v>
                </c:pt>
                <c:pt idx="1">
                  <c:v>1.0032977753556862</c:v>
                </c:pt>
                <c:pt idx="2">
                  <c:v>1.0422584455043615</c:v>
                </c:pt>
                <c:pt idx="3">
                  <c:v>1.1310352731519142</c:v>
                </c:pt>
                <c:pt idx="4">
                  <c:v>1.2623737113845255</c:v>
                </c:pt>
                <c:pt idx="5">
                  <c:v>1.442412112894099</c:v>
                </c:pt>
                <c:pt idx="6">
                  <c:v>1.6825924844672644</c:v>
                </c:pt>
                <c:pt idx="7">
                  <c:v>2</c:v>
                </c:pt>
                <c:pt idx="8">
                  <c:v>2.4189466432880669</c:v>
                </c:pt>
                <c:pt idx="9">
                  <c:v>2.9736123569613215</c:v>
                </c:pt>
                <c:pt idx="10">
                  <c:v>3.7120263704083722</c:v>
                </c:pt>
                <c:pt idx="11">
                  <c:v>4.7019513799034494</c:v>
                </c:pt>
                <c:pt idx="12">
                  <c:v>6.0395678053389297</c:v>
                </c:pt>
                <c:pt idx="13">
                  <c:v>7.8623422745547433</c:v>
                </c:pt>
                <c:pt idx="14">
                  <c:v>10.368208923860262</c:v>
                </c:pt>
                <c:pt idx="15">
                  <c:v>13.844349233766895</c:v>
                </c:pt>
                <c:pt idx="16">
                  <c:v>18.710671065247105</c:v>
                </c:pt>
                <c:pt idx="17">
                  <c:v>25.585954645210776</c:v>
                </c:pt>
                <c:pt idx="18">
                  <c:v>35.38919234881272</c:v>
                </c:pt>
                <c:pt idx="19">
                  <c:v>49.495945544198257</c:v>
                </c:pt>
                <c:pt idx="20">
                  <c:v>69.981293711270268</c:v>
                </c:pt>
                <c:pt idx="21">
                  <c:v>93.032102575041307</c:v>
                </c:pt>
                <c:pt idx="22">
                  <c:v>100.00000000000004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42880"/>
        <c:axId val="364044672"/>
      </c:scatterChart>
      <c:valAx>
        <c:axId val="364042880"/>
        <c:scaling>
          <c:orientation val="minMax"/>
          <c:max val="1"/>
        </c:scaling>
        <c:delete val="0"/>
        <c:axPos val="b"/>
        <c:numFmt formatCode="0.00" sourceLinked="1"/>
        <c:majorTickMark val="out"/>
        <c:minorTickMark val="none"/>
        <c:tickLblPos val="nextTo"/>
        <c:crossAx val="364044672"/>
        <c:crosses val="autoZero"/>
        <c:crossBetween val="midCat"/>
      </c:valAx>
      <c:valAx>
        <c:axId val="3640446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36404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718044619422572"/>
          <c:y val="0.10590551181102364"/>
          <c:w val="0.71340203242535039"/>
          <c:h val="0.249976669582968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176213</xdr:colOff>
      <xdr:row>0</xdr:row>
      <xdr:rowOff>9525</xdr:rowOff>
    </xdr:from>
    <xdr:to>
      <xdr:col>19</xdr:col>
      <xdr:colOff>142875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12</xdr:row>
      <xdr:rowOff>19051</xdr:rowOff>
    </xdr:from>
    <xdr:to>
      <xdr:col>18</xdr:col>
      <xdr:colOff>342900</xdr:colOff>
      <xdr:row>24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30</xdr:row>
      <xdr:rowOff>0</xdr:rowOff>
    </xdr:from>
    <xdr:to>
      <xdr:col>19</xdr:col>
      <xdr:colOff>209550</xdr:colOff>
      <xdr:row>40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41</xdr:row>
      <xdr:rowOff>38100</xdr:rowOff>
    </xdr:from>
    <xdr:to>
      <xdr:col>19</xdr:col>
      <xdr:colOff>247650</xdr:colOff>
      <xdr:row>53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25</xdr:col>
      <xdr:colOff>57150</xdr:colOff>
      <xdr:row>40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25</xdr:col>
      <xdr:colOff>57150</xdr:colOff>
      <xdr:row>52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1</xdr:row>
      <xdr:rowOff>33337</xdr:rowOff>
    </xdr:from>
    <xdr:to>
      <xdr:col>14</xdr:col>
      <xdr:colOff>523875</xdr:colOff>
      <xdr:row>13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481013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4"/>
  <sheetViews>
    <sheetView topLeftCell="A13" workbookViewId="0">
      <selection activeCell="F30" sqref="F30"/>
    </sheetView>
  </sheetViews>
  <sheetFormatPr defaultRowHeight="15" x14ac:dyDescent="0.25"/>
  <cols>
    <col min="1" max="1" width="4.42578125" style="19" customWidth="1"/>
    <col min="2" max="2" width="10.42578125" customWidth="1"/>
    <col min="3" max="3" width="10.28515625" customWidth="1"/>
    <col min="4" max="4" width="10.5703125" customWidth="1"/>
    <col min="5" max="5" width="11.85546875" customWidth="1"/>
    <col min="6" max="6" width="7.7109375" customWidth="1"/>
    <col min="7" max="7" width="4.5703125" customWidth="1"/>
    <col min="8" max="9" width="10.85546875" customWidth="1"/>
    <col min="10" max="10" width="10.7109375" customWidth="1"/>
    <col min="11" max="11" width="10.140625" customWidth="1"/>
    <col min="12" max="12" width="11.85546875" customWidth="1"/>
    <col min="13" max="13" width="8.5703125" customWidth="1"/>
    <col min="14" max="14" width="6.140625" customWidth="1"/>
  </cols>
  <sheetData>
    <row r="1" spans="1:14" s="1" customFormat="1" ht="30.75" customHeight="1" x14ac:dyDescent="0.25">
      <c r="A1" s="18" t="s">
        <v>0</v>
      </c>
      <c r="B1" s="3" t="s">
        <v>17</v>
      </c>
      <c r="C1" s="4" t="s">
        <v>20</v>
      </c>
      <c r="D1" s="5" t="s">
        <v>21</v>
      </c>
      <c r="E1" s="6" t="s">
        <v>22</v>
      </c>
      <c r="F1" s="7" t="s">
        <v>23</v>
      </c>
      <c r="G1" s="3" t="s">
        <v>24</v>
      </c>
      <c r="H1" s="4" t="s">
        <v>25</v>
      </c>
      <c r="I1" s="5" t="s">
        <v>26</v>
      </c>
      <c r="J1" s="6" t="s">
        <v>27</v>
      </c>
      <c r="K1" s="7" t="s">
        <v>28</v>
      </c>
      <c r="M1" s="2" t="s">
        <v>1</v>
      </c>
      <c r="N1" s="2">
        <v>2</v>
      </c>
    </row>
    <row r="2" spans="1:14" x14ac:dyDescent="0.25">
      <c r="A2" s="19">
        <v>0</v>
      </c>
      <c r="B2" s="9">
        <f>1-A2</f>
        <v>1</v>
      </c>
      <c r="C2" s="9">
        <f>1-$A2^e</f>
        <v>1</v>
      </c>
      <c r="D2" s="9">
        <f>(1-$A2)^e</f>
        <v>1</v>
      </c>
      <c r="E2" s="9">
        <f t="shared" ref="E2:E24" si="0">1-$A2^(1/e)</f>
        <v>1</v>
      </c>
      <c r="F2" s="9">
        <f t="shared" ref="F2:F24" si="1">(1-$A2)^(1/e)</f>
        <v>1</v>
      </c>
      <c r="G2" s="12">
        <f t="shared" ref="G2:G24" si="2">d/(1-A2)</f>
        <v>2</v>
      </c>
      <c r="H2" s="13">
        <f t="shared" ref="H2:H24" si="3">d/(1-A2^e)</f>
        <v>2</v>
      </c>
      <c r="I2" s="13">
        <f t="shared" ref="I2:I24" si="4">d/(1-A2)^e</f>
        <v>2</v>
      </c>
      <c r="J2" s="13">
        <f t="shared" ref="J2:J24" si="5">d/(1-A2^(1/e))</f>
        <v>2</v>
      </c>
      <c r="K2" s="14">
        <f t="shared" ref="K2:K24" si="6">d/(1-A2)^(1/e)</f>
        <v>2</v>
      </c>
      <c r="M2" t="s">
        <v>2</v>
      </c>
      <c r="N2">
        <v>2</v>
      </c>
    </row>
    <row r="3" spans="1:14" x14ac:dyDescent="0.25">
      <c r="A3" s="19">
        <v>0.01</v>
      </c>
      <c r="B3" s="9">
        <f>1-A3</f>
        <v>0.99</v>
      </c>
      <c r="C3" s="9">
        <f t="shared" ref="C3:C24" si="7">1-A3^e</f>
        <v>0.99990000000000001</v>
      </c>
      <c r="D3" s="9">
        <f t="shared" ref="D3:D24" si="8">(1-A3)^e</f>
        <v>0.98009999999999997</v>
      </c>
      <c r="E3" s="9">
        <f t="shared" si="0"/>
        <v>0.9</v>
      </c>
      <c r="F3" s="9">
        <f t="shared" si="1"/>
        <v>0.99498743710661997</v>
      </c>
      <c r="G3" s="12">
        <f t="shared" si="2"/>
        <v>2.0202020202020203</v>
      </c>
      <c r="H3" s="13">
        <f t="shared" si="3"/>
        <v>2.000200020002</v>
      </c>
      <c r="I3" s="13">
        <f t="shared" si="4"/>
        <v>2.0406081012141617</v>
      </c>
      <c r="J3" s="13">
        <f t="shared" si="5"/>
        <v>2.2222222222222223</v>
      </c>
      <c r="K3" s="14">
        <f t="shared" si="6"/>
        <v>2.0100756305184242</v>
      </c>
    </row>
    <row r="4" spans="1:14" x14ac:dyDescent="0.25">
      <c r="A4" s="19">
        <v>0.05</v>
      </c>
      <c r="B4" s="9">
        <f t="shared" ref="B4:B24" si="9">1-A4</f>
        <v>0.95</v>
      </c>
      <c r="C4" s="9">
        <f t="shared" si="7"/>
        <v>0.99750000000000005</v>
      </c>
      <c r="D4" s="9">
        <f t="shared" si="8"/>
        <v>0.90249999999999997</v>
      </c>
      <c r="E4" s="9">
        <f t="shared" si="0"/>
        <v>0.77639320225002106</v>
      </c>
      <c r="F4" s="9">
        <f t="shared" si="1"/>
        <v>0.97467943448089633</v>
      </c>
      <c r="G4" s="12">
        <f t="shared" si="2"/>
        <v>2.1052631578947367</v>
      </c>
      <c r="H4" s="13">
        <f t="shared" si="3"/>
        <v>2.0050125313283207</v>
      </c>
      <c r="I4" s="13">
        <f t="shared" si="4"/>
        <v>2.21606648199446</v>
      </c>
      <c r="J4" s="13">
        <f t="shared" si="5"/>
        <v>2.576014311052587</v>
      </c>
      <c r="K4" s="14">
        <f t="shared" si="6"/>
        <v>2.0519567041703084</v>
      </c>
    </row>
    <row r="5" spans="1:14" x14ac:dyDescent="0.25">
      <c r="A5" s="19">
        <v>0.1</v>
      </c>
      <c r="B5" s="9">
        <f t="shared" si="9"/>
        <v>0.9</v>
      </c>
      <c r="C5" s="9">
        <f t="shared" si="7"/>
        <v>0.99</v>
      </c>
      <c r="D5" s="9">
        <f t="shared" si="8"/>
        <v>0.81</v>
      </c>
      <c r="E5" s="9">
        <f t="shared" si="0"/>
        <v>0.683772233983162</v>
      </c>
      <c r="F5" s="9">
        <f t="shared" si="1"/>
        <v>0.94868329805051377</v>
      </c>
      <c r="G5" s="12">
        <f t="shared" si="2"/>
        <v>2.2222222222222223</v>
      </c>
      <c r="H5" s="13">
        <f t="shared" si="3"/>
        <v>2.0202020202020203</v>
      </c>
      <c r="I5" s="13">
        <f t="shared" si="4"/>
        <v>2.4691358024691357</v>
      </c>
      <c r="J5" s="13">
        <f t="shared" si="5"/>
        <v>2.9249505911485292</v>
      </c>
      <c r="K5" s="14">
        <f t="shared" si="6"/>
        <v>2.1081851067789197</v>
      </c>
    </row>
    <row r="6" spans="1:14" x14ac:dyDescent="0.25">
      <c r="A6" s="19">
        <v>0.15</v>
      </c>
      <c r="B6" s="9">
        <f t="shared" si="9"/>
        <v>0.85</v>
      </c>
      <c r="C6" s="9">
        <f t="shared" si="7"/>
        <v>0.97750000000000004</v>
      </c>
      <c r="D6" s="9">
        <f t="shared" si="8"/>
        <v>0.72249999999999992</v>
      </c>
      <c r="E6" s="9">
        <f t="shared" si="0"/>
        <v>0.6127016653792583</v>
      </c>
      <c r="F6" s="9">
        <f t="shared" si="1"/>
        <v>0.92195444572928875</v>
      </c>
      <c r="G6" s="12">
        <f t="shared" si="2"/>
        <v>2.3529411764705883</v>
      </c>
      <c r="H6" s="13">
        <f t="shared" si="3"/>
        <v>2.0460358056265986</v>
      </c>
      <c r="I6" s="13">
        <f t="shared" si="4"/>
        <v>2.7681660899653981</v>
      </c>
      <c r="J6" s="13">
        <f t="shared" si="5"/>
        <v>3.2642313755782157</v>
      </c>
      <c r="K6" s="14">
        <f t="shared" si="6"/>
        <v>2.1693045781865616</v>
      </c>
    </row>
    <row r="7" spans="1:14" x14ac:dyDescent="0.25">
      <c r="A7" s="19">
        <v>0.2</v>
      </c>
      <c r="B7" s="9">
        <f t="shared" si="9"/>
        <v>0.8</v>
      </c>
      <c r="C7" s="9">
        <f t="shared" si="7"/>
        <v>0.96</v>
      </c>
      <c r="D7" s="9">
        <f t="shared" si="8"/>
        <v>0.64000000000000012</v>
      </c>
      <c r="E7" s="9">
        <f t="shared" si="0"/>
        <v>0.55278640450004213</v>
      </c>
      <c r="F7" s="9">
        <f t="shared" si="1"/>
        <v>0.89442719099991586</v>
      </c>
      <c r="G7" s="12">
        <f t="shared" si="2"/>
        <v>2.5</v>
      </c>
      <c r="H7" s="13">
        <f t="shared" si="3"/>
        <v>2.0833333333333335</v>
      </c>
      <c r="I7" s="13">
        <f t="shared" si="4"/>
        <v>3.1249999999999996</v>
      </c>
      <c r="J7" s="13">
        <f t="shared" si="5"/>
        <v>3.6180339887498945</v>
      </c>
      <c r="K7" s="14">
        <f t="shared" si="6"/>
        <v>2.2360679774997898</v>
      </c>
    </row>
    <row r="8" spans="1:14" x14ac:dyDescent="0.25">
      <c r="A8" s="19">
        <v>0.25</v>
      </c>
      <c r="B8" s="9">
        <f t="shared" si="9"/>
        <v>0.75</v>
      </c>
      <c r="C8" s="9">
        <f t="shared" si="7"/>
        <v>0.9375</v>
      </c>
      <c r="D8" s="9">
        <f t="shared" si="8"/>
        <v>0.5625</v>
      </c>
      <c r="E8" s="9">
        <f t="shared" si="0"/>
        <v>0.5</v>
      </c>
      <c r="F8" s="9">
        <f t="shared" si="1"/>
        <v>0.8660254037844386</v>
      </c>
      <c r="G8" s="12">
        <f t="shared" si="2"/>
        <v>2.6666666666666665</v>
      </c>
      <c r="H8" s="13">
        <f t="shared" si="3"/>
        <v>2.1333333333333333</v>
      </c>
      <c r="I8" s="13">
        <f t="shared" si="4"/>
        <v>3.5555555555555554</v>
      </c>
      <c r="J8" s="13">
        <f t="shared" si="5"/>
        <v>4</v>
      </c>
      <c r="K8" s="14">
        <f t="shared" si="6"/>
        <v>2.3094010767585034</v>
      </c>
    </row>
    <row r="9" spans="1:14" x14ac:dyDescent="0.25">
      <c r="A9" s="19">
        <v>0.3</v>
      </c>
      <c r="B9" s="9">
        <f t="shared" si="9"/>
        <v>0.7</v>
      </c>
      <c r="C9" s="9">
        <f t="shared" si="7"/>
        <v>0.91</v>
      </c>
      <c r="D9" s="9">
        <f t="shared" si="8"/>
        <v>0.48999999999999994</v>
      </c>
      <c r="E9" s="9">
        <f t="shared" si="0"/>
        <v>0.45227744249483393</v>
      </c>
      <c r="F9" s="9">
        <f t="shared" si="1"/>
        <v>0.83666002653407556</v>
      </c>
      <c r="G9" s="12">
        <f t="shared" si="2"/>
        <v>2.8571428571428572</v>
      </c>
      <c r="H9" s="13">
        <f t="shared" si="3"/>
        <v>2.1978021978021975</v>
      </c>
      <c r="I9" s="13">
        <f t="shared" si="4"/>
        <v>4.0816326530612255</v>
      </c>
      <c r="J9" s="13">
        <f t="shared" si="5"/>
        <v>4.4220644500147603</v>
      </c>
      <c r="K9" s="14">
        <f t="shared" si="6"/>
        <v>2.3904572186687871</v>
      </c>
    </row>
    <row r="10" spans="1:14" x14ac:dyDescent="0.25">
      <c r="A10" s="19">
        <v>0.35</v>
      </c>
      <c r="B10" s="9">
        <f t="shared" si="9"/>
        <v>0.65</v>
      </c>
      <c r="C10" s="9">
        <f t="shared" si="7"/>
        <v>0.87750000000000006</v>
      </c>
      <c r="D10" s="9">
        <f t="shared" si="8"/>
        <v>0.42250000000000004</v>
      </c>
      <c r="E10" s="9">
        <f t="shared" si="0"/>
        <v>0.40839202169003841</v>
      </c>
      <c r="F10" s="9">
        <f t="shared" si="1"/>
        <v>0.80622577482985502</v>
      </c>
      <c r="G10" s="12">
        <f t="shared" si="2"/>
        <v>3.0769230769230766</v>
      </c>
      <c r="H10" s="13">
        <f t="shared" si="3"/>
        <v>2.2792022792022792</v>
      </c>
      <c r="I10" s="13">
        <f t="shared" si="4"/>
        <v>4.7337278106508869</v>
      </c>
      <c r="J10" s="13">
        <f t="shared" si="5"/>
        <v>4.8972553178768043</v>
      </c>
      <c r="K10" s="14">
        <f t="shared" si="6"/>
        <v>2.4806946917841688</v>
      </c>
    </row>
    <row r="11" spans="1:14" x14ac:dyDescent="0.25">
      <c r="A11" s="19">
        <v>0.4</v>
      </c>
      <c r="B11" s="9">
        <f t="shared" si="9"/>
        <v>0.6</v>
      </c>
      <c r="C11" s="9">
        <f t="shared" si="7"/>
        <v>0.84</v>
      </c>
      <c r="D11" s="9">
        <f t="shared" si="8"/>
        <v>0.36</v>
      </c>
      <c r="E11" s="9">
        <f t="shared" si="0"/>
        <v>0.36754446796632412</v>
      </c>
      <c r="F11" s="9">
        <f t="shared" si="1"/>
        <v>0.7745966692414834</v>
      </c>
      <c r="G11" s="12">
        <f t="shared" si="2"/>
        <v>3.3333333333333335</v>
      </c>
      <c r="H11" s="13">
        <f t="shared" si="3"/>
        <v>2.3809523809523809</v>
      </c>
      <c r="I11" s="13">
        <f t="shared" si="4"/>
        <v>5.5555555555555554</v>
      </c>
      <c r="J11" s="13">
        <f t="shared" si="5"/>
        <v>5.4415184401122527</v>
      </c>
      <c r="K11" s="14">
        <f t="shared" si="6"/>
        <v>2.5819888974716112</v>
      </c>
    </row>
    <row r="12" spans="1:14" x14ac:dyDescent="0.25">
      <c r="A12" s="19">
        <v>0.45</v>
      </c>
      <c r="B12" s="9">
        <f t="shared" si="9"/>
        <v>0.55000000000000004</v>
      </c>
      <c r="C12" s="9">
        <f t="shared" si="7"/>
        <v>0.79749999999999999</v>
      </c>
      <c r="D12" s="9">
        <f t="shared" si="8"/>
        <v>0.30250000000000005</v>
      </c>
      <c r="E12" s="9">
        <f t="shared" si="0"/>
        <v>0.32917960675006308</v>
      </c>
      <c r="F12" s="9">
        <f t="shared" si="1"/>
        <v>0.74161984870956632</v>
      </c>
      <c r="G12" s="12">
        <f t="shared" si="2"/>
        <v>3.6363636363636362</v>
      </c>
      <c r="H12" s="13">
        <f t="shared" si="3"/>
        <v>2.5078369905956115</v>
      </c>
      <c r="I12" s="13">
        <f t="shared" si="4"/>
        <v>6.6115702479338836</v>
      </c>
      <c r="J12" s="13">
        <f t="shared" si="5"/>
        <v>6.0757105209088618</v>
      </c>
      <c r="K12" s="14">
        <f t="shared" si="6"/>
        <v>2.6967994498529682</v>
      </c>
    </row>
    <row r="13" spans="1:14" x14ac:dyDescent="0.25">
      <c r="A13" s="19">
        <v>0.5</v>
      </c>
      <c r="B13" s="9">
        <f t="shared" si="9"/>
        <v>0.5</v>
      </c>
      <c r="C13" s="9">
        <f t="shared" si="7"/>
        <v>0.75</v>
      </c>
      <c r="D13" s="9">
        <f t="shared" si="8"/>
        <v>0.25</v>
      </c>
      <c r="E13" s="9">
        <f t="shared" si="0"/>
        <v>0.29289321881345243</v>
      </c>
      <c r="F13" s="9">
        <f t="shared" si="1"/>
        <v>0.70710678118654757</v>
      </c>
      <c r="G13" s="12">
        <f t="shared" si="2"/>
        <v>4</v>
      </c>
      <c r="H13" s="13">
        <f t="shared" si="3"/>
        <v>2.6666666666666665</v>
      </c>
      <c r="I13" s="13">
        <f t="shared" si="4"/>
        <v>8</v>
      </c>
      <c r="J13" s="13">
        <f t="shared" si="5"/>
        <v>6.8284271247461916</v>
      </c>
      <c r="K13" s="14">
        <f t="shared" si="6"/>
        <v>2.8284271247461898</v>
      </c>
    </row>
    <row r="14" spans="1:14" x14ac:dyDescent="0.25">
      <c r="A14" s="19">
        <v>0.55000000000000004</v>
      </c>
      <c r="B14" s="9">
        <f t="shared" si="9"/>
        <v>0.44999999999999996</v>
      </c>
      <c r="C14" s="9">
        <f t="shared" si="7"/>
        <v>0.69750000000000001</v>
      </c>
      <c r="D14" s="9">
        <f t="shared" si="8"/>
        <v>0.20249999999999996</v>
      </c>
      <c r="E14" s="9">
        <f t="shared" si="0"/>
        <v>0.25838015129043368</v>
      </c>
      <c r="F14" s="9">
        <f t="shared" si="1"/>
        <v>0.67082039324993692</v>
      </c>
      <c r="G14" s="12">
        <f t="shared" si="2"/>
        <v>4.4444444444444446</v>
      </c>
      <c r="H14" s="13">
        <f t="shared" si="3"/>
        <v>2.8673835125448028</v>
      </c>
      <c r="I14" s="13">
        <f t="shared" si="4"/>
        <v>9.8765432098765444</v>
      </c>
      <c r="J14" s="13">
        <f t="shared" si="5"/>
        <v>7.7405326609314065</v>
      </c>
      <c r="K14" s="14">
        <f t="shared" si="6"/>
        <v>2.9814239699997196</v>
      </c>
    </row>
    <row r="15" spans="1:14" x14ac:dyDescent="0.25">
      <c r="A15" s="19">
        <v>0.6</v>
      </c>
      <c r="B15" s="9">
        <f t="shared" si="9"/>
        <v>0.4</v>
      </c>
      <c r="C15" s="9">
        <f t="shared" si="7"/>
        <v>0.64</v>
      </c>
      <c r="D15" s="9">
        <f t="shared" si="8"/>
        <v>0.16000000000000003</v>
      </c>
      <c r="E15" s="9">
        <f t="shared" si="0"/>
        <v>0.2254033307585166</v>
      </c>
      <c r="F15" s="9">
        <f t="shared" si="1"/>
        <v>0.63245553203367588</v>
      </c>
      <c r="G15" s="12">
        <f t="shared" si="2"/>
        <v>5</v>
      </c>
      <c r="H15" s="13">
        <f t="shared" si="3"/>
        <v>3.125</v>
      </c>
      <c r="I15" s="13">
        <f t="shared" si="4"/>
        <v>12.499999999999998</v>
      </c>
      <c r="J15" s="13">
        <f t="shared" si="5"/>
        <v>8.8729833462074179</v>
      </c>
      <c r="K15" s="14">
        <f t="shared" si="6"/>
        <v>3.1622776601683791</v>
      </c>
    </row>
    <row r="16" spans="1:14" x14ac:dyDescent="0.25">
      <c r="A16" s="19">
        <v>0.65</v>
      </c>
      <c r="B16" s="9">
        <f t="shared" si="9"/>
        <v>0.35</v>
      </c>
      <c r="C16" s="9">
        <f t="shared" si="7"/>
        <v>0.5774999999999999</v>
      </c>
      <c r="D16" s="9">
        <f t="shared" si="8"/>
        <v>0.12249999999999998</v>
      </c>
      <c r="E16" s="9">
        <f t="shared" si="0"/>
        <v>0.19377422517014498</v>
      </c>
      <c r="F16" s="9">
        <f t="shared" si="1"/>
        <v>0.59160797830996159</v>
      </c>
      <c r="G16" s="12">
        <f t="shared" si="2"/>
        <v>5.7142857142857144</v>
      </c>
      <c r="H16" s="13">
        <f t="shared" si="3"/>
        <v>3.4632034632034636</v>
      </c>
      <c r="I16" s="13">
        <f t="shared" si="4"/>
        <v>16.326530612244902</v>
      </c>
      <c r="J16" s="13">
        <f t="shared" si="5"/>
        <v>10.321290141884889</v>
      </c>
      <c r="K16" s="14">
        <f t="shared" si="6"/>
        <v>3.3806170189140663</v>
      </c>
    </row>
    <row r="17" spans="1:14" x14ac:dyDescent="0.25">
      <c r="A17" s="19">
        <v>0.7</v>
      </c>
      <c r="B17" s="9">
        <f t="shared" si="9"/>
        <v>0.30000000000000004</v>
      </c>
      <c r="C17" s="9">
        <f t="shared" si="7"/>
        <v>0.51</v>
      </c>
      <c r="D17" s="9">
        <f t="shared" si="8"/>
        <v>9.0000000000000024E-2</v>
      </c>
      <c r="E17" s="9">
        <f t="shared" si="0"/>
        <v>0.16333997346592444</v>
      </c>
      <c r="F17" s="9">
        <f t="shared" si="1"/>
        <v>0.54772255750516619</v>
      </c>
      <c r="G17" s="12">
        <f t="shared" si="2"/>
        <v>6.6666666666666661</v>
      </c>
      <c r="H17" s="13">
        <f t="shared" si="3"/>
        <v>3.9215686274509802</v>
      </c>
      <c r="I17" s="13">
        <f t="shared" si="4"/>
        <v>22.222222222222218</v>
      </c>
      <c r="J17" s="13">
        <f t="shared" si="5"/>
        <v>12.244400176893839</v>
      </c>
      <c r="K17" s="14">
        <f t="shared" si="6"/>
        <v>3.6514837167011072</v>
      </c>
    </row>
    <row r="18" spans="1:14" x14ac:dyDescent="0.25">
      <c r="A18" s="19">
        <v>0.75</v>
      </c>
      <c r="B18" s="9">
        <f t="shared" si="9"/>
        <v>0.25</v>
      </c>
      <c r="C18" s="9">
        <f t="shared" si="7"/>
        <v>0.4375</v>
      </c>
      <c r="D18" s="9">
        <f t="shared" si="8"/>
        <v>6.25E-2</v>
      </c>
      <c r="E18" s="9">
        <f t="shared" si="0"/>
        <v>0.1339745962155614</v>
      </c>
      <c r="F18" s="9">
        <f t="shared" si="1"/>
        <v>0.5</v>
      </c>
      <c r="G18" s="12">
        <f t="shared" si="2"/>
        <v>8</v>
      </c>
      <c r="H18" s="13">
        <f t="shared" si="3"/>
        <v>4.5714285714285712</v>
      </c>
      <c r="I18" s="13">
        <f t="shared" si="4"/>
        <v>32</v>
      </c>
      <c r="J18" s="13">
        <f t="shared" si="5"/>
        <v>14.928203230275503</v>
      </c>
      <c r="K18" s="14">
        <f t="shared" si="6"/>
        <v>4</v>
      </c>
    </row>
    <row r="19" spans="1:14" x14ac:dyDescent="0.25">
      <c r="A19" s="19">
        <v>0.8</v>
      </c>
      <c r="B19" s="9">
        <f t="shared" si="9"/>
        <v>0.19999999999999996</v>
      </c>
      <c r="C19" s="9">
        <f t="shared" si="7"/>
        <v>0.35999999999999988</v>
      </c>
      <c r="D19" s="9">
        <f t="shared" si="8"/>
        <v>3.999999999999998E-2</v>
      </c>
      <c r="E19" s="9">
        <f t="shared" si="0"/>
        <v>0.10557280900008414</v>
      </c>
      <c r="F19" s="9">
        <f t="shared" si="1"/>
        <v>0.44721359549995787</v>
      </c>
      <c r="G19" s="12">
        <f t="shared" si="2"/>
        <v>10.000000000000002</v>
      </c>
      <c r="H19" s="13">
        <f t="shared" si="3"/>
        <v>5.5555555555555571</v>
      </c>
      <c r="I19" s="13">
        <f t="shared" si="4"/>
        <v>50.000000000000028</v>
      </c>
      <c r="J19" s="13">
        <f t="shared" si="5"/>
        <v>18.944271909999156</v>
      </c>
      <c r="K19" s="14">
        <f t="shared" si="6"/>
        <v>4.4721359549995805</v>
      </c>
    </row>
    <row r="20" spans="1:14" x14ac:dyDescent="0.25">
      <c r="A20" s="19">
        <v>0.85</v>
      </c>
      <c r="B20" s="9">
        <f t="shared" si="9"/>
        <v>0.15000000000000002</v>
      </c>
      <c r="C20" s="9">
        <f t="shared" si="7"/>
        <v>0.27750000000000008</v>
      </c>
      <c r="D20" s="9">
        <f t="shared" si="8"/>
        <v>2.2500000000000006E-2</v>
      </c>
      <c r="E20" s="9">
        <f t="shared" si="0"/>
        <v>7.8045554270711248E-2</v>
      </c>
      <c r="F20" s="9">
        <f t="shared" si="1"/>
        <v>0.3872983346207417</v>
      </c>
      <c r="G20" s="12">
        <f t="shared" si="2"/>
        <v>13.333333333333332</v>
      </c>
      <c r="H20" s="13">
        <f t="shared" si="3"/>
        <v>7.2072072072072055</v>
      </c>
      <c r="I20" s="13">
        <f t="shared" si="4"/>
        <v>88.888888888888872</v>
      </c>
      <c r="J20" s="13">
        <f t="shared" si="5"/>
        <v>25.626059276390524</v>
      </c>
      <c r="K20" s="14">
        <f t="shared" si="6"/>
        <v>5.1639777949432224</v>
      </c>
    </row>
    <row r="21" spans="1:14" x14ac:dyDescent="0.25">
      <c r="A21" s="19">
        <v>0.9</v>
      </c>
      <c r="B21" s="9">
        <f t="shared" si="9"/>
        <v>9.9999999999999978E-2</v>
      </c>
      <c r="C21" s="9">
        <f t="shared" si="7"/>
        <v>0.18999999999999995</v>
      </c>
      <c r="D21" s="9">
        <f t="shared" si="8"/>
        <v>9.999999999999995E-3</v>
      </c>
      <c r="E21" s="9">
        <f t="shared" si="0"/>
        <v>5.1316701949486232E-2</v>
      </c>
      <c r="F21" s="9">
        <f t="shared" si="1"/>
        <v>0.31622776601683789</v>
      </c>
      <c r="G21" s="12">
        <f t="shared" si="2"/>
        <v>20.000000000000004</v>
      </c>
      <c r="H21" s="13">
        <f t="shared" si="3"/>
        <v>10.526315789473687</v>
      </c>
      <c r="I21" s="13">
        <f t="shared" si="4"/>
        <v>200.00000000000011</v>
      </c>
      <c r="J21" s="13">
        <f t="shared" si="5"/>
        <v>38.973665961010255</v>
      </c>
      <c r="K21" s="14">
        <f t="shared" si="6"/>
        <v>6.3245553203367599</v>
      </c>
    </row>
    <row r="22" spans="1:14" x14ac:dyDescent="0.25">
      <c r="A22" s="19">
        <v>0.95</v>
      </c>
      <c r="B22" s="9">
        <f t="shared" si="9"/>
        <v>5.0000000000000044E-2</v>
      </c>
      <c r="C22" s="9">
        <f t="shared" si="7"/>
        <v>9.7500000000000031E-2</v>
      </c>
      <c r="D22" s="9">
        <f t="shared" si="8"/>
        <v>2.5000000000000044E-3</v>
      </c>
      <c r="E22" s="9">
        <f t="shared" si="0"/>
        <v>2.5320565519103666E-2</v>
      </c>
      <c r="F22" s="9">
        <f t="shared" si="1"/>
        <v>0.22360679774997907</v>
      </c>
      <c r="G22" s="12">
        <f t="shared" si="2"/>
        <v>39.999999999999964</v>
      </c>
      <c r="H22" s="13">
        <f t="shared" si="3"/>
        <v>20.512820512820507</v>
      </c>
      <c r="I22" s="13">
        <f t="shared" si="4"/>
        <v>799.99999999999864</v>
      </c>
      <c r="J22" s="13">
        <f t="shared" si="5"/>
        <v>78.987177379235675</v>
      </c>
      <c r="K22" s="14">
        <f t="shared" si="6"/>
        <v>8.9442719099991539</v>
      </c>
    </row>
    <row r="23" spans="1:14" x14ac:dyDescent="0.25">
      <c r="A23" s="19">
        <v>0.99</v>
      </c>
      <c r="B23" s="9">
        <f t="shared" si="9"/>
        <v>1.0000000000000009E-2</v>
      </c>
      <c r="C23" s="9">
        <f t="shared" si="7"/>
        <v>1.9900000000000029E-2</v>
      </c>
      <c r="D23" s="9">
        <f t="shared" si="8"/>
        <v>1.0000000000000018E-4</v>
      </c>
      <c r="E23" s="9">
        <f t="shared" si="0"/>
        <v>5.0125628933800348E-3</v>
      </c>
      <c r="F23" s="9">
        <f t="shared" si="1"/>
        <v>0.10000000000000005</v>
      </c>
      <c r="G23" s="12">
        <f t="shared" si="2"/>
        <v>199.99999999999983</v>
      </c>
      <c r="H23" s="13">
        <f t="shared" si="3"/>
        <v>100.50251256281392</v>
      </c>
      <c r="I23" s="13">
        <f t="shared" si="4"/>
        <v>19999.999999999964</v>
      </c>
      <c r="J23" s="13">
        <f t="shared" si="5"/>
        <v>398.99748742132482</v>
      </c>
      <c r="K23" s="14">
        <f t="shared" si="6"/>
        <v>19.999999999999989</v>
      </c>
    </row>
    <row r="24" spans="1:14" ht="15.75" thickBot="1" x14ac:dyDescent="0.3">
      <c r="A24" s="19">
        <v>1</v>
      </c>
      <c r="B24" s="9">
        <f t="shared" si="9"/>
        <v>0</v>
      </c>
      <c r="C24" s="9">
        <f t="shared" si="7"/>
        <v>0</v>
      </c>
      <c r="D24" s="9">
        <f t="shared" si="8"/>
        <v>0</v>
      </c>
      <c r="E24" s="9">
        <f t="shared" si="0"/>
        <v>0</v>
      </c>
      <c r="F24" s="9">
        <f t="shared" si="1"/>
        <v>0</v>
      </c>
      <c r="G24" s="15" t="e">
        <f t="shared" si="2"/>
        <v>#DIV/0!</v>
      </c>
      <c r="H24" s="16" t="e">
        <f t="shared" si="3"/>
        <v>#DIV/0!</v>
      </c>
      <c r="I24" s="16" t="e">
        <f t="shared" si="4"/>
        <v>#DIV/0!</v>
      </c>
      <c r="J24" s="16" t="e">
        <f t="shared" si="5"/>
        <v>#DIV/0!</v>
      </c>
      <c r="K24" s="17" t="e">
        <f t="shared" si="6"/>
        <v>#DIV/0!</v>
      </c>
    </row>
    <row r="26" spans="1:14" ht="15.75" thickBot="1" x14ac:dyDescent="0.3"/>
    <row r="27" spans="1:14" x14ac:dyDescent="0.25">
      <c r="L27" s="34" t="s">
        <v>16</v>
      </c>
      <c r="M27" s="35">
        <v>0.3</v>
      </c>
    </row>
    <row r="28" spans="1:14" ht="15.75" thickBot="1" x14ac:dyDescent="0.3">
      <c r="L28" s="36" t="s">
        <v>15</v>
      </c>
      <c r="M28" s="37">
        <v>20</v>
      </c>
    </row>
    <row r="29" spans="1:14" x14ac:dyDescent="0.25">
      <c r="A29" s="19" t="s">
        <v>4</v>
      </c>
      <c r="B29">
        <v>0.5</v>
      </c>
      <c r="C29">
        <v>0.3</v>
      </c>
      <c r="D29">
        <v>0.3</v>
      </c>
      <c r="E29">
        <v>0.3</v>
      </c>
      <c r="F29" s="42">
        <f>M29</f>
        <v>2.9957322735539909</v>
      </c>
      <c r="H29">
        <v>0.5</v>
      </c>
      <c r="I29">
        <v>0.3</v>
      </c>
      <c r="J29">
        <v>0.3</v>
      </c>
      <c r="K29">
        <v>0.3</v>
      </c>
      <c r="L29">
        <v>0.3</v>
      </c>
      <c r="M29" s="38">
        <f>LN(M28)</f>
        <v>2.9957322735539909</v>
      </c>
    </row>
    <row r="30" spans="1:14" ht="15.75" thickBot="1" x14ac:dyDescent="0.3">
      <c r="A30" s="19" t="s">
        <v>3</v>
      </c>
      <c r="B30">
        <v>-1</v>
      </c>
      <c r="C30">
        <v>-0.2</v>
      </c>
      <c r="D30">
        <v>-0.1</v>
      </c>
      <c r="E30">
        <v>-0.15</v>
      </c>
      <c r="F30" s="42">
        <f>M30</f>
        <v>1.2157264812688939</v>
      </c>
      <c r="H30">
        <v>-1</v>
      </c>
      <c r="I30">
        <v>-0.2</v>
      </c>
      <c r="J30">
        <v>-0.1</v>
      </c>
      <c r="K30">
        <v>-0.2</v>
      </c>
      <c r="L30">
        <v>-0.15</v>
      </c>
      <c r="M30" s="39">
        <f>LOG(LN(2)/M29,M27)</f>
        <v>1.2157264812688939</v>
      </c>
    </row>
    <row r="31" spans="1:14" s="1" customFormat="1" ht="30" customHeight="1" x14ac:dyDescent="0.25">
      <c r="A31" s="22" t="s">
        <v>0</v>
      </c>
      <c r="B31" s="23" t="s">
        <v>5</v>
      </c>
      <c r="C31" s="23" t="s">
        <v>6</v>
      </c>
      <c r="D31" s="23" t="s">
        <v>7</v>
      </c>
      <c r="E31" s="40" t="s">
        <v>8</v>
      </c>
      <c r="F31" s="21" t="s">
        <v>9</v>
      </c>
      <c r="G31" s="41" t="s">
        <v>18</v>
      </c>
      <c r="H31" s="27" t="s">
        <v>10</v>
      </c>
      <c r="I31" s="28" t="s">
        <v>11</v>
      </c>
      <c r="J31" s="28" t="s">
        <v>12</v>
      </c>
      <c r="K31" s="28" t="s">
        <v>11</v>
      </c>
      <c r="L31" s="28" t="s">
        <v>13</v>
      </c>
      <c r="M31" s="29" t="s">
        <v>14</v>
      </c>
      <c r="N31" s="30" t="s">
        <v>19</v>
      </c>
    </row>
    <row r="32" spans="1:14" x14ac:dyDescent="0.25">
      <c r="A32" s="25">
        <v>0</v>
      </c>
      <c r="B32" s="26">
        <f>1/(1+EXP((B$29-$A32)/B$30))</f>
        <v>0.62245933120185459</v>
      </c>
      <c r="C32" s="26">
        <f>1/(1+EXP((C$29-$A32)/C$30))</f>
        <v>0.81757447619364365</v>
      </c>
      <c r="D32" s="26">
        <f>1/(1+EXP((D$29-$A32)/D$30))</f>
        <v>0.95257412682243314</v>
      </c>
      <c r="E32" s="26">
        <f>1/(1+EXP((($A32-1)^2-0.5)/E$30))</f>
        <v>0.96555480433378893</v>
      </c>
      <c r="F32" s="26">
        <f>EXP(F$29*$A32^F$30)</f>
        <v>1</v>
      </c>
      <c r="G32" s="26">
        <f>1-A32</f>
        <v>1</v>
      </c>
      <c r="H32" s="31">
        <f t="shared" ref="H32:K54" si="10">d*(1+EXP((H$29-$A32)/H$30))</f>
        <v>3.2130613194252668</v>
      </c>
      <c r="I32" s="26">
        <f t="shared" si="10"/>
        <v>2.4462603202968598</v>
      </c>
      <c r="J32" s="26">
        <f t="shared" si="10"/>
        <v>2.0995741367357281</v>
      </c>
      <c r="K32" s="26">
        <f t="shared" si="10"/>
        <v>2.4462603202968598</v>
      </c>
      <c r="L32" s="26">
        <f t="shared" ref="L32:L54" si="11">d*(1+EXP((($A32-1)^2-0.5)/L$30))</f>
        <v>2.0713479866945046</v>
      </c>
      <c r="M32" s="26">
        <f t="shared" ref="M32:M54" si="12">d*EXP(M$29*$A32^M$30)</f>
        <v>2</v>
      </c>
      <c r="N32" s="32">
        <f t="shared" ref="N32:N54" si="13">d/(1-A32)</f>
        <v>2</v>
      </c>
    </row>
    <row r="33" spans="1:14" x14ac:dyDescent="0.25">
      <c r="A33" s="24">
        <v>0.01</v>
      </c>
      <c r="B33" s="13">
        <f t="shared" ref="B33:B54" si="14">1/(1+EXP((B$29-$A33)/B$30))</f>
        <v>0.62010643234309015</v>
      </c>
      <c r="C33" s="13">
        <f t="shared" ref="C33:C54" si="15">1/(1+EXP((C$29-$A33)/C$30))</f>
        <v>0.80999843398468707</v>
      </c>
      <c r="D33" s="13">
        <f t="shared" ref="D33:D54" si="16">1/(1+EXP((D$29-$A33)/D$30))</f>
        <v>0.9478464369215821</v>
      </c>
      <c r="E33" s="13">
        <f t="shared" ref="E33:E54" si="17">1/(1+EXP((($A33-1)^2-0.5)/E$30))</f>
        <v>0.96085935734308436</v>
      </c>
      <c r="F33" s="13">
        <f t="shared" ref="F33:F54" si="18">EXP(F$29*$A33^F$30)</f>
        <v>1.0111547818768538</v>
      </c>
      <c r="G33" s="13">
        <f t="shared" ref="G33:G54" si="19">1-A33</f>
        <v>0.99</v>
      </c>
      <c r="H33" s="12">
        <f t="shared" si="10"/>
        <v>3.2252527883688322</v>
      </c>
      <c r="I33" s="13">
        <f t="shared" si="10"/>
        <v>2.4691405761875953</v>
      </c>
      <c r="J33" s="13">
        <f t="shared" si="10"/>
        <v>2.1100464401128147</v>
      </c>
      <c r="K33" s="13">
        <f t="shared" si="10"/>
        <v>2.4691405761875953</v>
      </c>
      <c r="L33" s="13">
        <f t="shared" si="11"/>
        <v>2.0814700764639378</v>
      </c>
      <c r="M33" s="13">
        <f t="shared" si="12"/>
        <v>2.0223095637537076</v>
      </c>
      <c r="N33" s="14">
        <f t="shared" si="13"/>
        <v>2.0202020202020203</v>
      </c>
    </row>
    <row r="34" spans="1:14" x14ac:dyDescent="0.25">
      <c r="A34" s="24">
        <v>0.05</v>
      </c>
      <c r="B34" s="13">
        <f t="shared" si="14"/>
        <v>0.61063923394922204</v>
      </c>
      <c r="C34" s="13">
        <f t="shared" si="15"/>
        <v>0.77729986117469108</v>
      </c>
      <c r="D34" s="13">
        <f t="shared" si="16"/>
        <v>0.92414181997875655</v>
      </c>
      <c r="E34" s="13">
        <f t="shared" si="17"/>
        <v>0.93603598929202902</v>
      </c>
      <c r="F34" s="13">
        <f t="shared" si="18"/>
        <v>1.0816509845624318</v>
      </c>
      <c r="G34" s="13">
        <f t="shared" si="19"/>
        <v>0.95</v>
      </c>
      <c r="H34" s="12">
        <f t="shared" si="10"/>
        <v>3.2752563032435464</v>
      </c>
      <c r="I34" s="13">
        <f t="shared" si="10"/>
        <v>2.5730095937203803</v>
      </c>
      <c r="J34" s="13">
        <f t="shared" si="10"/>
        <v>2.1641699972477975</v>
      </c>
      <c r="K34" s="13">
        <f t="shared" si="10"/>
        <v>2.5730095937203803</v>
      </c>
      <c r="L34" s="13">
        <f t="shared" si="11"/>
        <v>2.1366699815812642</v>
      </c>
      <c r="M34" s="13">
        <f t="shared" si="12"/>
        <v>2.1633019691248636</v>
      </c>
      <c r="N34" s="14">
        <f t="shared" si="13"/>
        <v>2.1052631578947367</v>
      </c>
    </row>
    <row r="35" spans="1:14" x14ac:dyDescent="0.25">
      <c r="A35" s="24">
        <v>0.1</v>
      </c>
      <c r="B35" s="13">
        <f t="shared" si="14"/>
        <v>0.598687660112452</v>
      </c>
      <c r="C35" s="13">
        <f t="shared" si="15"/>
        <v>0.7310585786300049</v>
      </c>
      <c r="D35" s="13">
        <f t="shared" si="16"/>
        <v>0.88079707797788231</v>
      </c>
      <c r="E35" s="13">
        <f t="shared" si="17"/>
        <v>0.88762089065864336</v>
      </c>
      <c r="F35" s="13">
        <f t="shared" si="18"/>
        <v>1.1999690187339023</v>
      </c>
      <c r="G35" s="13">
        <f t="shared" si="19"/>
        <v>0.9</v>
      </c>
      <c r="H35" s="12">
        <f t="shared" si="10"/>
        <v>3.3406400920712787</v>
      </c>
      <c r="I35" s="13">
        <f t="shared" si="10"/>
        <v>2.7357588823428847</v>
      </c>
      <c r="J35" s="13">
        <f t="shared" si="10"/>
        <v>2.2706705664732256</v>
      </c>
      <c r="K35" s="13">
        <f t="shared" si="10"/>
        <v>2.7357588823428847</v>
      </c>
      <c r="L35" s="13">
        <f t="shared" si="11"/>
        <v>2.2532142055781668</v>
      </c>
      <c r="M35" s="13">
        <f t="shared" si="12"/>
        <v>2.3999380374678045</v>
      </c>
      <c r="N35" s="14">
        <f t="shared" si="13"/>
        <v>2.2222222222222223</v>
      </c>
    </row>
    <row r="36" spans="1:14" x14ac:dyDescent="0.25">
      <c r="A36" s="24">
        <v>0.15</v>
      </c>
      <c r="B36" s="13">
        <f t="shared" si="14"/>
        <v>0.58661757891733013</v>
      </c>
      <c r="C36" s="13">
        <f t="shared" si="15"/>
        <v>0.67917869917539297</v>
      </c>
      <c r="D36" s="13">
        <f t="shared" si="16"/>
        <v>0.81757447619364365</v>
      </c>
      <c r="E36" s="13">
        <f t="shared" si="17"/>
        <v>0.81507553316270565</v>
      </c>
      <c r="F36" s="13">
        <f t="shared" si="18"/>
        <v>1.3477530879396249</v>
      </c>
      <c r="G36" s="13">
        <f t="shared" si="19"/>
        <v>0.85</v>
      </c>
      <c r="H36" s="12">
        <f t="shared" si="10"/>
        <v>3.4093761794374267</v>
      </c>
      <c r="I36" s="13">
        <f t="shared" si="10"/>
        <v>2.9447331054820296</v>
      </c>
      <c r="J36" s="13">
        <f t="shared" si="10"/>
        <v>2.4462603202968598</v>
      </c>
      <c r="K36" s="13">
        <f t="shared" si="10"/>
        <v>2.9447331054820296</v>
      </c>
      <c r="L36" s="13">
        <f t="shared" si="11"/>
        <v>2.4537603186780474</v>
      </c>
      <c r="M36" s="13">
        <f t="shared" si="12"/>
        <v>2.6955061758792498</v>
      </c>
      <c r="N36" s="14">
        <f t="shared" si="13"/>
        <v>2.3529411764705883</v>
      </c>
    </row>
    <row r="37" spans="1:14" x14ac:dyDescent="0.25">
      <c r="A37" s="24">
        <v>0.2</v>
      </c>
      <c r="B37" s="13">
        <f t="shared" si="14"/>
        <v>0.57444251681165903</v>
      </c>
      <c r="C37" s="13">
        <f t="shared" si="15"/>
        <v>0.62245933120185448</v>
      </c>
      <c r="D37" s="13">
        <f t="shared" si="16"/>
        <v>0.7310585786300049</v>
      </c>
      <c r="E37" s="13">
        <f t="shared" si="17"/>
        <v>0.71775105695774011</v>
      </c>
      <c r="F37" s="13">
        <f t="shared" si="18"/>
        <v>1.5271387796610818</v>
      </c>
      <c r="G37" s="13">
        <f t="shared" si="19"/>
        <v>0.8</v>
      </c>
      <c r="H37" s="12">
        <f t="shared" si="10"/>
        <v>3.4816364413634355</v>
      </c>
      <c r="I37" s="13">
        <f t="shared" si="10"/>
        <v>3.2130613194252673</v>
      </c>
      <c r="J37" s="13">
        <f t="shared" si="10"/>
        <v>2.7357588823428847</v>
      </c>
      <c r="K37" s="13">
        <f t="shared" si="10"/>
        <v>3.2130613194252673</v>
      </c>
      <c r="L37" s="13">
        <f t="shared" si="11"/>
        <v>2.7864814417371959</v>
      </c>
      <c r="M37" s="13">
        <f t="shared" si="12"/>
        <v>3.0542775593221636</v>
      </c>
      <c r="N37" s="14">
        <f t="shared" si="13"/>
        <v>2.5</v>
      </c>
    </row>
    <row r="38" spans="1:14" ht="15.75" thickBot="1" x14ac:dyDescent="0.3">
      <c r="A38" s="24">
        <v>0.25</v>
      </c>
      <c r="B38" s="13">
        <f t="shared" si="14"/>
        <v>0.56217650088579807</v>
      </c>
      <c r="C38" s="13">
        <f t="shared" si="15"/>
        <v>0.56217650088579807</v>
      </c>
      <c r="D38" s="13">
        <f t="shared" si="16"/>
        <v>0.62245933120185448</v>
      </c>
      <c r="E38" s="13">
        <f t="shared" si="17"/>
        <v>0.60268533797849166</v>
      </c>
      <c r="F38" s="13">
        <f t="shared" si="18"/>
        <v>1.7425417401595555</v>
      </c>
      <c r="G38" s="13">
        <f t="shared" si="19"/>
        <v>0.75</v>
      </c>
      <c r="H38" s="12">
        <f t="shared" si="10"/>
        <v>3.55760156614281</v>
      </c>
      <c r="I38" s="13">
        <f t="shared" si="10"/>
        <v>3.55760156614281</v>
      </c>
      <c r="J38" s="13">
        <f t="shared" si="10"/>
        <v>3.2130613194252673</v>
      </c>
      <c r="K38" s="13">
        <f t="shared" si="10"/>
        <v>3.55760156614281</v>
      </c>
      <c r="L38" s="13">
        <f t="shared" si="11"/>
        <v>3.3184812604008878</v>
      </c>
      <c r="M38" s="13">
        <f t="shared" si="12"/>
        <v>3.4850834803191111</v>
      </c>
      <c r="N38" s="14">
        <f t="shared" si="13"/>
        <v>2.6666666666666665</v>
      </c>
    </row>
    <row r="39" spans="1:14" s="8" customFormat="1" ht="15.75" thickBot="1" x14ac:dyDescent="0.3">
      <c r="A39" s="20">
        <v>0.3</v>
      </c>
      <c r="B39" s="11">
        <f t="shared" si="14"/>
        <v>0.54983399731247795</v>
      </c>
      <c r="C39" s="11">
        <f t="shared" si="15"/>
        <v>0.5</v>
      </c>
      <c r="D39" s="11">
        <f t="shared" si="16"/>
        <v>0.5</v>
      </c>
      <c r="E39" s="11">
        <f t="shared" si="17"/>
        <v>0.48333950343058846</v>
      </c>
      <c r="F39" s="11">
        <f t="shared" si="18"/>
        <v>2</v>
      </c>
      <c r="G39" s="11">
        <f t="shared" si="19"/>
        <v>0.7</v>
      </c>
      <c r="H39" s="10">
        <f t="shared" si="10"/>
        <v>3.6374615061559634</v>
      </c>
      <c r="I39" s="11">
        <f t="shared" si="10"/>
        <v>4</v>
      </c>
      <c r="J39" s="11">
        <f t="shared" si="10"/>
        <v>4</v>
      </c>
      <c r="K39" s="11">
        <f t="shared" si="10"/>
        <v>4</v>
      </c>
      <c r="L39" s="11">
        <f t="shared" si="11"/>
        <v>4.1378782114944936</v>
      </c>
      <c r="M39" s="11">
        <f t="shared" si="12"/>
        <v>4</v>
      </c>
      <c r="N39" s="33">
        <f t="shared" si="13"/>
        <v>2.8571428571428572</v>
      </c>
    </row>
    <row r="40" spans="1:14" x14ac:dyDescent="0.25">
      <c r="A40" s="24">
        <v>0.35</v>
      </c>
      <c r="B40" s="13">
        <f t="shared" si="14"/>
        <v>0.5374298453437496</v>
      </c>
      <c r="C40" s="13">
        <f t="shared" si="15"/>
        <v>0.43782349911420193</v>
      </c>
      <c r="D40" s="13">
        <f t="shared" si="16"/>
        <v>0.37754066879814541</v>
      </c>
      <c r="E40" s="13">
        <f t="shared" si="17"/>
        <v>0.37363200827185206</v>
      </c>
      <c r="F40" s="13">
        <f t="shared" si="18"/>
        <v>2.3071562934383483</v>
      </c>
      <c r="G40" s="13">
        <f t="shared" si="19"/>
        <v>0.65</v>
      </c>
      <c r="H40" s="12">
        <f t="shared" si="10"/>
        <v>3.7214159528501156</v>
      </c>
      <c r="I40" s="13">
        <f t="shared" si="10"/>
        <v>4.5680508333754828</v>
      </c>
      <c r="J40" s="13">
        <f t="shared" si="10"/>
        <v>5.2974425414002564</v>
      </c>
      <c r="K40" s="13">
        <f t="shared" si="10"/>
        <v>4.5680508333754828</v>
      </c>
      <c r="L40" s="13">
        <f t="shared" si="11"/>
        <v>5.3528604501807404</v>
      </c>
      <c r="M40" s="13">
        <f t="shared" si="12"/>
        <v>4.6143125868766965</v>
      </c>
      <c r="N40" s="14">
        <f t="shared" si="13"/>
        <v>3.0769230769230766</v>
      </c>
    </row>
    <row r="41" spans="1:14" x14ac:dyDescent="0.25">
      <c r="A41" s="24">
        <v>0.4</v>
      </c>
      <c r="B41" s="13">
        <f t="shared" si="14"/>
        <v>0.5249791874789399</v>
      </c>
      <c r="C41" s="13">
        <f t="shared" si="15"/>
        <v>0.37754066879814541</v>
      </c>
      <c r="D41" s="13">
        <f t="shared" si="16"/>
        <v>0.26894142136999505</v>
      </c>
      <c r="E41" s="13">
        <f t="shared" si="17"/>
        <v>0.28224894304225995</v>
      </c>
      <c r="F41" s="13">
        <f t="shared" si="18"/>
        <v>2.6734496178518277</v>
      </c>
      <c r="G41" s="13">
        <f t="shared" si="19"/>
        <v>0.6</v>
      </c>
      <c r="H41" s="12">
        <f t="shared" si="10"/>
        <v>3.8096748360719195</v>
      </c>
      <c r="I41" s="13">
        <f t="shared" si="10"/>
        <v>5.2974425414002564</v>
      </c>
      <c r="J41" s="13">
        <f t="shared" si="10"/>
        <v>7.436563656918092</v>
      </c>
      <c r="K41" s="13">
        <f t="shared" si="10"/>
        <v>5.2974425414002564</v>
      </c>
      <c r="L41" s="13">
        <f t="shared" si="11"/>
        <v>7.08594327561591</v>
      </c>
      <c r="M41" s="13">
        <f t="shared" si="12"/>
        <v>5.3468992357036553</v>
      </c>
      <c r="N41" s="14">
        <f t="shared" si="13"/>
        <v>3.3333333333333335</v>
      </c>
    </row>
    <row r="42" spans="1:14" x14ac:dyDescent="0.25">
      <c r="A42" s="24">
        <v>0.45</v>
      </c>
      <c r="B42" s="13">
        <f t="shared" si="14"/>
        <v>0.51249739648421033</v>
      </c>
      <c r="C42" s="13">
        <f t="shared" si="15"/>
        <v>0.32082130082460703</v>
      </c>
      <c r="D42" s="13">
        <f t="shared" si="16"/>
        <v>0.18242552380635632</v>
      </c>
      <c r="E42" s="13">
        <f t="shared" si="17"/>
        <v>0.21137340786221209</v>
      </c>
      <c r="F42" s="13">
        <f t="shared" si="18"/>
        <v>3.1104289759398953</v>
      </c>
      <c r="G42" s="13">
        <f t="shared" si="19"/>
        <v>0.55000000000000004</v>
      </c>
      <c r="H42" s="12">
        <f t="shared" si="10"/>
        <v>3.902458849001428</v>
      </c>
      <c r="I42" s="13">
        <f t="shared" si="10"/>
        <v>6.2340000332253496</v>
      </c>
      <c r="J42" s="13">
        <f t="shared" si="10"/>
        <v>10.963378140676131</v>
      </c>
      <c r="K42" s="13">
        <f t="shared" si="10"/>
        <v>6.2340000332253496</v>
      </c>
      <c r="L42" s="13">
        <f t="shared" si="11"/>
        <v>9.4619281594009177</v>
      </c>
      <c r="M42" s="13">
        <f t="shared" si="12"/>
        <v>6.2208579518797906</v>
      </c>
      <c r="N42" s="14">
        <f t="shared" si="13"/>
        <v>3.6363636363636362</v>
      </c>
    </row>
    <row r="43" spans="1:14" x14ac:dyDescent="0.25">
      <c r="A43" s="24">
        <v>0.5</v>
      </c>
      <c r="B43" s="13">
        <f t="shared" si="14"/>
        <v>0.5</v>
      </c>
      <c r="C43" s="13">
        <f t="shared" si="15"/>
        <v>0.2689414213699951</v>
      </c>
      <c r="D43" s="13">
        <f t="shared" si="16"/>
        <v>0.11920292202211755</v>
      </c>
      <c r="E43" s="13">
        <f t="shared" si="17"/>
        <v>0.15886910488091516</v>
      </c>
      <c r="F43" s="13">
        <f t="shared" si="18"/>
        <v>3.6321732078139606</v>
      </c>
      <c r="G43" s="13">
        <f t="shared" si="19"/>
        <v>0.5</v>
      </c>
      <c r="H43" s="12">
        <f t="shared" si="10"/>
        <v>4</v>
      </c>
      <c r="I43" s="13">
        <f t="shared" si="10"/>
        <v>7.4365636569180902</v>
      </c>
      <c r="J43" s="13">
        <f t="shared" si="10"/>
        <v>16.778112197861301</v>
      </c>
      <c r="K43" s="13">
        <f t="shared" si="10"/>
        <v>7.4365636569180902</v>
      </c>
      <c r="L43" s="13">
        <f t="shared" si="11"/>
        <v>12.588980100940059</v>
      </c>
      <c r="M43" s="13">
        <f t="shared" si="12"/>
        <v>7.2643464156279212</v>
      </c>
      <c r="N43" s="14">
        <f t="shared" si="13"/>
        <v>4</v>
      </c>
    </row>
    <row r="44" spans="1:14" x14ac:dyDescent="0.25">
      <c r="A44" s="24">
        <v>0.55000000000000004</v>
      </c>
      <c r="B44" s="13">
        <f t="shared" si="14"/>
        <v>0.48750260351578961</v>
      </c>
      <c r="C44" s="13">
        <f t="shared" si="15"/>
        <v>0.22270013882530881</v>
      </c>
      <c r="D44" s="13">
        <f t="shared" si="16"/>
        <v>7.5858180021243518E-2</v>
      </c>
      <c r="E44" s="13">
        <f t="shared" si="17"/>
        <v>0.12096395092548402</v>
      </c>
      <c r="F44" s="13">
        <f t="shared" si="18"/>
        <v>4.2558238963282555</v>
      </c>
      <c r="G44" s="13">
        <f t="shared" si="19"/>
        <v>0.44999999999999996</v>
      </c>
      <c r="H44" s="12">
        <f t="shared" si="10"/>
        <v>4.1025421927520487</v>
      </c>
      <c r="I44" s="13">
        <f t="shared" si="10"/>
        <v>8.9806859149236846</v>
      </c>
      <c r="J44" s="13">
        <f t="shared" si="10"/>
        <v>26.364987921406957</v>
      </c>
      <c r="K44" s="13">
        <f t="shared" si="10"/>
        <v>8.9806859149236846</v>
      </c>
      <c r="L44" s="13">
        <f t="shared" si="11"/>
        <v>16.533851487969635</v>
      </c>
      <c r="M44" s="13">
        <f t="shared" si="12"/>
        <v>8.5116477926565111</v>
      </c>
      <c r="N44" s="14">
        <f t="shared" si="13"/>
        <v>4.4444444444444446</v>
      </c>
    </row>
    <row r="45" spans="1:14" x14ac:dyDescent="0.25">
      <c r="A45" s="24">
        <v>0.6</v>
      </c>
      <c r="B45" s="13">
        <f t="shared" si="14"/>
        <v>0.47502081252105999</v>
      </c>
      <c r="C45" s="13">
        <f t="shared" si="15"/>
        <v>0.18242552380635638</v>
      </c>
      <c r="D45" s="13">
        <f t="shared" si="16"/>
        <v>4.7425873177566802E-2</v>
      </c>
      <c r="E45" s="13">
        <f t="shared" si="17"/>
        <v>9.3921496019271161E-2</v>
      </c>
      <c r="F45" s="13">
        <f t="shared" si="18"/>
        <v>5.002249743501836</v>
      </c>
      <c r="G45" s="13">
        <f t="shared" si="19"/>
        <v>0.4</v>
      </c>
      <c r="H45" s="12">
        <f t="shared" si="10"/>
        <v>4.2103418361512954</v>
      </c>
      <c r="I45" s="13">
        <f t="shared" si="10"/>
        <v>10.963378140676127</v>
      </c>
      <c r="J45" s="13">
        <f t="shared" si="10"/>
        <v>42.171073846375315</v>
      </c>
      <c r="K45" s="13">
        <f t="shared" si="10"/>
        <v>10.963378140676127</v>
      </c>
      <c r="L45" s="13">
        <f t="shared" si="11"/>
        <v>21.294379718883871</v>
      </c>
      <c r="M45" s="13">
        <f t="shared" si="12"/>
        <v>10.004499487003672</v>
      </c>
      <c r="N45" s="14">
        <f t="shared" si="13"/>
        <v>5</v>
      </c>
    </row>
    <row r="46" spans="1:14" x14ac:dyDescent="0.25">
      <c r="A46" s="24">
        <v>0.65</v>
      </c>
      <c r="B46" s="13">
        <f t="shared" si="14"/>
        <v>0.46257015465625045</v>
      </c>
      <c r="C46" s="13">
        <f t="shared" si="15"/>
        <v>0.14804719803168948</v>
      </c>
      <c r="D46" s="13">
        <f t="shared" si="16"/>
        <v>2.9312230751356319E-2</v>
      </c>
      <c r="E46" s="13">
        <f t="shared" si="17"/>
        <v>7.4698012857957394E-2</v>
      </c>
      <c r="F46" s="13">
        <f t="shared" si="18"/>
        <v>5.8968693055149828</v>
      </c>
      <c r="G46" s="13">
        <f t="shared" si="19"/>
        <v>0.35</v>
      </c>
      <c r="H46" s="12">
        <f t="shared" si="10"/>
        <v>4.3236684854565661</v>
      </c>
      <c r="I46" s="13">
        <f t="shared" si="10"/>
        <v>13.509205352011461</v>
      </c>
      <c r="J46" s="13">
        <f t="shared" si="10"/>
        <v>68.230903917384623</v>
      </c>
      <c r="K46" s="13">
        <f t="shared" si="10"/>
        <v>13.509205352011461</v>
      </c>
      <c r="L46" s="13">
        <f t="shared" si="11"/>
        <v>26.774473958271368</v>
      </c>
      <c r="M46" s="13">
        <f t="shared" si="12"/>
        <v>11.793738611029966</v>
      </c>
      <c r="N46" s="14">
        <f t="shared" si="13"/>
        <v>5.7142857142857144</v>
      </c>
    </row>
    <row r="47" spans="1:14" x14ac:dyDescent="0.25">
      <c r="A47" s="24">
        <v>0.7</v>
      </c>
      <c r="B47" s="13">
        <f t="shared" si="14"/>
        <v>0.45016600268752216</v>
      </c>
      <c r="C47" s="13">
        <f t="shared" si="15"/>
        <v>0.11920292202211757</v>
      </c>
      <c r="D47" s="13">
        <f t="shared" si="16"/>
        <v>1.7986209962091566E-2</v>
      </c>
      <c r="E47" s="13">
        <f t="shared" si="17"/>
        <v>6.1034851072991926E-2</v>
      </c>
      <c r="F47" s="13">
        <f t="shared" si="18"/>
        <v>6.9706673507767958</v>
      </c>
      <c r="G47" s="13">
        <f t="shared" si="19"/>
        <v>0.30000000000000004</v>
      </c>
      <c r="H47" s="12">
        <f t="shared" si="10"/>
        <v>4.4428055163203393</v>
      </c>
      <c r="I47" s="13">
        <f t="shared" si="10"/>
        <v>16.778112197861297</v>
      </c>
      <c r="J47" s="13">
        <f t="shared" si="10"/>
        <v>111.19630006628843</v>
      </c>
      <c r="K47" s="13">
        <f t="shared" si="10"/>
        <v>16.778112197861297</v>
      </c>
      <c r="L47" s="13">
        <f t="shared" si="11"/>
        <v>32.768163841477858</v>
      </c>
      <c r="M47" s="13">
        <f t="shared" si="12"/>
        <v>13.941334701553592</v>
      </c>
      <c r="N47" s="14">
        <f t="shared" si="13"/>
        <v>6.6666666666666661</v>
      </c>
    </row>
    <row r="48" spans="1:14" x14ac:dyDescent="0.25">
      <c r="A48" s="24">
        <v>0.75</v>
      </c>
      <c r="B48" s="13">
        <f t="shared" si="14"/>
        <v>0.43782349911420193</v>
      </c>
      <c r="C48" s="13">
        <f t="shared" si="15"/>
        <v>9.534946489910949E-2</v>
      </c>
      <c r="D48" s="13">
        <f t="shared" si="16"/>
        <v>1.098694263059318E-2</v>
      </c>
      <c r="E48" s="13">
        <f t="shared" si="17"/>
        <v>5.1335793115316226E-2</v>
      </c>
      <c r="F48" s="13">
        <f t="shared" si="18"/>
        <v>8.2614496050640422</v>
      </c>
      <c r="G48" s="13">
        <f t="shared" si="19"/>
        <v>0.25</v>
      </c>
      <c r="H48" s="12">
        <f t="shared" si="10"/>
        <v>4.5680508333754828</v>
      </c>
      <c r="I48" s="13">
        <f t="shared" si="10"/>
        <v>20.975471672717052</v>
      </c>
      <c r="J48" s="13">
        <f t="shared" si="10"/>
        <v>182.03426260104362</v>
      </c>
      <c r="K48" s="13">
        <f t="shared" si="10"/>
        <v>20.975471672717052</v>
      </c>
      <c r="L48" s="13">
        <f t="shared" si="11"/>
        <v>38.959172122019723</v>
      </c>
      <c r="M48" s="13">
        <f t="shared" si="12"/>
        <v>16.522899210128084</v>
      </c>
      <c r="N48" s="14">
        <f t="shared" si="13"/>
        <v>8</v>
      </c>
    </row>
    <row r="49" spans="1:14" x14ac:dyDescent="0.25">
      <c r="A49" s="24">
        <v>0.8</v>
      </c>
      <c r="B49" s="13">
        <f t="shared" si="14"/>
        <v>0.42555748318834102</v>
      </c>
      <c r="C49" s="13">
        <f t="shared" si="15"/>
        <v>7.5858180021243546E-2</v>
      </c>
      <c r="D49" s="13">
        <f t="shared" si="16"/>
        <v>6.6928509242848554E-3</v>
      </c>
      <c r="E49" s="13">
        <f t="shared" si="17"/>
        <v>4.4503355262287041E-2</v>
      </c>
      <c r="F49" s="13">
        <f t="shared" si="18"/>
        <v>9.8153920591462338</v>
      </c>
      <c r="G49" s="13">
        <f t="shared" si="19"/>
        <v>0.19999999999999996</v>
      </c>
      <c r="H49" s="12">
        <f t="shared" si="10"/>
        <v>4.6997176151520064</v>
      </c>
      <c r="I49" s="13">
        <f t="shared" si="10"/>
        <v>26.364987921406946</v>
      </c>
      <c r="J49" s="13">
        <f t="shared" si="10"/>
        <v>298.8263182051532</v>
      </c>
      <c r="K49" s="13">
        <f t="shared" si="10"/>
        <v>26.364987921406946</v>
      </c>
      <c r="L49" s="13">
        <f t="shared" si="11"/>
        <v>44.940431754251051</v>
      </c>
      <c r="M49" s="13">
        <f t="shared" si="12"/>
        <v>19.630784118292468</v>
      </c>
      <c r="N49" s="14">
        <f t="shared" si="13"/>
        <v>10.000000000000002</v>
      </c>
    </row>
    <row r="50" spans="1:14" x14ac:dyDescent="0.25">
      <c r="A50" s="24">
        <v>0.85</v>
      </c>
      <c r="B50" s="13">
        <f t="shared" si="14"/>
        <v>0.41338242108266998</v>
      </c>
      <c r="C50" s="13">
        <f t="shared" si="15"/>
        <v>6.0086650174007626E-2</v>
      </c>
      <c r="D50" s="13">
        <f t="shared" si="16"/>
        <v>4.0701377158961277E-3</v>
      </c>
      <c r="E50" s="13">
        <f t="shared" si="17"/>
        <v>3.9797758712520677E-2</v>
      </c>
      <c r="F50" s="13">
        <f t="shared" si="18"/>
        <v>11.688955043837087</v>
      </c>
      <c r="G50" s="13">
        <f t="shared" si="19"/>
        <v>0.15000000000000002</v>
      </c>
      <c r="H50" s="12">
        <f t="shared" si="10"/>
        <v>4.8381350971865142</v>
      </c>
      <c r="I50" s="13">
        <f t="shared" si="10"/>
        <v>33.285263768376339</v>
      </c>
      <c r="J50" s="13">
        <f t="shared" si="10"/>
        <v>491.38386452844077</v>
      </c>
      <c r="K50" s="13">
        <f t="shared" si="10"/>
        <v>33.285263768376339</v>
      </c>
      <c r="L50" s="13">
        <f t="shared" si="11"/>
        <v>50.254086277747717</v>
      </c>
      <c r="M50" s="13">
        <f t="shared" si="12"/>
        <v>23.377910087674174</v>
      </c>
      <c r="N50" s="14">
        <f t="shared" si="13"/>
        <v>13.333333333333332</v>
      </c>
    </row>
    <row r="51" spans="1:14" x14ac:dyDescent="0.25">
      <c r="A51" s="24">
        <v>0.9</v>
      </c>
      <c r="B51" s="13">
        <f t="shared" si="14"/>
        <v>0.401312339887548</v>
      </c>
      <c r="C51" s="13">
        <f t="shared" si="15"/>
        <v>4.7425873177566767E-2</v>
      </c>
      <c r="D51" s="13">
        <f t="shared" si="16"/>
        <v>2.4726231566347722E-3</v>
      </c>
      <c r="E51" s="13">
        <f t="shared" si="17"/>
        <v>3.673259067202974E-2</v>
      </c>
      <c r="F51" s="13">
        <f t="shared" si="18"/>
        <v>13.951249695062113</v>
      </c>
      <c r="G51" s="13">
        <f t="shared" si="19"/>
        <v>9.9999999999999978E-2</v>
      </c>
      <c r="H51" s="12">
        <f t="shared" si="10"/>
        <v>4.9836493952825407</v>
      </c>
      <c r="I51" s="13">
        <f t="shared" si="10"/>
        <v>42.17107384637535</v>
      </c>
      <c r="J51" s="13">
        <f t="shared" si="10"/>
        <v>808.85758698547102</v>
      </c>
      <c r="K51" s="13">
        <f t="shared" si="10"/>
        <v>42.17107384637535</v>
      </c>
      <c r="L51" s="13">
        <f t="shared" si="11"/>
        <v>54.44756178123076</v>
      </c>
      <c r="M51" s="13">
        <f t="shared" si="12"/>
        <v>27.902499390124227</v>
      </c>
      <c r="N51" s="14">
        <f t="shared" si="13"/>
        <v>20.000000000000004</v>
      </c>
    </row>
    <row r="52" spans="1:14" x14ac:dyDescent="0.25">
      <c r="A52" s="24">
        <v>0.95</v>
      </c>
      <c r="B52" s="13">
        <f t="shared" si="14"/>
        <v>0.38936076605077802</v>
      </c>
      <c r="C52" s="13">
        <f t="shared" si="15"/>
        <v>3.7326887344129478E-2</v>
      </c>
      <c r="D52" s="13">
        <f t="shared" si="16"/>
        <v>1.501182256736993E-3</v>
      </c>
      <c r="E52" s="13">
        <f t="shared" si="17"/>
        <v>3.5003829381127873E-2</v>
      </c>
      <c r="F52" s="13">
        <f t="shared" si="18"/>
        <v>16.686966153643422</v>
      </c>
      <c r="G52" s="13">
        <f t="shared" si="19"/>
        <v>5.0000000000000044E-2</v>
      </c>
      <c r="H52" s="12">
        <f t="shared" si="10"/>
        <v>5.1366243709803374</v>
      </c>
      <c r="I52" s="13">
        <f t="shared" si="10"/>
        <v>53.580679834386103</v>
      </c>
      <c r="J52" s="13">
        <f t="shared" si="10"/>
        <v>1332.2832660887225</v>
      </c>
      <c r="K52" s="13">
        <f t="shared" si="10"/>
        <v>53.580679834386103</v>
      </c>
      <c r="L52" s="13">
        <f t="shared" si="11"/>
        <v>57.136605776003734</v>
      </c>
      <c r="M52" s="13">
        <f t="shared" si="12"/>
        <v>33.373932307286843</v>
      </c>
      <c r="N52" s="14">
        <f t="shared" si="13"/>
        <v>39.999999999999964</v>
      </c>
    </row>
    <row r="53" spans="1:14" x14ac:dyDescent="0.25">
      <c r="A53" s="24">
        <v>0.99</v>
      </c>
      <c r="B53" s="13">
        <f t="shared" si="14"/>
        <v>0.3798935676569099</v>
      </c>
      <c r="C53" s="13">
        <f t="shared" si="15"/>
        <v>3.0768859357148022E-2</v>
      </c>
      <c r="D53" s="13">
        <f t="shared" si="16"/>
        <v>1.0067708200856378E-3</v>
      </c>
      <c r="E53" s="13">
        <f t="shared" si="17"/>
        <v>3.4467375031971052E-2</v>
      </c>
      <c r="F53" s="13">
        <f t="shared" si="18"/>
        <v>19.28546589632025</v>
      </c>
      <c r="G53" s="13">
        <f t="shared" si="19"/>
        <v>1.0000000000000009E-2</v>
      </c>
      <c r="H53" s="12">
        <f t="shared" si="10"/>
        <v>5.2646324399107574</v>
      </c>
      <c r="I53" s="13">
        <f t="shared" si="10"/>
        <v>65.000784617495839</v>
      </c>
      <c r="J53" s="13">
        <f t="shared" si="10"/>
        <v>1986.5494312100507</v>
      </c>
      <c r="K53" s="13">
        <f t="shared" si="10"/>
        <v>65.000784617495839</v>
      </c>
      <c r="L53" s="13">
        <f t="shared" si="11"/>
        <v>58.025886744924769</v>
      </c>
      <c r="M53" s="13">
        <f t="shared" si="12"/>
        <v>38.570931792640501</v>
      </c>
      <c r="N53" s="14">
        <f t="shared" si="13"/>
        <v>199.99999999999983</v>
      </c>
    </row>
    <row r="54" spans="1:14" ht="15.75" thickBot="1" x14ac:dyDescent="0.3">
      <c r="A54" s="24">
        <v>1</v>
      </c>
      <c r="B54" s="13">
        <f t="shared" si="14"/>
        <v>0.37754066879814541</v>
      </c>
      <c r="C54" s="13">
        <f t="shared" si="15"/>
        <v>2.9312230751356333E-2</v>
      </c>
      <c r="D54" s="13">
        <f t="shared" si="16"/>
        <v>9.1105119440064615E-4</v>
      </c>
      <c r="E54" s="13">
        <f t="shared" si="17"/>
        <v>3.4445195666211167E-2</v>
      </c>
      <c r="F54" s="13">
        <f t="shared" si="18"/>
        <v>19.999999999999996</v>
      </c>
      <c r="G54" s="13">
        <f t="shared" si="19"/>
        <v>0</v>
      </c>
      <c r="H54" s="15">
        <f t="shared" si="10"/>
        <v>5.2974425414002564</v>
      </c>
      <c r="I54" s="16">
        <f t="shared" si="10"/>
        <v>68.230903917384595</v>
      </c>
      <c r="J54" s="16">
        <f t="shared" si="10"/>
        <v>2195.2663168569152</v>
      </c>
      <c r="K54" s="16">
        <f t="shared" si="10"/>
        <v>68.230903917384595</v>
      </c>
      <c r="L54" s="16">
        <f t="shared" si="11"/>
        <v>58.063249789052279</v>
      </c>
      <c r="M54" s="16">
        <f t="shared" si="12"/>
        <v>39.999999999999993</v>
      </c>
      <c r="N54" s="17" t="e">
        <f t="shared" si="1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0"/>
  <sheetViews>
    <sheetView tabSelected="1" workbookViewId="0">
      <selection activeCell="P26" sqref="P26"/>
    </sheetView>
  </sheetViews>
  <sheetFormatPr defaultRowHeight="15" x14ac:dyDescent="0.25"/>
  <cols>
    <col min="1" max="1" width="12" style="19" bestFit="1" customWidth="1"/>
    <col min="2" max="2" width="10.42578125" customWidth="1"/>
    <col min="3" max="3" width="10.28515625" customWidth="1"/>
    <col min="4" max="6" width="10.5703125" customWidth="1"/>
    <col min="7" max="7" width="11.85546875" customWidth="1"/>
    <col min="8" max="8" width="7.7109375" customWidth="1"/>
    <col min="9" max="10" width="9.42578125" customWidth="1"/>
    <col min="11" max="11" width="10.85546875" customWidth="1"/>
    <col min="12" max="12" width="10.7109375" customWidth="1"/>
    <col min="13" max="13" width="10.140625" customWidth="1"/>
    <col min="14" max="14" width="11.85546875" customWidth="1"/>
    <col min="15" max="15" width="8.5703125" customWidth="1"/>
    <col min="16" max="16" width="6.140625" customWidth="1"/>
  </cols>
  <sheetData>
    <row r="1" spans="1:10" ht="15.75" thickBot="1" x14ac:dyDescent="0.3">
      <c r="A1" s="19" t="s">
        <v>29</v>
      </c>
      <c r="G1">
        <v>0.5</v>
      </c>
      <c r="H1">
        <v>0.5</v>
      </c>
      <c r="I1">
        <v>1</v>
      </c>
      <c r="J1">
        <v>1</v>
      </c>
    </row>
    <row r="2" spans="1:10" x14ac:dyDescent="0.25">
      <c r="A2" s="34" t="s">
        <v>16</v>
      </c>
      <c r="B2" s="35">
        <v>0.2</v>
      </c>
      <c r="C2" s="35">
        <v>0.3</v>
      </c>
      <c r="D2" s="35">
        <v>0.4</v>
      </c>
      <c r="E2" s="43"/>
      <c r="F2" s="43"/>
      <c r="G2" s="35">
        <v>0.2</v>
      </c>
      <c r="H2" s="35">
        <v>0.3</v>
      </c>
      <c r="I2" s="35">
        <v>0.2</v>
      </c>
      <c r="J2" s="35">
        <v>0.3</v>
      </c>
    </row>
    <row r="3" spans="1:10" ht="15.75" thickBot="1" x14ac:dyDescent="0.3">
      <c r="A3" s="36" t="s">
        <v>15</v>
      </c>
      <c r="B3" s="37">
        <v>100</v>
      </c>
      <c r="C3" s="37">
        <v>100</v>
      </c>
      <c r="D3" s="37">
        <v>100</v>
      </c>
      <c r="E3" s="44"/>
      <c r="F3" s="44"/>
      <c r="G3" s="37">
        <v>100</v>
      </c>
      <c r="H3" s="37">
        <v>100</v>
      </c>
      <c r="I3" s="37">
        <v>100</v>
      </c>
      <c r="J3" s="37">
        <v>100</v>
      </c>
    </row>
    <row r="4" spans="1:10" x14ac:dyDescent="0.25">
      <c r="A4" s="19" t="s">
        <v>4</v>
      </c>
      <c r="B4" s="38">
        <f>LN(B3)</f>
        <v>4.6051701859880918</v>
      </c>
      <c r="C4" s="38">
        <f>LN(C3)</f>
        <v>4.6051701859880918</v>
      </c>
      <c r="D4" s="38">
        <f>LN(D3)</f>
        <v>4.6051701859880918</v>
      </c>
      <c r="E4" s="45"/>
      <c r="F4" s="45"/>
      <c r="G4" s="38">
        <f>LN(G3)</f>
        <v>4.6051701859880918</v>
      </c>
      <c r="H4" s="38">
        <f>LN(H3)</f>
        <v>4.6051701859880918</v>
      </c>
      <c r="I4" s="38">
        <f>LN(I3)</f>
        <v>4.6051701859880918</v>
      </c>
      <c r="J4" s="38">
        <f>LN(J3)</f>
        <v>4.6051701859880918</v>
      </c>
    </row>
    <row r="5" spans="1:10" ht="15.75" thickBot="1" x14ac:dyDescent="0.3">
      <c r="A5" s="19" t="s">
        <v>3</v>
      </c>
      <c r="B5" s="39">
        <f>LOG(LN(2)/B4,B2)</f>
        <v>1.1766173343869855</v>
      </c>
      <c r="C5" s="39">
        <f>LOG(LN(2)/C4,C2)</f>
        <v>1.5728698684766225</v>
      </c>
      <c r="D5" s="39">
        <f>LOG(LN(2)/D4,D2)</f>
        <v>2.0666939875254009</v>
      </c>
      <c r="E5" s="44"/>
      <c r="F5" s="44"/>
      <c r="G5" s="39">
        <f>LOG(LN(2)/G4,G2)</f>
        <v>1.1766173343869855</v>
      </c>
      <c r="H5" s="39">
        <f>LOG(LN(2)/H4,H2)</f>
        <v>1.5728698684766225</v>
      </c>
      <c r="I5" s="39">
        <f>LOG(LN(2)/I4,I2)</f>
        <v>1.1766173343869855</v>
      </c>
      <c r="J5" s="39">
        <f>LOG(LN(2)/J4,J2)</f>
        <v>1.5728698684766225</v>
      </c>
    </row>
    <row r="6" spans="1:10" s="1" customFormat="1" ht="30" customHeight="1" x14ac:dyDescent="0.25">
      <c r="A6" s="22" t="s">
        <v>0</v>
      </c>
      <c r="B6" s="21" t="s">
        <v>9</v>
      </c>
      <c r="C6" s="21" t="s">
        <v>9</v>
      </c>
      <c r="D6" s="21" t="s">
        <v>9</v>
      </c>
      <c r="E6" s="46"/>
      <c r="F6" s="46"/>
      <c r="G6" s="29" t="s">
        <v>14</v>
      </c>
      <c r="H6" s="29" t="s">
        <v>14</v>
      </c>
      <c r="I6" s="29" t="s">
        <v>14</v>
      </c>
      <c r="J6" s="29" t="s">
        <v>14</v>
      </c>
    </row>
    <row r="7" spans="1:10" s="1" customFormat="1" ht="30" customHeight="1" x14ac:dyDescent="0.25">
      <c r="A7" s="22" t="s">
        <v>0</v>
      </c>
      <c r="B7" s="47" t="str">
        <f>CONCATENATE(" 2x=", B2," maxM=",B3)</f>
        <v xml:space="preserve"> 2x=0.2 maxM=100</v>
      </c>
      <c r="C7" s="47" t="str">
        <f t="shared" ref="C7:D7" si="0">CONCATENATE(" 2x=", C2," maxM=",C3)</f>
        <v xml:space="preserve"> 2x=0.3 maxM=100</v>
      </c>
      <c r="D7" s="47" t="str">
        <f t="shared" si="0"/>
        <v xml:space="preserve"> 2x=0.4 maxM=100</v>
      </c>
      <c r="E7" s="47" t="str">
        <f>CONCATENATE("d=", J1, " 2x=", E2," maxM=",E3)</f>
        <v>d=1 2x= maxM=</v>
      </c>
      <c r="F7" s="47" t="str">
        <f>CONCATENATE("d=", K1, " 2x=", F2," maxM=",F3)</f>
        <v>d= 2x= maxM=</v>
      </c>
      <c r="G7" s="47" t="str">
        <f>CONCATENATE("d=", G1, " 2x=", G2," maxM=",G3)</f>
        <v>d=0.5 2x=0.2 maxM=100</v>
      </c>
      <c r="H7" s="47" t="str">
        <f t="shared" ref="H7:J7" si="1">CONCATENATE("d=", H1, " 2x=", H2," maxM=",H3)</f>
        <v>d=0.5 2x=0.3 maxM=100</v>
      </c>
      <c r="I7" s="47" t="str">
        <f t="shared" si="1"/>
        <v>d=1 2x=0.2 maxM=100</v>
      </c>
      <c r="J7" s="47" t="str">
        <f t="shared" si="1"/>
        <v>d=1 2x=0.3 maxM=100</v>
      </c>
    </row>
    <row r="8" spans="1:10" x14ac:dyDescent="0.25">
      <c r="A8" s="25">
        <v>0</v>
      </c>
      <c r="B8" s="26">
        <f>EXP(B$4*$A8^B$5)</f>
        <v>1</v>
      </c>
      <c r="C8" s="26">
        <f>EXP(C$4*$A8^C$5)</f>
        <v>1</v>
      </c>
      <c r="D8" s="26">
        <f>EXP(D$4*$A8^D$5)</f>
        <v>1</v>
      </c>
      <c r="E8" s="26"/>
      <c r="F8" s="26"/>
      <c r="G8" s="26">
        <f>G$1*EXP(G$4*$A8^G$5)</f>
        <v>0.5</v>
      </c>
      <c r="H8" s="26">
        <f>H$1*EXP(H$4*$A8^H$5)</f>
        <v>0.5</v>
      </c>
      <c r="I8" s="26">
        <f>I$1*EXP(I$4*$A8^I$5)</f>
        <v>1</v>
      </c>
      <c r="J8" s="26">
        <f>J$1*EXP(J$4*$A8^J$5)</f>
        <v>1</v>
      </c>
    </row>
    <row r="9" spans="1:10" x14ac:dyDescent="0.25">
      <c r="A9" s="24">
        <v>0.01</v>
      </c>
      <c r="B9" s="13">
        <f>EXP(B$4*$A9^B$5)</f>
        <v>1.020627768534661</v>
      </c>
      <c r="C9" s="13">
        <f>EXP(C$4*$A9^C$5)</f>
        <v>1.0032977753556862</v>
      </c>
      <c r="D9" s="13">
        <f>EXP(D$4*$A9^D$5)</f>
        <v>1.0003387905331931</v>
      </c>
      <c r="E9" s="13"/>
      <c r="F9" s="13"/>
      <c r="G9" s="26">
        <f t="shared" ref="G9:J30" si="2">G$1*EXP(G$4*$A9^G$5)</f>
        <v>0.51031388426733049</v>
      </c>
      <c r="H9" s="26">
        <f t="shared" si="2"/>
        <v>0.5016488876778431</v>
      </c>
      <c r="I9" s="26">
        <f t="shared" si="2"/>
        <v>1.020627768534661</v>
      </c>
      <c r="J9" s="26">
        <f t="shared" si="2"/>
        <v>1.0032977753556862</v>
      </c>
    </row>
    <row r="10" spans="1:10" x14ac:dyDescent="0.25">
      <c r="A10" s="24">
        <v>0.05</v>
      </c>
      <c r="B10" s="13">
        <f>EXP(B$4*$A10^B$5)</f>
        <v>1.145285067805393</v>
      </c>
      <c r="C10" s="13">
        <f>EXP(C$4*$A10^C$5)</f>
        <v>1.0422584455043615</v>
      </c>
      <c r="D10" s="13">
        <f>EXP(D$4*$A10^D$5)</f>
        <v>1.0094724793005387</v>
      </c>
      <c r="E10" s="13"/>
      <c r="F10" s="13"/>
      <c r="G10" s="26">
        <f t="shared" si="2"/>
        <v>0.57264253390269648</v>
      </c>
      <c r="H10" s="26">
        <f t="shared" si="2"/>
        <v>0.52112922275218077</v>
      </c>
      <c r="I10" s="26">
        <f t="shared" si="2"/>
        <v>1.145285067805393</v>
      </c>
      <c r="J10" s="26">
        <f t="shared" si="2"/>
        <v>1.0422584455043615</v>
      </c>
    </row>
    <row r="11" spans="1:10" x14ac:dyDescent="0.25">
      <c r="A11" s="24">
        <v>0.1</v>
      </c>
      <c r="B11" s="13">
        <f>EXP(B$4*$A11^B$5)</f>
        <v>1.3588512556362444</v>
      </c>
      <c r="C11" s="13">
        <f>EXP(C$4*$A11^C$5)</f>
        <v>1.1310352731519142</v>
      </c>
      <c r="D11" s="13">
        <f>EXP(D$4*$A11^D$5)</f>
        <v>1.0402862036385498</v>
      </c>
      <c r="E11" s="13"/>
      <c r="F11" s="13"/>
      <c r="G11" s="26">
        <f t="shared" si="2"/>
        <v>0.67942562781812221</v>
      </c>
      <c r="H11" s="26">
        <f t="shared" si="2"/>
        <v>0.56551763657595711</v>
      </c>
      <c r="I11" s="26">
        <f t="shared" si="2"/>
        <v>1.3588512556362444</v>
      </c>
      <c r="J11" s="26">
        <f t="shared" si="2"/>
        <v>1.1310352731519142</v>
      </c>
    </row>
    <row r="12" spans="1:10" x14ac:dyDescent="0.25">
      <c r="A12" s="24">
        <v>0.15</v>
      </c>
      <c r="B12" s="13">
        <f>EXP(B$4*$A12^B$5)</f>
        <v>1.6390327555606465</v>
      </c>
      <c r="C12" s="13">
        <f>EXP(C$4*$A12^C$5)</f>
        <v>1.2623737113845255</v>
      </c>
      <c r="D12" s="13">
        <f>EXP(D$4*$A12^D$5)</f>
        <v>1.0955994008455545</v>
      </c>
      <c r="E12" s="13"/>
      <c r="F12" s="13"/>
      <c r="G12" s="26">
        <f t="shared" si="2"/>
        <v>0.81951637778032327</v>
      </c>
      <c r="H12" s="26">
        <f t="shared" si="2"/>
        <v>0.63118685569226274</v>
      </c>
      <c r="I12" s="26">
        <f t="shared" si="2"/>
        <v>1.6390327555606465</v>
      </c>
      <c r="J12" s="26">
        <f t="shared" si="2"/>
        <v>1.2623737113845255</v>
      </c>
    </row>
    <row r="13" spans="1:10" x14ac:dyDescent="0.25">
      <c r="A13" s="24">
        <v>0.2</v>
      </c>
      <c r="B13" s="13">
        <f>EXP(B$4*$A13^B$5)</f>
        <v>2</v>
      </c>
      <c r="C13" s="13">
        <f>EXP(C$4*$A13^C$5)</f>
        <v>1.442412112894099</v>
      </c>
      <c r="D13" s="13">
        <f>EXP(D$4*$A13^D$5)</f>
        <v>1.179933767933137</v>
      </c>
      <c r="E13" s="13"/>
      <c r="F13" s="13"/>
      <c r="G13" s="26">
        <f t="shared" si="2"/>
        <v>1</v>
      </c>
      <c r="H13" s="26">
        <f t="shared" si="2"/>
        <v>0.72120605644704949</v>
      </c>
      <c r="I13" s="26">
        <f t="shared" si="2"/>
        <v>2</v>
      </c>
      <c r="J13" s="26">
        <f t="shared" si="2"/>
        <v>1.442412112894099</v>
      </c>
    </row>
    <row r="14" spans="1:10" ht="15.75" thickBot="1" x14ac:dyDescent="0.3">
      <c r="A14" s="24">
        <v>0.25</v>
      </c>
      <c r="B14" s="13">
        <f>EXP(B$4*$A14^B$5)</f>
        <v>2.4627111441181837</v>
      </c>
      <c r="C14" s="13">
        <f>EXP(C$4*$A14^C$5)</f>
        <v>1.6825924844672644</v>
      </c>
      <c r="D14" s="13">
        <f>EXP(D$4*$A14^D$5)</f>
        <v>1.300052811248072</v>
      </c>
      <c r="E14" s="13"/>
      <c r="F14" s="13"/>
      <c r="G14" s="26">
        <f t="shared" si="2"/>
        <v>1.2313555720590919</v>
      </c>
      <c r="H14" s="26">
        <f t="shared" si="2"/>
        <v>0.8412962422336322</v>
      </c>
      <c r="I14" s="26">
        <f t="shared" si="2"/>
        <v>2.4627111441181837</v>
      </c>
      <c r="J14" s="26">
        <f t="shared" si="2"/>
        <v>1.6825924844672644</v>
      </c>
    </row>
    <row r="15" spans="1:10" s="8" customFormat="1" ht="15.75" thickBot="1" x14ac:dyDescent="0.3">
      <c r="A15" s="20">
        <v>0.3</v>
      </c>
      <c r="B15" s="11">
        <f>EXP(B$4*$A15^B$5)</f>
        <v>3.0553929952646119</v>
      </c>
      <c r="C15" s="11">
        <f>EXP(C$4*$A15^C$5)</f>
        <v>2</v>
      </c>
      <c r="D15" s="11">
        <f>EXP(D$4*$A15^D$5)</f>
        <v>1.4659240696110287</v>
      </c>
      <c r="E15" s="11"/>
      <c r="F15" s="11"/>
      <c r="G15" s="26">
        <f t="shared" si="2"/>
        <v>1.527696497632306</v>
      </c>
      <c r="H15" s="26">
        <f t="shared" si="2"/>
        <v>1</v>
      </c>
      <c r="I15" s="26">
        <f t="shared" si="2"/>
        <v>3.0553929952646119</v>
      </c>
      <c r="J15" s="26">
        <f t="shared" si="2"/>
        <v>2</v>
      </c>
    </row>
    <row r="16" spans="1:10" x14ac:dyDescent="0.25">
      <c r="A16" s="24">
        <v>0.35</v>
      </c>
      <c r="B16" s="13">
        <f>EXP(B$4*$A16^B$5)</f>
        <v>3.8153165360752057</v>
      </c>
      <c r="C16" s="13">
        <f>EXP(C$4*$A16^C$5)</f>
        <v>2.4189466432880669</v>
      </c>
      <c r="D16" s="13">
        <f>EXP(D$4*$A16^D$5)</f>
        <v>1.6921257825523455</v>
      </c>
      <c r="E16" s="13"/>
      <c r="F16" s="13"/>
      <c r="G16" s="26">
        <f t="shared" si="2"/>
        <v>1.9076582680376029</v>
      </c>
      <c r="H16" s="26">
        <f t="shared" si="2"/>
        <v>1.2094733216440334</v>
      </c>
      <c r="I16" s="26">
        <f t="shared" si="2"/>
        <v>3.8153165360752057</v>
      </c>
      <c r="J16" s="26">
        <f t="shared" si="2"/>
        <v>2.4189466432880669</v>
      </c>
    </row>
    <row r="17" spans="1:10" x14ac:dyDescent="0.25">
      <c r="A17" s="24">
        <v>0.4</v>
      </c>
      <c r="B17" s="13">
        <f>EXP(B$4*$A17^B$5)</f>
        <v>4.7914472366574641</v>
      </c>
      <c r="C17" s="13">
        <f>EXP(C$4*$A17^C$5)</f>
        <v>2.9736123569613215</v>
      </c>
      <c r="D17" s="13">
        <f>EXP(D$4*$A17^D$5)</f>
        <v>2.0000000000000004</v>
      </c>
      <c r="E17" s="13"/>
      <c r="F17" s="13"/>
      <c r="G17" s="26">
        <f t="shared" si="2"/>
        <v>2.395723618328732</v>
      </c>
      <c r="H17" s="26">
        <f t="shared" si="2"/>
        <v>1.4868061784806608</v>
      </c>
      <c r="I17" s="26">
        <f t="shared" si="2"/>
        <v>4.7914472366574641</v>
      </c>
      <c r="J17" s="26">
        <f t="shared" si="2"/>
        <v>2.9736123569613215</v>
      </c>
    </row>
    <row r="18" spans="1:10" x14ac:dyDescent="0.25">
      <c r="A18" s="24">
        <v>0.45</v>
      </c>
      <c r="B18" s="13">
        <f>EXP(B$4*$A18^B$5)</f>
        <v>6.0480684338938797</v>
      </c>
      <c r="C18" s="13">
        <f>EXP(C$4*$A18^C$5)</f>
        <v>3.7120263704083722</v>
      </c>
      <c r="D18" s="13">
        <f>EXP(D$4*$A18^D$5)</f>
        <v>2.4210051833551747</v>
      </c>
      <c r="E18" s="13"/>
      <c r="F18" s="13"/>
      <c r="G18" s="26">
        <f t="shared" si="2"/>
        <v>3.0240342169469399</v>
      </c>
      <c r="H18" s="26">
        <f t="shared" si="2"/>
        <v>1.8560131852041861</v>
      </c>
      <c r="I18" s="26">
        <f t="shared" si="2"/>
        <v>6.0480684338938797</v>
      </c>
      <c r="J18" s="26">
        <f t="shared" si="2"/>
        <v>3.7120263704083722</v>
      </c>
    </row>
    <row r="19" spans="1:10" x14ac:dyDescent="0.25">
      <c r="A19" s="24">
        <v>0.5</v>
      </c>
      <c r="B19" s="13">
        <f>EXP(B$4*$A19^B$5)</f>
        <v>7.6696418676531808</v>
      </c>
      <c r="C19" s="13">
        <f>EXP(C$4*$A19^C$5)</f>
        <v>4.7019513799034494</v>
      </c>
      <c r="D19" s="13">
        <f>EXP(D$4*$A19^D$5)</f>
        <v>3.002007417222361</v>
      </c>
      <c r="E19" s="13"/>
      <c r="F19" s="13"/>
      <c r="G19" s="26">
        <f t="shared" si="2"/>
        <v>3.8348209338265904</v>
      </c>
      <c r="H19" s="26">
        <f t="shared" si="2"/>
        <v>2.3509756899517247</v>
      </c>
      <c r="I19" s="26">
        <f t="shared" si="2"/>
        <v>7.6696418676531808</v>
      </c>
      <c r="J19" s="26">
        <f t="shared" si="2"/>
        <v>4.7019513799034494</v>
      </c>
    </row>
    <row r="20" spans="1:10" x14ac:dyDescent="0.25">
      <c r="A20" s="24">
        <v>0.55000000000000004</v>
      </c>
      <c r="B20" s="13">
        <f>EXP(B$4*$A20^B$5)</f>
        <v>9.7672980960241347</v>
      </c>
      <c r="C20" s="13">
        <f>EXP(C$4*$A20^C$5)</f>
        <v>6.0395678053389297</v>
      </c>
      <c r="D20" s="13">
        <f>EXP(D$4*$A20^D$5)</f>
        <v>3.8137475476790392</v>
      </c>
      <c r="E20" s="13"/>
      <c r="F20" s="13"/>
      <c r="G20" s="26">
        <f t="shared" si="2"/>
        <v>4.8836490480120673</v>
      </c>
      <c r="H20" s="26">
        <f t="shared" si="2"/>
        <v>3.0197839026694648</v>
      </c>
      <c r="I20" s="26">
        <f t="shared" si="2"/>
        <v>9.7672980960241347</v>
      </c>
      <c r="J20" s="26">
        <f t="shared" si="2"/>
        <v>6.0395678053389297</v>
      </c>
    </row>
    <row r="21" spans="1:10" x14ac:dyDescent="0.25">
      <c r="A21" s="24">
        <v>0.6</v>
      </c>
      <c r="B21" s="13">
        <f>EXP(B$4*$A21^B$5)</f>
        <v>12.487498450656204</v>
      </c>
      <c r="C21" s="13">
        <f>EXP(C$4*$A21^C$5)</f>
        <v>7.8623422745547433</v>
      </c>
      <c r="D21" s="13">
        <f>EXP(D$4*$A21^D$5)</f>
        <v>4.9645909043151102</v>
      </c>
      <c r="E21" s="13"/>
      <c r="F21" s="13"/>
      <c r="G21" s="26">
        <f t="shared" si="2"/>
        <v>6.2437492253281022</v>
      </c>
      <c r="H21" s="26">
        <f t="shared" si="2"/>
        <v>3.9311711372773717</v>
      </c>
      <c r="I21" s="26">
        <f t="shared" si="2"/>
        <v>12.487498450656204</v>
      </c>
      <c r="J21" s="26">
        <f t="shared" si="2"/>
        <v>7.8623422745547433</v>
      </c>
    </row>
    <row r="22" spans="1:10" x14ac:dyDescent="0.25">
      <c r="A22" s="24">
        <v>0.65</v>
      </c>
      <c r="B22" s="13">
        <f>EXP(B$4*$A22^B$5)</f>
        <v>16.023603478313582</v>
      </c>
      <c r="C22" s="13">
        <f>EXP(C$4*$A22^C$5)</f>
        <v>10.368208923860262</v>
      </c>
      <c r="D22" s="13">
        <f>EXP(D$4*$A22^D$5)</f>
        <v>6.6232028038107948</v>
      </c>
      <c r="E22" s="13"/>
      <c r="F22" s="13"/>
      <c r="G22" s="26">
        <f t="shared" si="2"/>
        <v>8.0118017391567911</v>
      </c>
      <c r="H22" s="26">
        <f t="shared" si="2"/>
        <v>5.1841044619301311</v>
      </c>
      <c r="I22" s="26">
        <f t="shared" si="2"/>
        <v>16.023603478313582</v>
      </c>
      <c r="J22" s="26">
        <f t="shared" si="2"/>
        <v>10.368208923860262</v>
      </c>
    </row>
    <row r="23" spans="1:10" x14ac:dyDescent="0.25">
      <c r="A23" s="24">
        <v>0.7</v>
      </c>
      <c r="B23" s="13">
        <f>EXP(B$4*$A23^B$5)</f>
        <v>20.631341364103129</v>
      </c>
      <c r="C23" s="13">
        <f>EXP(C$4*$A23^C$5)</f>
        <v>13.844349233766895</v>
      </c>
      <c r="D23" s="13">
        <f>EXP(D$4*$A23^D$5)</f>
        <v>9.0565497909298056</v>
      </c>
      <c r="E23" s="13"/>
      <c r="F23" s="13"/>
      <c r="G23" s="26">
        <f t="shared" si="2"/>
        <v>10.315670682051564</v>
      </c>
      <c r="H23" s="26">
        <f t="shared" si="2"/>
        <v>6.9221746168834475</v>
      </c>
      <c r="I23" s="26">
        <f t="shared" si="2"/>
        <v>20.631341364103129</v>
      </c>
      <c r="J23" s="26">
        <f t="shared" si="2"/>
        <v>13.844349233766895</v>
      </c>
    </row>
    <row r="24" spans="1:10" x14ac:dyDescent="0.25">
      <c r="A24" s="24">
        <v>0.75</v>
      </c>
      <c r="B24" s="13">
        <f>EXP(B$4*$A24^B$5)</f>
        <v>26.649518893820336</v>
      </c>
      <c r="C24" s="13">
        <f>EXP(C$4*$A24^C$5)</f>
        <v>18.710671065247105</v>
      </c>
      <c r="D24" s="13">
        <f>EXP(D$4*$A24^D$5)</f>
        <v>12.694650725978331</v>
      </c>
      <c r="E24" s="13"/>
      <c r="F24" s="13"/>
      <c r="G24" s="26">
        <f t="shared" si="2"/>
        <v>13.324759446910168</v>
      </c>
      <c r="H24" s="26">
        <f t="shared" si="2"/>
        <v>9.3553355326235526</v>
      </c>
      <c r="I24" s="26">
        <f t="shared" si="2"/>
        <v>26.649518893820336</v>
      </c>
      <c r="J24" s="26">
        <f t="shared" si="2"/>
        <v>18.710671065247105</v>
      </c>
    </row>
    <row r="25" spans="1:10" x14ac:dyDescent="0.25">
      <c r="A25" s="24">
        <v>0.8</v>
      </c>
      <c r="B25" s="13">
        <f>EXP(B$4*$A25^B$5)</f>
        <v>34.527790488894645</v>
      </c>
      <c r="C25" s="13">
        <f>EXP(C$4*$A25^C$5)</f>
        <v>25.585954645210776</v>
      </c>
      <c r="D25" s="13">
        <f>EXP(D$4*$A25^D$5)</f>
        <v>18.242806958611322</v>
      </c>
      <c r="E25" s="13"/>
      <c r="F25" s="13"/>
      <c r="G25" s="26">
        <f t="shared" si="2"/>
        <v>17.263895244447323</v>
      </c>
      <c r="H25" s="26">
        <f t="shared" si="2"/>
        <v>12.792977322605388</v>
      </c>
      <c r="I25" s="26">
        <f t="shared" si="2"/>
        <v>34.527790488894645</v>
      </c>
      <c r="J25" s="26">
        <f t="shared" si="2"/>
        <v>25.585954645210776</v>
      </c>
    </row>
    <row r="26" spans="1:10" x14ac:dyDescent="0.25">
      <c r="A26" s="24">
        <v>0.85</v>
      </c>
      <c r="B26" s="13">
        <f>EXP(B$4*$A26^B$5)</f>
        <v>44.863942998804916</v>
      </c>
      <c r="C26" s="13">
        <f>EXP(C$4*$A26^C$5)</f>
        <v>35.38919234881272</v>
      </c>
      <c r="D26" s="13">
        <f>EXP(D$4*$A26^D$5)</f>
        <v>26.879560944729889</v>
      </c>
      <c r="E26" s="13"/>
      <c r="F26" s="13"/>
      <c r="G26" s="26">
        <f t="shared" si="2"/>
        <v>22.431971499402458</v>
      </c>
      <c r="H26" s="26">
        <f t="shared" si="2"/>
        <v>17.69459617440636</v>
      </c>
      <c r="I26" s="26">
        <f t="shared" si="2"/>
        <v>44.863942998804916</v>
      </c>
      <c r="J26" s="26">
        <f t="shared" si="2"/>
        <v>35.38919234881272</v>
      </c>
    </row>
    <row r="27" spans="1:10" x14ac:dyDescent="0.25">
      <c r="A27" s="24">
        <v>0.9</v>
      </c>
      <c r="B27" s="13">
        <f>EXP(B$4*$A27^B$5)</f>
        <v>58.454027038077612</v>
      </c>
      <c r="C27" s="13">
        <f>EXP(C$4*$A27^C$5)</f>
        <v>49.495945544198257</v>
      </c>
      <c r="D27" s="13">
        <f>EXP(D$4*$A27^D$5)</f>
        <v>40.612180089149525</v>
      </c>
      <c r="E27" s="13"/>
      <c r="F27" s="13"/>
      <c r="G27" s="26">
        <f t="shared" si="2"/>
        <v>29.227013519038806</v>
      </c>
      <c r="H27" s="26">
        <f t="shared" si="2"/>
        <v>24.747972772099128</v>
      </c>
      <c r="I27" s="26">
        <f t="shared" si="2"/>
        <v>58.454027038077612</v>
      </c>
      <c r="J27" s="26">
        <f t="shared" si="2"/>
        <v>49.495945544198257</v>
      </c>
    </row>
    <row r="28" spans="1:10" x14ac:dyDescent="0.25">
      <c r="A28" s="24">
        <v>0.95</v>
      </c>
      <c r="B28" s="13">
        <f>EXP(B$4*$A28^B$5)</f>
        <v>76.359854261827891</v>
      </c>
      <c r="C28" s="13">
        <f>EXP(C$4*$A28^C$5)</f>
        <v>69.981293711270268</v>
      </c>
      <c r="D28" s="13">
        <f>EXP(D$4*$A28^D$5)</f>
        <v>62.926811596889536</v>
      </c>
      <c r="E28" s="13"/>
      <c r="F28" s="13"/>
      <c r="G28" s="26">
        <f t="shared" si="2"/>
        <v>38.179927130913946</v>
      </c>
      <c r="H28" s="26">
        <f t="shared" si="2"/>
        <v>34.990646855635134</v>
      </c>
      <c r="I28" s="26">
        <f t="shared" si="2"/>
        <v>76.359854261827891</v>
      </c>
      <c r="J28" s="26">
        <f t="shared" si="2"/>
        <v>69.981293711270268</v>
      </c>
    </row>
    <row r="29" spans="1:10" x14ac:dyDescent="0.25">
      <c r="A29" s="24">
        <v>0.99</v>
      </c>
      <c r="B29" s="13">
        <f>EXP(B$4*$A29^B$5)</f>
        <v>94.730208179030825</v>
      </c>
      <c r="C29" s="13">
        <f>EXP(C$4*$A29^C$5)</f>
        <v>93.032102575041307</v>
      </c>
      <c r="D29" s="13">
        <f>EXP(D$4*$A29^D$5)</f>
        <v>90.967555441062174</v>
      </c>
      <c r="E29" s="13"/>
      <c r="F29" s="13"/>
      <c r="G29" s="26">
        <f t="shared" si="2"/>
        <v>47.365104089515413</v>
      </c>
      <c r="H29" s="26">
        <f t="shared" si="2"/>
        <v>46.516051287520654</v>
      </c>
      <c r="I29" s="26">
        <f t="shared" si="2"/>
        <v>94.730208179030825</v>
      </c>
      <c r="J29" s="26">
        <f t="shared" si="2"/>
        <v>93.032102575041307</v>
      </c>
    </row>
    <row r="30" spans="1:10" x14ac:dyDescent="0.25">
      <c r="A30" s="24">
        <v>1</v>
      </c>
      <c r="B30" s="13">
        <f>EXP(B$4*$A30^B$5)</f>
        <v>100.00000000000004</v>
      </c>
      <c r="C30" s="13">
        <f>EXP(C$4*$A30^C$5)</f>
        <v>100.00000000000004</v>
      </c>
      <c r="D30" s="13">
        <f>EXP(D$4*$A30^D$5)</f>
        <v>100.00000000000004</v>
      </c>
      <c r="E30" s="13"/>
      <c r="F30" s="13"/>
      <c r="G30" s="26">
        <f t="shared" si="2"/>
        <v>50.000000000000021</v>
      </c>
      <c r="H30" s="26">
        <f t="shared" si="2"/>
        <v>50.000000000000021</v>
      </c>
      <c r="I30" s="26">
        <f t="shared" si="2"/>
        <v>100.00000000000004</v>
      </c>
      <c r="J30" s="26">
        <f t="shared" si="2"/>
        <v>100.00000000000004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Final Formula</vt:lpstr>
      <vt:lpstr>d</vt:lpstr>
      <vt:lpstr>e</vt:lpstr>
    </vt:vector>
  </TitlesOfParts>
  <Company>Genentech,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Gobbi</dc:creator>
  <cp:lastModifiedBy>Alberto Gobbi</cp:lastModifiedBy>
  <dcterms:created xsi:type="dcterms:W3CDTF">2013-07-30T12:39:46Z</dcterms:created>
  <dcterms:modified xsi:type="dcterms:W3CDTF">2014-09-26T17:04:42Z</dcterms:modified>
</cp:coreProperties>
</file>