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drawings/drawing6.xml" ContentType="application/vnd.openxmlformats-officedocument.drawing+xml"/>
  <Override PartName="/xl/comments7.xml" ContentType="application/vnd.openxmlformats-officedocument.spreadsheetml.comments+xml"/>
  <Override PartName="/xl/drawings/drawing7.xml" ContentType="application/vnd.openxmlformats-officedocument.drawing+xml"/>
  <Override PartName="/xl/comments8.xml" ContentType="application/vnd.openxmlformats-officedocument.spreadsheetml.comments+xml"/>
  <Override PartName="/xl/drawings/drawing8.xml" ContentType="application/vnd.openxmlformats-officedocument.drawing+xml"/>
  <Override PartName="/xl/comments9.xml" ContentType="application/vnd.openxmlformats-officedocument.spreadsheetml.comments+xml"/>
  <Override PartName="/xl/drawings/drawing9.xml" ContentType="application/vnd.openxmlformats-officedocument.drawing+xml"/>
  <Override PartName="/xl/comments10.xml" ContentType="application/vnd.openxmlformats-officedocument.spreadsheetml.comments+xml"/>
  <Override PartName="/xl/drawings/drawing10.xml" ContentType="application/vnd.openxmlformats-officedocument.drawing+xml"/>
  <Override PartName="/xl/comments11.xml" ContentType="application/vnd.openxmlformats-officedocument.spreadsheetml.comments+xml"/>
  <Override PartName="/xl/drawings/drawing11.xml" ContentType="application/vnd.openxmlformats-officedocument.drawing+xml"/>
  <Override PartName="/xl/comments12.xml" ContentType="application/vnd.openxmlformats-officedocument.spreadsheetml.comments+xml"/>
  <Override PartName="/xl/drawings/drawing12.xml" ContentType="application/vnd.openxmlformats-officedocument.drawing+xml"/>
  <Override PartName="/xl/comments13.xml" ContentType="application/vnd.openxmlformats-officedocument.spreadsheetml.comments+xml"/>
  <Override PartName="/xl/drawings/drawing13.xml" ContentType="application/vnd.openxmlformats-officedocument.drawing+xml"/>
  <Override PartName="/xl/comments14.xml" ContentType="application/vnd.openxmlformats-officedocument.spreadsheetml.comments+xml"/>
  <Override PartName="/xl/drawings/drawing14.xml" ContentType="application/vnd.openxmlformats-officedocument.drawing+xml"/>
  <Override PartName="/xl/comments15.xml" ContentType="application/vnd.openxmlformats-officedocument.spreadsheetml.comments+xml"/>
  <Override PartName="/xl/drawings/drawing15.xml" ContentType="application/vnd.openxmlformats-officedocument.drawing+xml"/>
  <Override PartName="/xl/comments16.xml" ContentType="application/vnd.openxmlformats-officedocument.spreadsheetml.comments+xml"/>
  <Override PartName="/xl/drawings/drawing16.xml" ContentType="application/vnd.openxmlformats-officedocument.drawing+xml"/>
  <Override PartName="/xl/comments17.xml" ContentType="application/vnd.openxmlformats-officedocument.spreadsheetml.comments+xml"/>
  <Override PartName="/xl/drawings/drawing17.xml" ContentType="application/vnd.openxmlformats-officedocument.drawing+xml"/>
  <Override PartName="/xl/comments18.xml" ContentType="application/vnd.openxmlformats-officedocument.spreadsheetml.comments+xml"/>
  <Override PartName="/xl/drawings/drawing18.xml" ContentType="application/vnd.openxmlformats-officedocument.drawing+xml"/>
  <Override PartName="/xl/comments19.xml" ContentType="application/vnd.openxmlformats-officedocument.spreadsheetml.comments+xml"/>
  <Override PartName="/xl/drawings/drawing19.xml" ContentType="application/vnd.openxmlformats-officedocument.drawing+xml"/>
  <Override PartName="/xl/comments20.xml" ContentType="application/vnd.openxmlformats-officedocument.spreadsheetml.comments+xml"/>
  <Override PartName="/xl/drawings/drawing20.xml" ContentType="application/vnd.openxmlformats-officedocument.drawing+xml"/>
  <Override PartName="/xl/comments21.xml" ContentType="application/vnd.openxmlformats-officedocument.spreadsheetml.comments+xml"/>
  <Override PartName="/xl/drawings/drawing21.xml" ContentType="application/vnd.openxmlformats-officedocument.drawing+xml"/>
  <Override PartName="/xl/comments22.xml" ContentType="application/vnd.openxmlformats-officedocument.spreadsheetml.comments+xml"/>
  <Override PartName="/xl/drawings/drawing22.xml" ContentType="application/vnd.openxmlformats-officedocument.drawing+xml"/>
  <Override PartName="/xl/comments23.xml" ContentType="application/vnd.openxmlformats-officedocument.spreadsheetml.comments+xml"/>
  <Override PartName="/xl/drawings/drawing23.xml" ContentType="application/vnd.openxmlformats-officedocument.drawing+xml"/>
  <Override PartName="/xl/comments24.xml" ContentType="application/vnd.openxmlformats-officedocument.spreadsheetml.comments+xml"/>
  <Override PartName="/xl/drawings/drawing24.xml" ContentType="application/vnd.openxmlformats-officedocument.drawing+xml"/>
  <Override PartName="/xl/comments2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Kobi/Documents/Research/summit/case_studies/borrowing_hydrogen/inputs/"/>
    </mc:Choice>
  </mc:AlternateContent>
  <xr:revisionPtr revIDLastSave="0" documentId="13_ncr:1_{CB935872-4AD9-AF46-910E-F6E686019089}" xr6:coauthVersionLast="43" xr6:coauthVersionMax="43" xr10:uidLastSave="{00000000-0000-0000-0000-000000000000}"/>
  <bookViews>
    <workbookView xWindow="0" yWindow="460" windowWidth="25600" windowHeight="15540" firstSheet="18" activeTab="22" xr2:uid="{00000000-000D-0000-FFFF-FFFF00000000}"/>
  </bookViews>
  <sheets>
    <sheet name="Template" sheetId="2" r:id="rId1"/>
    <sheet name="Settings" sheetId="1" r:id="rId2"/>
    <sheet name="Instructions" sheetId="3" r:id="rId3"/>
    <sheet name="36-Toluene" sheetId="4" r:id="rId4"/>
    <sheet name="37-sulfolane" sheetId="5" r:id="rId5"/>
    <sheet name="38-nitromethane" sheetId="7" r:id="rId6"/>
    <sheet name="38-dimethyl acetamide" sheetId="6" r:id="rId7"/>
    <sheet name="42-ethylbenzene" sheetId="12" r:id="rId8"/>
    <sheet name="43-butanol" sheetId="13" r:id="rId9"/>
    <sheet name="44-pyridine" sheetId="10" r:id="rId10"/>
    <sheet name="45-dmso" sheetId="14" r:id="rId11"/>
    <sheet name="46-1,2-dibromomethane" sheetId="15" r:id="rId12"/>
    <sheet name="48-1-chloropentane" sheetId="17" r:id="rId13"/>
    <sheet name="49-methyl pentanoate" sheetId="18" r:id="rId14"/>
    <sheet name="50-piperidine" sheetId="19" r:id="rId15"/>
    <sheet name="51-2,4-dimethyl-3-pentanoate" sheetId="20" r:id="rId16"/>
    <sheet name="52-toluene" sheetId="22" r:id="rId17"/>
    <sheet name="53-ethylbenzene" sheetId="23" r:id="rId18"/>
    <sheet name="54-pyridine" sheetId="25" r:id="rId19"/>
    <sheet name="55-1,4-difluorobenezene" sheetId="27" r:id="rId20"/>
    <sheet name="56-bromotrichloromethane" sheetId="16" r:id="rId21"/>
    <sheet name="57-CPME" sheetId="29" r:id="rId22"/>
    <sheet name="57-formic acid" sheetId="30" r:id="rId23"/>
    <sheet name="58-2-methyl-2-propanol" sheetId="31" r:id="rId24"/>
    <sheet name="59-triethylamine" sheetId="32" r:id="rId25"/>
    <sheet name="60-cyclohexane" sheetId="33" r:id="rId26"/>
  </sheets>
  <definedNames>
    <definedName name="_xlnm.Print_Area" localSheetId="3">'36-Toluene'!$A$1:$N$15</definedName>
    <definedName name="_xlnm.Print_Area" localSheetId="4">'37-sulfolane'!$A$1:$N$15</definedName>
    <definedName name="_xlnm.Print_Area" localSheetId="6">'38-dimethyl acetamide'!$A$1:$N$15</definedName>
    <definedName name="_xlnm.Print_Area" localSheetId="5">'38-nitromethane'!$A$1:$N$15</definedName>
    <definedName name="_xlnm.Print_Area" localSheetId="7">'42-ethylbenzene'!$A$1:$N$15</definedName>
    <definedName name="_xlnm.Print_Area" localSheetId="8">'43-butanol'!$A$1:$N$15</definedName>
    <definedName name="_xlnm.Print_Area" localSheetId="9">'44-pyridine'!$A$1:$N$15</definedName>
    <definedName name="_xlnm.Print_Area" localSheetId="10">'45-dmso'!$A$1:$N$15</definedName>
    <definedName name="_xlnm.Print_Area" localSheetId="11">'46-1,2-dibromomethane'!$A$1:$N$15</definedName>
    <definedName name="_xlnm.Print_Area" localSheetId="12">'48-1-chloropentane'!$A$1:$N$15</definedName>
    <definedName name="_xlnm.Print_Area" localSheetId="13">'49-methyl pentanoate'!$A$1:$N$15</definedName>
    <definedName name="_xlnm.Print_Area" localSheetId="14">'50-piperidine'!$A$1:$N$15</definedName>
    <definedName name="_xlnm.Print_Area" localSheetId="15">'51-2,4-dimethyl-3-pentanoate'!$A$1:$N$15</definedName>
    <definedName name="_xlnm.Print_Area" localSheetId="16">'52-toluene'!$A$1:$N$15</definedName>
    <definedName name="_xlnm.Print_Area" localSheetId="17">'53-ethylbenzene'!$A$1:$N$15</definedName>
    <definedName name="_xlnm.Print_Area" localSheetId="18">'54-pyridine'!$A$1:$N$15</definedName>
    <definedName name="_xlnm.Print_Area" localSheetId="19">'55-1,4-difluorobenezene'!$A$1:$N$15</definedName>
    <definedName name="_xlnm.Print_Area" localSheetId="20">'56-bromotrichloromethane'!$A$1:$N$15</definedName>
    <definedName name="_xlnm.Print_Area" localSheetId="21">'57-CPME'!$A$1:$N$15</definedName>
    <definedName name="_xlnm.Print_Area" localSheetId="22">'57-formic acid'!$A$1:$N$15</definedName>
    <definedName name="_xlnm.Print_Area" localSheetId="23">'58-2-methyl-2-propanol'!$A$1:$N$15</definedName>
    <definedName name="_xlnm.Print_Area" localSheetId="24">'59-triethylamine'!$A$1:$N$15</definedName>
    <definedName name="_xlnm.Print_Area" localSheetId="25">'60-cyclohexane'!$A$1:$N$15</definedName>
    <definedName name="_xlnm.Print_Area" localSheetId="0">Template!$A$1:$N$15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33" l="1"/>
  <c r="I13" i="33"/>
  <c r="D13" i="33"/>
  <c r="I10" i="33"/>
  <c r="I9" i="33"/>
  <c r="D9" i="33" s="1"/>
  <c r="F9" i="33"/>
  <c r="I8" i="33"/>
  <c r="D8" i="33" s="1"/>
  <c r="F8" i="33"/>
  <c r="I7" i="33"/>
  <c r="D7" i="33" s="1"/>
  <c r="F7" i="33"/>
  <c r="I6" i="33"/>
  <c r="F6" i="33"/>
  <c r="D6" i="33"/>
  <c r="F5" i="33"/>
  <c r="D5" i="33"/>
  <c r="E1" i="33"/>
  <c r="D15" i="32"/>
  <c r="I13" i="32"/>
  <c r="D13" i="32"/>
  <c r="I10" i="32"/>
  <c r="I9" i="32"/>
  <c r="D9" i="32" s="1"/>
  <c r="F9" i="32"/>
  <c r="I8" i="32"/>
  <c r="D8" i="32" s="1"/>
  <c r="F8" i="32"/>
  <c r="I7" i="32"/>
  <c r="D7" i="32" s="1"/>
  <c r="F7" i="32"/>
  <c r="I6" i="32"/>
  <c r="F6" i="32"/>
  <c r="D6" i="32"/>
  <c r="F5" i="32"/>
  <c r="D5" i="32"/>
  <c r="E1" i="32"/>
  <c r="I13" i="31"/>
  <c r="D13" i="31" s="1"/>
  <c r="D15" i="31" s="1"/>
  <c r="I10" i="31"/>
  <c r="I9" i="31"/>
  <c r="F9" i="31"/>
  <c r="D9" i="31"/>
  <c r="I8" i="31"/>
  <c r="D8" i="31" s="1"/>
  <c r="F8" i="31"/>
  <c r="I7" i="31"/>
  <c r="D7" i="31" s="1"/>
  <c r="F7" i="31"/>
  <c r="I6" i="31"/>
  <c r="F6" i="31"/>
  <c r="D6" i="31"/>
  <c r="F5" i="31"/>
  <c r="D5" i="31"/>
  <c r="E1" i="31"/>
  <c r="I13" i="30"/>
  <c r="D13" i="30"/>
  <c r="D15" i="30" s="1"/>
  <c r="I10" i="30"/>
  <c r="I9" i="30"/>
  <c r="F9" i="30"/>
  <c r="D9" i="30"/>
  <c r="I8" i="30"/>
  <c r="D8" i="30" s="1"/>
  <c r="F8" i="30"/>
  <c r="I7" i="30"/>
  <c r="D7" i="30" s="1"/>
  <c r="F7" i="30"/>
  <c r="I6" i="30"/>
  <c r="F6" i="30"/>
  <c r="D6" i="30"/>
  <c r="F5" i="30"/>
  <c r="D5" i="30"/>
  <c r="E1" i="30"/>
  <c r="I13" i="29" l="1"/>
  <c r="D13" i="29"/>
  <c r="D15" i="29" s="1"/>
  <c r="I10" i="29"/>
  <c r="I9" i="29"/>
  <c r="D9" i="29" s="1"/>
  <c r="F9" i="29"/>
  <c r="I8" i="29"/>
  <c r="D8" i="29" s="1"/>
  <c r="F8" i="29"/>
  <c r="I7" i="29"/>
  <c r="D7" i="29" s="1"/>
  <c r="F7" i="29"/>
  <c r="I6" i="29"/>
  <c r="D6" i="29" s="1"/>
  <c r="F6" i="29"/>
  <c r="F5" i="29"/>
  <c r="D5" i="29"/>
  <c r="E1" i="29"/>
  <c r="I13" i="27"/>
  <c r="D13" i="27"/>
  <c r="D15" i="27" s="1"/>
  <c r="I10" i="27"/>
  <c r="I9" i="27"/>
  <c r="D9" i="27" s="1"/>
  <c r="F9" i="27"/>
  <c r="I8" i="27"/>
  <c r="D8" i="27" s="1"/>
  <c r="F8" i="27"/>
  <c r="I7" i="27"/>
  <c r="F7" i="27"/>
  <c r="D7" i="27"/>
  <c r="I6" i="27"/>
  <c r="F6" i="27" s="1"/>
  <c r="F5" i="27"/>
  <c r="D5" i="27"/>
  <c r="E1" i="27"/>
  <c r="I13" i="25"/>
  <c r="D13" i="25"/>
  <c r="D15" i="25" s="1"/>
  <c r="I10" i="25"/>
  <c r="I9" i="25"/>
  <c r="D9" i="25" s="1"/>
  <c r="F9" i="25"/>
  <c r="I8" i="25"/>
  <c r="D8" i="25" s="1"/>
  <c r="F8" i="25"/>
  <c r="I7" i="25"/>
  <c r="F7" i="25"/>
  <c r="D7" i="25"/>
  <c r="I6" i="25"/>
  <c r="D6" i="25" s="1"/>
  <c r="F6" i="25"/>
  <c r="F5" i="25"/>
  <c r="D5" i="25"/>
  <c r="E1" i="25"/>
  <c r="I10" i="23"/>
  <c r="D6" i="27" l="1"/>
  <c r="I13" i="23"/>
  <c r="D13" i="23" s="1"/>
  <c r="D15" i="23" s="1"/>
  <c r="I9" i="23"/>
  <c r="D9" i="23" s="1"/>
  <c r="F9" i="23"/>
  <c r="I8" i="23"/>
  <c r="D8" i="23" s="1"/>
  <c r="F8" i="23"/>
  <c r="I7" i="23"/>
  <c r="D7" i="23" s="1"/>
  <c r="F7" i="23"/>
  <c r="I6" i="23"/>
  <c r="F6" i="23" s="1"/>
  <c r="D6" i="23"/>
  <c r="F5" i="23"/>
  <c r="D5" i="23"/>
  <c r="E1" i="23"/>
  <c r="I13" i="22" l="1"/>
  <c r="D13" i="22" s="1"/>
  <c r="D15" i="22" s="1"/>
  <c r="I10" i="22"/>
  <c r="I9" i="22"/>
  <c r="D9" i="22" s="1"/>
  <c r="F9" i="22"/>
  <c r="I8" i="22"/>
  <c r="D8" i="22" s="1"/>
  <c r="F8" i="22"/>
  <c r="I7" i="22"/>
  <c r="D7" i="22" s="1"/>
  <c r="F7" i="22"/>
  <c r="I6" i="22"/>
  <c r="D6" i="22" s="1"/>
  <c r="F5" i="22"/>
  <c r="D5" i="22"/>
  <c r="E1" i="22"/>
  <c r="I13" i="20"/>
  <c r="D13" i="20" s="1"/>
  <c r="D15" i="20" s="1"/>
  <c r="I10" i="20"/>
  <c r="I9" i="20"/>
  <c r="D9" i="20" s="1"/>
  <c r="F9" i="20"/>
  <c r="I8" i="20"/>
  <c r="D8" i="20" s="1"/>
  <c r="F8" i="20"/>
  <c r="I7" i="20"/>
  <c r="D7" i="20" s="1"/>
  <c r="F7" i="20"/>
  <c r="I6" i="20"/>
  <c r="F6" i="20" s="1"/>
  <c r="F5" i="20"/>
  <c r="D5" i="20"/>
  <c r="E1" i="20"/>
  <c r="I13" i="19"/>
  <c r="D13" i="19" s="1"/>
  <c r="D15" i="19" s="1"/>
  <c r="I10" i="19"/>
  <c r="I9" i="19"/>
  <c r="D9" i="19" s="1"/>
  <c r="F9" i="19"/>
  <c r="I8" i="19"/>
  <c r="D8" i="19" s="1"/>
  <c r="F8" i="19"/>
  <c r="I7" i="19"/>
  <c r="D7" i="19" s="1"/>
  <c r="F7" i="19"/>
  <c r="I6" i="19"/>
  <c r="F6" i="19" s="1"/>
  <c r="F5" i="19"/>
  <c r="D5" i="19"/>
  <c r="E1" i="19"/>
  <c r="F6" i="22" l="1"/>
  <c r="D6" i="20"/>
  <c r="D6" i="19"/>
  <c r="I10" i="14"/>
  <c r="I13" i="18" l="1"/>
  <c r="D13" i="18" s="1"/>
  <c r="D15" i="18" s="1"/>
  <c r="I10" i="18"/>
  <c r="I9" i="18"/>
  <c r="D9" i="18" s="1"/>
  <c r="F9" i="18"/>
  <c r="I8" i="18"/>
  <c r="D8" i="18" s="1"/>
  <c r="F8" i="18"/>
  <c r="I7" i="18"/>
  <c r="D7" i="18" s="1"/>
  <c r="F7" i="18"/>
  <c r="I6" i="18"/>
  <c r="F6" i="18" s="1"/>
  <c r="F5" i="18"/>
  <c r="D5" i="18"/>
  <c r="E1" i="18"/>
  <c r="I13" i="17"/>
  <c r="D13" i="17" s="1"/>
  <c r="D15" i="17" s="1"/>
  <c r="I10" i="17"/>
  <c r="I9" i="17"/>
  <c r="D9" i="17" s="1"/>
  <c r="F9" i="17"/>
  <c r="I8" i="17"/>
  <c r="D8" i="17" s="1"/>
  <c r="F8" i="17"/>
  <c r="I7" i="17"/>
  <c r="D7" i="17" s="1"/>
  <c r="F7" i="17"/>
  <c r="I6" i="17"/>
  <c r="F6" i="17" s="1"/>
  <c r="F5" i="17"/>
  <c r="D5" i="17"/>
  <c r="E1" i="17"/>
  <c r="I13" i="16"/>
  <c r="D13" i="16" s="1"/>
  <c r="D15" i="16" s="1"/>
  <c r="I10" i="16"/>
  <c r="I9" i="16"/>
  <c r="D9" i="16" s="1"/>
  <c r="F9" i="16"/>
  <c r="I8" i="16"/>
  <c r="D8" i="16" s="1"/>
  <c r="F8" i="16"/>
  <c r="I7" i="16"/>
  <c r="D7" i="16" s="1"/>
  <c r="F7" i="16"/>
  <c r="I6" i="16"/>
  <c r="F6" i="16" s="1"/>
  <c r="F5" i="16"/>
  <c r="D5" i="16"/>
  <c r="E1" i="16"/>
  <c r="I13" i="15"/>
  <c r="D13" i="15" s="1"/>
  <c r="D15" i="15" s="1"/>
  <c r="I9" i="15"/>
  <c r="D9" i="15" s="1"/>
  <c r="F9" i="15"/>
  <c r="I8" i="15"/>
  <c r="D8" i="15" s="1"/>
  <c r="F8" i="15"/>
  <c r="I7" i="15"/>
  <c r="D7" i="15" s="1"/>
  <c r="F7" i="15"/>
  <c r="I6" i="15"/>
  <c r="D6" i="15" s="1"/>
  <c r="F5" i="15"/>
  <c r="D5" i="15"/>
  <c r="E1" i="15"/>
  <c r="I13" i="14"/>
  <c r="D13" i="14" s="1"/>
  <c r="D15" i="14" s="1"/>
  <c r="I9" i="14"/>
  <c r="D9" i="14" s="1"/>
  <c r="F9" i="14"/>
  <c r="I8" i="14"/>
  <c r="D8" i="14" s="1"/>
  <c r="F8" i="14"/>
  <c r="I7" i="14"/>
  <c r="F7" i="14"/>
  <c r="D7" i="14"/>
  <c r="I6" i="14"/>
  <c r="F6" i="14" s="1"/>
  <c r="F5" i="14"/>
  <c r="D5" i="14"/>
  <c r="E1" i="14"/>
  <c r="I13" i="13"/>
  <c r="D13" i="13" s="1"/>
  <c r="D15" i="13" s="1"/>
  <c r="I10" i="13"/>
  <c r="I9" i="13"/>
  <c r="D9" i="13" s="1"/>
  <c r="F9" i="13"/>
  <c r="I8" i="13"/>
  <c r="D8" i="13" s="1"/>
  <c r="F8" i="13"/>
  <c r="I7" i="13"/>
  <c r="D7" i="13" s="1"/>
  <c r="F7" i="13"/>
  <c r="I6" i="13"/>
  <c r="F6" i="13" s="1"/>
  <c r="F5" i="13"/>
  <c r="D5" i="13"/>
  <c r="E1" i="13"/>
  <c r="I13" i="12"/>
  <c r="D13" i="12" s="1"/>
  <c r="D15" i="12" s="1"/>
  <c r="I10" i="12"/>
  <c r="I9" i="12"/>
  <c r="D9" i="12" s="1"/>
  <c r="F9" i="12"/>
  <c r="I8" i="12"/>
  <c r="D8" i="12" s="1"/>
  <c r="F8" i="12"/>
  <c r="I7" i="12"/>
  <c r="D7" i="12" s="1"/>
  <c r="F7" i="12"/>
  <c r="I6" i="12"/>
  <c r="F6" i="12" s="1"/>
  <c r="F5" i="12"/>
  <c r="D5" i="12"/>
  <c r="E1" i="12"/>
  <c r="D6" i="12" l="1"/>
  <c r="F6" i="15"/>
  <c r="D6" i="13"/>
  <c r="D6" i="14"/>
  <c r="D6" i="16"/>
  <c r="D6" i="18"/>
  <c r="D6" i="17"/>
  <c r="I13" i="10"/>
  <c r="D13" i="10" s="1"/>
  <c r="D15" i="10" s="1"/>
  <c r="I10" i="10"/>
  <c r="I9" i="10"/>
  <c r="D9" i="10" s="1"/>
  <c r="F9" i="10"/>
  <c r="I8" i="10"/>
  <c r="D8" i="10" s="1"/>
  <c r="F8" i="10"/>
  <c r="I7" i="10"/>
  <c r="D7" i="10" s="1"/>
  <c r="F7" i="10"/>
  <c r="I6" i="10"/>
  <c r="D6" i="10" s="1"/>
  <c r="F5" i="10"/>
  <c r="D5" i="10"/>
  <c r="E1" i="10"/>
  <c r="F6" i="10" l="1"/>
  <c r="I13" i="7"/>
  <c r="D13" i="7" s="1"/>
  <c r="D15" i="7" s="1"/>
  <c r="I10" i="7"/>
  <c r="I9" i="7"/>
  <c r="D9" i="7" s="1"/>
  <c r="F9" i="7"/>
  <c r="I8" i="7"/>
  <c r="D8" i="7" s="1"/>
  <c r="F8" i="7"/>
  <c r="I7" i="7"/>
  <c r="D7" i="7" s="1"/>
  <c r="F7" i="7"/>
  <c r="I6" i="7"/>
  <c r="D6" i="7" s="1"/>
  <c r="F6" i="7"/>
  <c r="F5" i="7"/>
  <c r="D5" i="7"/>
  <c r="E1" i="7"/>
  <c r="I13" i="6"/>
  <c r="D13" i="6" s="1"/>
  <c r="D15" i="6" s="1"/>
  <c r="I10" i="6"/>
  <c r="I9" i="6"/>
  <c r="D9" i="6" s="1"/>
  <c r="F9" i="6"/>
  <c r="I8" i="6"/>
  <c r="D8" i="6" s="1"/>
  <c r="F8" i="6"/>
  <c r="I7" i="6"/>
  <c r="D7" i="6" s="1"/>
  <c r="F7" i="6"/>
  <c r="I6" i="6"/>
  <c r="D6" i="6" s="1"/>
  <c r="F6" i="6"/>
  <c r="F5" i="6"/>
  <c r="D5" i="6"/>
  <c r="E1" i="6"/>
  <c r="I13" i="5"/>
  <c r="D13" i="5" s="1"/>
  <c r="D15" i="5" s="1"/>
  <c r="I10" i="5"/>
  <c r="I9" i="5"/>
  <c r="D9" i="5" s="1"/>
  <c r="F9" i="5"/>
  <c r="I8" i="5"/>
  <c r="D8" i="5" s="1"/>
  <c r="F8" i="5"/>
  <c r="I7" i="5"/>
  <c r="D7" i="5" s="1"/>
  <c r="F7" i="5"/>
  <c r="I6" i="5"/>
  <c r="D6" i="5" s="1"/>
  <c r="F6" i="5"/>
  <c r="F5" i="5"/>
  <c r="D5" i="5"/>
  <c r="E1" i="5"/>
  <c r="I13" i="4"/>
  <c r="D13" i="4" s="1"/>
  <c r="D15" i="4" s="1"/>
  <c r="I10" i="4"/>
  <c r="I9" i="4"/>
  <c r="D9" i="4" s="1"/>
  <c r="F9" i="4"/>
  <c r="I8" i="4"/>
  <c r="D8" i="4" s="1"/>
  <c r="F8" i="4"/>
  <c r="I7" i="4"/>
  <c r="D7" i="4" s="1"/>
  <c r="F7" i="4"/>
  <c r="I6" i="4"/>
  <c r="D6" i="4" s="1"/>
  <c r="F6" i="4"/>
  <c r="F5" i="4"/>
  <c r="D5" i="4"/>
  <c r="E1" i="4"/>
  <c r="I10" i="2"/>
  <c r="I9" i="2"/>
  <c r="I7" i="2"/>
  <c r="I8" i="2"/>
  <c r="D8" i="2" s="1"/>
  <c r="I6" i="2"/>
  <c r="D6" i="2" s="1"/>
  <c r="F8" i="2"/>
  <c r="F6" i="2" l="1"/>
  <c r="F7" i="2"/>
  <c r="F9" i="2"/>
  <c r="F5" i="2"/>
  <c r="D7" i="2"/>
  <c r="E1" i="2"/>
  <c r="D5" i="2"/>
  <c r="I13" i="2"/>
  <c r="D13" i="2" s="1"/>
  <c r="D15" i="2" s="1"/>
  <c r="D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B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Limiting reagent.</t>
        </r>
      </text>
    </comment>
    <comment ref="C5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Keep this "1".</t>
        </r>
      </text>
    </comment>
    <comment ref="E5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"g" or "mg".</t>
        </r>
      </text>
    </comment>
    <comment ref="F5" authorId="0" shapeId="0" xr:uid="{00000000-0006-0000-0000-00000400000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 based on density.</t>
        </r>
      </text>
    </comment>
    <comment ref="G5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"mL" or "uL".</t>
        </r>
      </text>
    </comment>
    <comment ref="I5" authorId="0" shapeId="0" xr:uid="{00000000-0006-0000-0000-00000600000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 this to arrive at the required scale.</t>
        </r>
      </text>
    </comment>
    <comment ref="J5" authorId="0" shapeId="0" xr:uid="{00000000-0006-0000-0000-00000700000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K5" authorId="0" shapeId="0" xr:uid="{00000000-0006-0000-0000-00000800000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purity is given, the weight/volume are adjusted automatically.</t>
        </r>
      </text>
    </comment>
    <comment ref="F6" authorId="0" shapeId="0" xr:uid="{00000000-0006-0000-0000-00000900000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</t>
        </r>
      </text>
    </comment>
    <comment ref="D7" authorId="0" shapeId="0" xr:uid="{00000000-0006-0000-0000-00000A00000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7" authorId="0" shapeId="0" xr:uid="{00000000-0006-0000-0000-00000B00000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7" authorId="0" shapeId="0" xr:uid="{00000000-0006-0000-0000-00000C00000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8" authorId="0" shapeId="0" xr:uid="{00000000-0006-0000-0000-00000D00000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8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8" authorId="0" shapeId="0" xr:uid="{00000000-0006-0000-0000-00000F00000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9" authorId="0" shapeId="0" xr:uid="{00000000-0006-0000-0000-00001000000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9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9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10" authorId="0" shapeId="0" xr:uid="{00000000-0006-0000-0000-000013000000}">
      <text>
        <r>
          <rPr>
            <b/>
            <sz val="9"/>
            <color rgb="FF000000"/>
            <rFont val="Tahoma"/>
            <family val="2"/>
            <charset val="204"/>
          </rPr>
          <t>O Zhurakovskyi: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Automatic based on solvent 1 + solvent 2.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C5" authorId="0" shapeId="0" xr:uid="{22AA7DC1-BC2F-2942-821F-E251635DB119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Keep this "1".</t>
        </r>
      </text>
    </comment>
    <comment ref="E5" authorId="0" shapeId="0" xr:uid="{A363ABF3-2800-0E45-967A-4E02018A8A76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"g" or "mg".</t>
        </r>
      </text>
    </comment>
    <comment ref="F5" authorId="0" shapeId="0" xr:uid="{117EA63F-A01E-F043-B01A-D733217AF79E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 based on density.</t>
        </r>
      </text>
    </comment>
    <comment ref="G5" authorId="0" shapeId="0" xr:uid="{148A46FB-0BD9-DC40-8D01-2186A4D7A8C4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"mL" or "uL".</t>
        </r>
      </text>
    </comment>
    <comment ref="I5" authorId="0" shapeId="0" xr:uid="{7316EFC7-303B-AF44-AEA9-2B5804C04F03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 this to arrive at the required scale.</t>
        </r>
      </text>
    </comment>
    <comment ref="J5" authorId="0" shapeId="0" xr:uid="{B2C7CD7D-960A-574E-814A-BAA448216B7E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K5" authorId="0" shapeId="0" xr:uid="{31FFFA9B-D58C-CB41-B437-9041F3C993B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purity is given, the weight/volume are adjusted automatically.</t>
        </r>
      </text>
    </comment>
    <comment ref="F6" authorId="0" shapeId="0" xr:uid="{FAA2F2D7-06DD-354B-8931-8AB2EF7D2DF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</t>
        </r>
      </text>
    </comment>
    <comment ref="J6" authorId="0" shapeId="0" xr:uid="{8FE2DC79-7F7E-F94C-8D1E-A341A01B9D5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D7" authorId="0" shapeId="0" xr:uid="{9E113A2F-F970-6A46-86C7-DCD8BA13CEF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7" authorId="0" shapeId="0" xr:uid="{3515A340-CA12-B244-B63D-2DDA8DE7DD83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7" authorId="0" shapeId="0" xr:uid="{3D1D5CD0-FA2D-0243-A673-6645C77035A3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8" authorId="0" shapeId="0" xr:uid="{9271A139-AB96-6649-80DF-CAD47041D531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8" authorId="0" shapeId="0" xr:uid="{3379F43A-60F0-ED4F-936D-4C10EC98D34D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8" authorId="0" shapeId="0" xr:uid="{F362BC81-CCB8-D24D-9A9E-13F581899952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9" authorId="0" shapeId="0" xr:uid="{F190D3EF-1B62-3D47-8423-96E6FBB06E18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9" authorId="0" shapeId="0" xr:uid="{2E160FD7-0439-9E44-8CAB-78FFE05DE966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9" authorId="0" shapeId="0" xr:uid="{00C9DB01-7307-324A-9472-B6A05438BECA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10" authorId="0" shapeId="0" xr:uid="{E10A4976-BD61-214F-A525-511667748CE4}">
      <text>
        <r>
          <rPr>
            <b/>
            <sz val="9"/>
            <color rgb="FF000000"/>
            <rFont val="Tahoma"/>
            <family val="2"/>
            <charset val="204"/>
          </rPr>
          <t>O Zhurakovskyi: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Automatic based on solvent 1 + solvent 2.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C5" authorId="0" shapeId="0" xr:uid="{BCE0706C-A41F-7448-BA51-2660CCE28AC9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Keep this "1".</t>
        </r>
      </text>
    </comment>
    <comment ref="E5" authorId="0" shapeId="0" xr:uid="{E7DBAA55-717A-B540-854D-7C1127436C96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"g" or "mg".</t>
        </r>
      </text>
    </comment>
    <comment ref="F5" authorId="0" shapeId="0" xr:uid="{826E355B-8CCE-DB41-AFDB-5E01FA3CF0D4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 based on density.</t>
        </r>
      </text>
    </comment>
    <comment ref="G5" authorId="0" shapeId="0" xr:uid="{DB70CA58-2771-E24E-BEEB-87BC04EB9BEE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"mL" or "uL".</t>
        </r>
      </text>
    </comment>
    <comment ref="I5" authorId="0" shapeId="0" xr:uid="{AB502805-ACD9-104E-94A3-2BE2E3C25D16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 this to arrive at the required scale.</t>
        </r>
      </text>
    </comment>
    <comment ref="J5" authorId="0" shapeId="0" xr:uid="{207BB1BF-A89E-884A-B11F-F77D9A7DF64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K5" authorId="0" shapeId="0" xr:uid="{7A1ED9DA-CA86-ED41-985E-131581324938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purity is given, the weight/volume are adjusted automatically.</t>
        </r>
      </text>
    </comment>
    <comment ref="F6" authorId="0" shapeId="0" xr:uid="{FC9CAF6F-D8A3-0C4C-9E33-B07ECAC4C099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</t>
        </r>
      </text>
    </comment>
    <comment ref="J6" authorId="0" shapeId="0" xr:uid="{62F7DCA6-EB99-E84D-BBE3-6EE1F76C8F0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D7" authorId="0" shapeId="0" xr:uid="{32FBB694-07D1-AC4A-87EB-CB7B942C35FE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7" authorId="0" shapeId="0" xr:uid="{EAC033A6-654D-9046-83C9-B35247E8A51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7" authorId="0" shapeId="0" xr:uid="{4A4314F6-5353-1D43-BDA1-ABD85500ADD5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8" authorId="0" shapeId="0" xr:uid="{7C89464F-54F3-F843-ACE5-8BF68B106CBA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8" authorId="0" shapeId="0" xr:uid="{AC056B5F-F899-5448-950F-F5CCECA87B56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8" authorId="0" shapeId="0" xr:uid="{D8859748-E6C1-BE4D-8623-61BCE7068E68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9" authorId="0" shapeId="0" xr:uid="{6E12DF21-920E-A74A-9F68-4524FF28E565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9" authorId="0" shapeId="0" xr:uid="{BAD73DE3-BC90-5448-ADDE-233D6D7CF2C8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9" authorId="0" shapeId="0" xr:uid="{C1957B50-2592-384D-AAC8-452C4014D842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10" authorId="0" shapeId="0" xr:uid="{3DEE4069-6E26-E041-8813-C863E53D8B01}">
      <text>
        <r>
          <rPr>
            <b/>
            <sz val="9"/>
            <color rgb="FF000000"/>
            <rFont val="Tahoma"/>
            <family val="2"/>
            <charset val="204"/>
          </rPr>
          <t>O Zhurakovskyi: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Automatic based on solvent 1 + solvent 2.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C5" authorId="0" shapeId="0" xr:uid="{7B1E5660-C2E0-DC49-AD7E-E508EC0D4F3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Keep this "1".</t>
        </r>
      </text>
    </comment>
    <comment ref="E5" authorId="0" shapeId="0" xr:uid="{579A4974-ADE5-B64F-B834-33A980DCA34A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"g" or "mg".</t>
        </r>
      </text>
    </comment>
    <comment ref="F5" authorId="0" shapeId="0" xr:uid="{A7D5BC9E-069D-354F-A957-75B7EFC623D2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 based on density.</t>
        </r>
      </text>
    </comment>
    <comment ref="G5" authorId="0" shapeId="0" xr:uid="{1B5E705B-FD49-4642-8783-59311D983CBC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"mL" or "uL".</t>
        </r>
      </text>
    </comment>
    <comment ref="I5" authorId="0" shapeId="0" xr:uid="{E9D08C6A-CF32-DA4C-B83C-049DC473C668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 this to arrive at the required scale.</t>
        </r>
      </text>
    </comment>
    <comment ref="J5" authorId="0" shapeId="0" xr:uid="{A706C864-A910-514A-BA94-0ACA12889F41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K5" authorId="0" shapeId="0" xr:uid="{5A5CB933-76D8-D845-9492-5E6CA814E731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purity is given, the weight/volume are adjusted automatically.</t>
        </r>
      </text>
    </comment>
    <comment ref="F6" authorId="0" shapeId="0" xr:uid="{3DC80F8C-B792-D941-8389-F40108D138CF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</t>
        </r>
      </text>
    </comment>
    <comment ref="J6" authorId="0" shapeId="0" xr:uid="{4E7835F0-3A87-D846-8012-8CA356FBA4D2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D7" authorId="0" shapeId="0" xr:uid="{ED261729-DFD3-1143-A1D5-B783770D45D8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7" authorId="0" shapeId="0" xr:uid="{67B647FA-DE94-094B-8A64-4D8635EC8FEA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7" authorId="0" shapeId="0" xr:uid="{385CEEDE-6D3F-DA48-BB1B-9CB3E4427CE3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8" authorId="0" shapeId="0" xr:uid="{0478F688-5151-0648-918A-0200301EDA11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8" authorId="0" shapeId="0" xr:uid="{C43B9F94-E9BD-2441-B7D2-49FD86D65A6A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8" authorId="0" shapeId="0" xr:uid="{D75C5EBD-2D50-A444-B0B8-EE99169F924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9" authorId="0" shapeId="0" xr:uid="{58CB4B42-CF37-7C4B-93EE-77869FE49276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9" authorId="0" shapeId="0" xr:uid="{873FF268-EBFA-5145-9BE7-C628B9E428B8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9" authorId="0" shapeId="0" xr:uid="{AD6DC9A9-AF15-9646-A375-C91194928E58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10" authorId="0" shapeId="0" xr:uid="{F89D18FF-051F-CE4B-A4F9-3DB977207663}">
      <text>
        <r>
          <rPr>
            <b/>
            <sz val="9"/>
            <color rgb="FF000000"/>
            <rFont val="Tahoma"/>
            <family val="2"/>
            <charset val="204"/>
          </rPr>
          <t>O Zhurakovskyi: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Automatic based on solvent 1 + solvent 2.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C5" authorId="0" shapeId="0" xr:uid="{40175577-4E67-7344-AB0A-D9835991DB92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Keep this "1".</t>
        </r>
      </text>
    </comment>
    <comment ref="E5" authorId="0" shapeId="0" xr:uid="{171EA470-094E-414C-9197-17814A9388D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"g" or "mg".</t>
        </r>
      </text>
    </comment>
    <comment ref="F5" authorId="0" shapeId="0" xr:uid="{92435E0C-E1D5-7D40-8F01-0BFAFC1FACB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 based on density.</t>
        </r>
      </text>
    </comment>
    <comment ref="G5" authorId="0" shapeId="0" xr:uid="{211E53D3-0933-8843-8CFC-9E5D7DB455EA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"mL" or "uL".</t>
        </r>
      </text>
    </comment>
    <comment ref="I5" authorId="0" shapeId="0" xr:uid="{F5AA6BBB-2924-F842-B2E5-645A588B9B6F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 this to arrive at the required scale.</t>
        </r>
      </text>
    </comment>
    <comment ref="J5" authorId="0" shapeId="0" xr:uid="{4A8C2C6B-2C4A-2842-8DE4-20AB81C63BBD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K5" authorId="0" shapeId="0" xr:uid="{EF82C42D-B393-EB45-8269-98B1E96A5C23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purity is given, the weight/volume are adjusted automatically.</t>
        </r>
      </text>
    </comment>
    <comment ref="F6" authorId="0" shapeId="0" xr:uid="{1B396876-D307-8B42-8273-365AEFA56371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</t>
        </r>
      </text>
    </comment>
    <comment ref="J6" authorId="0" shapeId="0" xr:uid="{AA367DE2-3EDB-0947-B2CE-3011A7C3F1A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D7" authorId="0" shapeId="0" xr:uid="{6DCF612A-2208-BF45-9792-7C6E5B2E269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7" authorId="0" shapeId="0" xr:uid="{AADD3E61-59D2-2F4A-B53B-C263CBC0124A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7" authorId="0" shapeId="0" xr:uid="{F44424AA-3756-A34F-A95D-281E98110001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8" authorId="0" shapeId="0" xr:uid="{27096E24-CAE7-8241-85F8-2F520783E8E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8" authorId="0" shapeId="0" xr:uid="{E7B15CD0-10AC-0540-A351-AFF5DF22624F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8" authorId="0" shapeId="0" xr:uid="{CED65A6A-9EE1-D045-9130-3310EC7A2E7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9" authorId="0" shapeId="0" xr:uid="{4D773675-F30E-5043-8BA8-CCC23F663C0C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9" authorId="0" shapeId="0" xr:uid="{2D715881-F390-204C-A8D9-631A383DEB7D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9" authorId="0" shapeId="0" xr:uid="{ADCE154C-8F1C-644C-BD00-D58CFA51A0F9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10" authorId="0" shapeId="0" xr:uid="{209AECA6-AAFB-4A41-A80A-AA0EAD897EBE}">
      <text>
        <r>
          <rPr>
            <b/>
            <sz val="9"/>
            <color rgb="FF000000"/>
            <rFont val="Tahoma"/>
            <family val="2"/>
            <charset val="204"/>
          </rPr>
          <t>O Zhurakovskyi: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Automatic based on solvent 1 + solvent 2.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C5" authorId="0" shapeId="0" xr:uid="{F73434BE-03B7-1C4C-9E6E-B1FF672E575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Keep this "1".</t>
        </r>
      </text>
    </comment>
    <comment ref="E5" authorId="0" shapeId="0" xr:uid="{BCACDB9C-4C62-7D45-A75E-6DA28DC59B65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"g" or "mg".</t>
        </r>
      </text>
    </comment>
    <comment ref="F5" authorId="0" shapeId="0" xr:uid="{1086B382-6E0C-1C49-BF95-FE8736DC8F07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 based on density.</t>
        </r>
      </text>
    </comment>
    <comment ref="G5" authorId="0" shapeId="0" xr:uid="{5B7FB500-37C2-DE4B-978E-685F1F13308A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"mL" or "uL".</t>
        </r>
      </text>
    </comment>
    <comment ref="I5" authorId="0" shapeId="0" xr:uid="{8646C4AA-E725-D94D-989C-0890042C3F2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 this to arrive at the required scale.</t>
        </r>
      </text>
    </comment>
    <comment ref="J5" authorId="0" shapeId="0" xr:uid="{29A7AFCE-8CBF-314E-AB41-075475076DDC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K5" authorId="0" shapeId="0" xr:uid="{73C377E0-E0E6-4940-9F17-6826699C20B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purity is given, the weight/volume are adjusted automatically.</t>
        </r>
      </text>
    </comment>
    <comment ref="F6" authorId="0" shapeId="0" xr:uid="{F95EDFE8-4A9B-1040-A16A-140B5FDC766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</t>
        </r>
      </text>
    </comment>
    <comment ref="J6" authorId="0" shapeId="0" xr:uid="{FF8ADB24-775B-C841-B43C-0BC87B1EF9C7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D7" authorId="0" shapeId="0" xr:uid="{E631B4F5-CEB2-5D4E-805E-1BDF110EBBDF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7" authorId="0" shapeId="0" xr:uid="{7ACA2EFE-1731-314C-A93B-CA8EC80749E3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7" authorId="0" shapeId="0" xr:uid="{427D7A25-B5BE-7D40-8059-3B9790CD3122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8" authorId="0" shapeId="0" xr:uid="{3EF29535-DD7D-C946-9C00-7FCE4AF7FAE1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8" authorId="0" shapeId="0" xr:uid="{7E5E736A-AE00-C240-AB1F-B1FF008BA654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8" authorId="0" shapeId="0" xr:uid="{BE663781-8070-4640-B9D2-94880ADA25B1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9" authorId="0" shapeId="0" xr:uid="{6AAD25AD-F4A6-7E4A-AEC5-02FF05355AF8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9" authorId="0" shapeId="0" xr:uid="{59D3708A-0817-3F48-807A-B11045EBE166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9" authorId="0" shapeId="0" xr:uid="{18824314-E4DC-CC45-8A9E-2D7363B16659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10" authorId="0" shapeId="0" xr:uid="{F94998D8-A223-8147-B385-E8304D570E4D}">
      <text>
        <r>
          <rPr>
            <b/>
            <sz val="9"/>
            <color rgb="FF000000"/>
            <rFont val="Tahoma"/>
            <family val="2"/>
            <charset val="204"/>
          </rPr>
          <t>O Zhurakovskyi: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Automatic based on solvent 1 + solvent 2.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C5" authorId="0" shapeId="0" xr:uid="{E8671E5C-A130-F54B-B50B-3B3DA60856E5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Keep this "1".</t>
        </r>
      </text>
    </comment>
    <comment ref="E5" authorId="0" shapeId="0" xr:uid="{8D258E19-E57D-1341-BC24-16C8EDF6A7EC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"g" or "mg".</t>
        </r>
      </text>
    </comment>
    <comment ref="F5" authorId="0" shapeId="0" xr:uid="{4234DE8F-91C3-3241-AF04-9B2C69DAA17D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 based on density.</t>
        </r>
      </text>
    </comment>
    <comment ref="G5" authorId="0" shapeId="0" xr:uid="{47DAD8D9-4CBB-0042-9404-F59032C5ABC4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"mL" or "uL".</t>
        </r>
      </text>
    </comment>
    <comment ref="I5" authorId="0" shapeId="0" xr:uid="{EC815254-DFEF-0441-B5E9-21252CF46A8F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 this to arrive at the required scale.</t>
        </r>
      </text>
    </comment>
    <comment ref="J5" authorId="0" shapeId="0" xr:uid="{B89E785A-4352-5B4F-8EC5-AF3123A4997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K5" authorId="0" shapeId="0" xr:uid="{1D98DD6F-A463-0B4B-B442-713CCCF33825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purity is given, the weight/volume are adjusted automatically.</t>
        </r>
      </text>
    </comment>
    <comment ref="F6" authorId="0" shapeId="0" xr:uid="{CE5E2A4E-AA8E-C842-8EAB-9819D1C85862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</t>
        </r>
      </text>
    </comment>
    <comment ref="J6" authorId="0" shapeId="0" xr:uid="{67F3797E-A17C-4B41-93A1-4FB6529C9B43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D7" authorId="0" shapeId="0" xr:uid="{DAAB327D-6C30-6445-97BD-E73F27C63A9A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7" authorId="0" shapeId="0" xr:uid="{95E42407-0589-A74C-BF95-FEAF6ADD8078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7" authorId="0" shapeId="0" xr:uid="{BBE6599A-432E-CA44-9F8A-DC04F712F0C9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8" authorId="0" shapeId="0" xr:uid="{91D97615-A882-E04B-A28E-2642E66F9C86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8" authorId="0" shapeId="0" xr:uid="{9A9A2163-2474-604A-BFBA-2A9BC5D96AA3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8" authorId="0" shapeId="0" xr:uid="{9F863BC2-70BA-854C-9382-89D7318528DF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9" authorId="0" shapeId="0" xr:uid="{34F116EF-D1E9-B84B-A149-696BDDE4651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9" authorId="0" shapeId="0" xr:uid="{7421989B-B726-4F4E-A223-5EB920EAFB4B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9" authorId="0" shapeId="0" xr:uid="{7264F45D-5991-7D45-A940-F1D96BEEB0CE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10" authorId="0" shapeId="0" xr:uid="{66B6A060-AA6A-604E-B15E-88B4B4DFAB3D}">
      <text>
        <r>
          <rPr>
            <b/>
            <sz val="9"/>
            <color rgb="FF000000"/>
            <rFont val="Tahoma"/>
            <family val="2"/>
            <charset val="204"/>
          </rPr>
          <t>O Zhurakovskyi: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Automatic based on solvent 1 + solvent 2.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C5" authorId="0" shapeId="0" xr:uid="{58F0DBD0-394F-8D4E-8752-977862870211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Keep this "1".</t>
        </r>
      </text>
    </comment>
    <comment ref="E5" authorId="0" shapeId="0" xr:uid="{F9AAB1C9-5841-9144-A85F-A996F2B0D145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"g" or "mg".</t>
        </r>
      </text>
    </comment>
    <comment ref="F5" authorId="0" shapeId="0" xr:uid="{BC6FC9E2-1A2C-DE41-AB5A-6BA23FCE6735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 based on density.</t>
        </r>
      </text>
    </comment>
    <comment ref="G5" authorId="0" shapeId="0" xr:uid="{CC3AC1D3-2AB2-8B42-8063-3911E1FFC5CF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"mL" or "uL".</t>
        </r>
      </text>
    </comment>
    <comment ref="I5" authorId="0" shapeId="0" xr:uid="{C10E81FE-F877-AA46-8395-1BBF273266C1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 this to arrive at the required scale.</t>
        </r>
      </text>
    </comment>
    <comment ref="J5" authorId="0" shapeId="0" xr:uid="{797F2ED6-AC4F-CF40-A577-23746255A877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K5" authorId="0" shapeId="0" xr:uid="{D7DA3BB2-3D04-F94A-9B0F-D42E4326183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purity is given, the weight/volume are adjusted automatically.</t>
        </r>
      </text>
    </comment>
    <comment ref="F6" authorId="0" shapeId="0" xr:uid="{35D3B91A-E827-7C4A-B02F-346D9F36A7A2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</t>
        </r>
      </text>
    </comment>
    <comment ref="J6" authorId="0" shapeId="0" xr:uid="{AC72236F-42EA-024E-B21D-DDF6338978B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D7" authorId="0" shapeId="0" xr:uid="{C102A125-EB2D-FE45-991A-6864D02CDF0C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7" authorId="0" shapeId="0" xr:uid="{0125ACDE-3C96-C54C-BB83-E45ACD21F0A2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7" authorId="0" shapeId="0" xr:uid="{B44EDA96-A318-9147-AF6B-1FDB71312832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8" authorId="0" shapeId="0" xr:uid="{48B0AA3B-354C-5A4D-AA89-18695E182487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8" authorId="0" shapeId="0" xr:uid="{F4422E15-2AB0-C24C-92E3-EE0B2A13DD69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8" authorId="0" shapeId="0" xr:uid="{9C2E4F1D-31AC-A14C-8F3C-4054A14D2C7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9" authorId="0" shapeId="0" xr:uid="{FF689CF2-20DF-3840-AC69-264FFEF25DAA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9" authorId="0" shapeId="0" xr:uid="{749A1AC3-0758-DF4F-B5D1-0CD38FD9F4BD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9" authorId="0" shapeId="0" xr:uid="{177668F0-0CF2-2349-84DE-2F53E58E7620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10" authorId="0" shapeId="0" xr:uid="{F8B180A9-67E0-DB40-B199-EECE50A6DA29}">
      <text>
        <r>
          <rPr>
            <b/>
            <sz val="9"/>
            <color rgb="FF000000"/>
            <rFont val="Tahoma"/>
            <family val="2"/>
            <charset val="204"/>
          </rPr>
          <t>O Zhurakovskyi: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Automatic based on solvent 1 + solvent 2.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C5" authorId="0" shapeId="0" xr:uid="{1356629B-2A82-154C-9D57-4F7020A1C321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Keep this "1".</t>
        </r>
      </text>
    </comment>
    <comment ref="E5" authorId="0" shapeId="0" xr:uid="{34C4B826-9ADE-C548-A4A3-0AF704624119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"g" or "mg".</t>
        </r>
      </text>
    </comment>
    <comment ref="F5" authorId="0" shapeId="0" xr:uid="{9717F50B-9F7A-DD45-971D-0A5515DDEAC7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 based on density.</t>
        </r>
      </text>
    </comment>
    <comment ref="G5" authorId="0" shapeId="0" xr:uid="{C33FD233-2F87-BE40-94E7-3DCB80CFBC1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"mL" or "uL".</t>
        </r>
      </text>
    </comment>
    <comment ref="I5" authorId="0" shapeId="0" xr:uid="{FAC9C8DA-06F6-1841-A75F-DDB01E74EE9E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 this to arrive at the required scale.</t>
        </r>
      </text>
    </comment>
    <comment ref="J5" authorId="0" shapeId="0" xr:uid="{D830E497-125D-4E42-8655-D3BAF7265691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K5" authorId="0" shapeId="0" xr:uid="{FE0D6500-247F-264E-BFA6-D2AE83EAF892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purity is given, the weight/volume are adjusted automatically.</t>
        </r>
      </text>
    </comment>
    <comment ref="F6" authorId="0" shapeId="0" xr:uid="{6F30A8CC-A0D8-5A4F-9E10-F7E7D3A87196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</t>
        </r>
      </text>
    </comment>
    <comment ref="J6" authorId="0" shapeId="0" xr:uid="{F2295E70-BB2B-B746-AE0A-626BE14B6382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D7" authorId="0" shapeId="0" xr:uid="{DC96B435-F42E-E04C-A4D2-57EED6B8871A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7" authorId="0" shapeId="0" xr:uid="{CCC4B728-CFF1-6948-A8EE-73C04E9A994F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7" authorId="0" shapeId="0" xr:uid="{29DD5AEE-F6CE-114E-B372-722CEA6582FE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8" authorId="0" shapeId="0" xr:uid="{6B916AEA-F218-C54F-A08B-B29872FC3F0F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8" authorId="0" shapeId="0" xr:uid="{C9CF9742-9210-8143-80E6-C6AE72A5D033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8" authorId="0" shapeId="0" xr:uid="{32F004DB-13D7-EC4E-A93E-BA9AFC76C433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9" authorId="0" shapeId="0" xr:uid="{076ED443-43CC-D540-A2CA-6A35B95711B2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9" authorId="0" shapeId="0" xr:uid="{6163CD7B-13A9-1440-8CFD-5BB89CA93810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9" authorId="0" shapeId="0" xr:uid="{B5B53D56-6D87-654F-A3F9-BEE165B7BAB4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10" authorId="0" shapeId="0" xr:uid="{EC59EA2D-A3C6-1C4A-A6E0-2DBDD0FAC4AA}">
      <text>
        <r>
          <rPr>
            <b/>
            <sz val="9"/>
            <color rgb="FF000000"/>
            <rFont val="Tahoma"/>
            <family val="2"/>
            <charset val="204"/>
          </rPr>
          <t>O Zhurakovskyi: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Automatic based on solvent 1 + solvent 2.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C5" authorId="0" shapeId="0" xr:uid="{567B2641-A38A-9645-B94F-E747D299C30F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Keep this "1".</t>
        </r>
      </text>
    </comment>
    <comment ref="E5" authorId="0" shapeId="0" xr:uid="{36E98282-AE2D-014D-BB9E-3A85A8E96646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"g" or "mg".</t>
        </r>
      </text>
    </comment>
    <comment ref="F5" authorId="0" shapeId="0" xr:uid="{58A2216D-3D31-FD47-BE1B-1BDF402DBD3C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 based on density.</t>
        </r>
      </text>
    </comment>
    <comment ref="G5" authorId="0" shapeId="0" xr:uid="{50EEF291-6677-4949-9A43-A958279F5A42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"mL" or "uL".</t>
        </r>
      </text>
    </comment>
    <comment ref="I5" authorId="0" shapeId="0" xr:uid="{29B4BAE0-B7E7-604A-AA61-2DAED0BA4A14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 this to arrive at the required scale.</t>
        </r>
      </text>
    </comment>
    <comment ref="J5" authorId="0" shapeId="0" xr:uid="{26628C4A-1FF3-E246-B5FF-F8EB777408E6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K5" authorId="0" shapeId="0" xr:uid="{C8614899-B56A-BF41-836C-792A967EEAA5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purity is given, the weight/volume are adjusted automatically.</t>
        </r>
      </text>
    </comment>
    <comment ref="F6" authorId="0" shapeId="0" xr:uid="{B0A89E8B-B70B-F74B-BDF3-42A67848ECAD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</t>
        </r>
      </text>
    </comment>
    <comment ref="J6" authorId="0" shapeId="0" xr:uid="{67C8846C-E7EB-7F4B-9D84-3A7B1D08513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D7" authorId="0" shapeId="0" xr:uid="{7CCEE0C7-214F-2946-8526-02D90A2761E2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7" authorId="0" shapeId="0" xr:uid="{8A5DE000-44E4-6049-9AEA-8F835CBF5833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7" authorId="0" shapeId="0" xr:uid="{32E618BC-95F5-4347-885E-121B7E26C578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8" authorId="0" shapeId="0" xr:uid="{3E0171DE-D2D2-AE48-B0BB-3922A8B5E466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8" authorId="0" shapeId="0" xr:uid="{FBD5BD4C-4D80-C34C-9BA7-E724253EF5D5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8" authorId="0" shapeId="0" xr:uid="{AA4CA184-F6CF-6549-BEC0-9031797FFF2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9" authorId="0" shapeId="0" xr:uid="{960FE52A-40CD-1A42-8556-CAED56A64E46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9" authorId="0" shapeId="0" xr:uid="{6D7E90A4-2492-B940-83EF-7E91EA14EE38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9" authorId="0" shapeId="0" xr:uid="{FF95DDC6-0850-934F-88A9-E6AC09FEA4DC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10" authorId="0" shapeId="0" xr:uid="{5DA2235D-C09B-8146-93DA-43A381CF3F2D}">
      <text>
        <r>
          <rPr>
            <b/>
            <sz val="9"/>
            <color rgb="FF000000"/>
            <rFont val="Tahoma"/>
            <family val="2"/>
            <charset val="204"/>
          </rPr>
          <t>O Zhurakovskyi: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Automatic based on solvent 1 + solvent 2.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C5" authorId="0" shapeId="0" xr:uid="{9FF0D714-2087-674A-8225-22973EF31D72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Keep this "1".</t>
        </r>
      </text>
    </comment>
    <comment ref="E5" authorId="0" shapeId="0" xr:uid="{F98A4CB2-652C-9A47-B230-BA96E3E9E133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"g" or "mg".</t>
        </r>
      </text>
    </comment>
    <comment ref="F5" authorId="0" shapeId="0" xr:uid="{28B6B1EB-A382-DA41-B754-00A96A437A84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 based on density.</t>
        </r>
      </text>
    </comment>
    <comment ref="G5" authorId="0" shapeId="0" xr:uid="{9CA90FBA-B7B4-4447-AB15-E2470283FB7C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"mL" or "uL".</t>
        </r>
      </text>
    </comment>
    <comment ref="I5" authorId="0" shapeId="0" xr:uid="{32BE5521-8FF5-144A-A219-8C2F73471371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 this to arrive at the required scale.</t>
        </r>
      </text>
    </comment>
    <comment ref="J5" authorId="0" shapeId="0" xr:uid="{86E9BEED-BF2B-6344-9C28-6F7AACA767E8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K5" authorId="0" shapeId="0" xr:uid="{52BD7191-9C01-3E4A-A540-6B52518E7C1F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purity is given, the weight/volume are adjusted automatically.</t>
        </r>
      </text>
    </comment>
    <comment ref="F6" authorId="0" shapeId="0" xr:uid="{90DC6D2F-44B9-B449-9D46-E30CC75CC141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</t>
        </r>
      </text>
    </comment>
    <comment ref="J6" authorId="0" shapeId="0" xr:uid="{9ACC1CE5-C516-5E4E-955D-FFA66523828A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D7" authorId="0" shapeId="0" xr:uid="{F539BDD6-25D5-6C49-87E7-5A4EF2C2DEF1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7" authorId="0" shapeId="0" xr:uid="{1B3BAB99-E0F5-7F4E-90D1-47C503EF5435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7" authorId="0" shapeId="0" xr:uid="{E9117D19-7386-3F46-82E2-8B20DFED129D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8" authorId="0" shapeId="0" xr:uid="{0CB81772-0AEC-4B4E-96B7-1B92D8B4BD76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8" authorId="0" shapeId="0" xr:uid="{7A60D02F-DA32-7344-9B7F-3A6D580D198D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8" authorId="0" shapeId="0" xr:uid="{779FDD53-7988-544E-B50F-9E984ADFC7B5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9" authorId="0" shapeId="0" xr:uid="{4360A178-5047-D44C-8DD8-662A24EF83CE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9" authorId="0" shapeId="0" xr:uid="{BDB34F7C-1BAB-E34E-A3C0-BEEA3903A86C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9" authorId="0" shapeId="0" xr:uid="{983C0965-6A38-AE4F-A827-38ABC12C77D4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10" authorId="0" shapeId="0" xr:uid="{76A365D1-759B-4A48-840F-AD1FDEB1144B}">
      <text>
        <r>
          <rPr>
            <b/>
            <sz val="9"/>
            <color rgb="FF000000"/>
            <rFont val="Tahoma"/>
            <family val="2"/>
            <charset val="204"/>
          </rPr>
          <t>O Zhurakovskyi: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Automatic based on solvent 1 + solvent 2.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These are required for the dropdowns to work properly.</t>
        </r>
      </text>
    </comment>
    <comment ref="B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These are required for the dropdowns to work properly.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C5" authorId="0" shapeId="0" xr:uid="{63167854-F375-5F45-8697-812453C355DC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Keep this "1".</t>
        </r>
      </text>
    </comment>
    <comment ref="E5" authorId="0" shapeId="0" xr:uid="{8683DBBB-C69E-3247-B403-027EF2B190C3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"g" or "mg".</t>
        </r>
      </text>
    </comment>
    <comment ref="F5" authorId="0" shapeId="0" xr:uid="{A6635CE0-DA00-7648-A674-C00683F31D7A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 based on density.</t>
        </r>
      </text>
    </comment>
    <comment ref="G5" authorId="0" shapeId="0" xr:uid="{58AEF278-E784-9E42-9314-5BE1C785ECF1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"mL" or "uL".</t>
        </r>
      </text>
    </comment>
    <comment ref="I5" authorId="0" shapeId="0" xr:uid="{E2B2EC90-C2CE-2842-91F9-E1B5062A784D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 this to arrive at the required scale.</t>
        </r>
      </text>
    </comment>
    <comment ref="J5" authorId="0" shapeId="0" xr:uid="{B3061AEB-315E-A541-AEDE-ED1637C2E7F2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K5" authorId="0" shapeId="0" xr:uid="{A3D1CBCD-5BCA-8649-BE02-8C029A02BA9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purity is given, the weight/volume are adjusted automatically.</t>
        </r>
      </text>
    </comment>
    <comment ref="F6" authorId="0" shapeId="0" xr:uid="{91964F62-EA76-C044-992C-71B369B7FCFC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</t>
        </r>
      </text>
    </comment>
    <comment ref="J6" authorId="0" shapeId="0" xr:uid="{9C163879-B6EA-6347-A025-F29DEC5ECC91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D7" authorId="0" shapeId="0" xr:uid="{D79B2C96-638D-6445-B330-2FFC6A5298D4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7" authorId="0" shapeId="0" xr:uid="{10BFC12B-9C5E-964D-A479-0D40D80BB287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7" authorId="0" shapeId="0" xr:uid="{4B021A62-786E-C643-9A30-666E6150F451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8" authorId="0" shapeId="0" xr:uid="{A340B2EF-1234-4542-B317-749CFBFBD3B4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8" authorId="0" shapeId="0" xr:uid="{23E3C988-3895-BA4E-85F1-E0C9564798B2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8" authorId="0" shapeId="0" xr:uid="{5D92EDA1-A423-AB46-98FD-A3086D64CF39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9" authorId="0" shapeId="0" xr:uid="{B071C613-5986-DF4A-9FF1-A015167E6E4A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9" authorId="0" shapeId="0" xr:uid="{6D58EC1B-8D43-D447-BF80-03B22BA33D27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9" authorId="0" shapeId="0" xr:uid="{C11FA02A-2E4F-3844-95E1-D467C6F6B0A9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10" authorId="0" shapeId="0" xr:uid="{715583C4-0156-4948-AF32-A3D9BE32D8ED}">
      <text>
        <r>
          <rPr>
            <b/>
            <sz val="9"/>
            <color rgb="FF000000"/>
            <rFont val="Tahoma"/>
            <family val="2"/>
            <charset val="204"/>
          </rPr>
          <t>O Zhurakovskyi: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Automatic based on solvent 1 + solvent 2.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C5" authorId="0" shapeId="0" xr:uid="{6F48AD7F-23D2-9240-993D-29A7BD25FC4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Keep this "1".</t>
        </r>
      </text>
    </comment>
    <comment ref="E5" authorId="0" shapeId="0" xr:uid="{DA73F5A1-6665-FD47-B6E3-BE88851B7B14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"g" or "mg".</t>
        </r>
      </text>
    </comment>
    <comment ref="F5" authorId="0" shapeId="0" xr:uid="{B2B66F9B-308A-F04D-84E0-E2672D0C0B5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 based on density.</t>
        </r>
      </text>
    </comment>
    <comment ref="G5" authorId="0" shapeId="0" xr:uid="{F0E16CC3-BE10-0447-AC52-FE3C37A8CBC0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"mL" or "uL".</t>
        </r>
      </text>
    </comment>
    <comment ref="I5" authorId="0" shapeId="0" xr:uid="{8624AA4C-4A4C-FC46-8A65-F6B822E4CE7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 this to arrive at the required scale.</t>
        </r>
      </text>
    </comment>
    <comment ref="J5" authorId="0" shapeId="0" xr:uid="{F3707AE4-6F03-3443-9D66-AFECE2397B8A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K5" authorId="0" shapeId="0" xr:uid="{8FDF2F31-1200-6843-B937-988A5216B4F8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purity is given, the weight/volume are adjusted automatically.</t>
        </r>
      </text>
    </comment>
    <comment ref="F6" authorId="0" shapeId="0" xr:uid="{5797D9E4-C492-5845-83DF-A1411BD8B24E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</t>
        </r>
      </text>
    </comment>
    <comment ref="J6" authorId="0" shapeId="0" xr:uid="{1559591C-1A65-3C49-985F-176415792FE3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D7" authorId="0" shapeId="0" xr:uid="{90BB9625-83AE-1047-AFAA-A88AA0D22DE4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7" authorId="0" shapeId="0" xr:uid="{FB7D4EA8-AF8B-2949-B9E5-E4B191FD7C87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7" authorId="0" shapeId="0" xr:uid="{FAC3DBC1-D394-5D46-9993-1C94099CD9E3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8" authorId="0" shapeId="0" xr:uid="{DA7336ED-EFBF-DC43-B504-995C9E7C0BAA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8" authorId="0" shapeId="0" xr:uid="{6A00BB36-A54B-0F40-825B-3B272504AA70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8" authorId="0" shapeId="0" xr:uid="{CDA94024-B22C-C84C-A671-763364E10F6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9" authorId="0" shapeId="0" xr:uid="{7BF1635E-E539-3345-9662-5E15981CA68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9" authorId="0" shapeId="0" xr:uid="{951226E4-5C7E-AF4B-B0CB-61231F0CFCB4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9" authorId="0" shapeId="0" xr:uid="{A1966978-61A5-4844-8E90-B3E0B18F198E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10" authorId="0" shapeId="0" xr:uid="{8743D3FC-A4D8-914F-9CF3-11A40F8C1158}">
      <text>
        <r>
          <rPr>
            <b/>
            <sz val="9"/>
            <color rgb="FF000000"/>
            <rFont val="Tahoma"/>
            <family val="2"/>
            <charset val="204"/>
          </rPr>
          <t>O Zhurakovskyi: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Automatic based on solvent 1 + solvent 2.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C5" authorId="0" shapeId="0" xr:uid="{C155BCF9-3825-6D4F-BA53-E6AD2C32DABC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Keep this "1".</t>
        </r>
      </text>
    </comment>
    <comment ref="E5" authorId="0" shapeId="0" xr:uid="{E31F8124-62DD-4F4F-B164-8F4B3DD291F8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"g" or "mg".</t>
        </r>
      </text>
    </comment>
    <comment ref="F5" authorId="0" shapeId="0" xr:uid="{3AC0A7DD-6804-D242-99C4-2436442EB423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 based on density.</t>
        </r>
      </text>
    </comment>
    <comment ref="G5" authorId="0" shapeId="0" xr:uid="{32018ADA-B8E5-DC46-80B4-E2149D5D7515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"mL" or "uL".</t>
        </r>
      </text>
    </comment>
    <comment ref="I5" authorId="0" shapeId="0" xr:uid="{2E1ED3A2-19E3-0E4B-BA4F-7AF00E89B0F5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 this to arrive at the required scale.</t>
        </r>
      </text>
    </comment>
    <comment ref="J5" authorId="0" shapeId="0" xr:uid="{D4E32F8D-667C-9649-AC9C-AFC7945DAA56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K5" authorId="0" shapeId="0" xr:uid="{BACAC330-B1D2-CA43-B249-161202CF55D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purity is given, the weight/volume are adjusted automatically.</t>
        </r>
      </text>
    </comment>
    <comment ref="F6" authorId="0" shapeId="0" xr:uid="{A37AF322-FBFE-C947-B03C-FAE991F78B93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</t>
        </r>
      </text>
    </comment>
    <comment ref="J6" authorId="0" shapeId="0" xr:uid="{7C2411CB-F1A5-4648-B2AC-E5CCF1D7AD0F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D7" authorId="0" shapeId="0" xr:uid="{631D3F7E-01B4-984A-8317-08ABB26F63F3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7" authorId="0" shapeId="0" xr:uid="{D8970168-ED1F-8042-8AC2-7D190FF881AA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7" authorId="0" shapeId="0" xr:uid="{48B71062-1C80-D842-9BAD-D63309660C8A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8" authorId="0" shapeId="0" xr:uid="{F2AB4093-A14B-6C4B-95D8-D0BAF2349F04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8" authorId="0" shapeId="0" xr:uid="{9C8AED47-A688-8B46-B7B5-59E249534A27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8" authorId="0" shapeId="0" xr:uid="{A5ED21DE-99D2-414F-9D93-A15133689DA2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9" authorId="0" shapeId="0" xr:uid="{1CA5E36B-1D8B-CB43-94DA-FA7775DD38A9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9" authorId="0" shapeId="0" xr:uid="{9B523251-00ED-E94E-95EE-A942F27992B1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9" authorId="0" shapeId="0" xr:uid="{5CCF21E5-97B1-404B-ABA2-0A9CA1329016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10" authorId="0" shapeId="0" xr:uid="{27642E4B-54DA-F04E-B416-A7F6727F8074}">
      <text>
        <r>
          <rPr>
            <b/>
            <sz val="9"/>
            <color rgb="FF000000"/>
            <rFont val="Tahoma"/>
            <family val="2"/>
            <charset val="204"/>
          </rPr>
          <t>O Zhurakovskyi: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Automatic based on solvent 1 + solvent 2.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C5" authorId="0" shapeId="0" xr:uid="{B5A14D82-8DFD-274B-AD69-45AF599DB011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Keep this "1".</t>
        </r>
      </text>
    </comment>
    <comment ref="E5" authorId="0" shapeId="0" xr:uid="{213A38FE-969D-9341-8550-BE6FFBFB3469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"g" or "mg".</t>
        </r>
      </text>
    </comment>
    <comment ref="F5" authorId="0" shapeId="0" xr:uid="{5C5E0915-EA3C-5843-9169-068B3FB90C86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 based on density.</t>
        </r>
      </text>
    </comment>
    <comment ref="G5" authorId="0" shapeId="0" xr:uid="{C1ED88FF-09CB-F84F-BCFE-D4D75FEB2101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"mL" or "uL".</t>
        </r>
      </text>
    </comment>
    <comment ref="I5" authorId="0" shapeId="0" xr:uid="{2BCB7B8B-09BD-9C4B-9DA6-DCADD7EDC087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 this to arrive at the required scale.</t>
        </r>
      </text>
    </comment>
    <comment ref="J5" authorId="0" shapeId="0" xr:uid="{A97E4404-CB59-BA41-AD97-0139D30D6358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K5" authorId="0" shapeId="0" xr:uid="{7600A075-51E0-134E-B890-9519856066A8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purity is given, the weight/volume are adjusted automatically.</t>
        </r>
      </text>
    </comment>
    <comment ref="F6" authorId="0" shapeId="0" xr:uid="{B6BA9B04-46CD-7246-AF8E-E440B20830AA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</t>
        </r>
      </text>
    </comment>
    <comment ref="J6" authorId="0" shapeId="0" xr:uid="{69675549-B8AA-AF43-B010-B53812FBC784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D7" authorId="0" shapeId="0" xr:uid="{29AFB1C5-214C-3B4D-9C83-89C5CB0E766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7" authorId="0" shapeId="0" xr:uid="{C7643E80-35CA-8640-B425-2806D01684A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7" authorId="0" shapeId="0" xr:uid="{A0C26798-8C84-174C-8ED4-76B858217E12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8" authorId="0" shapeId="0" xr:uid="{4682C29D-BB6F-5E49-A23B-9A8E8E4631B1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8" authorId="0" shapeId="0" xr:uid="{7FBF6F7B-AA63-144C-B804-7FECF2EECFD2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8" authorId="0" shapeId="0" xr:uid="{BA089DA6-2B21-4C44-A579-E77B20B02CF6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9" authorId="0" shapeId="0" xr:uid="{A0516A16-9D63-B345-9238-17C3B589597A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9" authorId="0" shapeId="0" xr:uid="{55F8D51A-E58E-F249-AFEC-6091F2BC2584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9" authorId="0" shapeId="0" xr:uid="{CF1CBF57-B110-F144-809C-26F132AAAFCB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10" authorId="0" shapeId="0" xr:uid="{11734B61-D015-C64D-8F4F-CCA44ECB7967}">
      <text>
        <r>
          <rPr>
            <b/>
            <sz val="9"/>
            <color rgb="FF000000"/>
            <rFont val="Tahoma"/>
            <family val="2"/>
            <charset val="204"/>
          </rPr>
          <t>O Zhurakovskyi: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Automatic based on solvent 1 + solvent 2.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C5" authorId="0" shapeId="0" xr:uid="{75E5964A-C777-1149-BFE9-1A2033B8F244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Keep this "1".</t>
        </r>
      </text>
    </comment>
    <comment ref="E5" authorId="0" shapeId="0" xr:uid="{DB4AAC02-0E45-EB4A-8130-11235DF85C0A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"g" or "mg".</t>
        </r>
      </text>
    </comment>
    <comment ref="F5" authorId="0" shapeId="0" xr:uid="{1C9BD5E8-96D6-7A42-AB60-7ADA60572D15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 based on density.</t>
        </r>
      </text>
    </comment>
    <comment ref="G5" authorId="0" shapeId="0" xr:uid="{F2423907-0B0E-0044-86F4-B73260D8B48B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"mL" or "uL".</t>
        </r>
      </text>
    </comment>
    <comment ref="I5" authorId="0" shapeId="0" xr:uid="{9F9DF782-2DA6-D14C-8D6E-FAEE07F0B6AD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 this to arrive at the required scale.</t>
        </r>
      </text>
    </comment>
    <comment ref="J5" authorId="0" shapeId="0" xr:uid="{FDBDB6C0-1034-624C-BE79-300CEDD1459C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K5" authorId="0" shapeId="0" xr:uid="{4E2CEA33-E62F-4E4F-B61E-2F1654F6144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purity is given, the weight/volume are adjusted automatically.</t>
        </r>
      </text>
    </comment>
    <comment ref="F6" authorId="0" shapeId="0" xr:uid="{66BFF37F-389E-084B-94DB-3B495A6D7F4A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</t>
        </r>
      </text>
    </comment>
    <comment ref="J6" authorId="0" shapeId="0" xr:uid="{059ECAD4-D4F0-2E4D-8D45-E07A5F4CAF77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D7" authorId="0" shapeId="0" xr:uid="{C3A226AC-45E0-2E4B-B34A-EC3EFC5CCA0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7" authorId="0" shapeId="0" xr:uid="{9F550F16-205C-0144-B48E-4B5F13C9E5CF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7" authorId="0" shapeId="0" xr:uid="{38C4127E-E782-4B48-9A9B-ABC6287DA67F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8" authorId="0" shapeId="0" xr:uid="{E0DE333A-5DE0-6B47-877A-22AA5222234D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8" authorId="0" shapeId="0" xr:uid="{7C1DC083-4BCD-6D4C-9EEB-BB1205F89240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8" authorId="0" shapeId="0" xr:uid="{7B2F57B3-2061-F146-B5F1-8E4CCE78634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9" authorId="0" shapeId="0" xr:uid="{A21321AA-8F61-C741-9FBA-D45D88A1125E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9" authorId="0" shapeId="0" xr:uid="{7F1CE856-3638-BF46-B789-E3E1B77B723C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9" authorId="0" shapeId="0" xr:uid="{8BB3A393-2C23-D543-8654-357AF6BCC57B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10" authorId="0" shapeId="0" xr:uid="{85F87C77-F568-A743-91C1-8AAAD8FD9DE7}">
      <text>
        <r>
          <rPr>
            <b/>
            <sz val="9"/>
            <color rgb="FF000000"/>
            <rFont val="Tahoma"/>
            <family val="2"/>
            <charset val="204"/>
          </rPr>
          <t>O Zhurakovskyi: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Automatic based on solvent 1 + solvent 2.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C5" authorId="0" shapeId="0" xr:uid="{8BE468B4-4534-1546-BB9C-847D5AF42ABF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Keep this "1".</t>
        </r>
      </text>
    </comment>
    <comment ref="E5" authorId="0" shapeId="0" xr:uid="{E5B4D043-00D6-C144-A02B-C0EE24FE1D03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"g" or "mg".</t>
        </r>
      </text>
    </comment>
    <comment ref="F5" authorId="0" shapeId="0" xr:uid="{41C2FB53-447D-C24B-B8A5-F0DAD1DBA92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 based on density.</t>
        </r>
      </text>
    </comment>
    <comment ref="G5" authorId="0" shapeId="0" xr:uid="{79CE386D-F8AF-594D-ACA6-F6E85702FF8A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"mL" or "uL".</t>
        </r>
      </text>
    </comment>
    <comment ref="I5" authorId="0" shapeId="0" xr:uid="{2B28149D-DE3E-D44F-9B20-CDDEA576541C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 this to arrive at the required scale.</t>
        </r>
      </text>
    </comment>
    <comment ref="J5" authorId="0" shapeId="0" xr:uid="{F703049B-5AC3-D24A-9C2B-57682B4B1E86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K5" authorId="0" shapeId="0" xr:uid="{69DDF063-0978-D744-8142-25F7E6DDD57C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purity is given, the weight/volume are adjusted automatically.</t>
        </r>
      </text>
    </comment>
    <comment ref="F6" authorId="0" shapeId="0" xr:uid="{8B7CE95B-AC53-2E42-9E54-683E53D10EF5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</t>
        </r>
      </text>
    </comment>
    <comment ref="J6" authorId="0" shapeId="0" xr:uid="{F76C0B9A-8CBE-BA45-9B8E-15214C98B6E1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D7" authorId="0" shapeId="0" xr:uid="{7612D2FE-D963-E748-84D9-DDB3C04B162A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7" authorId="0" shapeId="0" xr:uid="{FF9A0DFB-7773-FF42-A4BB-773208D6A728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7" authorId="0" shapeId="0" xr:uid="{7F6219F1-4503-0543-B9B0-3243A4AE7B15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8" authorId="0" shapeId="0" xr:uid="{5733C571-4311-8F45-A7A4-11A4AD577255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8" authorId="0" shapeId="0" xr:uid="{1B1827AC-F7DF-864D-A430-8B690594C220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8" authorId="0" shapeId="0" xr:uid="{B24DE0B5-D5DA-224D-AD3A-3CF626AF3D9C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9" authorId="0" shapeId="0" xr:uid="{41DA2E74-7965-DE45-868D-0B34872FF39A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9" authorId="0" shapeId="0" xr:uid="{E674B6CE-55C8-1442-92FF-C70E44937619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9" authorId="0" shapeId="0" xr:uid="{15AB56CA-CBE6-F343-9177-350F808E6883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10" authorId="0" shapeId="0" xr:uid="{83FE278D-6DD8-3C47-8D37-A96E1B9946B2}">
      <text>
        <r>
          <rPr>
            <b/>
            <sz val="9"/>
            <color rgb="FF000000"/>
            <rFont val="Tahoma"/>
            <family val="2"/>
            <charset val="204"/>
          </rPr>
          <t>O Zhurakovskyi: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Automatic based on solvent 1 + solvent 2.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B5" authorId="0" shapeId="0" xr:uid="{A48231CC-22ED-8342-9A1A-C89C2EDB1481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Limiting reagent.</t>
        </r>
      </text>
    </comment>
    <comment ref="C5" authorId="0" shapeId="0" xr:uid="{BFB74A8C-F27B-984D-8A87-3447D436F42F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Keep this "1".</t>
        </r>
      </text>
    </comment>
    <comment ref="E5" authorId="0" shapeId="0" xr:uid="{7AA883A9-446C-964F-B696-A5EB8BC44D5C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"g" or "mg".</t>
        </r>
      </text>
    </comment>
    <comment ref="F5" authorId="0" shapeId="0" xr:uid="{50894E1F-7E60-7046-B5EB-3CAF0490124A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 based on density.</t>
        </r>
      </text>
    </comment>
    <comment ref="G5" authorId="0" shapeId="0" xr:uid="{561E91E8-D740-2449-9357-05BDBFDD1AD2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"mL" or "uL".</t>
        </r>
      </text>
    </comment>
    <comment ref="I5" authorId="0" shapeId="0" xr:uid="{D5F2B426-5CAB-9447-9E6C-991C2CACD2DC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 this to arrive at the required scale.</t>
        </r>
      </text>
    </comment>
    <comment ref="J5" authorId="0" shapeId="0" xr:uid="{62E2698D-0B5C-C747-B700-205A2F6D5626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K5" authorId="0" shapeId="0" xr:uid="{819E3194-46B8-9746-9D5C-3B5092C2B161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purity is given, the weight/volume are adjusted automatically.</t>
        </r>
      </text>
    </comment>
    <comment ref="F6" authorId="0" shapeId="0" xr:uid="{96DA268F-01CE-234F-B722-042CF69BF443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</t>
        </r>
      </text>
    </comment>
    <comment ref="D7" authorId="0" shapeId="0" xr:uid="{CCF2E603-95E5-3749-AC6A-F199B6B24CB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7" authorId="0" shapeId="0" xr:uid="{BD5FEB36-626F-9043-B24E-5BA7974D7978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7" authorId="0" shapeId="0" xr:uid="{5D5EDFF5-01C9-6E4C-A111-548FF0247617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8" authorId="0" shapeId="0" xr:uid="{5292976F-B3D6-0A49-BAC6-90489452F087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8" authorId="0" shapeId="0" xr:uid="{4A0E99D0-F6EB-8645-BE15-5492B11156EC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8" authorId="0" shapeId="0" xr:uid="{2590B0AB-03E5-9B49-8E48-5FB1C42905C4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9" authorId="0" shapeId="0" xr:uid="{4FCB4231-49CF-6F4C-9C75-EAB97CE2C3C6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9" authorId="0" shapeId="0" xr:uid="{5D4A305D-443B-2A44-8CD2-5706FE57FF29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9" authorId="0" shapeId="0" xr:uid="{F1281291-1CD6-4540-BB2F-52D3A5A6F62C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10" authorId="0" shapeId="0" xr:uid="{E8EE91D6-A15B-9041-8E45-815F1254F988}">
      <text>
        <r>
          <rPr>
            <b/>
            <sz val="9"/>
            <color rgb="FF000000"/>
            <rFont val="Tahoma"/>
            <family val="2"/>
            <charset val="204"/>
          </rPr>
          <t>O Zhurakovskyi: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Automatic based on solvent 1 + solvent 2.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B5" authorId="0" shapeId="0" xr:uid="{91E1C408-6C86-D24A-A0BB-F72421A4CF37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Limiting reagent.</t>
        </r>
      </text>
    </comment>
    <comment ref="C5" authorId="0" shapeId="0" xr:uid="{A6C3ED62-E444-134D-9A31-1792BD5D3E3F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Keep this "1".</t>
        </r>
      </text>
    </comment>
    <comment ref="E5" authorId="0" shapeId="0" xr:uid="{F8ED59F0-8B5E-4245-AB04-E97A417D493E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"g" or "mg".</t>
        </r>
      </text>
    </comment>
    <comment ref="F5" authorId="0" shapeId="0" xr:uid="{0538E49D-4F48-2B4C-8E04-1DD7CEF8B23F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 based on density.</t>
        </r>
      </text>
    </comment>
    <comment ref="G5" authorId="0" shapeId="0" xr:uid="{F9559F1A-0B9F-8544-BC36-DA63AEDF7803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"mL" or "uL".</t>
        </r>
      </text>
    </comment>
    <comment ref="I5" authorId="0" shapeId="0" xr:uid="{443A6181-0E3B-8142-ABA1-39FD876A46E9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 this to arrive at the required scale.</t>
        </r>
      </text>
    </comment>
    <comment ref="J5" authorId="0" shapeId="0" xr:uid="{0454CD07-64B7-694E-AB55-A8349E2DF634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K5" authorId="0" shapeId="0" xr:uid="{64CDD733-E1C7-DC4F-AA55-9EB6BAB69067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purity is given, the weight/volume are adjusted automatically.</t>
        </r>
      </text>
    </comment>
    <comment ref="F6" authorId="0" shapeId="0" xr:uid="{574E28EE-DCAE-D24A-91FF-75787D1BD853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</t>
        </r>
      </text>
    </comment>
    <comment ref="D7" authorId="0" shapeId="0" xr:uid="{7E5C1828-4BE7-5D47-A70E-D68785E00A5D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7" authorId="0" shapeId="0" xr:uid="{6E5121E6-6598-E247-8450-67024F18411C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7" authorId="0" shapeId="0" xr:uid="{37F454B9-2A39-5544-BE3A-270E77F7924D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8" authorId="0" shapeId="0" xr:uid="{3B67C5EA-40A4-674C-8F7B-275DF49DF34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8" authorId="0" shapeId="0" xr:uid="{C20FD5A1-826F-AC44-A18A-CB8B817C049D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8" authorId="0" shapeId="0" xr:uid="{095B595A-964E-0847-9AA8-A96F67127E8A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9" authorId="0" shapeId="0" xr:uid="{FED5DD67-3A27-554A-AC73-3B592B82144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9" authorId="0" shapeId="0" xr:uid="{2F833362-DDD4-974A-80FA-85272604E15F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9" authorId="0" shapeId="0" xr:uid="{50A795C7-AB58-F745-9A6F-6F0E2E0DFD57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10" authorId="0" shapeId="0" xr:uid="{A7D8CA75-BB9A-C647-A647-889A9F13D07C}">
      <text>
        <r>
          <rPr>
            <b/>
            <sz val="9"/>
            <color rgb="FF000000"/>
            <rFont val="Tahoma"/>
            <family val="2"/>
            <charset val="204"/>
          </rPr>
          <t>O Zhurakovskyi: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Automatic based on solvent 1 + solvent 2.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B5" authorId="0" shapeId="0" xr:uid="{6D7D41E1-0039-2949-81D5-3ABF862B4A2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Limiting reagent.</t>
        </r>
      </text>
    </comment>
    <comment ref="C5" authorId="0" shapeId="0" xr:uid="{FE93706B-4689-6F4C-ACA6-561FB6BCDEE8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Keep this "1".</t>
        </r>
      </text>
    </comment>
    <comment ref="E5" authorId="0" shapeId="0" xr:uid="{2923056F-B7C3-0A4B-87DC-052C9E742416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"g" or "mg".</t>
        </r>
      </text>
    </comment>
    <comment ref="F5" authorId="0" shapeId="0" xr:uid="{A82C2AC0-1C75-A246-8723-32D607B6B551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 based on density.</t>
        </r>
      </text>
    </comment>
    <comment ref="G5" authorId="0" shapeId="0" xr:uid="{A483386A-4006-954B-8B7A-783004155E44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"mL" or "uL".</t>
        </r>
      </text>
    </comment>
    <comment ref="I5" authorId="0" shapeId="0" xr:uid="{35E91495-2136-0649-9489-F120A81B317D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 this to arrive at the required scale.</t>
        </r>
      </text>
    </comment>
    <comment ref="J5" authorId="0" shapeId="0" xr:uid="{E16D684D-F0F4-094C-A064-570DB78F32AE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K5" authorId="0" shapeId="0" xr:uid="{22273C94-EC90-0740-903E-76563C24B5EE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purity is given, the weight/volume are adjusted automatically.</t>
        </r>
      </text>
    </comment>
    <comment ref="F6" authorId="0" shapeId="0" xr:uid="{18B04F57-1ADF-5342-9001-D586218AFCFA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</t>
        </r>
      </text>
    </comment>
    <comment ref="D7" authorId="0" shapeId="0" xr:uid="{715A187E-AFFA-0148-A784-4C4811BB6AE1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7" authorId="0" shapeId="0" xr:uid="{9A240511-9947-A846-A9FA-2C59ED4125A2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7" authorId="0" shapeId="0" xr:uid="{C698A4BD-389D-1A46-B976-55B565BE6036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8" authorId="0" shapeId="0" xr:uid="{13874B18-20BB-EF43-BB64-3AC60534FFCA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8" authorId="0" shapeId="0" xr:uid="{7DF1E89A-D749-FF4F-91C7-C61A53FFD97A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8" authorId="0" shapeId="0" xr:uid="{4DA20878-FD58-E84A-BC2E-079C4656F119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9" authorId="0" shapeId="0" xr:uid="{B6804E79-25EA-7D48-8FFE-62AE81D179E9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9" authorId="0" shapeId="0" xr:uid="{2F174EB6-41D9-2F49-A6FD-FB00F843D652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9" authorId="0" shapeId="0" xr:uid="{C88F6FCF-72B9-7248-BF35-C8D5C9A2F42A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10" authorId="0" shapeId="0" xr:uid="{3FC6C449-6C4C-F649-834A-130022A8BD86}">
      <text>
        <r>
          <rPr>
            <b/>
            <sz val="9"/>
            <color rgb="FF000000"/>
            <rFont val="Tahoma"/>
            <family val="2"/>
            <charset val="204"/>
          </rPr>
          <t>O Zhurakovskyi: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Automatic based on solvent 1 + solvent 2.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B5" authorId="0" shapeId="0" xr:uid="{A0FA7A1F-AEE3-B04A-B3B7-98AE02791D58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Limiting reagent.</t>
        </r>
      </text>
    </comment>
    <comment ref="C5" authorId="0" shapeId="0" xr:uid="{7370D188-3581-6E48-88EB-1E0D3EE10548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Keep this "1".</t>
        </r>
      </text>
    </comment>
    <comment ref="E5" authorId="0" shapeId="0" xr:uid="{7A1794A3-FC7C-8147-8084-D91E27A9A603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"g" or "mg".</t>
        </r>
      </text>
    </comment>
    <comment ref="F5" authorId="0" shapeId="0" xr:uid="{AFA73683-DC67-894E-9307-26A8C489451D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 based on density.</t>
        </r>
      </text>
    </comment>
    <comment ref="G5" authorId="0" shapeId="0" xr:uid="{4EDBDAE9-DF24-334F-BE03-CA5EBB379215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"mL" or "uL".</t>
        </r>
      </text>
    </comment>
    <comment ref="I5" authorId="0" shapeId="0" xr:uid="{D6C5465F-CEB4-CA4E-8F2D-A69AAA635555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 this to arrive at the required scale.</t>
        </r>
      </text>
    </comment>
    <comment ref="J5" authorId="0" shapeId="0" xr:uid="{ED1D48CB-A804-994D-85B6-26AA0A28BB29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K5" authorId="0" shapeId="0" xr:uid="{3AA06F9F-1FFB-F848-8C3C-7844010994F2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purity is given, the weight/volume are adjusted automatically.</t>
        </r>
      </text>
    </comment>
    <comment ref="F6" authorId="0" shapeId="0" xr:uid="{D0D99F51-A071-1649-ACAD-80E984DCD4E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</t>
        </r>
      </text>
    </comment>
    <comment ref="D7" authorId="0" shapeId="0" xr:uid="{E2C2EAA8-BE20-5E4B-8DB1-CC9A8A181B88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7" authorId="0" shapeId="0" xr:uid="{495EB697-BB33-ED44-AA1D-FF16A0DF84E5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7" authorId="0" shapeId="0" xr:uid="{644E0136-BCB6-CA49-A211-06EB0D9DC09F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8" authorId="0" shapeId="0" xr:uid="{7A2C2672-1BC4-6B41-8ED9-3319014F0F73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8" authorId="0" shapeId="0" xr:uid="{2B574CD8-7C4E-264D-B401-180F2FA13035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8" authorId="0" shapeId="0" xr:uid="{D858A18C-BC9A-4147-9334-01DEB8544E6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9" authorId="0" shapeId="0" xr:uid="{D1222C9E-0347-D044-9634-2CDB35E3824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9" authorId="0" shapeId="0" xr:uid="{1413A9E6-9645-2840-A8A8-725F8776CB94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9" authorId="0" shapeId="0" xr:uid="{094EDFF5-F349-B946-9CCA-AB592BF45AAD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10" authorId="0" shapeId="0" xr:uid="{4C190BE8-8ACC-1A4E-A291-F880100D42C1}">
      <text>
        <r>
          <rPr>
            <b/>
            <sz val="9"/>
            <color rgb="FF000000"/>
            <rFont val="Tahoma"/>
            <family val="2"/>
            <charset val="204"/>
          </rPr>
          <t>O Zhurakovskyi: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Automatic based on solvent 1 + solvent 2.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C5" authorId="0" shapeId="0" xr:uid="{849E3B5F-D703-A340-85DD-29C6EE271866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Keep this "1".</t>
        </r>
      </text>
    </comment>
    <comment ref="E5" authorId="0" shapeId="0" xr:uid="{52B27D6C-1D94-C049-BDC2-CA2704EFCDF2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"g" or "mg".</t>
        </r>
      </text>
    </comment>
    <comment ref="F5" authorId="0" shapeId="0" xr:uid="{9E1D08B2-9624-A848-9096-147A801BAD67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 based on density.</t>
        </r>
      </text>
    </comment>
    <comment ref="G5" authorId="0" shapeId="0" xr:uid="{769B2E5C-B05F-0448-AB46-90F4AD0DC657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"mL" or "uL".</t>
        </r>
      </text>
    </comment>
    <comment ref="I5" authorId="0" shapeId="0" xr:uid="{07269056-1861-D043-A81D-BB9688801D4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 this to arrive at the required scale.</t>
        </r>
      </text>
    </comment>
    <comment ref="J5" authorId="0" shapeId="0" xr:uid="{FFF1D9EF-4E84-014F-A02E-E0C254149718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K5" authorId="0" shapeId="0" xr:uid="{5F65DD8C-889F-9548-BE6E-486132D283C7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purity is given, the weight/volume are adjusted automatically.</t>
        </r>
      </text>
    </comment>
    <comment ref="F6" authorId="0" shapeId="0" xr:uid="{0DEB5D56-8DF9-3546-A192-C6F5AA5A01BA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</t>
        </r>
      </text>
    </comment>
    <comment ref="J6" authorId="0" shapeId="0" xr:uid="{EAF409B6-A380-8841-B0B7-37AB9715641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D7" authorId="0" shapeId="0" xr:uid="{F8088898-C32A-244F-9D30-C23DF97D4872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7" authorId="0" shapeId="0" xr:uid="{0A822016-34EA-2749-9E00-F4CD7732896C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7" authorId="0" shapeId="0" xr:uid="{97024703-DAC3-6F43-8651-10E39C54A433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8" authorId="0" shapeId="0" xr:uid="{8C89B18E-4C53-0D48-8B61-6D70C9D345AC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8" authorId="0" shapeId="0" xr:uid="{F659E07B-C693-A042-A26E-C5E7AE294442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8" authorId="0" shapeId="0" xr:uid="{B760C891-AFB2-B14D-816F-B64ED408C1DC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9" authorId="0" shapeId="0" xr:uid="{DFA3A6A3-835A-004C-9D35-D488D37FC89E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9" authorId="0" shapeId="0" xr:uid="{CB049996-48D1-7A4F-BFF9-DD12795F68B4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9" authorId="0" shapeId="0" xr:uid="{EE9ED271-7F41-C244-B7F5-9F52EDEA20A2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10" authorId="0" shapeId="0" xr:uid="{A35D1CDE-5959-5F49-B2FF-7A409BE48675}">
      <text>
        <r>
          <rPr>
            <b/>
            <sz val="9"/>
            <color rgb="FF000000"/>
            <rFont val="Tahoma"/>
            <family val="2"/>
            <charset val="204"/>
          </rPr>
          <t>O Zhurakovskyi: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Automatic based on solvent 1 + solvent 2.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C5" authorId="0" shapeId="0" xr:uid="{B05DE02A-8470-E545-AF2A-AAD69DFA95B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Keep this "1".</t>
        </r>
      </text>
    </comment>
    <comment ref="E5" authorId="0" shapeId="0" xr:uid="{4594C117-8C62-F543-B549-B2A0DE316105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"g" or "mg".</t>
        </r>
      </text>
    </comment>
    <comment ref="F5" authorId="0" shapeId="0" xr:uid="{5D1EBCE4-86D1-5446-8782-98D575DD5CD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 based on density.</t>
        </r>
      </text>
    </comment>
    <comment ref="G5" authorId="0" shapeId="0" xr:uid="{AA3ECB68-D793-D74D-8F01-FCFB23D775B1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"mL" or "uL".</t>
        </r>
      </text>
    </comment>
    <comment ref="I5" authorId="0" shapeId="0" xr:uid="{A5C15FB8-DEED-2243-A100-94131DBFC34D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 this to arrive at the required scale.</t>
        </r>
      </text>
    </comment>
    <comment ref="J5" authorId="0" shapeId="0" xr:uid="{245E1410-58A3-0948-8D58-7F7777E29D27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K5" authorId="0" shapeId="0" xr:uid="{E04CC404-F837-1B41-B152-DAD256466BE8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purity is given, the weight/volume are adjusted automatically.</t>
        </r>
      </text>
    </comment>
    <comment ref="F6" authorId="0" shapeId="0" xr:uid="{D510E8D9-AA8E-CE48-8ECB-1484C859CF4F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</t>
        </r>
      </text>
    </comment>
    <comment ref="J6" authorId="0" shapeId="0" xr:uid="{E10ECCEE-0E35-704C-A125-ADEBAD492D5F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D7" authorId="0" shapeId="0" xr:uid="{F6190376-9CCF-0A4B-8A95-3E690ACFCAE3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7" authorId="0" shapeId="0" xr:uid="{54239F8F-F1A7-9F45-829A-118E1966DE5B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7" authorId="0" shapeId="0" xr:uid="{9F3C4A83-480E-8142-9C19-F0860641CA19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8" authorId="0" shapeId="0" xr:uid="{DEAEEE5A-C6F7-6D45-8925-412C7BF416A9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8" authorId="0" shapeId="0" xr:uid="{32DE2263-3697-D64B-BF70-BCDDB4787F74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8" authorId="0" shapeId="0" xr:uid="{1D166EC8-575E-2640-BD02-8A5F82A9171F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9" authorId="0" shapeId="0" xr:uid="{43547457-A545-4D45-84D4-1119C54EA1F5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9" authorId="0" shapeId="0" xr:uid="{2C057E0B-2385-5E40-B24B-7033CDDB4A67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9" authorId="0" shapeId="0" xr:uid="{F2F5E48E-1853-D64C-8600-8ED66AE5A14C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10" authorId="0" shapeId="0" xr:uid="{84C50B66-7DA0-504E-9AA6-336941D76EF1}">
      <text>
        <r>
          <rPr>
            <b/>
            <sz val="9"/>
            <color rgb="FF000000"/>
            <rFont val="Tahoma"/>
            <family val="2"/>
            <charset val="204"/>
          </rPr>
          <t>O Zhurakovskyi: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Automatic based on solvent 1 + solvent 2.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 Zhurakovskyi</author>
  </authors>
  <commentList>
    <comment ref="C5" authorId="0" shapeId="0" xr:uid="{1042145F-6216-A94D-97CB-8827F6407E19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Keep this "1".</t>
        </r>
      </text>
    </comment>
    <comment ref="E5" authorId="0" shapeId="0" xr:uid="{2D11C98F-62AD-E646-BBDF-99099AF1D42F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Choose "g" or "mg".</t>
        </r>
      </text>
    </comment>
    <comment ref="F5" authorId="0" shapeId="0" xr:uid="{A56B53B6-4F4C-5C49-9CEA-5455A66C1D37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 based on density.</t>
        </r>
      </text>
    </comment>
    <comment ref="G5" authorId="0" shapeId="0" xr:uid="{3E6EBB18-D50E-6045-A107-7B30C4AF70B8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Choose "mL" or "uL".</t>
        </r>
      </text>
    </comment>
    <comment ref="I5" authorId="0" shapeId="0" xr:uid="{469EB1A2-BA5D-1D4A-A334-3C2B0033174F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Adjust this to arrive at the required scale.</t>
        </r>
      </text>
    </comment>
    <comment ref="J5" authorId="0" shapeId="0" xr:uid="{1A4B263E-4277-0944-A6EF-FDC1427F441E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K5" authorId="0" shapeId="0" xr:uid="{7965555D-7F53-FF4C-AA21-0B906DB23FC7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purity is given, the weight/volume are adjusted automatically.</t>
        </r>
      </text>
    </comment>
    <comment ref="F6" authorId="0" shapeId="0" xr:uid="{BAEA0336-0CF0-024B-9F2F-F5CDFD9CC315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</t>
        </r>
      </text>
    </comment>
    <comment ref="J6" authorId="0" shapeId="0" xr:uid="{620BFCA3-134A-1443-B91E-F350087067B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d&gt;0, then V is calculated automatically.</t>
        </r>
      </text>
    </comment>
    <comment ref="D7" authorId="0" shapeId="0" xr:uid="{A6D59461-9422-C241-B4D9-6BE1859A133C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7" authorId="0" shapeId="0" xr:uid="{08F7E7AF-8477-2B4F-B2A6-3167A5587A5D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I7" authorId="0" shapeId="0" xr:uid="{2B62D515-0518-B848-9DF3-B72789A99112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8" authorId="0" shapeId="0" xr:uid="{B0BDD7B6-9927-0B48-8AF0-3719C0F334F0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8" authorId="0" shapeId="0" xr:uid="{094F7803-0E9C-324C-BF64-F37150ADF9B1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8" authorId="0" shapeId="0" xr:uid="{8A4321BE-671F-D54C-BDF9-037746EBEF18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D9" authorId="0" shapeId="0" xr:uid="{43540A0B-9C68-3749-B1C2-7F16953154E3}">
      <text>
        <r>
          <rPr>
            <b/>
            <sz val="9"/>
            <color rgb="FF000000"/>
            <rFont val="Tahoma"/>
            <family val="2"/>
          </rPr>
          <t>O Zhurakovskyi: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Automatic.</t>
        </r>
      </text>
    </comment>
    <comment ref="F9" authorId="0" shapeId="0" xr:uid="{81D1E64F-4E66-6D45-B628-E3D508F3C479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9" authorId="0" shapeId="0" xr:uid="{6C153E40-7C24-C242-9CDC-B24D49256865}">
      <text>
        <r>
          <rPr>
            <b/>
            <sz val="9"/>
            <color indexed="81"/>
            <rFont val="Tahoma"/>
            <family val="2"/>
          </rPr>
          <t>O Zhurakovskyi:</t>
        </r>
        <r>
          <rPr>
            <sz val="9"/>
            <color indexed="81"/>
            <rFont val="Tahoma"/>
            <family val="2"/>
          </rPr>
          <t xml:space="preserve">
Automatic.</t>
        </r>
      </text>
    </comment>
    <comment ref="I10" authorId="0" shapeId="0" xr:uid="{FCC06B36-C492-9B47-B119-3957CA32956A}">
      <text>
        <r>
          <rPr>
            <b/>
            <sz val="9"/>
            <color rgb="FF000000"/>
            <rFont val="Tahoma"/>
            <family val="2"/>
            <charset val="204"/>
          </rPr>
          <t>O Zhurakovskyi:</t>
        </r>
        <r>
          <rPr>
            <sz val="9"/>
            <color rgb="FF000000"/>
            <rFont val="Tahoma"/>
            <family val="2"/>
            <charset val="204"/>
          </rPr>
          <t xml:space="preserve">
</t>
        </r>
        <r>
          <rPr>
            <sz val="9"/>
            <color rgb="FF000000"/>
            <rFont val="Tahoma"/>
            <family val="2"/>
            <charset val="204"/>
          </rPr>
          <t>Automatic based on solvent 1 + solvent 2.</t>
        </r>
      </text>
    </comment>
  </commentList>
</comments>
</file>

<file path=xl/sharedStrings.xml><?xml version="1.0" encoding="utf-8"?>
<sst xmlns="http://schemas.openxmlformats.org/spreadsheetml/2006/main" count="965" uniqueCount="97">
  <si>
    <t>volume units</t>
  </si>
  <si>
    <t>mass units</t>
  </si>
  <si>
    <t>mL</t>
  </si>
  <si>
    <t>mg</t>
  </si>
  <si>
    <t>uL</t>
  </si>
  <si>
    <t>g</t>
  </si>
  <si>
    <t>Name</t>
  </si>
  <si>
    <t>eq</t>
  </si>
  <si>
    <t>m</t>
  </si>
  <si>
    <t>V</t>
  </si>
  <si>
    <t>MW</t>
  </si>
  <si>
    <t>mmol</t>
  </si>
  <si>
    <t>d, g/mL</t>
  </si>
  <si>
    <t>M</t>
  </si>
  <si>
    <t>Product</t>
  </si>
  <si>
    <t>m(calc)</t>
  </si>
  <si>
    <t>m =</t>
  </si>
  <si>
    <t>Comments</t>
  </si>
  <si>
    <t>Purity, %</t>
  </si>
  <si>
    <t>Notebool Prefix</t>
  </si>
  <si>
    <t>Author:</t>
  </si>
  <si>
    <t>Email:</t>
  </si>
  <si>
    <t>zhorakovsky@gmail.com</t>
  </si>
  <si>
    <t>This version:</t>
  </si>
  <si>
    <t>Instructions</t>
  </si>
  <si>
    <t>1. Go to "Settings" tab and change  the notebook prefix what you like (e.g. your initials).</t>
  </si>
  <si>
    <t>2. Save the file on disk.</t>
  </si>
  <si>
    <t>3. Copy the Template into a new tab (right-click "Template" -&gt; Move or Copy... -&gt; Create a Copy -&gt; OK</t>
  </si>
  <si>
    <t>4. Rename the copied tab with your experiment number (e.g. 001). The spreadsheet will automatically change the contents of the title cell.</t>
  </si>
  <si>
    <t>5. Double-click the ChemDraw scheme and change it to your reaction.</t>
  </si>
  <si>
    <t xml:space="preserve">Yield = </t>
  </si>
  <si>
    <t>6. Fill the bolded cells as appropriate</t>
  </si>
  <si>
    <t>7. Unbolded cells should auto-fill</t>
  </si>
  <si>
    <t>8. You can choose between g and mg for weights, and uL/mL for volumes. The calculations will adjust automatically</t>
  </si>
  <si>
    <t>9. The yield will be calculated automatically , taking g/mg and %purity into account</t>
  </si>
  <si>
    <t>1-phenylethanol</t>
  </si>
  <si>
    <t>i water; vs EtOH, eth; bp 205°C</t>
  </si>
  <si>
    <t>tert-butansulfinamide</t>
  </si>
  <si>
    <t>s chl; mp 103-107°C</t>
  </si>
  <si>
    <t>KOH</t>
  </si>
  <si>
    <t>s EtOH, MeOH;</t>
  </si>
  <si>
    <t>Ru-MACHO</t>
  </si>
  <si>
    <t>toluene</t>
  </si>
  <si>
    <t>Ref: Oldenhuis et al., JACS 2014</t>
  </si>
  <si>
    <t>09.05.19</t>
  </si>
  <si>
    <t>I water; msc EtOH, eth; s ac, CS2;     bp 110°C</t>
  </si>
  <si>
    <t>BH</t>
  </si>
  <si>
    <t>Kobi Felton</t>
  </si>
  <si>
    <t>sulfolane</t>
  </si>
  <si>
    <t>s chl; bp 286°C</t>
  </si>
  <si>
    <t>nitromethane</t>
  </si>
  <si>
    <t>s water, EtOH, eth, ace, ctc, alk           bp  101°C</t>
  </si>
  <si>
    <t>dimethyl acetamide (CAS: 127-19-5)</t>
  </si>
  <si>
    <t>msc water, EtOH, eth, ace, bz, chl; bp 165°C</t>
  </si>
  <si>
    <t>pyridine                   (CAS: 110-86-1)</t>
  </si>
  <si>
    <t xml:space="preserve">msc H2O, EtOH, eth, ace, bz, chl; bp 115°C; incompatible w/ acids, oxidizing agents </t>
  </si>
  <si>
    <t>s EtOH, MeOH</t>
  </si>
  <si>
    <t>16.05.19</t>
  </si>
  <si>
    <t>i water; msc EtOH, eth; s ac, CS2;     bp 110°C</t>
  </si>
  <si>
    <t xml:space="preserve">Find replacement </t>
  </si>
  <si>
    <t>17.05.19</t>
  </si>
  <si>
    <t>s H2O, bz; msc EtOH, eth; vs ace; bp 117°C;   cause respiratory irritation,  drowsiness/diziness</t>
  </si>
  <si>
    <t>i H2O; msc EtOH, eth; sl chlc; bp 136.2 °C; flammable</t>
  </si>
  <si>
    <t>ethylbenzene               (CAS: 100-41-4)</t>
  </si>
  <si>
    <t>1-butanol                (CAS: 71-36-3)</t>
  </si>
  <si>
    <t>s H2O, EtOH, eth, ace, ctc, AcOEt;     bp 191°C</t>
  </si>
  <si>
    <t>dimethyl sulfoxide                   (CAS: 67-68-5)</t>
  </si>
  <si>
    <t>22.05.19</t>
  </si>
  <si>
    <t>vs eth, EtOH;   bp 103°C</t>
  </si>
  <si>
    <t>bromotrichloromethane                             (CAS: 75-62-7)</t>
  </si>
  <si>
    <t>1-2-dibromomethane                   (CAS: 106-93-4)</t>
  </si>
  <si>
    <t>vs ace, bz, eth, EtOH;  bp 131°C</t>
  </si>
  <si>
    <t>i H2O; msc EtOH, eth; s bz, ctc; vs chl;  bp 108°C</t>
  </si>
  <si>
    <t>1-chloropentane                  (CAS: 543-59-9)</t>
  </si>
  <si>
    <t>sl H2O, ctc; msc EtOH, eth; s ace;  bp 127°C</t>
  </si>
  <si>
    <t>methyl pentanoate                 (CAS: 624-24-8)</t>
  </si>
  <si>
    <t>msc H2O, EtOH; s eth, ace, bz, chl; bp 106°C</t>
  </si>
  <si>
    <t>piperidine                (CAS: 110-89-4)</t>
  </si>
  <si>
    <t>23.05.19</t>
  </si>
  <si>
    <t>sl H2O; msc EtOH, eth; s bz; sl ctc; bp 125.2°C</t>
  </si>
  <si>
    <t>2,4-dimethyl-3-pentanoate                (CAS: 565-80-0)</t>
  </si>
  <si>
    <t>toluene                   (CAS: 108-88-3)</t>
  </si>
  <si>
    <t>i H2O; msc EtOH, eth; s ace, CS2; bp 110.60°C</t>
  </si>
  <si>
    <t>29.05.19</t>
  </si>
  <si>
    <t xml:space="preserve">i H2O; s ace, bz; sl ctc; bp 88.9°C; </t>
  </si>
  <si>
    <t>30.05.19</t>
  </si>
  <si>
    <t>cyclopentyl methyl ether                          (CAS: 75-62-7)</t>
  </si>
  <si>
    <t>bp 106°C</t>
  </si>
  <si>
    <t>1,4 difluorobenzene                   (CAS: 540-36-3)</t>
  </si>
  <si>
    <t>formic acid                    (CAS: 64-18-6)</t>
  </si>
  <si>
    <t>msc H2O, EtOH, eth; vs ace; s bz, tol; bp 101°C</t>
  </si>
  <si>
    <t>2-methyl-2-propanol                  (CAS: 75-65-0)</t>
  </si>
  <si>
    <t>msc H2O, EtOH, eth; s chl; bp 82°C</t>
  </si>
  <si>
    <t>triethylamine                 (CAS: 121-44-8)</t>
  </si>
  <si>
    <t>s H2O, EtOH, eth, ctc; vs ace, bz, chl; bp 88.8°C</t>
  </si>
  <si>
    <t>cyclohexane               (CAS: 110-82-7)</t>
  </si>
  <si>
    <t>i H2O; msc EtOH, eth, ace, bz, lig, ctc; bp 80.7°C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</si>
</sst>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9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hair">
        <color indexed="64"/>
      </bottom>
      <diagonal/>
    </border>
    <border>
      <left/>
      <right style="medium">
        <color rgb="FF000000"/>
      </right>
      <top style="hair">
        <color indexed="64"/>
      </top>
      <bottom style="hair">
        <color indexed="64"/>
      </bottom>
      <diagonal/>
    </border>
    <border>
      <left/>
      <right style="medium">
        <color rgb="FF000000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45">
    <xf numFmtId="0" fontId="0" fillId="0" borderId="0" xfId="0"/>
    <xf numFmtId="0" fontId="2" fillId="0" borderId="2" xfId="0" applyFont="1" applyBorder="1" applyAlignment="1">
      <alignment horizontal="right"/>
    </xf>
    <xf numFmtId="0" fontId="2" fillId="0" borderId="2" xfId="0" applyFont="1" applyBorder="1"/>
    <xf numFmtId="0" fontId="0" fillId="0" borderId="5" xfId="0" applyBorder="1" applyAlignment="1">
      <alignment vertical="top"/>
    </xf>
    <xf numFmtId="1" fontId="0" fillId="0" borderId="5" xfId="0" applyNumberFormat="1" applyBorder="1" applyAlignment="1">
      <alignment vertical="top"/>
    </xf>
    <xf numFmtId="0" fontId="0" fillId="0" borderId="5" xfId="0" applyNumberFormat="1" applyBorder="1" applyAlignment="1">
      <alignment vertical="top"/>
    </xf>
    <xf numFmtId="1" fontId="0" fillId="0" borderId="6" xfId="0" applyNumberFormat="1" applyBorder="1" applyAlignment="1">
      <alignment vertical="top"/>
    </xf>
    <xf numFmtId="0" fontId="0" fillId="0" borderId="9" xfId="0" applyNumberFormat="1" applyBorder="1" applyAlignment="1">
      <alignment vertical="top"/>
    </xf>
    <xf numFmtId="1" fontId="0" fillId="0" borderId="9" xfId="0" applyNumberFormat="1" applyBorder="1" applyAlignment="1">
      <alignment vertical="top"/>
    </xf>
    <xf numFmtId="0" fontId="0" fillId="0" borderId="6" xfId="0" applyNumberFormat="1" applyBorder="1" applyAlignment="1">
      <alignment vertical="top"/>
    </xf>
    <xf numFmtId="0" fontId="0" fillId="0" borderId="12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6" xfId="0" applyNumberFormat="1" applyFont="1" applyBorder="1" applyAlignment="1">
      <alignment vertical="top"/>
    </xf>
    <xf numFmtId="0" fontId="1" fillId="0" borderId="14" xfId="0" applyFont="1" applyBorder="1"/>
    <xf numFmtId="0" fontId="0" fillId="0" borderId="15" xfId="0" applyBorder="1"/>
    <xf numFmtId="0" fontId="0" fillId="0" borderId="11" xfId="0" applyNumberFormat="1" applyBorder="1" applyAlignment="1">
      <alignment vertical="top"/>
    </xf>
    <xf numFmtId="0" fontId="0" fillId="0" borderId="0" xfId="0" applyNumberFormat="1" applyFont="1" applyBorder="1" applyAlignment="1">
      <alignment vertical="top"/>
    </xf>
    <xf numFmtId="1" fontId="0" fillId="0" borderId="11" xfId="0" applyNumberFormat="1" applyBorder="1" applyAlignment="1">
      <alignment vertical="top"/>
    </xf>
    <xf numFmtId="0" fontId="0" fillId="0" borderId="11" xfId="0" applyBorder="1" applyAlignment="1">
      <alignment vertical="top"/>
    </xf>
    <xf numFmtId="1" fontId="0" fillId="0" borderId="5" xfId="0" applyNumberFormat="1" applyFill="1" applyBorder="1" applyAlignment="1">
      <alignment vertical="top"/>
    </xf>
    <xf numFmtId="1" fontId="0" fillId="0" borderId="11" xfId="0" applyNumberFormat="1" applyFill="1" applyBorder="1" applyAlignment="1">
      <alignment vertical="top"/>
    </xf>
    <xf numFmtId="0" fontId="0" fillId="0" borderId="5" xfId="0" applyBorder="1" applyAlignment="1">
      <alignment vertical="center"/>
    </xf>
    <xf numFmtId="0" fontId="0" fillId="0" borderId="5" xfId="0" applyNumberFormat="1" applyBorder="1" applyAlignment="1">
      <alignment vertical="center"/>
    </xf>
    <xf numFmtId="1" fontId="0" fillId="0" borderId="5" xfId="0" applyNumberFormat="1" applyFill="1" applyBorder="1" applyAlignment="1">
      <alignment vertical="center"/>
    </xf>
    <xf numFmtId="164" fontId="0" fillId="0" borderId="5" xfId="0" applyNumberForma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5" xfId="0" applyNumberFormat="1" applyFont="1" applyFill="1" applyBorder="1" applyAlignment="1">
      <alignment vertical="top"/>
    </xf>
    <xf numFmtId="1" fontId="0" fillId="2" borderId="5" xfId="0" applyNumberFormat="1" applyFill="1" applyBorder="1" applyAlignment="1">
      <alignment vertical="top"/>
    </xf>
    <xf numFmtId="1" fontId="0" fillId="2" borderId="6" xfId="0" applyNumberFormat="1" applyFill="1" applyBorder="1" applyAlignment="1">
      <alignment vertical="top"/>
    </xf>
    <xf numFmtId="0" fontId="4" fillId="2" borderId="5" xfId="0" applyFont="1" applyFill="1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2" fillId="0" borderId="5" xfId="0" applyFont="1" applyBorder="1" applyAlignment="1">
      <alignment vertical="center"/>
    </xf>
    <xf numFmtId="0" fontId="0" fillId="0" borderId="21" xfId="0" applyBorder="1"/>
    <xf numFmtId="0" fontId="0" fillId="0" borderId="1" xfId="0" applyBorder="1"/>
    <xf numFmtId="0" fontId="0" fillId="0" borderId="22" xfId="0" applyBorder="1"/>
    <xf numFmtId="0" fontId="0" fillId="0" borderId="4" xfId="0" applyBorder="1"/>
    <xf numFmtId="0" fontId="0" fillId="0" borderId="8" xfId="0" applyBorder="1"/>
    <xf numFmtId="0" fontId="0" fillId="0" borderId="23" xfId="0" applyBorder="1"/>
    <xf numFmtId="0" fontId="0" fillId="2" borderId="20" xfId="0" applyFill="1" applyBorder="1"/>
    <xf numFmtId="0" fontId="1" fillId="0" borderId="0" xfId="0" applyFont="1"/>
    <xf numFmtId="0" fontId="8" fillId="0" borderId="0" xfId="1"/>
    <xf numFmtId="15" fontId="0" fillId="0" borderId="0" xfId="0" applyNumberFormat="1" applyAlignment="1">
      <alignment horizontal="left"/>
    </xf>
    <xf numFmtId="0" fontId="0" fillId="0" borderId="5" xfId="0" applyBorder="1" applyAlignment="1">
      <alignment horizontal="center" vertical="center"/>
    </xf>
    <xf numFmtId="0" fontId="9" fillId="0" borderId="0" xfId="0" applyFont="1"/>
    <xf numFmtId="0" fontId="0" fillId="0" borderId="0" xfId="0" applyAlignment="1">
      <alignment wrapText="1"/>
    </xf>
    <xf numFmtId="0" fontId="0" fillId="0" borderId="20" xfId="0" applyBorder="1"/>
    <xf numFmtId="0" fontId="0" fillId="0" borderId="0" xfId="0" applyBorder="1" applyAlignment="1">
      <alignment vertical="top"/>
    </xf>
    <xf numFmtId="0" fontId="0" fillId="0" borderId="0" xfId="0" applyNumberFormat="1" applyBorder="1" applyAlignment="1">
      <alignment vertical="top"/>
    </xf>
    <xf numFmtId="1" fontId="0" fillId="0" borderId="0" xfId="0" applyNumberFormat="1" applyBorder="1" applyAlignment="1">
      <alignment vertical="top"/>
    </xf>
    <xf numFmtId="0" fontId="0" fillId="0" borderId="0" xfId="0" applyBorder="1" applyAlignment="1">
      <alignment horizontal="center" vertical="top" wrapText="1"/>
    </xf>
    <xf numFmtId="0" fontId="0" fillId="0" borderId="24" xfId="0" applyBorder="1" applyAlignment="1">
      <alignment horizontal="center" vertical="top" wrapText="1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NumberFormat="1" applyBorder="1" applyAlignment="1">
      <alignment vertical="center"/>
    </xf>
    <xf numFmtId="1" fontId="0" fillId="0" borderId="0" xfId="0" applyNumberFormat="1" applyFill="1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0" borderId="11" xfId="0" applyBorder="1"/>
    <xf numFmtId="0" fontId="0" fillId="0" borderId="26" xfId="0" applyBorder="1"/>
    <xf numFmtId="10" fontId="0" fillId="0" borderId="12" xfId="0" applyNumberFormat="1" applyBorder="1"/>
    <xf numFmtId="0" fontId="2" fillId="2" borderId="5" xfId="0" applyFont="1" applyFill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5" xfId="0" applyNumberFormat="1" applyFont="1" applyBorder="1" applyAlignment="1">
      <alignment vertical="top"/>
    </xf>
    <xf numFmtId="0" fontId="2" fillId="0" borderId="11" xfId="0" applyNumberFormat="1" applyFont="1" applyBorder="1" applyAlignment="1">
      <alignment vertical="top"/>
    </xf>
    <xf numFmtId="164" fontId="2" fillId="2" borderId="5" xfId="0" applyNumberFormat="1" applyFont="1" applyFill="1" applyBorder="1" applyAlignment="1">
      <alignment vertical="top"/>
    </xf>
    <xf numFmtId="164" fontId="2" fillId="0" borderId="9" xfId="0" applyNumberFormat="1" applyFont="1" applyBorder="1" applyAlignment="1">
      <alignment vertical="top"/>
    </xf>
    <xf numFmtId="164" fontId="2" fillId="0" borderId="6" xfId="0" applyNumberFormat="1" applyFont="1" applyBorder="1" applyAlignment="1">
      <alignment vertical="top"/>
    </xf>
    <xf numFmtId="164" fontId="2" fillId="0" borderId="0" xfId="0" applyNumberFormat="1" applyFont="1" applyBorder="1" applyAlignment="1">
      <alignment vertical="top"/>
    </xf>
    <xf numFmtId="164" fontId="2" fillId="0" borderId="0" xfId="0" applyNumberFormat="1" applyFont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2" borderId="5" xfId="0" applyNumberFormat="1" applyFont="1" applyFill="1" applyBorder="1" applyAlignment="1">
      <alignment vertical="top"/>
    </xf>
    <xf numFmtId="0" fontId="2" fillId="0" borderId="9" xfId="0" applyNumberFormat="1" applyFont="1" applyBorder="1" applyAlignment="1">
      <alignment vertical="top"/>
    </xf>
    <xf numFmtId="0" fontId="2" fillId="0" borderId="0" xfId="0" applyNumberFormat="1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top" wrapText="1"/>
    </xf>
    <xf numFmtId="0" fontId="0" fillId="0" borderId="5" xfId="0" applyBorder="1" applyAlignment="1">
      <alignment horizontal="center" vertical="center"/>
    </xf>
    <xf numFmtId="0" fontId="2" fillId="3" borderId="5" xfId="0" applyFont="1" applyFill="1" applyBorder="1" applyAlignment="1">
      <alignment vertical="top"/>
    </xf>
    <xf numFmtId="164" fontId="2" fillId="3" borderId="9" xfId="0" applyNumberFormat="1" applyFont="1" applyFill="1" applyBorder="1" applyAlignment="1">
      <alignment vertical="top"/>
    </xf>
    <xf numFmtId="0" fontId="0" fillId="2" borderId="5" xfId="0" applyFont="1" applyFill="1" applyBorder="1" applyAlignment="1">
      <alignment vertical="top"/>
    </xf>
    <xf numFmtId="0" fontId="0" fillId="0" borderId="5" xfId="0" applyNumberFormat="1" applyBorder="1" applyAlignment="1">
      <alignment vertical="top" wrapText="1"/>
    </xf>
    <xf numFmtId="0" fontId="0" fillId="0" borderId="5" xfId="0" applyBorder="1" applyAlignment="1">
      <alignment horizontal="center" vertical="center"/>
    </xf>
    <xf numFmtId="0" fontId="14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1" fontId="14" fillId="0" borderId="5" xfId="0" applyNumberFormat="1" applyFont="1" applyBorder="1" applyAlignment="1">
      <alignment vertical="top"/>
    </xf>
    <xf numFmtId="0" fontId="14" fillId="0" borderId="5" xfId="0" applyFont="1" applyBorder="1" applyAlignment="1">
      <alignment horizontal="center" vertical="center"/>
    </xf>
    <xf numFmtId="0" fontId="14" fillId="0" borderId="9" xfId="0" applyFont="1" applyBorder="1" applyAlignment="1">
      <alignment vertical="top" wrapText="1"/>
    </xf>
    <xf numFmtId="0" fontId="14" fillId="0" borderId="0" xfId="0" applyFont="1" applyAlignment="1">
      <alignment vertical="top"/>
    </xf>
    <xf numFmtId="0" fontId="15" fillId="0" borderId="0" xfId="0" applyFont="1" applyAlignment="1">
      <alignment vertical="top"/>
    </xf>
    <xf numFmtId="1" fontId="14" fillId="0" borderId="0" xfId="0" applyNumberFormat="1" applyFont="1" applyAlignment="1">
      <alignment vertical="top"/>
    </xf>
    <xf numFmtId="0" fontId="14" fillId="0" borderId="0" xfId="0" applyFont="1" applyAlignment="1">
      <alignment vertical="top" wrapText="1"/>
    </xf>
    <xf numFmtId="0" fontId="14" fillId="0" borderId="11" xfId="0" applyFont="1" applyBorder="1" applyAlignment="1">
      <alignment vertical="top"/>
    </xf>
    <xf numFmtId="0" fontId="15" fillId="0" borderId="11" xfId="0" applyFont="1" applyBorder="1" applyAlignment="1">
      <alignment vertical="top"/>
    </xf>
    <xf numFmtId="1" fontId="14" fillId="0" borderId="11" xfId="0" applyNumberFormat="1" applyFont="1" applyBorder="1" applyAlignment="1">
      <alignment vertical="top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5" fillId="2" borderId="5" xfId="0" applyFont="1" applyFill="1" applyBorder="1" applyAlignment="1">
      <alignment horizontal="center" vertical="top" wrapText="1"/>
    </xf>
    <xf numFmtId="0" fontId="5" fillId="2" borderId="5" xfId="0" applyFont="1" applyFill="1" applyBorder="1" applyAlignment="1">
      <alignment horizontal="center" vertical="top"/>
    </xf>
    <xf numFmtId="0" fontId="5" fillId="2" borderId="7" xfId="0" applyFont="1" applyFill="1" applyBorder="1" applyAlignment="1">
      <alignment horizontal="center" vertical="top"/>
    </xf>
    <xf numFmtId="0" fontId="0" fillId="0" borderId="11" xfId="0" applyBorder="1" applyAlignment="1">
      <alignment horizontal="center" vertical="top" wrapText="1"/>
    </xf>
    <xf numFmtId="0" fontId="0" fillId="0" borderId="11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center" vertical="top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17" xfId="0" applyNumberFormat="1" applyBorder="1" applyAlignment="1">
      <alignment horizontal="center" vertical="top"/>
    </xf>
    <xf numFmtId="0" fontId="0" fillId="0" borderId="0" xfId="0" applyNumberFormat="1" applyBorder="1" applyAlignment="1">
      <alignment horizontal="center" vertical="top"/>
    </xf>
    <xf numFmtId="0" fontId="0" fillId="0" borderId="25" xfId="0" applyNumberForma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10" xfId="0" applyFont="1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8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6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14" fillId="0" borderId="17" xfId="0" applyFont="1" applyBorder="1" applyAlignment="1">
      <alignment horizontal="center" vertical="top"/>
    </xf>
    <xf numFmtId="0" fontId="14" fillId="0" borderId="0" xfId="0" applyFont="1" applyBorder="1" applyAlignment="1">
      <alignment horizontal="center" vertical="top"/>
    </xf>
    <xf numFmtId="0" fontId="14" fillId="0" borderId="25" xfId="0" applyFont="1" applyBorder="1" applyAlignment="1">
      <alignment horizontal="center" vertical="top"/>
    </xf>
    <xf numFmtId="0" fontId="14" fillId="0" borderId="17" xfId="0" applyFont="1" applyBorder="1" applyAlignment="1">
      <alignment horizontal="left" vertical="top"/>
    </xf>
    <xf numFmtId="0" fontId="14" fillId="0" borderId="0" xfId="0" applyFont="1" applyBorder="1" applyAlignment="1">
      <alignment horizontal="left" vertical="top"/>
    </xf>
    <xf numFmtId="0" fontId="14" fillId="0" borderId="25" xfId="0" applyFont="1" applyBorder="1" applyAlignment="1">
      <alignment horizontal="left" vertical="top"/>
    </xf>
    <xf numFmtId="0" fontId="14" fillId="0" borderId="5" xfId="0" applyFont="1" applyBorder="1" applyAlignment="1">
      <alignment horizontal="center" vertical="top" wrapText="1"/>
    </xf>
    <xf numFmtId="0" fontId="14" fillId="0" borderId="27" xfId="0" applyFont="1" applyBorder="1" applyAlignment="1">
      <alignment horizontal="center" vertical="top" wrapText="1"/>
    </xf>
    <xf numFmtId="0" fontId="14" fillId="0" borderId="6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18" xfId="0" applyFont="1" applyBorder="1" applyAlignment="1">
      <alignment horizontal="center" vertical="top"/>
    </xf>
    <xf numFmtId="0" fontId="14" fillId="0" borderId="29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224692</xdr:colOff>
      <xdr:row>1</xdr:row>
      <xdr:rowOff>19538</xdr:rowOff>
    </xdr:from>
    <xdr:to>
      <xdr:col>10</xdr:col>
      <xdr:colOff>615461</xdr:colOff>
      <xdr:row>2</xdr:row>
      <xdr:rowOff>505067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1079272-48FB-D742-A803-20375BB798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6331"/>
        <a:stretch/>
      </xdr:blipFill>
      <xdr:spPr>
        <a:xfrm>
          <a:off x="2266461" y="361461"/>
          <a:ext cx="4073769" cy="82745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732691</xdr:colOff>
      <xdr:row>1</xdr:row>
      <xdr:rowOff>68388</xdr:rowOff>
    </xdr:from>
    <xdr:to>
      <xdr:col>9</xdr:col>
      <xdr:colOff>576384</xdr:colOff>
      <xdr:row>2</xdr:row>
      <xdr:rowOff>506775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1FB26D-9B70-754F-987C-E7C28F8AA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7391" y="411288"/>
          <a:ext cx="2929793" cy="781287"/>
        </a:xfrm>
        <a:prstGeom prst="rect">
          <a:avLst/>
        </a:prstGeom>
      </xdr:spPr>
    </xdr:pic>
    <xdr:clientData/>
  </xdr:twoCellAnchor>
  <xdr:twoCellAnchor editAs="oneCell">
    <xdr:from>
      <xdr:col>3</xdr:col>
      <xdr:colOff>735622</xdr:colOff>
      <xdr:row>1</xdr:row>
      <xdr:rowOff>69365</xdr:rowOff>
    </xdr:from>
    <xdr:to>
      <xdr:col>9</xdr:col>
      <xdr:colOff>540237</xdr:colOff>
      <xdr:row>2</xdr:row>
      <xdr:rowOff>584350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2A3BAF-DF36-B94B-96EB-2856C72F9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0322" y="412265"/>
          <a:ext cx="2890715" cy="85788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732691</xdr:colOff>
      <xdr:row>1</xdr:row>
      <xdr:rowOff>68388</xdr:rowOff>
    </xdr:from>
    <xdr:to>
      <xdr:col>9</xdr:col>
      <xdr:colOff>576384</xdr:colOff>
      <xdr:row>2</xdr:row>
      <xdr:rowOff>506775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9CF01B-2B8D-A54C-8292-05D5F8B58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7391" y="411288"/>
          <a:ext cx="2929793" cy="781287"/>
        </a:xfrm>
        <a:prstGeom prst="rect">
          <a:avLst/>
        </a:prstGeom>
      </xdr:spPr>
    </xdr:pic>
    <xdr:clientData/>
  </xdr:twoCellAnchor>
  <xdr:twoCellAnchor editAs="oneCell">
    <xdr:from>
      <xdr:col>3</xdr:col>
      <xdr:colOff>735622</xdr:colOff>
      <xdr:row>1</xdr:row>
      <xdr:rowOff>69365</xdr:rowOff>
    </xdr:from>
    <xdr:to>
      <xdr:col>9</xdr:col>
      <xdr:colOff>540237</xdr:colOff>
      <xdr:row>2</xdr:row>
      <xdr:rowOff>584350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956F18-9ABA-DA4E-B4A9-02CBF364A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0322" y="412265"/>
          <a:ext cx="2890715" cy="85788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732691</xdr:colOff>
      <xdr:row>1</xdr:row>
      <xdr:rowOff>68388</xdr:rowOff>
    </xdr:from>
    <xdr:to>
      <xdr:col>9</xdr:col>
      <xdr:colOff>576384</xdr:colOff>
      <xdr:row>2</xdr:row>
      <xdr:rowOff>506775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2CCF8C-2CFB-134F-A635-117E84316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7391" y="411288"/>
          <a:ext cx="2929793" cy="781287"/>
        </a:xfrm>
        <a:prstGeom prst="rect">
          <a:avLst/>
        </a:prstGeom>
      </xdr:spPr>
    </xdr:pic>
    <xdr:clientData/>
  </xdr:twoCellAnchor>
  <xdr:twoCellAnchor editAs="oneCell">
    <xdr:from>
      <xdr:col>3</xdr:col>
      <xdr:colOff>735622</xdr:colOff>
      <xdr:row>1</xdr:row>
      <xdr:rowOff>69365</xdr:rowOff>
    </xdr:from>
    <xdr:to>
      <xdr:col>9</xdr:col>
      <xdr:colOff>540237</xdr:colOff>
      <xdr:row>2</xdr:row>
      <xdr:rowOff>584350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406E3D-8344-184A-8CBF-CB98335DF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0322" y="412265"/>
          <a:ext cx="2890715" cy="85788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732691</xdr:colOff>
      <xdr:row>1</xdr:row>
      <xdr:rowOff>68388</xdr:rowOff>
    </xdr:from>
    <xdr:to>
      <xdr:col>9</xdr:col>
      <xdr:colOff>576384</xdr:colOff>
      <xdr:row>2</xdr:row>
      <xdr:rowOff>506775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564A13-E219-7846-B120-17B29BEA6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7391" y="411288"/>
          <a:ext cx="2929793" cy="781287"/>
        </a:xfrm>
        <a:prstGeom prst="rect">
          <a:avLst/>
        </a:prstGeom>
      </xdr:spPr>
    </xdr:pic>
    <xdr:clientData/>
  </xdr:twoCellAnchor>
  <xdr:twoCellAnchor editAs="oneCell">
    <xdr:from>
      <xdr:col>3</xdr:col>
      <xdr:colOff>735622</xdr:colOff>
      <xdr:row>1</xdr:row>
      <xdr:rowOff>69365</xdr:rowOff>
    </xdr:from>
    <xdr:to>
      <xdr:col>9</xdr:col>
      <xdr:colOff>540237</xdr:colOff>
      <xdr:row>2</xdr:row>
      <xdr:rowOff>584350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31BC9B2-3A66-D741-8049-579235BC7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0322" y="412265"/>
          <a:ext cx="2890715" cy="85788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732691</xdr:colOff>
      <xdr:row>1</xdr:row>
      <xdr:rowOff>68388</xdr:rowOff>
    </xdr:from>
    <xdr:to>
      <xdr:col>9</xdr:col>
      <xdr:colOff>576384</xdr:colOff>
      <xdr:row>2</xdr:row>
      <xdr:rowOff>506775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1D63FD-77C1-AF40-A310-92BBF1033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7391" y="411288"/>
          <a:ext cx="2929793" cy="781287"/>
        </a:xfrm>
        <a:prstGeom prst="rect">
          <a:avLst/>
        </a:prstGeom>
      </xdr:spPr>
    </xdr:pic>
    <xdr:clientData/>
  </xdr:twoCellAnchor>
  <xdr:twoCellAnchor editAs="oneCell">
    <xdr:from>
      <xdr:col>3</xdr:col>
      <xdr:colOff>735622</xdr:colOff>
      <xdr:row>1</xdr:row>
      <xdr:rowOff>69365</xdr:rowOff>
    </xdr:from>
    <xdr:to>
      <xdr:col>9</xdr:col>
      <xdr:colOff>540237</xdr:colOff>
      <xdr:row>2</xdr:row>
      <xdr:rowOff>584350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41B058-13D5-1F4A-A36F-BEEC818B6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0322" y="412265"/>
          <a:ext cx="2890715" cy="85788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732691</xdr:colOff>
      <xdr:row>1</xdr:row>
      <xdr:rowOff>68388</xdr:rowOff>
    </xdr:from>
    <xdr:to>
      <xdr:col>9</xdr:col>
      <xdr:colOff>576384</xdr:colOff>
      <xdr:row>2</xdr:row>
      <xdr:rowOff>506775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2876B3-5760-774C-B6BD-E8ECAC4F4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7391" y="411288"/>
          <a:ext cx="2929793" cy="781287"/>
        </a:xfrm>
        <a:prstGeom prst="rect">
          <a:avLst/>
        </a:prstGeom>
      </xdr:spPr>
    </xdr:pic>
    <xdr:clientData/>
  </xdr:twoCellAnchor>
  <xdr:twoCellAnchor editAs="oneCell">
    <xdr:from>
      <xdr:col>3</xdr:col>
      <xdr:colOff>735622</xdr:colOff>
      <xdr:row>1</xdr:row>
      <xdr:rowOff>69365</xdr:rowOff>
    </xdr:from>
    <xdr:to>
      <xdr:col>9</xdr:col>
      <xdr:colOff>540237</xdr:colOff>
      <xdr:row>2</xdr:row>
      <xdr:rowOff>584350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1A1ECD-BD53-674F-9331-404BEFD31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0322" y="412265"/>
          <a:ext cx="2890715" cy="85788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732691</xdr:colOff>
      <xdr:row>1</xdr:row>
      <xdr:rowOff>68388</xdr:rowOff>
    </xdr:from>
    <xdr:to>
      <xdr:col>9</xdr:col>
      <xdr:colOff>576384</xdr:colOff>
      <xdr:row>2</xdr:row>
      <xdr:rowOff>506775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6D854E-625A-F844-8E3B-DB6BD72B3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7391" y="411288"/>
          <a:ext cx="2929793" cy="781287"/>
        </a:xfrm>
        <a:prstGeom prst="rect">
          <a:avLst/>
        </a:prstGeom>
      </xdr:spPr>
    </xdr:pic>
    <xdr:clientData/>
  </xdr:twoCellAnchor>
  <xdr:twoCellAnchor editAs="oneCell">
    <xdr:from>
      <xdr:col>3</xdr:col>
      <xdr:colOff>735622</xdr:colOff>
      <xdr:row>1</xdr:row>
      <xdr:rowOff>69365</xdr:rowOff>
    </xdr:from>
    <xdr:to>
      <xdr:col>9</xdr:col>
      <xdr:colOff>540237</xdr:colOff>
      <xdr:row>2</xdr:row>
      <xdr:rowOff>584350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E547C5-B9A5-E54D-A47F-4A55A66F6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0322" y="412265"/>
          <a:ext cx="2890715" cy="85788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732691</xdr:colOff>
      <xdr:row>1</xdr:row>
      <xdr:rowOff>68388</xdr:rowOff>
    </xdr:from>
    <xdr:to>
      <xdr:col>9</xdr:col>
      <xdr:colOff>576384</xdr:colOff>
      <xdr:row>2</xdr:row>
      <xdr:rowOff>506775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67184E-242D-364E-BD9D-A0013534D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7391" y="411288"/>
          <a:ext cx="2929793" cy="781287"/>
        </a:xfrm>
        <a:prstGeom prst="rect">
          <a:avLst/>
        </a:prstGeom>
      </xdr:spPr>
    </xdr:pic>
    <xdr:clientData/>
  </xdr:twoCellAnchor>
  <xdr:twoCellAnchor editAs="oneCell">
    <xdr:from>
      <xdr:col>3</xdr:col>
      <xdr:colOff>735622</xdr:colOff>
      <xdr:row>1</xdr:row>
      <xdr:rowOff>69365</xdr:rowOff>
    </xdr:from>
    <xdr:to>
      <xdr:col>9</xdr:col>
      <xdr:colOff>540237</xdr:colOff>
      <xdr:row>2</xdr:row>
      <xdr:rowOff>584350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13115B-E8C3-CE4F-A55C-3BD70E629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0322" y="412265"/>
          <a:ext cx="2890715" cy="85788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732691</xdr:colOff>
      <xdr:row>1</xdr:row>
      <xdr:rowOff>68388</xdr:rowOff>
    </xdr:from>
    <xdr:to>
      <xdr:col>9</xdr:col>
      <xdr:colOff>576384</xdr:colOff>
      <xdr:row>2</xdr:row>
      <xdr:rowOff>506775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83B8F2-E8FA-934B-9F7E-9871D9ED6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7391" y="411288"/>
          <a:ext cx="2929793" cy="781287"/>
        </a:xfrm>
        <a:prstGeom prst="rect">
          <a:avLst/>
        </a:prstGeom>
      </xdr:spPr>
    </xdr:pic>
    <xdr:clientData/>
  </xdr:twoCellAnchor>
  <xdr:twoCellAnchor editAs="oneCell">
    <xdr:from>
      <xdr:col>3</xdr:col>
      <xdr:colOff>735622</xdr:colOff>
      <xdr:row>1</xdr:row>
      <xdr:rowOff>69365</xdr:rowOff>
    </xdr:from>
    <xdr:to>
      <xdr:col>9</xdr:col>
      <xdr:colOff>540237</xdr:colOff>
      <xdr:row>2</xdr:row>
      <xdr:rowOff>584350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E60D85-2469-724E-8646-C4655619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0322" y="412265"/>
          <a:ext cx="2890715" cy="85788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732691</xdr:colOff>
      <xdr:row>1</xdr:row>
      <xdr:rowOff>68388</xdr:rowOff>
    </xdr:from>
    <xdr:to>
      <xdr:col>9</xdr:col>
      <xdr:colOff>576384</xdr:colOff>
      <xdr:row>2</xdr:row>
      <xdr:rowOff>506775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14427B9-99EC-424C-8182-36B66BA92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7391" y="411288"/>
          <a:ext cx="2929793" cy="781287"/>
        </a:xfrm>
        <a:prstGeom prst="rect">
          <a:avLst/>
        </a:prstGeom>
      </xdr:spPr>
    </xdr:pic>
    <xdr:clientData/>
  </xdr:twoCellAnchor>
  <xdr:twoCellAnchor editAs="oneCell">
    <xdr:from>
      <xdr:col>3</xdr:col>
      <xdr:colOff>735622</xdr:colOff>
      <xdr:row>1</xdr:row>
      <xdr:rowOff>69365</xdr:rowOff>
    </xdr:from>
    <xdr:to>
      <xdr:col>9</xdr:col>
      <xdr:colOff>540237</xdr:colOff>
      <xdr:row>2</xdr:row>
      <xdr:rowOff>584350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16CE80-6309-4846-B2A8-80A53D63F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0322" y="412265"/>
          <a:ext cx="2890715" cy="8578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224692</xdr:colOff>
      <xdr:row>1</xdr:row>
      <xdr:rowOff>19538</xdr:rowOff>
    </xdr:from>
    <xdr:to>
      <xdr:col>10</xdr:col>
      <xdr:colOff>615461</xdr:colOff>
      <xdr:row>2</xdr:row>
      <xdr:rowOff>505067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112532-CFC5-AA43-9BFF-97F8587CC1C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6331"/>
        <a:stretch/>
      </xdr:blipFill>
      <xdr:spPr>
        <a:xfrm>
          <a:off x="2269392" y="362438"/>
          <a:ext cx="4061069" cy="82842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732691</xdr:colOff>
      <xdr:row>1</xdr:row>
      <xdr:rowOff>68388</xdr:rowOff>
    </xdr:from>
    <xdr:to>
      <xdr:col>9</xdr:col>
      <xdr:colOff>576384</xdr:colOff>
      <xdr:row>2</xdr:row>
      <xdr:rowOff>506775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FC8F2B-7075-2B48-B0BC-2D8F84B96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7391" y="411288"/>
          <a:ext cx="2929793" cy="781287"/>
        </a:xfrm>
        <a:prstGeom prst="rect">
          <a:avLst/>
        </a:prstGeom>
      </xdr:spPr>
    </xdr:pic>
    <xdr:clientData/>
  </xdr:twoCellAnchor>
  <xdr:twoCellAnchor editAs="oneCell">
    <xdr:from>
      <xdr:col>3</xdr:col>
      <xdr:colOff>735622</xdr:colOff>
      <xdr:row>1</xdr:row>
      <xdr:rowOff>69365</xdr:rowOff>
    </xdr:from>
    <xdr:to>
      <xdr:col>9</xdr:col>
      <xdr:colOff>540237</xdr:colOff>
      <xdr:row>2</xdr:row>
      <xdr:rowOff>584350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9B83D0-0011-8447-A5B5-57F2657A3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0322" y="412265"/>
          <a:ext cx="2890715" cy="857885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732691</xdr:colOff>
      <xdr:row>1</xdr:row>
      <xdr:rowOff>68388</xdr:rowOff>
    </xdr:from>
    <xdr:to>
      <xdr:col>9</xdr:col>
      <xdr:colOff>576384</xdr:colOff>
      <xdr:row>2</xdr:row>
      <xdr:rowOff>506775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83951A-5F17-8F47-92B5-246AE6708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7391" y="411288"/>
          <a:ext cx="2929793" cy="781287"/>
        </a:xfrm>
        <a:prstGeom prst="rect">
          <a:avLst/>
        </a:prstGeom>
      </xdr:spPr>
    </xdr:pic>
    <xdr:clientData/>
  </xdr:twoCellAnchor>
  <xdr:twoCellAnchor editAs="oneCell">
    <xdr:from>
      <xdr:col>3</xdr:col>
      <xdr:colOff>735622</xdr:colOff>
      <xdr:row>1</xdr:row>
      <xdr:rowOff>69365</xdr:rowOff>
    </xdr:from>
    <xdr:to>
      <xdr:col>9</xdr:col>
      <xdr:colOff>540237</xdr:colOff>
      <xdr:row>2</xdr:row>
      <xdr:rowOff>584350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47F7C0-681E-3A4B-9DC1-D581312EC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0322" y="412265"/>
          <a:ext cx="2890715" cy="857885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732691</xdr:colOff>
      <xdr:row>1</xdr:row>
      <xdr:rowOff>68388</xdr:rowOff>
    </xdr:from>
    <xdr:to>
      <xdr:col>9</xdr:col>
      <xdr:colOff>576384</xdr:colOff>
      <xdr:row>2</xdr:row>
      <xdr:rowOff>506775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17BD3E-DA9F-D14E-89E8-BFFEB44716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7391" y="411288"/>
          <a:ext cx="2929793" cy="781287"/>
        </a:xfrm>
        <a:prstGeom prst="rect">
          <a:avLst/>
        </a:prstGeom>
      </xdr:spPr>
    </xdr:pic>
    <xdr:clientData/>
  </xdr:twoCellAnchor>
  <xdr:twoCellAnchor editAs="oneCell">
    <xdr:from>
      <xdr:col>3</xdr:col>
      <xdr:colOff>735622</xdr:colOff>
      <xdr:row>1</xdr:row>
      <xdr:rowOff>69365</xdr:rowOff>
    </xdr:from>
    <xdr:to>
      <xdr:col>9</xdr:col>
      <xdr:colOff>540237</xdr:colOff>
      <xdr:row>2</xdr:row>
      <xdr:rowOff>584350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6BC20E-FAC1-3741-A6EA-A0B4D2E30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0322" y="412265"/>
          <a:ext cx="2890715" cy="857885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732691</xdr:colOff>
      <xdr:row>1</xdr:row>
      <xdr:rowOff>68388</xdr:rowOff>
    </xdr:from>
    <xdr:to>
      <xdr:col>9</xdr:col>
      <xdr:colOff>576384</xdr:colOff>
      <xdr:row>2</xdr:row>
      <xdr:rowOff>506775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583739-C4D3-9743-BBA3-079DA6FCA7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7391" y="411288"/>
          <a:ext cx="2929793" cy="781287"/>
        </a:xfrm>
        <a:prstGeom prst="rect">
          <a:avLst/>
        </a:prstGeom>
      </xdr:spPr>
    </xdr:pic>
    <xdr:clientData/>
  </xdr:twoCellAnchor>
  <xdr:twoCellAnchor editAs="oneCell">
    <xdr:from>
      <xdr:col>3</xdr:col>
      <xdr:colOff>735622</xdr:colOff>
      <xdr:row>1</xdr:row>
      <xdr:rowOff>69365</xdr:rowOff>
    </xdr:from>
    <xdr:to>
      <xdr:col>9</xdr:col>
      <xdr:colOff>540237</xdr:colOff>
      <xdr:row>2</xdr:row>
      <xdr:rowOff>584350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F59020E-4545-AD43-9F93-0D1BFA84B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0322" y="412265"/>
          <a:ext cx="2890715" cy="857885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732691</xdr:colOff>
      <xdr:row>1</xdr:row>
      <xdr:rowOff>68388</xdr:rowOff>
    </xdr:from>
    <xdr:to>
      <xdr:col>9</xdr:col>
      <xdr:colOff>576384</xdr:colOff>
      <xdr:row>2</xdr:row>
      <xdr:rowOff>506775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275030-AFE8-2B4E-AE80-61A8B981F4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7391" y="411288"/>
          <a:ext cx="2929793" cy="781287"/>
        </a:xfrm>
        <a:prstGeom prst="rect">
          <a:avLst/>
        </a:prstGeom>
      </xdr:spPr>
    </xdr:pic>
    <xdr:clientData/>
  </xdr:twoCellAnchor>
  <xdr:twoCellAnchor editAs="oneCell">
    <xdr:from>
      <xdr:col>3</xdr:col>
      <xdr:colOff>735622</xdr:colOff>
      <xdr:row>1</xdr:row>
      <xdr:rowOff>69365</xdr:rowOff>
    </xdr:from>
    <xdr:to>
      <xdr:col>9</xdr:col>
      <xdr:colOff>540237</xdr:colOff>
      <xdr:row>2</xdr:row>
      <xdr:rowOff>584350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5950D6-DC37-1D4F-92DB-DBA4DF055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0322" y="412265"/>
          <a:ext cx="2890715" cy="8578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224692</xdr:colOff>
      <xdr:row>1</xdr:row>
      <xdr:rowOff>19538</xdr:rowOff>
    </xdr:from>
    <xdr:to>
      <xdr:col>10</xdr:col>
      <xdr:colOff>615461</xdr:colOff>
      <xdr:row>2</xdr:row>
      <xdr:rowOff>505067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690BA4-41D2-7F46-A553-FA49FE3603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6331"/>
        <a:stretch/>
      </xdr:blipFill>
      <xdr:spPr>
        <a:xfrm>
          <a:off x="2269392" y="362438"/>
          <a:ext cx="4061069" cy="8284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224692</xdr:colOff>
      <xdr:row>1</xdr:row>
      <xdr:rowOff>19538</xdr:rowOff>
    </xdr:from>
    <xdr:to>
      <xdr:col>10</xdr:col>
      <xdr:colOff>615461</xdr:colOff>
      <xdr:row>2</xdr:row>
      <xdr:rowOff>505067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5538CA-A284-1F49-8F1E-3145453AA0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6331"/>
        <a:stretch/>
      </xdr:blipFill>
      <xdr:spPr>
        <a:xfrm>
          <a:off x="2269392" y="362438"/>
          <a:ext cx="4061069" cy="82842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732691</xdr:colOff>
      <xdr:row>1</xdr:row>
      <xdr:rowOff>68388</xdr:rowOff>
    </xdr:from>
    <xdr:to>
      <xdr:col>9</xdr:col>
      <xdr:colOff>576384</xdr:colOff>
      <xdr:row>2</xdr:row>
      <xdr:rowOff>506775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E941974-5129-4E42-AFEC-079E7C7C4B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4460" y="410311"/>
          <a:ext cx="2940539" cy="78031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732691</xdr:colOff>
      <xdr:row>1</xdr:row>
      <xdr:rowOff>68388</xdr:rowOff>
    </xdr:from>
    <xdr:to>
      <xdr:col>9</xdr:col>
      <xdr:colOff>576384</xdr:colOff>
      <xdr:row>2</xdr:row>
      <xdr:rowOff>506775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4DFD00-EFBC-E14C-80A5-4A3687BD7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7391" y="411288"/>
          <a:ext cx="2929793" cy="781287"/>
        </a:xfrm>
        <a:prstGeom prst="rect">
          <a:avLst/>
        </a:prstGeom>
      </xdr:spPr>
    </xdr:pic>
    <xdr:clientData/>
  </xdr:twoCellAnchor>
  <xdr:twoCellAnchor editAs="oneCell">
    <xdr:from>
      <xdr:col>3</xdr:col>
      <xdr:colOff>735622</xdr:colOff>
      <xdr:row>1</xdr:row>
      <xdr:rowOff>69365</xdr:rowOff>
    </xdr:from>
    <xdr:to>
      <xdr:col>9</xdr:col>
      <xdr:colOff>540237</xdr:colOff>
      <xdr:row>2</xdr:row>
      <xdr:rowOff>584350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7B763F-3531-D847-9929-AD12301C2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0322" y="412265"/>
          <a:ext cx="2890715" cy="8578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732691</xdr:colOff>
      <xdr:row>1</xdr:row>
      <xdr:rowOff>68388</xdr:rowOff>
    </xdr:from>
    <xdr:to>
      <xdr:col>9</xdr:col>
      <xdr:colOff>576384</xdr:colOff>
      <xdr:row>2</xdr:row>
      <xdr:rowOff>506775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DC776E-E512-BB4F-8D18-E1C2666FC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7391" y="411288"/>
          <a:ext cx="2929793" cy="781287"/>
        </a:xfrm>
        <a:prstGeom prst="rect">
          <a:avLst/>
        </a:prstGeom>
      </xdr:spPr>
    </xdr:pic>
    <xdr:clientData/>
  </xdr:twoCellAnchor>
  <xdr:twoCellAnchor editAs="oneCell">
    <xdr:from>
      <xdr:col>3</xdr:col>
      <xdr:colOff>735622</xdr:colOff>
      <xdr:row>1</xdr:row>
      <xdr:rowOff>69365</xdr:rowOff>
    </xdr:from>
    <xdr:to>
      <xdr:col>9</xdr:col>
      <xdr:colOff>540237</xdr:colOff>
      <xdr:row>2</xdr:row>
      <xdr:rowOff>584350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FF4D6C-7ED8-384E-84ED-5F8AA2AB8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0322" y="412265"/>
          <a:ext cx="2890715" cy="85788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732691</xdr:colOff>
      <xdr:row>1</xdr:row>
      <xdr:rowOff>68388</xdr:rowOff>
    </xdr:from>
    <xdr:to>
      <xdr:col>9</xdr:col>
      <xdr:colOff>576384</xdr:colOff>
      <xdr:row>2</xdr:row>
      <xdr:rowOff>506775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0761FE-B83B-AD4C-B619-C95217260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7391" y="411288"/>
          <a:ext cx="2929793" cy="781287"/>
        </a:xfrm>
        <a:prstGeom prst="rect">
          <a:avLst/>
        </a:prstGeom>
      </xdr:spPr>
    </xdr:pic>
    <xdr:clientData/>
  </xdr:twoCellAnchor>
  <xdr:twoCellAnchor editAs="oneCell">
    <xdr:from>
      <xdr:col>3</xdr:col>
      <xdr:colOff>735622</xdr:colOff>
      <xdr:row>1</xdr:row>
      <xdr:rowOff>69365</xdr:rowOff>
    </xdr:from>
    <xdr:to>
      <xdr:col>9</xdr:col>
      <xdr:colOff>540237</xdr:colOff>
      <xdr:row>2</xdr:row>
      <xdr:rowOff>584350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5C27D4-8F2C-8B43-9192-A623FCC8D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77391" y="411288"/>
          <a:ext cx="2901461" cy="85690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732691</xdr:colOff>
      <xdr:row>1</xdr:row>
      <xdr:rowOff>68388</xdr:rowOff>
    </xdr:from>
    <xdr:to>
      <xdr:col>9</xdr:col>
      <xdr:colOff>576384</xdr:colOff>
      <xdr:row>2</xdr:row>
      <xdr:rowOff>506775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B6882E-EB86-7548-8FB5-6AA958DFB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7391" y="411288"/>
          <a:ext cx="2929793" cy="781287"/>
        </a:xfrm>
        <a:prstGeom prst="rect">
          <a:avLst/>
        </a:prstGeom>
      </xdr:spPr>
    </xdr:pic>
    <xdr:clientData/>
  </xdr:twoCellAnchor>
  <xdr:twoCellAnchor editAs="oneCell">
    <xdr:from>
      <xdr:col>3</xdr:col>
      <xdr:colOff>735622</xdr:colOff>
      <xdr:row>1</xdr:row>
      <xdr:rowOff>69365</xdr:rowOff>
    </xdr:from>
    <xdr:to>
      <xdr:col>9</xdr:col>
      <xdr:colOff>540237</xdr:colOff>
      <xdr:row>2</xdr:row>
      <xdr:rowOff>584350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C28E3A-7D53-D141-AA54-507006556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80322" y="412265"/>
          <a:ext cx="2890715" cy="8578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A3" totalsRowShown="0">
  <autoFilter ref="A1:A3" xr:uid="{00000000-0009-0000-0100-000001000000}"/>
  <tableColumns count="1">
    <tableColumn id="1" xr3:uid="{00000000-0010-0000-0000-000001000000}" name="volume uni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B1:B3" totalsRowShown="0">
  <autoFilter ref="B1:B3" xr:uid="{00000000-0009-0000-0100-000002000000}"/>
  <tableColumns count="1">
    <tableColumn id="1" xr3:uid="{00000000-0010-0000-0100-000001000000}" name="mass uni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zhorakovsky@gmail.com" TargetMode="External"/><Relationship Id="rId6" Type="http://schemas.openxmlformats.org/officeDocument/2006/relationships/comments" Target="../comments2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6"/>
  <sheetViews>
    <sheetView zoomScale="130" zoomScaleNormal="130" zoomScaleSheetLayoutView="100" workbookViewId="0">
      <selection activeCell="B23" sqref="B23"/>
    </sheetView>
  </sheetViews>
  <sheetFormatPr baseColWidth="10" defaultColWidth="8.83203125" defaultRowHeight="15" x14ac:dyDescent="0.2"/>
  <cols>
    <col min="1" max="1" width="2.83203125" customWidth="1"/>
    <col min="2" max="2" width="16.83203125" customWidth="1"/>
    <col min="3" max="3" width="7.1640625" customWidth="1"/>
    <col min="4" max="4" width="13.1640625" bestFit="1" customWidth="1"/>
    <col min="5" max="5" width="3.6640625" customWidth="1"/>
    <col min="6" max="6" width="6.5" customWidth="1"/>
    <col min="7" max="7" width="3.6640625" customWidth="1"/>
    <col min="8" max="8" width="6.6640625" customWidth="1"/>
    <col min="9" max="9" width="6.83203125" customWidth="1"/>
    <col min="10" max="10" width="7.6640625" customWidth="1"/>
    <col min="11" max="11" width="8.83203125" bestFit="1" customWidth="1"/>
    <col min="12" max="12" width="15.5" customWidth="1"/>
    <col min="13" max="13" width="8.5" customWidth="1"/>
    <col min="14" max="14" width="3.33203125" customWidth="1"/>
  </cols>
  <sheetData>
    <row r="1" spans="1:14" ht="27.75" customHeight="1" x14ac:dyDescent="0.2">
      <c r="E1" s="103" t="str">
        <f ca="1">Settings!A7&amp;"-"&amp;MID(CELL("filename",B1),FIND("]",CELL("filename",B1))+1,256)</f>
        <v>BH-Template</v>
      </c>
      <c r="F1" s="103"/>
      <c r="G1" s="103"/>
      <c r="H1" s="103"/>
      <c r="I1" s="103"/>
      <c r="J1" s="113" t="s">
        <v>43</v>
      </c>
      <c r="K1" s="113"/>
      <c r="L1" s="113"/>
      <c r="M1" s="104" t="s">
        <v>44</v>
      </c>
      <c r="N1" s="104"/>
    </row>
    <row r="2" spans="1:14" ht="27.75" customHeight="1" x14ac:dyDescent="0.2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</row>
    <row r="3" spans="1:14" ht="51.75" customHeight="1" thickBot="1" x14ac:dyDescent="0.25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</row>
    <row r="4" spans="1:14" x14ac:dyDescent="0.2">
      <c r="A4" s="35"/>
      <c r="B4" s="2" t="s">
        <v>6</v>
      </c>
      <c r="C4" s="1" t="s">
        <v>7</v>
      </c>
      <c r="D4" s="1" t="s">
        <v>8</v>
      </c>
      <c r="E4" s="2"/>
      <c r="F4" s="1" t="s">
        <v>9</v>
      </c>
      <c r="G4" s="2"/>
      <c r="H4" s="1" t="s">
        <v>10</v>
      </c>
      <c r="I4" s="1" t="s">
        <v>11</v>
      </c>
      <c r="J4" s="1" t="s">
        <v>12</v>
      </c>
      <c r="K4" s="1" t="s">
        <v>18</v>
      </c>
      <c r="L4" s="111" t="s">
        <v>17</v>
      </c>
      <c r="M4" s="111"/>
      <c r="N4" s="112"/>
    </row>
    <row r="5" spans="1:14" ht="15" customHeight="1" x14ac:dyDescent="0.2">
      <c r="A5" s="40">
        <v>1</v>
      </c>
      <c r="B5" s="30" t="s">
        <v>35</v>
      </c>
      <c r="C5" s="62">
        <v>1</v>
      </c>
      <c r="D5" s="27">
        <f>IF(E5="mg",H5*I5/IF(K5&gt;0,K5,1),H5*I5/IF(K5&gt;0,K5,1)/1000)</f>
        <v>305.41000000000003</v>
      </c>
      <c r="E5" s="28" t="s">
        <v>3</v>
      </c>
      <c r="F5" s="9">
        <f>IF(J5&gt;0,
       IF(G5="uL",
            IF(K5&gt;0, H5*I5/K5/J5, H5*I5/J5),
            IF(K5&gt;0, H5*I5/K5/J5/1000, H5*I5/J5/1000)
       ),
""
)</f>
        <v>0.30149062191510373</v>
      </c>
      <c r="G5" s="29" t="s">
        <v>2</v>
      </c>
      <c r="H5" s="62">
        <v>122.164</v>
      </c>
      <c r="I5" s="75">
        <v>2.5</v>
      </c>
      <c r="J5" s="62">
        <v>1.0129999999999999</v>
      </c>
      <c r="K5" s="67">
        <v>1</v>
      </c>
      <c r="L5" s="105" t="s">
        <v>36</v>
      </c>
      <c r="M5" s="106"/>
      <c r="N5" s="107"/>
    </row>
    <row r="6" spans="1:14" ht="15" customHeight="1" x14ac:dyDescent="0.2">
      <c r="A6" s="39">
        <v>2</v>
      </c>
      <c r="B6" s="31" t="s">
        <v>37</v>
      </c>
      <c r="C6" s="7">
        <v>1</v>
      </c>
      <c r="D6" s="13">
        <f>IF(E6="mg",H6*I6/IF(K6&gt;0,K6,1),H6*I6/IF(K6&gt;0,K6,1)/1000)</f>
        <v>303</v>
      </c>
      <c r="E6" s="8" t="s">
        <v>3</v>
      </c>
      <c r="F6" s="9" t="str">
        <f t="shared" ref="F6:F9" si="0">IF(J6&gt;0,
       IF(G6="uL",
            IF(K6&gt;0, H6*I6/K6/J6, H6*I6/J6),
            IF(K6&gt;0, H6*I6/K6/J6/1000, H6*I6/J6/1000)
       ),
""
)</f>
        <v/>
      </c>
      <c r="G6" s="6" t="s">
        <v>2</v>
      </c>
      <c r="H6" s="63">
        <v>121.2</v>
      </c>
      <c r="I6" s="76">
        <f>$I$5*C6/$C$5</f>
        <v>2.5</v>
      </c>
      <c r="J6" s="63"/>
      <c r="K6" s="68"/>
      <c r="L6" s="125" t="s">
        <v>38</v>
      </c>
      <c r="M6" s="125"/>
      <c r="N6" s="126"/>
    </row>
    <row r="7" spans="1:14" x14ac:dyDescent="0.2">
      <c r="A7" s="38">
        <v>3</v>
      </c>
      <c r="B7" s="19" t="s">
        <v>39</v>
      </c>
      <c r="C7" s="16">
        <v>0.15</v>
      </c>
      <c r="D7" s="13">
        <f t="shared" ref="D7:D8" si="1">IF(E7="mg",H7*I7/IF(K7&gt;0,K7,1),H7*I7/IF(K7&gt;0,K7,1)/1000)</f>
        <v>21.039375</v>
      </c>
      <c r="E7" s="18" t="s">
        <v>3</v>
      </c>
      <c r="F7" s="9" t="str">
        <f t="shared" si="0"/>
        <v/>
      </c>
      <c r="G7" s="18" t="s">
        <v>4</v>
      </c>
      <c r="H7" s="64">
        <v>56.104999999999997</v>
      </c>
      <c r="I7" s="76">
        <f t="shared" ref="I7:I8" si="2">$I$5*C7/$C$5</f>
        <v>0.375</v>
      </c>
      <c r="J7" s="72"/>
      <c r="K7" s="69"/>
      <c r="L7" s="108" t="s">
        <v>40</v>
      </c>
      <c r="M7" s="109"/>
      <c r="N7" s="110"/>
    </row>
    <row r="8" spans="1:14" x14ac:dyDescent="0.2">
      <c r="A8" s="47">
        <v>4</v>
      </c>
      <c r="B8" s="19" t="s">
        <v>41</v>
      </c>
      <c r="C8" s="16">
        <v>0.05</v>
      </c>
      <c r="D8" s="17">
        <f t="shared" si="1"/>
        <v>75.878749999999997</v>
      </c>
      <c r="E8" s="18" t="s">
        <v>3</v>
      </c>
      <c r="F8" s="9" t="str">
        <f t="shared" ref="F8" si="3">IF(J8&gt;0,
       IF(G8="uL",
            IF(K8&gt;0, H8*I8/K8/J8, H8*I8/J8),
            IF(K8&gt;0, H8*I8/K8/J8/1000, H8*I8/J8/1000)
       ),
""
)</f>
        <v/>
      </c>
      <c r="G8" s="18" t="s">
        <v>4</v>
      </c>
      <c r="H8" s="64">
        <v>607.03</v>
      </c>
      <c r="I8" s="76">
        <f t="shared" si="2"/>
        <v>0.125</v>
      </c>
      <c r="J8" s="73"/>
      <c r="K8" s="70"/>
      <c r="L8" s="131"/>
      <c r="M8" s="131"/>
      <c r="N8" s="132"/>
    </row>
    <row r="9" spans="1:14" x14ac:dyDescent="0.2">
      <c r="A9" s="36">
        <v>5</v>
      </c>
      <c r="B9" s="19"/>
      <c r="C9" s="16"/>
      <c r="D9" s="17">
        <f t="shared" ref="D9" si="4">IF(E9="mg",H9*I9/IF(K9&gt;0,K9,1),H9*I9/IF(K9&gt;0,K9,1)/1000)</f>
        <v>0</v>
      </c>
      <c r="E9" s="18" t="s">
        <v>5</v>
      </c>
      <c r="F9" s="9" t="str">
        <f t="shared" si="0"/>
        <v/>
      </c>
      <c r="G9" s="18" t="s">
        <v>4</v>
      </c>
      <c r="H9" s="64">
        <v>150</v>
      </c>
      <c r="I9" s="76">
        <f>$I$5*C9/$C$5</f>
        <v>0</v>
      </c>
      <c r="J9" s="74"/>
      <c r="K9" s="71"/>
      <c r="L9" s="108"/>
      <c r="M9" s="109"/>
      <c r="N9" s="110"/>
    </row>
    <row r="10" spans="1:14" ht="31" customHeight="1" x14ac:dyDescent="0.2">
      <c r="A10" s="37"/>
      <c r="B10" s="3" t="s">
        <v>42</v>
      </c>
      <c r="C10" s="5"/>
      <c r="D10" s="65">
        <v>5</v>
      </c>
      <c r="E10" s="20" t="s">
        <v>2</v>
      </c>
      <c r="F10" s="5"/>
      <c r="G10" s="4"/>
      <c r="H10" s="3"/>
      <c r="I10" s="122">
        <f>I5/(SUM(D10:D12))</f>
        <v>0.5</v>
      </c>
      <c r="J10" s="119" t="s">
        <v>13</v>
      </c>
      <c r="K10" s="26"/>
      <c r="L10" s="127" t="s">
        <v>45</v>
      </c>
      <c r="M10" s="127"/>
      <c r="N10" s="128"/>
    </row>
    <row r="11" spans="1:14" x14ac:dyDescent="0.2">
      <c r="A11" s="47"/>
      <c r="B11" s="32"/>
      <c r="C11" s="16"/>
      <c r="D11" s="66">
        <v>0</v>
      </c>
      <c r="E11" s="21" t="s">
        <v>2</v>
      </c>
      <c r="F11" s="49"/>
      <c r="G11" s="50"/>
      <c r="H11" s="48"/>
      <c r="I11" s="123"/>
      <c r="J11" s="120"/>
      <c r="K11" s="12"/>
      <c r="L11" s="51"/>
      <c r="M11" s="51"/>
      <c r="N11" s="52"/>
    </row>
    <row r="12" spans="1:14" x14ac:dyDescent="0.2">
      <c r="A12" s="36"/>
      <c r="B12" s="32"/>
      <c r="C12" s="16"/>
      <c r="D12" s="66">
        <v>0</v>
      </c>
      <c r="E12" s="21" t="s">
        <v>2</v>
      </c>
      <c r="F12" s="21"/>
      <c r="G12" s="21"/>
      <c r="H12" s="19"/>
      <c r="I12" s="124"/>
      <c r="J12" s="121"/>
      <c r="K12" s="12"/>
      <c r="L12" s="129"/>
      <c r="M12" s="129"/>
      <c r="N12" s="130"/>
    </row>
    <row r="13" spans="1:14" x14ac:dyDescent="0.2">
      <c r="A13" s="37"/>
      <c r="B13" s="33" t="s">
        <v>14</v>
      </c>
      <c r="C13" s="22" t="s">
        <v>15</v>
      </c>
      <c r="D13" s="23">
        <f>IF(E13="mg",H13*I13,H13*I13/1000)</f>
        <v>270</v>
      </c>
      <c r="E13" s="24" t="s">
        <v>3</v>
      </c>
      <c r="F13" s="24"/>
      <c r="G13" s="24"/>
      <c r="H13" s="33">
        <v>108</v>
      </c>
      <c r="I13" s="23">
        <f>I5</f>
        <v>2.5</v>
      </c>
      <c r="J13" s="22"/>
      <c r="K13" s="25"/>
      <c r="L13" s="116"/>
      <c r="M13" s="116"/>
      <c r="N13" s="117"/>
    </row>
    <row r="14" spans="1:14" x14ac:dyDescent="0.2">
      <c r="A14" s="47"/>
      <c r="B14" s="53"/>
      <c r="C14" s="59" t="s">
        <v>16</v>
      </c>
      <c r="D14" s="77"/>
      <c r="E14" s="56" t="s">
        <v>3</v>
      </c>
      <c r="F14" s="56"/>
      <c r="G14" s="56"/>
      <c r="H14" s="54"/>
      <c r="I14" s="55"/>
      <c r="J14" s="54"/>
      <c r="K14" s="57"/>
      <c r="L14" s="12"/>
      <c r="M14" s="12"/>
      <c r="N14" s="58"/>
    </row>
    <row r="15" spans="1:14" ht="16" thickBot="1" x14ac:dyDescent="0.25">
      <c r="A15" s="34"/>
      <c r="B15" s="10"/>
      <c r="C15" s="60" t="s">
        <v>30</v>
      </c>
      <c r="D15" s="61">
        <f>IF(E13=E14,D14*IF(K14&gt;0,K14,1)/D13, IF(AND(E14="mg",E13="g"),D14*IF(K14&gt;0,K14,1)/D13/1000, IF(AND(E14="g",E13="mg"),D14*IF(K14&gt;0,K14,1)/D13*1000)))</f>
        <v>0</v>
      </c>
      <c r="E15" s="10"/>
      <c r="F15" s="10"/>
      <c r="G15" s="10"/>
      <c r="H15" s="10"/>
      <c r="I15" s="10"/>
      <c r="J15" s="10"/>
      <c r="K15" s="10"/>
      <c r="L15" s="114"/>
      <c r="M15" s="114"/>
      <c r="N15" s="115"/>
    </row>
    <row r="16" spans="1:14" x14ac:dyDescent="0.2">
      <c r="L16" s="11"/>
      <c r="M16" s="11"/>
    </row>
  </sheetData>
  <mergeCells count="16">
    <mergeCell ref="L15:N15"/>
    <mergeCell ref="L13:N13"/>
    <mergeCell ref="A2:N3"/>
    <mergeCell ref="J10:J12"/>
    <mergeCell ref="I10:I12"/>
    <mergeCell ref="L6:N6"/>
    <mergeCell ref="L9:N9"/>
    <mergeCell ref="L10:N10"/>
    <mergeCell ref="L12:N12"/>
    <mergeCell ref="L8:N8"/>
    <mergeCell ref="E1:I1"/>
    <mergeCell ref="M1:N1"/>
    <mergeCell ref="L5:N5"/>
    <mergeCell ref="L7:N7"/>
    <mergeCell ref="L4:N4"/>
    <mergeCell ref="J1:L1"/>
  </mergeCells>
  <pageMargins left="0.7" right="0.7" top="0.75" bottom="0.75" header="0.3" footer="0.3"/>
  <pageSetup paperSize="9" scale="74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000-000000000000}">
          <x14:formula1>
            <xm:f>Settings!$B$2:$B$3</xm:f>
          </x14:formula1>
          <xm:sqref>E13 E5:E9</xm:sqref>
        </x14:dataValidation>
        <x14:dataValidation type="list" allowBlank="1" showInputMessage="1" showErrorMessage="1" xr:uid="{00000000-0002-0000-0000-000001000000}">
          <x14:formula1>
            <xm:f>Settings!$A$2:$A$3</xm:f>
          </x14:formula1>
          <xm:sqref>E10:E12 G5:G10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21DF-34CC-3F40-9991-E74A9CA3EF1A}">
  <sheetPr>
    <pageSetUpPr fitToPage="1"/>
  </sheetPr>
  <dimension ref="A1:N16"/>
  <sheetViews>
    <sheetView zoomScale="117" zoomScaleNormal="100" zoomScaleSheetLayoutView="100" workbookViewId="0">
      <selection activeCell="L10" sqref="L10:N10"/>
    </sheetView>
  </sheetViews>
  <sheetFormatPr baseColWidth="10" defaultColWidth="8.83203125" defaultRowHeight="15" x14ac:dyDescent="0.2"/>
  <cols>
    <col min="1" max="1" width="2.83203125" customWidth="1"/>
    <col min="2" max="2" width="16.83203125" customWidth="1"/>
    <col min="3" max="3" width="7.1640625" customWidth="1"/>
    <col min="4" max="4" width="13.1640625" bestFit="1" customWidth="1"/>
    <col min="5" max="5" width="3.6640625" customWidth="1"/>
    <col min="6" max="6" width="6.5" customWidth="1"/>
    <col min="7" max="7" width="3.6640625" customWidth="1"/>
    <col min="8" max="8" width="6.6640625" customWidth="1"/>
    <col min="9" max="9" width="6.83203125" customWidth="1"/>
    <col min="10" max="10" width="7.6640625" customWidth="1"/>
    <col min="11" max="11" width="8.83203125" bestFit="1" customWidth="1"/>
    <col min="12" max="12" width="15.5" customWidth="1"/>
    <col min="13" max="13" width="8.5" customWidth="1"/>
    <col min="14" max="14" width="3.33203125" customWidth="1"/>
  </cols>
  <sheetData>
    <row r="1" spans="1:14" ht="27.75" customHeight="1" x14ac:dyDescent="0.2">
      <c r="E1" s="103" t="str">
        <f ca="1">Settings!A7&amp;"-"&amp;MID(CELL("filename",B1),FIND("]",CELL("filename",B1))+1,256)</f>
        <v>BH-44-pyridine</v>
      </c>
      <c r="F1" s="103"/>
      <c r="G1" s="103"/>
      <c r="H1" s="103"/>
      <c r="I1" s="103"/>
      <c r="J1" s="113" t="s">
        <v>43</v>
      </c>
      <c r="K1" s="113"/>
      <c r="L1" s="113"/>
      <c r="M1" s="104" t="s">
        <v>60</v>
      </c>
      <c r="N1" s="104"/>
    </row>
    <row r="2" spans="1:14" ht="27.75" customHeight="1" x14ac:dyDescent="0.2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</row>
    <row r="3" spans="1:14" ht="51.75" customHeight="1" thickBot="1" x14ac:dyDescent="0.25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</row>
    <row r="4" spans="1:14" x14ac:dyDescent="0.2">
      <c r="A4" s="35"/>
      <c r="B4" s="2" t="s">
        <v>6</v>
      </c>
      <c r="C4" s="1" t="s">
        <v>7</v>
      </c>
      <c r="D4" s="1" t="s">
        <v>8</v>
      </c>
      <c r="E4" s="2"/>
      <c r="F4" s="1" t="s">
        <v>9</v>
      </c>
      <c r="G4" s="2"/>
      <c r="H4" s="1" t="s">
        <v>10</v>
      </c>
      <c r="I4" s="1" t="s">
        <v>11</v>
      </c>
      <c r="J4" s="1" t="s">
        <v>12</v>
      </c>
      <c r="K4" s="1" t="s">
        <v>18</v>
      </c>
      <c r="L4" s="111" t="s">
        <v>17</v>
      </c>
      <c r="M4" s="111"/>
      <c r="N4" s="112"/>
    </row>
    <row r="5" spans="1:14" ht="15" customHeight="1" x14ac:dyDescent="0.2">
      <c r="A5" s="40">
        <v>1</v>
      </c>
      <c r="B5" s="83" t="s">
        <v>37</v>
      </c>
      <c r="C5" s="62">
        <v>1</v>
      </c>
      <c r="D5" s="27">
        <f>IF(E5="mg",H5*I5/IF(K5&gt;0,K5,1),H5*I5/IF(K5&gt;0,K5,1)/1000)</f>
        <v>303</v>
      </c>
      <c r="E5" s="28" t="s">
        <v>3</v>
      </c>
      <c r="F5" s="9" t="str">
        <f>IF(J5&gt;0,
       IF(G5="uL",
            IF(K5&gt;0, H5*I5/K5/J5, H5*I5/J5),
            IF(K5&gt;0, H5*I5/K5/J5/1000, H5*I5/J5/1000)
       ),
""
)</f>
        <v/>
      </c>
      <c r="G5" s="29" t="s">
        <v>2</v>
      </c>
      <c r="H5" s="63">
        <v>121.2</v>
      </c>
      <c r="I5" s="75">
        <v>2.5</v>
      </c>
      <c r="J5" s="62"/>
      <c r="K5" s="67"/>
      <c r="L5" s="105" t="s">
        <v>38</v>
      </c>
      <c r="M5" s="106"/>
      <c r="N5" s="107"/>
    </row>
    <row r="6" spans="1:14" ht="15" customHeight="1" x14ac:dyDescent="0.2">
      <c r="A6" s="39">
        <v>2</v>
      </c>
      <c r="B6" s="31" t="s">
        <v>35</v>
      </c>
      <c r="C6" s="7">
        <v>2</v>
      </c>
      <c r="D6" s="13">
        <f>IF(E6="mg",H6*I6/IF(K6&gt;0,K6,1),H6*I6/IF(K6&gt;0,K6,1)/1000)</f>
        <v>610.79999999999995</v>
      </c>
      <c r="E6" s="8" t="s">
        <v>3</v>
      </c>
      <c r="F6" s="9">
        <f t="shared" ref="F6:F9" si="0">IF(J6&gt;0,
       IF(G6="uL",
            IF(K6&gt;0, H6*I6/K6/J6, H6*I6/J6),
            IF(K6&gt;0, H6*I6/K6/J6/1000, H6*I6/J6/1000)
       ),
""
)</f>
        <v>0.60296150049358344</v>
      </c>
      <c r="G6" s="6" t="s">
        <v>2</v>
      </c>
      <c r="H6" s="63">
        <v>122.16</v>
      </c>
      <c r="I6" s="76">
        <f>$I$5*C6/$C$5</f>
        <v>5</v>
      </c>
      <c r="J6" s="81">
        <v>1.0129999999999999</v>
      </c>
      <c r="K6" s="82"/>
      <c r="L6" s="108" t="s">
        <v>36</v>
      </c>
      <c r="M6" s="109"/>
      <c r="N6" s="110"/>
    </row>
    <row r="7" spans="1:14" x14ac:dyDescent="0.2">
      <c r="A7" s="38">
        <v>3</v>
      </c>
      <c r="B7" s="19" t="s">
        <v>39</v>
      </c>
      <c r="C7" s="16">
        <v>0.15</v>
      </c>
      <c r="D7" s="13">
        <f t="shared" ref="D7:D9" si="1">IF(E7="mg",H7*I7/IF(K7&gt;0,K7,1),H7*I7/IF(K7&gt;0,K7,1)/1000)</f>
        <v>21.039375</v>
      </c>
      <c r="E7" s="18" t="s">
        <v>3</v>
      </c>
      <c r="F7" s="9" t="str">
        <f t="shared" si="0"/>
        <v/>
      </c>
      <c r="G7" s="18" t="s">
        <v>4</v>
      </c>
      <c r="H7" s="64">
        <v>56.104999999999997</v>
      </c>
      <c r="I7" s="76">
        <f t="shared" ref="I7:I8" si="2">$I$5*C7/$C$5</f>
        <v>0.375</v>
      </c>
      <c r="J7" s="72"/>
      <c r="K7" s="69"/>
      <c r="L7" s="108" t="s">
        <v>56</v>
      </c>
      <c r="M7" s="109"/>
      <c r="N7" s="110"/>
    </row>
    <row r="8" spans="1:14" x14ac:dyDescent="0.2">
      <c r="A8" s="47">
        <v>4</v>
      </c>
      <c r="B8" s="19" t="s">
        <v>41</v>
      </c>
      <c r="C8" s="16">
        <v>0.05</v>
      </c>
      <c r="D8" s="17">
        <f t="shared" si="1"/>
        <v>75.878749999999997</v>
      </c>
      <c r="E8" s="18" t="s">
        <v>3</v>
      </c>
      <c r="F8" s="9" t="str">
        <f t="shared" si="0"/>
        <v/>
      </c>
      <c r="G8" s="18" t="s">
        <v>4</v>
      </c>
      <c r="H8" s="64">
        <v>607.03</v>
      </c>
      <c r="I8" s="76">
        <f t="shared" si="2"/>
        <v>0.125</v>
      </c>
      <c r="J8" s="73"/>
      <c r="K8" s="70"/>
      <c r="L8" s="131"/>
      <c r="M8" s="131"/>
      <c r="N8" s="132"/>
    </row>
    <row r="9" spans="1:14" x14ac:dyDescent="0.2">
      <c r="A9" s="36">
        <v>5</v>
      </c>
      <c r="B9" s="19"/>
      <c r="C9" s="16"/>
      <c r="D9" s="17">
        <f t="shared" si="1"/>
        <v>0</v>
      </c>
      <c r="E9" s="18" t="s">
        <v>5</v>
      </c>
      <c r="F9" s="9" t="str">
        <f t="shared" si="0"/>
        <v/>
      </c>
      <c r="G9" s="18" t="s">
        <v>4</v>
      </c>
      <c r="H9" s="64">
        <v>150</v>
      </c>
      <c r="I9" s="76">
        <f>$I$5*C9/$C$5</f>
        <v>0</v>
      </c>
      <c r="J9" s="74"/>
      <c r="K9" s="71"/>
      <c r="L9" s="108"/>
      <c r="M9" s="109"/>
      <c r="N9" s="110"/>
    </row>
    <row r="10" spans="1:14" ht="48" customHeight="1" x14ac:dyDescent="0.2">
      <c r="A10" s="37"/>
      <c r="B10" s="84" t="s">
        <v>54</v>
      </c>
      <c r="C10" s="5"/>
      <c r="D10" s="65">
        <v>5</v>
      </c>
      <c r="E10" s="20" t="s">
        <v>2</v>
      </c>
      <c r="F10" s="5"/>
      <c r="G10" s="4"/>
      <c r="H10" s="3"/>
      <c r="I10" s="122">
        <f>I5/(SUM(D10:D12))</f>
        <v>0.5</v>
      </c>
      <c r="J10" s="119" t="s">
        <v>13</v>
      </c>
      <c r="K10" s="78"/>
      <c r="L10" s="127" t="s">
        <v>55</v>
      </c>
      <c r="M10" s="127"/>
      <c r="N10" s="128"/>
    </row>
    <row r="11" spans="1:14" x14ac:dyDescent="0.2">
      <c r="A11" s="47"/>
      <c r="B11" s="31"/>
      <c r="C11" s="16"/>
      <c r="D11" s="66"/>
      <c r="E11" s="21"/>
      <c r="F11" s="49"/>
      <c r="G11" s="50"/>
      <c r="H11" s="48"/>
      <c r="I11" s="123"/>
      <c r="J11" s="120"/>
      <c r="K11" s="31"/>
      <c r="L11" s="131"/>
      <c r="M11" s="131"/>
      <c r="N11" s="132"/>
    </row>
    <row r="12" spans="1:14" x14ac:dyDescent="0.2">
      <c r="A12" s="36"/>
      <c r="B12" s="32"/>
      <c r="C12" s="16"/>
      <c r="D12" s="66">
        <v>0</v>
      </c>
      <c r="E12" s="21" t="s">
        <v>2</v>
      </c>
      <c r="F12" s="21"/>
      <c r="G12" s="21"/>
      <c r="H12" s="19"/>
      <c r="I12" s="124"/>
      <c r="J12" s="121"/>
      <c r="K12" s="12"/>
      <c r="L12" s="129"/>
      <c r="M12" s="129"/>
      <c r="N12" s="130"/>
    </row>
    <row r="13" spans="1:14" x14ac:dyDescent="0.2">
      <c r="A13" s="37"/>
      <c r="B13" s="33" t="s">
        <v>14</v>
      </c>
      <c r="C13" s="22" t="s">
        <v>15</v>
      </c>
      <c r="D13" s="23">
        <f>IF(E13="mg",H13*I13,H13*I13/1000)</f>
        <v>563.375</v>
      </c>
      <c r="E13" s="24" t="s">
        <v>3</v>
      </c>
      <c r="F13" s="24"/>
      <c r="G13" s="24"/>
      <c r="H13" s="33">
        <v>225.35</v>
      </c>
      <c r="I13" s="23">
        <f>I5</f>
        <v>2.5</v>
      </c>
      <c r="J13" s="22"/>
      <c r="K13" s="25"/>
      <c r="L13" s="116"/>
      <c r="M13" s="116"/>
      <c r="N13" s="117"/>
    </row>
    <row r="14" spans="1:14" x14ac:dyDescent="0.2">
      <c r="A14" s="47"/>
      <c r="B14" s="53"/>
      <c r="C14" s="59" t="s">
        <v>16</v>
      </c>
      <c r="D14" s="77"/>
      <c r="E14" s="56" t="s">
        <v>3</v>
      </c>
      <c r="F14" s="56"/>
      <c r="G14" s="56"/>
      <c r="H14" s="54"/>
      <c r="I14" s="55"/>
      <c r="J14" s="54"/>
      <c r="K14" s="57"/>
      <c r="L14" s="12"/>
      <c r="M14" s="12"/>
      <c r="N14" s="58"/>
    </row>
    <row r="15" spans="1:14" ht="16" thickBot="1" x14ac:dyDescent="0.25">
      <c r="A15" s="34"/>
      <c r="B15" s="10"/>
      <c r="C15" s="60" t="s">
        <v>30</v>
      </c>
      <c r="D15" s="61">
        <f>IF(E13=E14,D14*IF(K14&gt;0,K14,1)/D13, IF(AND(E14="mg",E13="g"),D14*IF(K14&gt;0,K14,1)/D13/1000, IF(AND(E14="g",E13="mg"),D14*IF(K14&gt;0,K14,1)/D13*1000)))</f>
        <v>0</v>
      </c>
      <c r="E15" s="10"/>
      <c r="F15" s="10"/>
      <c r="G15" s="10"/>
      <c r="H15" s="10"/>
      <c r="I15" s="10"/>
      <c r="J15" s="10"/>
      <c r="K15" s="10"/>
      <c r="L15" s="114"/>
      <c r="M15" s="114"/>
      <c r="N15" s="115"/>
    </row>
    <row r="16" spans="1:14" x14ac:dyDescent="0.2">
      <c r="L16" s="11"/>
      <c r="M16" s="11"/>
    </row>
  </sheetData>
  <mergeCells count="17">
    <mergeCell ref="L6:N6"/>
    <mergeCell ref="L11:N11"/>
    <mergeCell ref="L5:N5"/>
    <mergeCell ref="E1:I1"/>
    <mergeCell ref="J1:L1"/>
    <mergeCell ref="M1:N1"/>
    <mergeCell ref="A2:N3"/>
    <mergeCell ref="L4:N4"/>
    <mergeCell ref="I10:I12"/>
    <mergeCell ref="J10:J12"/>
    <mergeCell ref="L10:N10"/>
    <mergeCell ref="L12:N12"/>
    <mergeCell ref="L13:N13"/>
    <mergeCell ref="L15:N15"/>
    <mergeCell ref="L7:N7"/>
    <mergeCell ref="L8:N8"/>
    <mergeCell ref="L9:N9"/>
  </mergeCells>
  <pageMargins left="0.7" right="0.7" top="0.75" bottom="0.75" header="0.3" footer="0.3"/>
  <pageSetup paperSize="9" scale="74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63163187-31DF-C842-B321-5BC408D88DE7}">
          <x14:formula1>
            <xm:f>Settings!$B$2:$B$3</xm:f>
          </x14:formula1>
          <xm:sqref>E13 E5:E9</xm:sqref>
        </x14:dataValidation>
        <x14:dataValidation type="list" allowBlank="1" showInputMessage="1" showErrorMessage="1" xr:uid="{F9F8867D-0E8C-484E-A423-95C1A16FFF30}">
          <x14:formula1>
            <xm:f>Settings!$A$2:$A$3</xm:f>
          </x14:formula1>
          <xm:sqref>E10:E12 G5:G10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6B54B-0076-4A4B-8854-1B4A7CB53C34}">
  <sheetPr>
    <pageSetUpPr fitToPage="1"/>
  </sheetPr>
  <dimension ref="A1:N16"/>
  <sheetViews>
    <sheetView zoomScale="130" zoomScaleNormal="130" zoomScaleSheetLayoutView="100" workbookViewId="0">
      <selection activeCell="Q13" sqref="Q13"/>
    </sheetView>
  </sheetViews>
  <sheetFormatPr baseColWidth="10" defaultColWidth="8.83203125" defaultRowHeight="15" x14ac:dyDescent="0.2"/>
  <cols>
    <col min="1" max="1" width="2.83203125" customWidth="1"/>
    <col min="2" max="2" width="16.83203125" customWidth="1"/>
    <col min="3" max="3" width="7.1640625" customWidth="1"/>
    <col min="4" max="4" width="13.1640625" bestFit="1" customWidth="1"/>
    <col min="5" max="5" width="3.6640625" customWidth="1"/>
    <col min="6" max="6" width="6.5" customWidth="1"/>
    <col min="7" max="7" width="3.6640625" customWidth="1"/>
    <col min="8" max="8" width="6.6640625" customWidth="1"/>
    <col min="9" max="9" width="6.83203125" customWidth="1"/>
    <col min="10" max="10" width="7.6640625" customWidth="1"/>
    <col min="11" max="11" width="8.83203125" bestFit="1" customWidth="1"/>
    <col min="12" max="12" width="15.5" customWidth="1"/>
    <col min="13" max="13" width="8.5" customWidth="1"/>
    <col min="14" max="14" width="3.33203125" customWidth="1"/>
  </cols>
  <sheetData>
    <row r="1" spans="1:14" ht="27.75" customHeight="1" x14ac:dyDescent="0.2">
      <c r="E1" s="103" t="str">
        <f ca="1">Settings!A7&amp;"-"&amp;MID(CELL("filename",B1),FIND("]",CELL("filename",B1))+1,256)</f>
        <v>BH-45-dmso</v>
      </c>
      <c r="F1" s="103"/>
      <c r="G1" s="103"/>
      <c r="H1" s="103"/>
      <c r="I1" s="103"/>
      <c r="J1" s="113" t="s">
        <v>43</v>
      </c>
      <c r="K1" s="113"/>
      <c r="L1" s="113"/>
      <c r="M1" s="104" t="s">
        <v>60</v>
      </c>
      <c r="N1" s="104"/>
    </row>
    <row r="2" spans="1:14" ht="27.75" customHeight="1" x14ac:dyDescent="0.2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</row>
    <row r="3" spans="1:14" ht="51.75" customHeight="1" thickBot="1" x14ac:dyDescent="0.25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</row>
    <row r="4" spans="1:14" x14ac:dyDescent="0.2">
      <c r="A4" s="35"/>
      <c r="B4" s="2" t="s">
        <v>6</v>
      </c>
      <c r="C4" s="1" t="s">
        <v>7</v>
      </c>
      <c r="D4" s="1" t="s">
        <v>8</v>
      </c>
      <c r="E4" s="2"/>
      <c r="F4" s="1" t="s">
        <v>9</v>
      </c>
      <c r="G4" s="2"/>
      <c r="H4" s="1" t="s">
        <v>10</v>
      </c>
      <c r="I4" s="1" t="s">
        <v>11</v>
      </c>
      <c r="J4" s="1" t="s">
        <v>12</v>
      </c>
      <c r="K4" s="1" t="s">
        <v>18</v>
      </c>
      <c r="L4" s="111" t="s">
        <v>17</v>
      </c>
      <c r="M4" s="111"/>
      <c r="N4" s="112"/>
    </row>
    <row r="5" spans="1:14" ht="15" customHeight="1" x14ac:dyDescent="0.2">
      <c r="A5" s="40">
        <v>1</v>
      </c>
      <c r="B5" s="83" t="s">
        <v>37</v>
      </c>
      <c r="C5" s="62">
        <v>1</v>
      </c>
      <c r="D5" s="27">
        <f>IF(E5="mg",H5*I5/IF(K5&gt;0,K5,1),H5*I5/IF(K5&gt;0,K5,1)/1000)</f>
        <v>303</v>
      </c>
      <c r="E5" s="28" t="s">
        <v>3</v>
      </c>
      <c r="F5" s="9" t="str">
        <f>IF(J5&gt;0,
       IF(G5="uL",
            IF(K5&gt;0, H5*I5/K5/J5, H5*I5/J5),
            IF(K5&gt;0, H5*I5/K5/J5/1000, H5*I5/J5/1000)
       ),
""
)</f>
        <v/>
      </c>
      <c r="G5" s="29" t="s">
        <v>2</v>
      </c>
      <c r="H5" s="63">
        <v>121.2</v>
      </c>
      <c r="I5" s="75">
        <v>2.5</v>
      </c>
      <c r="J5" s="62"/>
      <c r="K5" s="67"/>
      <c r="L5" s="105" t="s">
        <v>38</v>
      </c>
      <c r="M5" s="106"/>
      <c r="N5" s="107"/>
    </row>
    <row r="6" spans="1:14" ht="15" customHeight="1" x14ac:dyDescent="0.2">
      <c r="A6" s="39">
        <v>2</v>
      </c>
      <c r="B6" s="31" t="s">
        <v>35</v>
      </c>
      <c r="C6" s="7">
        <v>2</v>
      </c>
      <c r="D6" s="13">
        <f>IF(E6="mg",H6*I6/IF(K6&gt;0,K6,1),H6*I6/IF(K6&gt;0,K6,1)/1000)</f>
        <v>610.79999999999995</v>
      </c>
      <c r="E6" s="8" t="s">
        <v>3</v>
      </c>
      <c r="F6" s="9">
        <f t="shared" ref="F6:F9" si="0">IF(J6&gt;0,
       IF(G6="uL",
            IF(K6&gt;0, H6*I6/K6/J6, H6*I6/J6),
            IF(K6&gt;0, H6*I6/K6/J6/1000, H6*I6/J6/1000)
       ),
""
)</f>
        <v>0.60296150049358344</v>
      </c>
      <c r="G6" s="6" t="s">
        <v>2</v>
      </c>
      <c r="H6" s="63">
        <v>122.16</v>
      </c>
      <c r="I6" s="76">
        <f>$I$5*C6/$C$5</f>
        <v>5</v>
      </c>
      <c r="J6" s="81">
        <v>1.0129999999999999</v>
      </c>
      <c r="K6" s="82"/>
      <c r="L6" s="108" t="s">
        <v>36</v>
      </c>
      <c r="M6" s="109"/>
      <c r="N6" s="110"/>
    </row>
    <row r="7" spans="1:14" x14ac:dyDescent="0.2">
      <c r="A7" s="38">
        <v>3</v>
      </c>
      <c r="B7" s="19" t="s">
        <v>39</v>
      </c>
      <c r="C7" s="16">
        <v>0.15</v>
      </c>
      <c r="D7" s="13">
        <f t="shared" ref="D7:D9" si="1">IF(E7="mg",H7*I7/IF(K7&gt;0,K7,1),H7*I7/IF(K7&gt;0,K7,1)/1000)</f>
        <v>21.039375</v>
      </c>
      <c r="E7" s="18" t="s">
        <v>3</v>
      </c>
      <c r="F7" s="9" t="str">
        <f t="shared" si="0"/>
        <v/>
      </c>
      <c r="G7" s="18" t="s">
        <v>4</v>
      </c>
      <c r="H7" s="64">
        <v>56.104999999999997</v>
      </c>
      <c r="I7" s="76">
        <f t="shared" ref="I7:I8" si="2">$I$5*C7/$C$5</f>
        <v>0.375</v>
      </c>
      <c r="J7" s="72"/>
      <c r="K7" s="69"/>
      <c r="L7" s="108" t="s">
        <v>56</v>
      </c>
      <c r="M7" s="109"/>
      <c r="N7" s="110"/>
    </row>
    <row r="8" spans="1:14" x14ac:dyDescent="0.2">
      <c r="A8" s="47">
        <v>4</v>
      </c>
      <c r="B8" s="19" t="s">
        <v>41</v>
      </c>
      <c r="C8" s="16">
        <v>0.05</v>
      </c>
      <c r="D8" s="17">
        <f t="shared" si="1"/>
        <v>75.878749999999997</v>
      </c>
      <c r="E8" s="18" t="s">
        <v>3</v>
      </c>
      <c r="F8" s="9" t="str">
        <f t="shared" si="0"/>
        <v/>
      </c>
      <c r="G8" s="18" t="s">
        <v>4</v>
      </c>
      <c r="H8" s="64">
        <v>607.03</v>
      </c>
      <c r="I8" s="76">
        <f t="shared" si="2"/>
        <v>0.125</v>
      </c>
      <c r="J8" s="73"/>
      <c r="K8" s="70"/>
      <c r="L8" s="131"/>
      <c r="M8" s="131"/>
      <c r="N8" s="132"/>
    </row>
    <row r="9" spans="1:14" x14ac:dyDescent="0.2">
      <c r="A9" s="36">
        <v>5</v>
      </c>
      <c r="B9" s="19"/>
      <c r="C9" s="16"/>
      <c r="D9" s="17">
        <f t="shared" si="1"/>
        <v>0</v>
      </c>
      <c r="E9" s="18" t="s">
        <v>5</v>
      </c>
      <c r="F9" s="9" t="str">
        <f t="shared" si="0"/>
        <v/>
      </c>
      <c r="G9" s="18" t="s">
        <v>4</v>
      </c>
      <c r="H9" s="64">
        <v>150</v>
      </c>
      <c r="I9" s="76">
        <f>$I$5*C9/$C$5</f>
        <v>0</v>
      </c>
      <c r="J9" s="74"/>
      <c r="K9" s="71"/>
      <c r="L9" s="108"/>
      <c r="M9" s="109"/>
      <c r="N9" s="110"/>
    </row>
    <row r="10" spans="1:14" ht="48" customHeight="1" x14ac:dyDescent="0.2">
      <c r="A10" s="37"/>
      <c r="B10" s="84" t="s">
        <v>66</v>
      </c>
      <c r="C10" s="5"/>
      <c r="D10" s="65">
        <v>5</v>
      </c>
      <c r="E10" s="20" t="s">
        <v>2</v>
      </c>
      <c r="F10" s="5"/>
      <c r="G10" s="4"/>
      <c r="H10" s="3"/>
      <c r="I10" s="122">
        <f>I5/(SUM(D10:D12))</f>
        <v>0.5</v>
      </c>
      <c r="J10" s="119" t="s">
        <v>13</v>
      </c>
      <c r="K10" s="85"/>
      <c r="L10" s="127" t="s">
        <v>65</v>
      </c>
      <c r="M10" s="127"/>
      <c r="N10" s="128"/>
    </row>
    <row r="11" spans="1:14" x14ac:dyDescent="0.2">
      <c r="A11" s="47"/>
      <c r="B11" s="31"/>
      <c r="C11" s="16"/>
      <c r="D11" s="66"/>
      <c r="E11" s="21"/>
      <c r="F11" s="49"/>
      <c r="G11" s="50"/>
      <c r="H11" s="48"/>
      <c r="I11" s="123"/>
      <c r="J11" s="120"/>
      <c r="K11" s="31"/>
      <c r="L11" s="131"/>
      <c r="M11" s="131"/>
      <c r="N11" s="132"/>
    </row>
    <row r="12" spans="1:14" x14ac:dyDescent="0.2">
      <c r="A12" s="36"/>
      <c r="B12" s="32"/>
      <c r="C12" s="16"/>
      <c r="D12" s="66">
        <v>0</v>
      </c>
      <c r="E12" s="21" t="s">
        <v>2</v>
      </c>
      <c r="F12" s="21"/>
      <c r="G12" s="21"/>
      <c r="H12" s="19"/>
      <c r="I12" s="124"/>
      <c r="J12" s="121"/>
      <c r="K12" s="12"/>
      <c r="L12" s="129"/>
      <c r="M12" s="129"/>
      <c r="N12" s="130"/>
    </row>
    <row r="13" spans="1:14" x14ac:dyDescent="0.2">
      <c r="A13" s="37"/>
      <c r="B13" s="33" t="s">
        <v>14</v>
      </c>
      <c r="C13" s="22" t="s">
        <v>15</v>
      </c>
      <c r="D13" s="23">
        <f>IF(E13="mg",H13*I13,H13*I13/1000)</f>
        <v>563.375</v>
      </c>
      <c r="E13" s="24" t="s">
        <v>3</v>
      </c>
      <c r="F13" s="24"/>
      <c r="G13" s="24"/>
      <c r="H13" s="33">
        <v>225.35</v>
      </c>
      <c r="I13" s="23">
        <f>I5</f>
        <v>2.5</v>
      </c>
      <c r="J13" s="22"/>
      <c r="K13" s="25"/>
      <c r="L13" s="116"/>
      <c r="M13" s="116"/>
      <c r="N13" s="117"/>
    </row>
    <row r="14" spans="1:14" x14ac:dyDescent="0.2">
      <c r="A14" s="47"/>
      <c r="B14" s="53"/>
      <c r="C14" s="59" t="s">
        <v>16</v>
      </c>
      <c r="D14" s="77"/>
      <c r="E14" s="56" t="s">
        <v>3</v>
      </c>
      <c r="F14" s="56"/>
      <c r="G14" s="56"/>
      <c r="H14" s="54"/>
      <c r="I14" s="55"/>
      <c r="J14" s="54"/>
      <c r="K14" s="57"/>
      <c r="L14" s="12"/>
      <c r="M14" s="12"/>
      <c r="N14" s="58"/>
    </row>
    <row r="15" spans="1:14" ht="16" thickBot="1" x14ac:dyDescent="0.25">
      <c r="A15" s="34"/>
      <c r="B15" s="10"/>
      <c r="C15" s="60" t="s">
        <v>30</v>
      </c>
      <c r="D15" s="61">
        <f>IF(E13=E14,D14*IF(K14&gt;0,K14,1)/D13, IF(AND(E14="mg",E13="g"),D14*IF(K14&gt;0,K14,1)/D13/1000, IF(AND(E14="g",E13="mg"),D14*IF(K14&gt;0,K14,1)/D13*1000)))</f>
        <v>0</v>
      </c>
      <c r="E15" s="10"/>
      <c r="F15" s="10"/>
      <c r="G15" s="10"/>
      <c r="H15" s="10"/>
      <c r="I15" s="10"/>
      <c r="J15" s="10"/>
      <c r="K15" s="10"/>
      <c r="L15" s="114"/>
      <c r="M15" s="114"/>
      <c r="N15" s="115"/>
    </row>
    <row r="16" spans="1:14" x14ac:dyDescent="0.2">
      <c r="L16" s="11"/>
      <c r="M16" s="11"/>
    </row>
  </sheetData>
  <mergeCells count="17">
    <mergeCell ref="L13:N13"/>
    <mergeCell ref="L15:N15"/>
    <mergeCell ref="L6:N6"/>
    <mergeCell ref="L7:N7"/>
    <mergeCell ref="L8:N8"/>
    <mergeCell ref="L9:N9"/>
    <mergeCell ref="I10:I12"/>
    <mergeCell ref="J10:J12"/>
    <mergeCell ref="L10:N10"/>
    <mergeCell ref="L11:N11"/>
    <mergeCell ref="L12:N12"/>
    <mergeCell ref="L5:N5"/>
    <mergeCell ref="E1:I1"/>
    <mergeCell ref="J1:L1"/>
    <mergeCell ref="M1:N1"/>
    <mergeCell ref="A2:N3"/>
    <mergeCell ref="L4:N4"/>
  </mergeCells>
  <pageMargins left="0.7" right="0.7" top="0.75" bottom="0.75" header="0.3" footer="0.3"/>
  <pageSetup paperSize="9" scale="74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B958E51-F3E2-2C45-A140-3EE59EFE2E7B}">
          <x14:formula1>
            <xm:f>Settings!$A$2:$A$3</xm:f>
          </x14:formula1>
          <xm:sqref>E10:E12 G5:G10</xm:sqref>
        </x14:dataValidation>
        <x14:dataValidation type="list" allowBlank="1" showInputMessage="1" showErrorMessage="1" xr:uid="{3FF62333-FB33-D646-B288-8478E6667665}">
          <x14:formula1>
            <xm:f>Settings!$B$2:$B$3</xm:f>
          </x14:formula1>
          <xm:sqref>E13 E5:E9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AA6F6-0D0C-0742-8555-61AC43D6FF5C}">
  <sheetPr>
    <pageSetUpPr fitToPage="1"/>
  </sheetPr>
  <dimension ref="A1:N16"/>
  <sheetViews>
    <sheetView zoomScale="130" zoomScaleNormal="130" zoomScaleSheetLayoutView="100" workbookViewId="0">
      <selection activeCell="R19" sqref="R19"/>
    </sheetView>
  </sheetViews>
  <sheetFormatPr baseColWidth="10" defaultColWidth="8.83203125" defaultRowHeight="15" x14ac:dyDescent="0.2"/>
  <cols>
    <col min="1" max="1" width="2.83203125" customWidth="1"/>
    <col min="2" max="2" width="16.83203125" customWidth="1"/>
    <col min="3" max="3" width="7.1640625" customWidth="1"/>
    <col min="4" max="4" width="13.1640625" bestFit="1" customWidth="1"/>
    <col min="5" max="5" width="3.6640625" customWidth="1"/>
    <col min="6" max="6" width="6.5" customWidth="1"/>
    <col min="7" max="7" width="3.6640625" customWidth="1"/>
    <col min="8" max="8" width="6.6640625" customWidth="1"/>
    <col min="9" max="9" width="6.83203125" customWidth="1"/>
    <col min="10" max="10" width="7.6640625" customWidth="1"/>
    <col min="11" max="11" width="8.83203125" bestFit="1" customWidth="1"/>
    <col min="12" max="12" width="15.5" customWidth="1"/>
    <col min="13" max="13" width="8.5" customWidth="1"/>
    <col min="14" max="14" width="3.33203125" customWidth="1"/>
  </cols>
  <sheetData>
    <row r="1" spans="1:14" ht="27.75" customHeight="1" x14ac:dyDescent="0.2">
      <c r="E1" s="103" t="str">
        <f ca="1">Settings!A7&amp;"-"&amp;MID(CELL("filename",B1),FIND("]",CELL("filename",B1))+1,256)</f>
        <v>BH-46-1,2-dibromomethane</v>
      </c>
      <c r="F1" s="103"/>
      <c r="G1" s="103"/>
      <c r="H1" s="103"/>
      <c r="I1" s="103"/>
      <c r="J1" s="113" t="s">
        <v>43</v>
      </c>
      <c r="K1" s="113"/>
      <c r="L1" s="113"/>
      <c r="M1" s="104" t="s">
        <v>67</v>
      </c>
      <c r="N1" s="104"/>
    </row>
    <row r="2" spans="1:14" ht="27.75" customHeight="1" x14ac:dyDescent="0.2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</row>
    <row r="3" spans="1:14" ht="51.75" customHeight="1" thickBot="1" x14ac:dyDescent="0.25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</row>
    <row r="4" spans="1:14" x14ac:dyDescent="0.2">
      <c r="A4" s="35"/>
      <c r="B4" s="2" t="s">
        <v>6</v>
      </c>
      <c r="C4" s="1" t="s">
        <v>7</v>
      </c>
      <c r="D4" s="1" t="s">
        <v>8</v>
      </c>
      <c r="E4" s="2"/>
      <c r="F4" s="1" t="s">
        <v>9</v>
      </c>
      <c r="G4" s="2"/>
      <c r="H4" s="1" t="s">
        <v>10</v>
      </c>
      <c r="I4" s="1" t="s">
        <v>11</v>
      </c>
      <c r="J4" s="1" t="s">
        <v>12</v>
      </c>
      <c r="K4" s="1" t="s">
        <v>18</v>
      </c>
      <c r="L4" s="111" t="s">
        <v>17</v>
      </c>
      <c r="M4" s="111"/>
      <c r="N4" s="112"/>
    </row>
    <row r="5" spans="1:14" ht="15" customHeight="1" x14ac:dyDescent="0.2">
      <c r="A5" s="40">
        <v>1</v>
      </c>
      <c r="B5" s="83" t="s">
        <v>37</v>
      </c>
      <c r="C5" s="62">
        <v>1</v>
      </c>
      <c r="D5" s="27">
        <f>IF(E5="mg",H5*I5/IF(K5&gt;0,K5,1),H5*I5/IF(K5&gt;0,K5,1)/1000)</f>
        <v>303</v>
      </c>
      <c r="E5" s="28" t="s">
        <v>3</v>
      </c>
      <c r="F5" s="9" t="str">
        <f>IF(J5&gt;0,
       IF(G5="uL",
            IF(K5&gt;0, H5*I5/K5/J5, H5*I5/J5),
            IF(K5&gt;0, H5*I5/K5/J5/1000, H5*I5/J5/1000)
       ),
""
)</f>
        <v/>
      </c>
      <c r="G5" s="29" t="s">
        <v>2</v>
      </c>
      <c r="H5" s="63">
        <v>121.2</v>
      </c>
      <c r="I5" s="75">
        <v>2.5</v>
      </c>
      <c r="J5" s="62"/>
      <c r="K5" s="67"/>
      <c r="L5" s="105" t="s">
        <v>38</v>
      </c>
      <c r="M5" s="106"/>
      <c r="N5" s="107"/>
    </row>
    <row r="6" spans="1:14" ht="15" customHeight="1" x14ac:dyDescent="0.2">
      <c r="A6" s="39">
        <v>2</v>
      </c>
      <c r="B6" s="31" t="s">
        <v>35</v>
      </c>
      <c r="C6" s="7">
        <v>2</v>
      </c>
      <c r="D6" s="13">
        <f>IF(E6="mg",H6*I6/IF(K6&gt;0,K6,1),H6*I6/IF(K6&gt;0,K6,1)/1000)</f>
        <v>610.79999999999995</v>
      </c>
      <c r="E6" s="8" t="s">
        <v>3</v>
      </c>
      <c r="F6" s="9">
        <f t="shared" ref="F6:F9" si="0">IF(J6&gt;0,
       IF(G6="uL",
            IF(K6&gt;0, H6*I6/K6/J6, H6*I6/J6),
            IF(K6&gt;0, H6*I6/K6/J6/1000, H6*I6/J6/1000)
       ),
""
)</f>
        <v>0.60296150049358344</v>
      </c>
      <c r="G6" s="6" t="s">
        <v>2</v>
      </c>
      <c r="H6" s="63">
        <v>122.16</v>
      </c>
      <c r="I6" s="76">
        <f>$I$5*C6/$C$5</f>
        <v>5</v>
      </c>
      <c r="J6" s="81">
        <v>1.0129999999999999</v>
      </c>
      <c r="K6" s="82"/>
      <c r="L6" s="108" t="s">
        <v>36</v>
      </c>
      <c r="M6" s="109"/>
      <c r="N6" s="110"/>
    </row>
    <row r="7" spans="1:14" x14ac:dyDescent="0.2">
      <c r="A7" s="38">
        <v>3</v>
      </c>
      <c r="B7" s="19" t="s">
        <v>39</v>
      </c>
      <c r="C7" s="16">
        <v>0.15</v>
      </c>
      <c r="D7" s="13">
        <f t="shared" ref="D7:D9" si="1">IF(E7="mg",H7*I7/IF(K7&gt;0,K7,1),H7*I7/IF(K7&gt;0,K7,1)/1000)</f>
        <v>21.039375</v>
      </c>
      <c r="E7" s="18" t="s">
        <v>3</v>
      </c>
      <c r="F7" s="9" t="str">
        <f t="shared" si="0"/>
        <v/>
      </c>
      <c r="G7" s="18" t="s">
        <v>4</v>
      </c>
      <c r="H7" s="64">
        <v>56.104999999999997</v>
      </c>
      <c r="I7" s="76">
        <f t="shared" ref="I7:I8" si="2">$I$5*C7/$C$5</f>
        <v>0.375</v>
      </c>
      <c r="J7" s="72"/>
      <c r="K7" s="69"/>
      <c r="L7" s="108" t="s">
        <v>56</v>
      </c>
      <c r="M7" s="109"/>
      <c r="N7" s="110"/>
    </row>
    <row r="8" spans="1:14" x14ac:dyDescent="0.2">
      <c r="A8" s="47">
        <v>4</v>
      </c>
      <c r="B8" s="19" t="s">
        <v>41</v>
      </c>
      <c r="C8" s="16">
        <v>0.05</v>
      </c>
      <c r="D8" s="17">
        <f t="shared" si="1"/>
        <v>75.878749999999997</v>
      </c>
      <c r="E8" s="18" t="s">
        <v>3</v>
      </c>
      <c r="F8" s="9" t="str">
        <f t="shared" si="0"/>
        <v/>
      </c>
      <c r="G8" s="18" t="s">
        <v>4</v>
      </c>
      <c r="H8" s="64">
        <v>607.03</v>
      </c>
      <c r="I8" s="76">
        <f t="shared" si="2"/>
        <v>0.125</v>
      </c>
      <c r="J8" s="73"/>
      <c r="K8" s="70"/>
      <c r="L8" s="131"/>
      <c r="M8" s="131"/>
      <c r="N8" s="132"/>
    </row>
    <row r="9" spans="1:14" x14ac:dyDescent="0.2">
      <c r="A9" s="36">
        <v>5</v>
      </c>
      <c r="B9" s="19"/>
      <c r="C9" s="16"/>
      <c r="D9" s="17">
        <f t="shared" si="1"/>
        <v>0</v>
      </c>
      <c r="E9" s="18" t="s">
        <v>5</v>
      </c>
      <c r="F9" s="9" t="str">
        <f t="shared" si="0"/>
        <v/>
      </c>
      <c r="G9" s="18" t="s">
        <v>4</v>
      </c>
      <c r="H9" s="64">
        <v>150</v>
      </c>
      <c r="I9" s="76">
        <f>$I$5*C9/$C$5</f>
        <v>0</v>
      </c>
      <c r="J9" s="74"/>
      <c r="K9" s="71"/>
      <c r="L9" s="108"/>
      <c r="M9" s="109"/>
      <c r="N9" s="110"/>
    </row>
    <row r="10" spans="1:14" ht="48" customHeight="1" x14ac:dyDescent="0.2">
      <c r="A10" s="37"/>
      <c r="B10" s="86" t="s">
        <v>70</v>
      </c>
      <c r="C10" s="87"/>
      <c r="D10" s="88">
        <v>5</v>
      </c>
      <c r="E10" s="89" t="s">
        <v>2</v>
      </c>
      <c r="F10" s="87"/>
      <c r="G10" s="89"/>
      <c r="H10" s="87"/>
      <c r="I10" s="133">
        <v>0.5</v>
      </c>
      <c r="J10" s="136" t="s">
        <v>13</v>
      </c>
      <c r="K10" s="90"/>
      <c r="L10" s="139" t="s">
        <v>71</v>
      </c>
      <c r="M10" s="139"/>
      <c r="N10" s="140"/>
    </row>
    <row r="11" spans="1:14" x14ac:dyDescent="0.2">
      <c r="A11" s="47"/>
      <c r="B11" s="91"/>
      <c r="C11" s="92"/>
      <c r="D11" s="93"/>
      <c r="E11" s="94"/>
      <c r="F11" s="92"/>
      <c r="G11" s="94"/>
      <c r="H11" s="92"/>
      <c r="I11" s="134"/>
      <c r="J11" s="137"/>
      <c r="K11" s="91"/>
      <c r="L11" s="141"/>
      <c r="M11" s="141"/>
      <c r="N11" s="142"/>
    </row>
    <row r="12" spans="1:14" x14ac:dyDescent="0.2">
      <c r="A12" s="36"/>
      <c r="B12" s="95"/>
      <c r="C12" s="96"/>
      <c r="D12" s="97">
        <v>0</v>
      </c>
      <c r="E12" s="98" t="s">
        <v>2</v>
      </c>
      <c r="F12" s="98"/>
      <c r="G12" s="98"/>
      <c r="H12" s="96"/>
      <c r="I12" s="135"/>
      <c r="J12" s="138"/>
      <c r="K12" s="99"/>
      <c r="L12" s="143"/>
      <c r="M12" s="143"/>
      <c r="N12" s="144"/>
    </row>
    <row r="13" spans="1:14" x14ac:dyDescent="0.2">
      <c r="A13" s="37"/>
      <c r="B13" s="33" t="s">
        <v>14</v>
      </c>
      <c r="C13" s="22" t="s">
        <v>15</v>
      </c>
      <c r="D13" s="23">
        <f>IF(E13="mg",H13*I13,H13*I13/1000)</f>
        <v>563.375</v>
      </c>
      <c r="E13" s="24" t="s">
        <v>3</v>
      </c>
      <c r="F13" s="24"/>
      <c r="G13" s="24"/>
      <c r="H13" s="33">
        <v>225.35</v>
      </c>
      <c r="I13" s="23">
        <f>I5</f>
        <v>2.5</v>
      </c>
      <c r="J13" s="22"/>
      <c r="K13" s="25"/>
      <c r="L13" s="116"/>
      <c r="M13" s="116"/>
      <c r="N13" s="117"/>
    </row>
    <row r="14" spans="1:14" x14ac:dyDescent="0.2">
      <c r="A14" s="47"/>
      <c r="B14" s="53"/>
      <c r="C14" s="59" t="s">
        <v>16</v>
      </c>
      <c r="D14" s="77"/>
      <c r="E14" s="56" t="s">
        <v>3</v>
      </c>
      <c r="F14" s="56"/>
      <c r="G14" s="56"/>
      <c r="H14" s="54"/>
      <c r="I14" s="55"/>
      <c r="J14" s="54"/>
      <c r="K14" s="57"/>
      <c r="L14" s="12"/>
      <c r="M14" s="12"/>
      <c r="N14" s="58"/>
    </row>
    <row r="15" spans="1:14" ht="16" thickBot="1" x14ac:dyDescent="0.25">
      <c r="A15" s="34"/>
      <c r="B15" s="10"/>
      <c r="C15" s="60" t="s">
        <v>30</v>
      </c>
      <c r="D15" s="61">
        <f>IF(E13=E14,D14*IF(K14&gt;0,K14,1)/D13, IF(AND(E14="mg",E13="g"),D14*IF(K14&gt;0,K14,1)/D13/1000, IF(AND(E14="g",E13="mg"),D14*IF(K14&gt;0,K14,1)/D13*1000)))</f>
        <v>0</v>
      </c>
      <c r="E15" s="10"/>
      <c r="F15" s="10"/>
      <c r="G15" s="10"/>
      <c r="H15" s="10"/>
      <c r="I15" s="10"/>
      <c r="J15" s="10"/>
      <c r="K15" s="10"/>
      <c r="L15" s="114"/>
      <c r="M15" s="114"/>
      <c r="N15" s="115"/>
    </row>
    <row r="16" spans="1:14" x14ac:dyDescent="0.2">
      <c r="L16" s="11"/>
      <c r="M16" s="11"/>
    </row>
  </sheetData>
  <mergeCells count="17">
    <mergeCell ref="L13:N13"/>
    <mergeCell ref="L15:N15"/>
    <mergeCell ref="L6:N6"/>
    <mergeCell ref="L7:N7"/>
    <mergeCell ref="L8:N8"/>
    <mergeCell ref="L9:N9"/>
    <mergeCell ref="I10:I12"/>
    <mergeCell ref="J10:J12"/>
    <mergeCell ref="L10:N10"/>
    <mergeCell ref="L11:N11"/>
    <mergeCell ref="L12:N12"/>
    <mergeCell ref="L5:N5"/>
    <mergeCell ref="E1:I1"/>
    <mergeCell ref="J1:L1"/>
    <mergeCell ref="M1:N1"/>
    <mergeCell ref="A2:N3"/>
    <mergeCell ref="L4:N4"/>
  </mergeCells>
  <pageMargins left="0.7" right="0.7" top="0.75" bottom="0.75" header="0.3" footer="0.3"/>
  <pageSetup paperSize="9" scale="74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2F109B9-081E-244A-BA91-B9A0A27E77AC}">
          <x14:formula1>
            <xm:f>Settings!$B$2:$B$3</xm:f>
          </x14:formula1>
          <xm:sqref>E13 E5:E9</xm:sqref>
        </x14:dataValidation>
        <x14:dataValidation type="list" allowBlank="1" showInputMessage="1" showErrorMessage="1" xr:uid="{F2E6478B-0F44-584A-967E-797F30B8C841}">
          <x14:formula1>
            <xm:f>Settings!$A$2:$A$3</xm:f>
          </x14:formula1>
          <xm:sqref>G5:G9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09E7F-6714-1C49-BE2D-69F6077EA05E}">
  <sheetPr>
    <pageSetUpPr fitToPage="1"/>
  </sheetPr>
  <dimension ref="A1:N16"/>
  <sheetViews>
    <sheetView zoomScale="130" zoomScaleNormal="130" zoomScaleSheetLayoutView="100" workbookViewId="0">
      <selection activeCell="R19" sqref="R19"/>
    </sheetView>
  </sheetViews>
  <sheetFormatPr baseColWidth="10" defaultColWidth="8.83203125" defaultRowHeight="15" x14ac:dyDescent="0.2"/>
  <cols>
    <col min="1" max="1" width="2.83203125" customWidth="1"/>
    <col min="2" max="2" width="16.83203125" customWidth="1"/>
    <col min="3" max="3" width="7.1640625" customWidth="1"/>
    <col min="4" max="4" width="13.1640625" bestFit="1" customWidth="1"/>
    <col min="5" max="5" width="3.6640625" customWidth="1"/>
    <col min="6" max="6" width="6.5" customWidth="1"/>
    <col min="7" max="7" width="3.6640625" customWidth="1"/>
    <col min="8" max="8" width="6.6640625" customWidth="1"/>
    <col min="9" max="9" width="6.83203125" customWidth="1"/>
    <col min="10" max="10" width="7.6640625" customWidth="1"/>
    <col min="11" max="11" width="8.83203125" bestFit="1" customWidth="1"/>
    <col min="12" max="12" width="15.5" customWidth="1"/>
    <col min="13" max="13" width="8.5" customWidth="1"/>
    <col min="14" max="14" width="3.33203125" customWidth="1"/>
  </cols>
  <sheetData>
    <row r="1" spans="1:14" ht="27.75" customHeight="1" x14ac:dyDescent="0.2">
      <c r="B1" t="s">
        <v>59</v>
      </c>
      <c r="E1" s="103" t="str">
        <f ca="1">Settings!A7&amp;"-"&amp;MID(CELL("filename",B1),FIND("]",CELL("filename",B1))+1,256)</f>
        <v>BH-48-1-chloropentane</v>
      </c>
      <c r="F1" s="103"/>
      <c r="G1" s="103"/>
      <c r="H1" s="103"/>
      <c r="I1" s="103"/>
      <c r="J1" s="113" t="s">
        <v>43</v>
      </c>
      <c r="K1" s="113"/>
      <c r="L1" s="113"/>
      <c r="M1" s="104" t="s">
        <v>67</v>
      </c>
      <c r="N1" s="104"/>
    </row>
    <row r="2" spans="1:14" ht="27.75" customHeight="1" x14ac:dyDescent="0.2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</row>
    <row r="3" spans="1:14" ht="51.75" customHeight="1" thickBot="1" x14ac:dyDescent="0.25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</row>
    <row r="4" spans="1:14" x14ac:dyDescent="0.2">
      <c r="A4" s="35"/>
      <c r="B4" s="2" t="s">
        <v>6</v>
      </c>
      <c r="C4" s="1" t="s">
        <v>7</v>
      </c>
      <c r="D4" s="1" t="s">
        <v>8</v>
      </c>
      <c r="E4" s="2"/>
      <c r="F4" s="1" t="s">
        <v>9</v>
      </c>
      <c r="G4" s="2"/>
      <c r="H4" s="1" t="s">
        <v>10</v>
      </c>
      <c r="I4" s="1" t="s">
        <v>11</v>
      </c>
      <c r="J4" s="1" t="s">
        <v>12</v>
      </c>
      <c r="K4" s="1" t="s">
        <v>18</v>
      </c>
      <c r="L4" s="111" t="s">
        <v>17</v>
      </c>
      <c r="M4" s="111"/>
      <c r="N4" s="112"/>
    </row>
    <row r="5" spans="1:14" ht="15" customHeight="1" x14ac:dyDescent="0.2">
      <c r="A5" s="40">
        <v>1</v>
      </c>
      <c r="B5" s="83" t="s">
        <v>37</v>
      </c>
      <c r="C5" s="62">
        <v>1</v>
      </c>
      <c r="D5" s="27">
        <f>IF(E5="mg",H5*I5/IF(K5&gt;0,K5,1),H5*I5/IF(K5&gt;0,K5,1)/1000)</f>
        <v>303</v>
      </c>
      <c r="E5" s="28" t="s">
        <v>3</v>
      </c>
      <c r="F5" s="9" t="str">
        <f>IF(J5&gt;0,
       IF(G5="uL",
            IF(K5&gt;0, H5*I5/K5/J5, H5*I5/J5),
            IF(K5&gt;0, H5*I5/K5/J5/1000, H5*I5/J5/1000)
       ),
""
)</f>
        <v/>
      </c>
      <c r="G5" s="29" t="s">
        <v>2</v>
      </c>
      <c r="H5" s="63">
        <v>121.2</v>
      </c>
      <c r="I5" s="75">
        <v>2.5</v>
      </c>
      <c r="J5" s="62"/>
      <c r="K5" s="67"/>
      <c r="L5" s="105" t="s">
        <v>38</v>
      </c>
      <c r="M5" s="106"/>
      <c r="N5" s="107"/>
    </row>
    <row r="6" spans="1:14" ht="15" customHeight="1" x14ac:dyDescent="0.2">
      <c r="A6" s="39">
        <v>2</v>
      </c>
      <c r="B6" s="31" t="s">
        <v>35</v>
      </c>
      <c r="C6" s="7">
        <v>2</v>
      </c>
      <c r="D6" s="13">
        <f>IF(E6="mg",H6*I6/IF(K6&gt;0,K6,1),H6*I6/IF(K6&gt;0,K6,1)/1000)</f>
        <v>610.79999999999995</v>
      </c>
      <c r="E6" s="8" t="s">
        <v>3</v>
      </c>
      <c r="F6" s="9">
        <f t="shared" ref="F6:F9" si="0">IF(J6&gt;0,
       IF(G6="uL",
            IF(K6&gt;0, H6*I6/K6/J6, H6*I6/J6),
            IF(K6&gt;0, H6*I6/K6/J6/1000, H6*I6/J6/1000)
       ),
""
)</f>
        <v>0.60296150049358344</v>
      </c>
      <c r="G6" s="6" t="s">
        <v>2</v>
      </c>
      <c r="H6" s="63">
        <v>122.16</v>
      </c>
      <c r="I6" s="76">
        <f>$I$5*C6/$C$5</f>
        <v>5</v>
      </c>
      <c r="J6" s="81">
        <v>1.0129999999999999</v>
      </c>
      <c r="K6" s="82"/>
      <c r="L6" s="108" t="s">
        <v>36</v>
      </c>
      <c r="M6" s="109"/>
      <c r="N6" s="110"/>
    </row>
    <row r="7" spans="1:14" x14ac:dyDescent="0.2">
      <c r="A7" s="38">
        <v>3</v>
      </c>
      <c r="B7" s="19" t="s">
        <v>39</v>
      </c>
      <c r="C7" s="16">
        <v>0.15</v>
      </c>
      <c r="D7" s="13">
        <f t="shared" ref="D7:D9" si="1">IF(E7="mg",H7*I7/IF(K7&gt;0,K7,1),H7*I7/IF(K7&gt;0,K7,1)/1000)</f>
        <v>21.039375</v>
      </c>
      <c r="E7" s="18" t="s">
        <v>3</v>
      </c>
      <c r="F7" s="9" t="str">
        <f t="shared" si="0"/>
        <v/>
      </c>
      <c r="G7" s="18" t="s">
        <v>4</v>
      </c>
      <c r="H7" s="64">
        <v>56.104999999999997</v>
      </c>
      <c r="I7" s="76">
        <f t="shared" ref="I7:I8" si="2">$I$5*C7/$C$5</f>
        <v>0.375</v>
      </c>
      <c r="J7" s="72"/>
      <c r="K7" s="69"/>
      <c r="L7" s="108" t="s">
        <v>56</v>
      </c>
      <c r="M7" s="109"/>
      <c r="N7" s="110"/>
    </row>
    <row r="8" spans="1:14" x14ac:dyDescent="0.2">
      <c r="A8" s="47">
        <v>4</v>
      </c>
      <c r="B8" s="19" t="s">
        <v>41</v>
      </c>
      <c r="C8" s="16">
        <v>0.05</v>
      </c>
      <c r="D8" s="17">
        <f t="shared" si="1"/>
        <v>75.878749999999997</v>
      </c>
      <c r="E8" s="18" t="s">
        <v>3</v>
      </c>
      <c r="F8" s="9" t="str">
        <f t="shared" si="0"/>
        <v/>
      </c>
      <c r="G8" s="18" t="s">
        <v>4</v>
      </c>
      <c r="H8" s="64">
        <v>607.03</v>
      </c>
      <c r="I8" s="76">
        <f t="shared" si="2"/>
        <v>0.125</v>
      </c>
      <c r="J8" s="73"/>
      <c r="K8" s="70"/>
      <c r="L8" s="131"/>
      <c r="M8" s="131"/>
      <c r="N8" s="132"/>
    </row>
    <row r="9" spans="1:14" x14ac:dyDescent="0.2">
      <c r="A9" s="36">
        <v>5</v>
      </c>
      <c r="B9" s="19"/>
      <c r="C9" s="16"/>
      <c r="D9" s="17">
        <f t="shared" si="1"/>
        <v>0</v>
      </c>
      <c r="E9" s="18" t="s">
        <v>5</v>
      </c>
      <c r="F9" s="9" t="str">
        <f t="shared" si="0"/>
        <v/>
      </c>
      <c r="G9" s="18" t="s">
        <v>4</v>
      </c>
      <c r="H9" s="64">
        <v>150</v>
      </c>
      <c r="I9" s="76">
        <f>$I$5*C9/$C$5</f>
        <v>0</v>
      </c>
      <c r="J9" s="74"/>
      <c r="K9" s="71"/>
      <c r="L9" s="108"/>
      <c r="M9" s="109"/>
      <c r="N9" s="110"/>
    </row>
    <row r="10" spans="1:14" ht="48" customHeight="1" x14ac:dyDescent="0.2">
      <c r="A10" s="37"/>
      <c r="B10" s="84" t="s">
        <v>73</v>
      </c>
      <c r="C10" s="5"/>
      <c r="D10" s="65">
        <v>5</v>
      </c>
      <c r="E10" s="20" t="s">
        <v>2</v>
      </c>
      <c r="F10" s="5"/>
      <c r="G10" s="4"/>
      <c r="H10" s="3"/>
      <c r="I10" s="122">
        <f>I5/(SUM(D10:D12))</f>
        <v>0.5</v>
      </c>
      <c r="J10" s="119" t="s">
        <v>13</v>
      </c>
      <c r="K10" s="80"/>
      <c r="L10" s="127" t="s">
        <v>72</v>
      </c>
      <c r="M10" s="127"/>
      <c r="N10" s="128"/>
    </row>
    <row r="11" spans="1:14" x14ac:dyDescent="0.2">
      <c r="A11" s="47"/>
      <c r="B11" s="31"/>
      <c r="C11" s="16"/>
      <c r="D11" s="66"/>
      <c r="E11" s="21"/>
      <c r="F11" s="49"/>
      <c r="G11" s="50"/>
      <c r="H11" s="48"/>
      <c r="I11" s="123"/>
      <c r="J11" s="120"/>
      <c r="K11" s="31"/>
      <c r="L11" s="131"/>
      <c r="M11" s="131"/>
      <c r="N11" s="132"/>
    </row>
    <row r="12" spans="1:14" x14ac:dyDescent="0.2">
      <c r="A12" s="36"/>
      <c r="B12" s="32"/>
      <c r="C12" s="16"/>
      <c r="D12" s="66">
        <v>0</v>
      </c>
      <c r="E12" s="21" t="s">
        <v>2</v>
      </c>
      <c r="F12" s="21"/>
      <c r="G12" s="21"/>
      <c r="H12" s="19"/>
      <c r="I12" s="124"/>
      <c r="J12" s="121"/>
      <c r="K12" s="12"/>
      <c r="L12" s="129"/>
      <c r="M12" s="129"/>
      <c r="N12" s="130"/>
    </row>
    <row r="13" spans="1:14" x14ac:dyDescent="0.2">
      <c r="A13" s="37"/>
      <c r="B13" s="33" t="s">
        <v>14</v>
      </c>
      <c r="C13" s="22" t="s">
        <v>15</v>
      </c>
      <c r="D13" s="23">
        <f>IF(E13="mg",H13*I13,H13*I13/1000)</f>
        <v>563.375</v>
      </c>
      <c r="E13" s="24" t="s">
        <v>3</v>
      </c>
      <c r="F13" s="24"/>
      <c r="G13" s="24"/>
      <c r="H13" s="33">
        <v>225.35</v>
      </c>
      <c r="I13" s="23">
        <f>I5</f>
        <v>2.5</v>
      </c>
      <c r="J13" s="22"/>
      <c r="K13" s="25"/>
      <c r="L13" s="116"/>
      <c r="M13" s="116"/>
      <c r="N13" s="117"/>
    </row>
    <row r="14" spans="1:14" x14ac:dyDescent="0.2">
      <c r="A14" s="47"/>
      <c r="B14" s="53"/>
      <c r="C14" s="59" t="s">
        <v>16</v>
      </c>
      <c r="D14" s="77"/>
      <c r="E14" s="56" t="s">
        <v>3</v>
      </c>
      <c r="F14" s="56"/>
      <c r="G14" s="56"/>
      <c r="H14" s="54"/>
      <c r="I14" s="55"/>
      <c r="J14" s="54"/>
      <c r="K14" s="57"/>
      <c r="L14" s="12"/>
      <c r="M14" s="12"/>
      <c r="N14" s="58"/>
    </row>
    <row r="15" spans="1:14" ht="16" thickBot="1" x14ac:dyDescent="0.25">
      <c r="A15" s="34"/>
      <c r="B15" s="10"/>
      <c r="C15" s="60" t="s">
        <v>30</v>
      </c>
      <c r="D15" s="61">
        <f>IF(E13=E14,D14*IF(K14&gt;0,K14,1)/D13, IF(AND(E14="mg",E13="g"),D14*IF(K14&gt;0,K14,1)/D13/1000, IF(AND(E14="g",E13="mg"),D14*IF(K14&gt;0,K14,1)/D13*1000)))</f>
        <v>0</v>
      </c>
      <c r="E15" s="10"/>
      <c r="F15" s="10"/>
      <c r="G15" s="10"/>
      <c r="H15" s="10"/>
      <c r="I15" s="10"/>
      <c r="J15" s="10"/>
      <c r="K15" s="10"/>
      <c r="L15" s="114"/>
      <c r="M15" s="114"/>
      <c r="N15" s="115"/>
    </row>
    <row r="16" spans="1:14" x14ac:dyDescent="0.2">
      <c r="L16" s="11"/>
      <c r="M16" s="11"/>
    </row>
  </sheetData>
  <mergeCells count="17">
    <mergeCell ref="L13:N13"/>
    <mergeCell ref="L15:N15"/>
    <mergeCell ref="L6:N6"/>
    <mergeCell ref="L7:N7"/>
    <mergeCell ref="L8:N8"/>
    <mergeCell ref="L9:N9"/>
    <mergeCell ref="I10:I12"/>
    <mergeCell ref="J10:J12"/>
    <mergeCell ref="L10:N10"/>
    <mergeCell ref="L11:N11"/>
    <mergeCell ref="L12:N12"/>
    <mergeCell ref="L5:N5"/>
    <mergeCell ref="E1:I1"/>
    <mergeCell ref="J1:L1"/>
    <mergeCell ref="M1:N1"/>
    <mergeCell ref="A2:N3"/>
    <mergeCell ref="L4:N4"/>
  </mergeCells>
  <pageMargins left="0.7" right="0.7" top="0.75" bottom="0.75" header="0.3" footer="0.3"/>
  <pageSetup paperSize="9" scale="74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37CE4C8-14D7-A549-A719-B9FAE1A3A603}">
          <x14:formula1>
            <xm:f>Settings!$B$2:$B$3</xm:f>
          </x14:formula1>
          <xm:sqref>E13 E5:E9</xm:sqref>
        </x14:dataValidation>
        <x14:dataValidation type="list" allowBlank="1" showInputMessage="1" showErrorMessage="1" xr:uid="{A268423C-2F25-C14E-8021-4A29174544BD}">
          <x14:formula1>
            <xm:f>Settings!$A$2:$A$3</xm:f>
          </x14:formula1>
          <xm:sqref>E10:E12 G5:G10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250BD-94AD-1B46-A36E-EC52B617061C}">
  <sheetPr>
    <pageSetUpPr fitToPage="1"/>
  </sheetPr>
  <dimension ref="A1:N16"/>
  <sheetViews>
    <sheetView zoomScale="130" zoomScaleNormal="130" zoomScaleSheetLayoutView="100" workbookViewId="0">
      <selection activeCell="L10" sqref="L10:N10"/>
    </sheetView>
  </sheetViews>
  <sheetFormatPr baseColWidth="10" defaultColWidth="8.83203125" defaultRowHeight="15" x14ac:dyDescent="0.2"/>
  <cols>
    <col min="1" max="1" width="2.83203125" customWidth="1"/>
    <col min="2" max="2" width="16.83203125" customWidth="1"/>
    <col min="3" max="3" width="7.1640625" customWidth="1"/>
    <col min="4" max="4" width="13.1640625" bestFit="1" customWidth="1"/>
    <col min="5" max="5" width="3.6640625" customWidth="1"/>
    <col min="6" max="6" width="6.5" customWidth="1"/>
    <col min="7" max="7" width="3.6640625" customWidth="1"/>
    <col min="8" max="8" width="6.6640625" customWidth="1"/>
    <col min="9" max="9" width="6.83203125" customWidth="1"/>
    <col min="10" max="10" width="7.6640625" customWidth="1"/>
    <col min="11" max="11" width="8.83203125" bestFit="1" customWidth="1"/>
    <col min="12" max="12" width="15.5" customWidth="1"/>
    <col min="13" max="13" width="8.5" customWidth="1"/>
    <col min="14" max="14" width="3.33203125" customWidth="1"/>
  </cols>
  <sheetData>
    <row r="1" spans="1:14" ht="27.75" customHeight="1" x14ac:dyDescent="0.2">
      <c r="E1" s="103" t="str">
        <f ca="1">Settings!A7&amp;"-"&amp;MID(CELL("filename",B1),FIND("]",CELL("filename",B1))+1,256)</f>
        <v>BH-49-methyl pentanoate</v>
      </c>
      <c r="F1" s="103"/>
      <c r="G1" s="103"/>
      <c r="H1" s="103"/>
      <c r="I1" s="103"/>
      <c r="J1" s="113" t="s">
        <v>43</v>
      </c>
      <c r="K1" s="113"/>
      <c r="L1" s="113"/>
      <c r="M1" s="104" t="s">
        <v>67</v>
      </c>
      <c r="N1" s="104"/>
    </row>
    <row r="2" spans="1:14" ht="27.75" customHeight="1" x14ac:dyDescent="0.2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</row>
    <row r="3" spans="1:14" ht="51.75" customHeight="1" thickBot="1" x14ac:dyDescent="0.25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</row>
    <row r="4" spans="1:14" x14ac:dyDescent="0.2">
      <c r="A4" s="35"/>
      <c r="B4" s="2" t="s">
        <v>6</v>
      </c>
      <c r="C4" s="1" t="s">
        <v>7</v>
      </c>
      <c r="D4" s="1" t="s">
        <v>8</v>
      </c>
      <c r="E4" s="2"/>
      <c r="F4" s="1" t="s">
        <v>9</v>
      </c>
      <c r="G4" s="2"/>
      <c r="H4" s="1" t="s">
        <v>10</v>
      </c>
      <c r="I4" s="1" t="s">
        <v>11</v>
      </c>
      <c r="J4" s="1" t="s">
        <v>12</v>
      </c>
      <c r="K4" s="1" t="s">
        <v>18</v>
      </c>
      <c r="L4" s="111" t="s">
        <v>17</v>
      </c>
      <c r="M4" s="111"/>
      <c r="N4" s="112"/>
    </row>
    <row r="5" spans="1:14" ht="15" customHeight="1" x14ac:dyDescent="0.2">
      <c r="A5" s="40">
        <v>1</v>
      </c>
      <c r="B5" s="83" t="s">
        <v>37</v>
      </c>
      <c r="C5" s="62">
        <v>1</v>
      </c>
      <c r="D5" s="27">
        <f>IF(E5="mg",H5*I5/IF(K5&gt;0,K5,1),H5*I5/IF(K5&gt;0,K5,1)/1000)</f>
        <v>303</v>
      </c>
      <c r="E5" s="28" t="s">
        <v>3</v>
      </c>
      <c r="F5" s="9" t="str">
        <f>IF(J5&gt;0,
       IF(G5="uL",
            IF(K5&gt;0, H5*I5/K5/J5, H5*I5/J5),
            IF(K5&gt;0, H5*I5/K5/J5/1000, H5*I5/J5/1000)
       ),
""
)</f>
        <v/>
      </c>
      <c r="G5" s="29" t="s">
        <v>2</v>
      </c>
      <c r="H5" s="63">
        <v>121.2</v>
      </c>
      <c r="I5" s="75">
        <v>2.5</v>
      </c>
      <c r="J5" s="62"/>
      <c r="K5" s="67"/>
      <c r="L5" s="105" t="s">
        <v>38</v>
      </c>
      <c r="M5" s="106"/>
      <c r="N5" s="107"/>
    </row>
    <row r="6" spans="1:14" ht="15" customHeight="1" x14ac:dyDescent="0.2">
      <c r="A6" s="39">
        <v>2</v>
      </c>
      <c r="B6" s="31" t="s">
        <v>35</v>
      </c>
      <c r="C6" s="7">
        <v>2</v>
      </c>
      <c r="D6" s="13">
        <f>IF(E6="mg",H6*I6/IF(K6&gt;0,K6,1),H6*I6/IF(K6&gt;0,K6,1)/1000)</f>
        <v>610.79999999999995</v>
      </c>
      <c r="E6" s="8" t="s">
        <v>3</v>
      </c>
      <c r="F6" s="9">
        <f t="shared" ref="F6:F9" si="0">IF(J6&gt;0,
       IF(G6="uL",
            IF(K6&gt;0, H6*I6/K6/J6, H6*I6/J6),
            IF(K6&gt;0, H6*I6/K6/J6/1000, H6*I6/J6/1000)
       ),
""
)</f>
        <v>0.60296150049358344</v>
      </c>
      <c r="G6" s="6" t="s">
        <v>2</v>
      </c>
      <c r="H6" s="63">
        <v>122.16</v>
      </c>
      <c r="I6" s="76">
        <f>$I$5*C6/$C$5</f>
        <v>5</v>
      </c>
      <c r="J6" s="81">
        <v>1.0129999999999999</v>
      </c>
      <c r="K6" s="82"/>
      <c r="L6" s="108" t="s">
        <v>36</v>
      </c>
      <c r="M6" s="109"/>
      <c r="N6" s="110"/>
    </row>
    <row r="7" spans="1:14" x14ac:dyDescent="0.2">
      <c r="A7" s="38">
        <v>3</v>
      </c>
      <c r="B7" s="19" t="s">
        <v>39</v>
      </c>
      <c r="C7" s="16">
        <v>0.15</v>
      </c>
      <c r="D7" s="13">
        <f t="shared" ref="D7:D9" si="1">IF(E7="mg",H7*I7/IF(K7&gt;0,K7,1),H7*I7/IF(K7&gt;0,K7,1)/1000)</f>
        <v>21.039375</v>
      </c>
      <c r="E7" s="18" t="s">
        <v>3</v>
      </c>
      <c r="F7" s="9" t="str">
        <f t="shared" si="0"/>
        <v/>
      </c>
      <c r="G7" s="18" t="s">
        <v>4</v>
      </c>
      <c r="H7" s="64">
        <v>56.104999999999997</v>
      </c>
      <c r="I7" s="76">
        <f t="shared" ref="I7:I8" si="2">$I$5*C7/$C$5</f>
        <v>0.375</v>
      </c>
      <c r="J7" s="72"/>
      <c r="K7" s="69"/>
      <c r="L7" s="108" t="s">
        <v>56</v>
      </c>
      <c r="M7" s="109"/>
      <c r="N7" s="110"/>
    </row>
    <row r="8" spans="1:14" x14ac:dyDescent="0.2">
      <c r="A8" s="47">
        <v>4</v>
      </c>
      <c r="B8" s="19" t="s">
        <v>41</v>
      </c>
      <c r="C8" s="16">
        <v>0.05</v>
      </c>
      <c r="D8" s="17">
        <f t="shared" si="1"/>
        <v>75.878749999999997</v>
      </c>
      <c r="E8" s="18" t="s">
        <v>3</v>
      </c>
      <c r="F8" s="9" t="str">
        <f t="shared" si="0"/>
        <v/>
      </c>
      <c r="G8" s="18" t="s">
        <v>4</v>
      </c>
      <c r="H8" s="64">
        <v>607.03</v>
      </c>
      <c r="I8" s="76">
        <f t="shared" si="2"/>
        <v>0.125</v>
      </c>
      <c r="J8" s="73"/>
      <c r="K8" s="70"/>
      <c r="L8" s="131"/>
      <c r="M8" s="131"/>
      <c r="N8" s="132"/>
    </row>
    <row r="9" spans="1:14" x14ac:dyDescent="0.2">
      <c r="A9" s="36">
        <v>5</v>
      </c>
      <c r="B9" s="19"/>
      <c r="C9" s="16"/>
      <c r="D9" s="17">
        <f t="shared" si="1"/>
        <v>0</v>
      </c>
      <c r="E9" s="18" t="s">
        <v>5</v>
      </c>
      <c r="F9" s="9" t="str">
        <f t="shared" si="0"/>
        <v/>
      </c>
      <c r="G9" s="18" t="s">
        <v>4</v>
      </c>
      <c r="H9" s="64">
        <v>150</v>
      </c>
      <c r="I9" s="76">
        <f>$I$5*C9/$C$5</f>
        <v>0</v>
      </c>
      <c r="J9" s="74"/>
      <c r="K9" s="71"/>
      <c r="L9" s="108"/>
      <c r="M9" s="109"/>
      <c r="N9" s="110"/>
    </row>
    <row r="10" spans="1:14" ht="48" customHeight="1" x14ac:dyDescent="0.2">
      <c r="A10" s="37"/>
      <c r="B10" s="84" t="s">
        <v>75</v>
      </c>
      <c r="C10" s="5"/>
      <c r="D10" s="65">
        <v>5</v>
      </c>
      <c r="E10" s="20" t="s">
        <v>2</v>
      </c>
      <c r="F10" s="5"/>
      <c r="G10" s="4"/>
      <c r="H10" s="3"/>
      <c r="I10" s="122">
        <f>I5/(SUM(D10:D12))</f>
        <v>0.5</v>
      </c>
      <c r="J10" s="119" t="s">
        <v>13</v>
      </c>
      <c r="K10" s="80"/>
      <c r="L10" s="127" t="s">
        <v>74</v>
      </c>
      <c r="M10" s="127"/>
      <c r="N10" s="128"/>
    </row>
    <row r="11" spans="1:14" x14ac:dyDescent="0.2">
      <c r="A11" s="47"/>
      <c r="B11" s="31"/>
      <c r="C11" s="16"/>
      <c r="D11" s="66"/>
      <c r="E11" s="21"/>
      <c r="F11" s="49"/>
      <c r="G11" s="50"/>
      <c r="H11" s="48"/>
      <c r="I11" s="123"/>
      <c r="J11" s="120"/>
      <c r="K11" s="31"/>
      <c r="L11" s="131"/>
      <c r="M11" s="131"/>
      <c r="N11" s="132"/>
    </row>
    <row r="12" spans="1:14" x14ac:dyDescent="0.2">
      <c r="A12" s="36"/>
      <c r="B12" s="32"/>
      <c r="C12" s="16"/>
      <c r="D12" s="66">
        <v>0</v>
      </c>
      <c r="E12" s="21" t="s">
        <v>2</v>
      </c>
      <c r="F12" s="21"/>
      <c r="G12" s="21"/>
      <c r="H12" s="19"/>
      <c r="I12" s="124"/>
      <c r="J12" s="121"/>
      <c r="K12" s="12"/>
      <c r="L12" s="129"/>
      <c r="M12" s="129"/>
      <c r="N12" s="130"/>
    </row>
    <row r="13" spans="1:14" x14ac:dyDescent="0.2">
      <c r="A13" s="37"/>
      <c r="B13" s="33" t="s">
        <v>14</v>
      </c>
      <c r="C13" s="22" t="s">
        <v>15</v>
      </c>
      <c r="D13" s="23">
        <f>IF(E13="mg",H13*I13,H13*I13/1000)</f>
        <v>563.375</v>
      </c>
      <c r="E13" s="24" t="s">
        <v>3</v>
      </c>
      <c r="F13" s="24"/>
      <c r="G13" s="24"/>
      <c r="H13" s="33">
        <v>225.35</v>
      </c>
      <c r="I13" s="23">
        <f>I5</f>
        <v>2.5</v>
      </c>
      <c r="J13" s="22"/>
      <c r="K13" s="25"/>
      <c r="L13" s="116"/>
      <c r="M13" s="116"/>
      <c r="N13" s="117"/>
    </row>
    <row r="14" spans="1:14" x14ac:dyDescent="0.2">
      <c r="A14" s="47"/>
      <c r="B14" s="53"/>
      <c r="C14" s="59" t="s">
        <v>16</v>
      </c>
      <c r="D14" s="77"/>
      <c r="E14" s="56" t="s">
        <v>3</v>
      </c>
      <c r="F14" s="56"/>
      <c r="G14" s="56"/>
      <c r="H14" s="54"/>
      <c r="I14" s="55"/>
      <c r="J14" s="54"/>
      <c r="K14" s="57"/>
      <c r="L14" s="12"/>
      <c r="M14" s="12"/>
      <c r="N14" s="58"/>
    </row>
    <row r="15" spans="1:14" ht="16" thickBot="1" x14ac:dyDescent="0.25">
      <c r="A15" s="34"/>
      <c r="B15" s="10"/>
      <c r="C15" s="60" t="s">
        <v>30</v>
      </c>
      <c r="D15" s="61">
        <f>IF(E13=E14,D14*IF(K14&gt;0,K14,1)/D13, IF(AND(E14="mg",E13="g"),D14*IF(K14&gt;0,K14,1)/D13/1000, IF(AND(E14="g",E13="mg"),D14*IF(K14&gt;0,K14,1)/D13*1000)))</f>
        <v>0</v>
      </c>
      <c r="E15" s="10"/>
      <c r="F15" s="10"/>
      <c r="G15" s="10"/>
      <c r="H15" s="10"/>
      <c r="I15" s="10"/>
      <c r="J15" s="10"/>
      <c r="K15" s="10"/>
      <c r="L15" s="114"/>
      <c r="M15" s="114"/>
      <c r="N15" s="115"/>
    </row>
    <row r="16" spans="1:14" x14ac:dyDescent="0.2">
      <c r="L16" s="11"/>
      <c r="M16" s="11"/>
    </row>
  </sheetData>
  <mergeCells count="17">
    <mergeCell ref="L13:N13"/>
    <mergeCell ref="L15:N15"/>
    <mergeCell ref="L6:N6"/>
    <mergeCell ref="L7:N7"/>
    <mergeCell ref="L8:N8"/>
    <mergeCell ref="L9:N9"/>
    <mergeCell ref="I10:I12"/>
    <mergeCell ref="J10:J12"/>
    <mergeCell ref="L10:N10"/>
    <mergeCell ref="L11:N11"/>
    <mergeCell ref="L12:N12"/>
    <mergeCell ref="L5:N5"/>
    <mergeCell ref="E1:I1"/>
    <mergeCell ref="J1:L1"/>
    <mergeCell ref="M1:N1"/>
    <mergeCell ref="A2:N3"/>
    <mergeCell ref="L4:N4"/>
  </mergeCells>
  <pageMargins left="0.7" right="0.7" top="0.75" bottom="0.75" header="0.3" footer="0.3"/>
  <pageSetup paperSize="9" scale="74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CAC7062-B2C5-9A48-B537-35AB08A1F63B}">
          <x14:formula1>
            <xm:f>Settings!$A$2:$A$3</xm:f>
          </x14:formula1>
          <xm:sqref>E10:E12 G5:G10</xm:sqref>
        </x14:dataValidation>
        <x14:dataValidation type="list" allowBlank="1" showInputMessage="1" showErrorMessage="1" xr:uid="{49BC9082-B93A-F047-945A-7804EFA5932E}">
          <x14:formula1>
            <xm:f>Settings!$B$2:$B$3</xm:f>
          </x14:formula1>
          <xm:sqref>E13 E5:E9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930D0-F510-8F4E-908E-6AFD09F4BF46}">
  <sheetPr>
    <pageSetUpPr fitToPage="1"/>
  </sheetPr>
  <dimension ref="A1:N16"/>
  <sheetViews>
    <sheetView zoomScale="130" zoomScaleNormal="130" zoomScaleSheetLayoutView="100" workbookViewId="0">
      <selection activeCell="L10" sqref="L10:N10"/>
    </sheetView>
  </sheetViews>
  <sheetFormatPr baseColWidth="10" defaultColWidth="8.83203125" defaultRowHeight="15" x14ac:dyDescent="0.2"/>
  <cols>
    <col min="1" max="1" width="2.83203125" customWidth="1"/>
    <col min="2" max="2" width="16.83203125" customWidth="1"/>
    <col min="3" max="3" width="7.1640625" customWidth="1"/>
    <col min="4" max="4" width="13.1640625" bestFit="1" customWidth="1"/>
    <col min="5" max="5" width="3.6640625" customWidth="1"/>
    <col min="6" max="6" width="6.5" customWidth="1"/>
    <col min="7" max="7" width="3.6640625" customWidth="1"/>
    <col min="8" max="8" width="6.6640625" customWidth="1"/>
    <col min="9" max="9" width="6.83203125" customWidth="1"/>
    <col min="10" max="10" width="7.6640625" customWidth="1"/>
    <col min="11" max="11" width="8.83203125" bestFit="1" customWidth="1"/>
    <col min="12" max="12" width="15.5" customWidth="1"/>
    <col min="13" max="13" width="8.5" customWidth="1"/>
    <col min="14" max="14" width="3.33203125" customWidth="1"/>
  </cols>
  <sheetData>
    <row r="1" spans="1:14" ht="27.75" customHeight="1" x14ac:dyDescent="0.2">
      <c r="E1" s="103" t="str">
        <f ca="1">Settings!A7&amp;"-"&amp;MID(CELL("filename",B1),FIND("]",CELL("filename",B1))+1,256)</f>
        <v>BH-50-piperidine</v>
      </c>
      <c r="F1" s="103"/>
      <c r="G1" s="103"/>
      <c r="H1" s="103"/>
      <c r="I1" s="103"/>
      <c r="J1" s="113" t="s">
        <v>43</v>
      </c>
      <c r="K1" s="113"/>
      <c r="L1" s="113"/>
      <c r="M1" s="104" t="s">
        <v>78</v>
      </c>
      <c r="N1" s="104"/>
    </row>
    <row r="2" spans="1:14" ht="27.75" customHeight="1" x14ac:dyDescent="0.2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</row>
    <row r="3" spans="1:14" ht="51.75" customHeight="1" thickBot="1" x14ac:dyDescent="0.25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</row>
    <row r="4" spans="1:14" x14ac:dyDescent="0.2">
      <c r="A4" s="35"/>
      <c r="B4" s="2" t="s">
        <v>6</v>
      </c>
      <c r="C4" s="1" t="s">
        <v>7</v>
      </c>
      <c r="D4" s="1" t="s">
        <v>8</v>
      </c>
      <c r="E4" s="2"/>
      <c r="F4" s="1" t="s">
        <v>9</v>
      </c>
      <c r="G4" s="2"/>
      <c r="H4" s="1" t="s">
        <v>10</v>
      </c>
      <c r="I4" s="1" t="s">
        <v>11</v>
      </c>
      <c r="J4" s="1" t="s">
        <v>12</v>
      </c>
      <c r="K4" s="1" t="s">
        <v>18</v>
      </c>
      <c r="L4" s="111" t="s">
        <v>17</v>
      </c>
      <c r="M4" s="111"/>
      <c r="N4" s="112"/>
    </row>
    <row r="5" spans="1:14" ht="15" customHeight="1" x14ac:dyDescent="0.2">
      <c r="A5" s="40">
        <v>1</v>
      </c>
      <c r="B5" s="83" t="s">
        <v>37</v>
      </c>
      <c r="C5" s="62">
        <v>1</v>
      </c>
      <c r="D5" s="27">
        <f>IF(E5="mg",H5*I5/IF(K5&gt;0,K5,1),H5*I5/IF(K5&gt;0,K5,1)/1000)</f>
        <v>303</v>
      </c>
      <c r="E5" s="28" t="s">
        <v>3</v>
      </c>
      <c r="F5" s="9" t="str">
        <f>IF(J5&gt;0,
       IF(G5="uL",
            IF(K5&gt;0, H5*I5/K5/J5, H5*I5/J5),
            IF(K5&gt;0, H5*I5/K5/J5/1000, H5*I5/J5/1000)
       ),
""
)</f>
        <v/>
      </c>
      <c r="G5" s="29" t="s">
        <v>2</v>
      </c>
      <c r="H5" s="63">
        <v>121.2</v>
      </c>
      <c r="I5" s="75">
        <v>2.5</v>
      </c>
      <c r="J5" s="62"/>
      <c r="K5" s="67"/>
      <c r="L5" s="105" t="s">
        <v>38</v>
      </c>
      <c r="M5" s="106"/>
      <c r="N5" s="107"/>
    </row>
    <row r="6" spans="1:14" ht="15" customHeight="1" x14ac:dyDescent="0.2">
      <c r="A6" s="39">
        <v>2</v>
      </c>
      <c r="B6" s="31" t="s">
        <v>35</v>
      </c>
      <c r="C6" s="7">
        <v>2</v>
      </c>
      <c r="D6" s="13">
        <f>IF(E6="mg",H6*I6/IF(K6&gt;0,K6,1),H6*I6/IF(K6&gt;0,K6,1)/1000)</f>
        <v>610.79999999999995</v>
      </c>
      <c r="E6" s="8" t="s">
        <v>3</v>
      </c>
      <c r="F6" s="9">
        <f t="shared" ref="F6:F9" si="0">IF(J6&gt;0,
       IF(G6="uL",
            IF(K6&gt;0, H6*I6/K6/J6, H6*I6/J6),
            IF(K6&gt;0, H6*I6/K6/J6/1000, H6*I6/J6/1000)
       ),
""
)</f>
        <v>0.60296150049358344</v>
      </c>
      <c r="G6" s="6" t="s">
        <v>2</v>
      </c>
      <c r="H6" s="63">
        <v>122.16</v>
      </c>
      <c r="I6" s="76">
        <f>$I$5*C6/$C$5</f>
        <v>5</v>
      </c>
      <c r="J6" s="81">
        <v>1.0129999999999999</v>
      </c>
      <c r="K6" s="82"/>
      <c r="L6" s="108" t="s">
        <v>36</v>
      </c>
      <c r="M6" s="109"/>
      <c r="N6" s="110"/>
    </row>
    <row r="7" spans="1:14" x14ac:dyDescent="0.2">
      <c r="A7" s="38">
        <v>3</v>
      </c>
      <c r="B7" s="19" t="s">
        <v>39</v>
      </c>
      <c r="C7" s="16">
        <v>0.15</v>
      </c>
      <c r="D7" s="13">
        <f t="shared" ref="D7:D9" si="1">IF(E7="mg",H7*I7/IF(K7&gt;0,K7,1),H7*I7/IF(K7&gt;0,K7,1)/1000)</f>
        <v>21.039375</v>
      </c>
      <c r="E7" s="18" t="s">
        <v>3</v>
      </c>
      <c r="F7" s="9" t="str">
        <f t="shared" si="0"/>
        <v/>
      </c>
      <c r="G7" s="18" t="s">
        <v>4</v>
      </c>
      <c r="H7" s="64">
        <v>56.104999999999997</v>
      </c>
      <c r="I7" s="76">
        <f t="shared" ref="I7:I8" si="2">$I$5*C7/$C$5</f>
        <v>0.375</v>
      </c>
      <c r="J7" s="72"/>
      <c r="K7" s="69"/>
      <c r="L7" s="108" t="s">
        <v>56</v>
      </c>
      <c r="M7" s="109"/>
      <c r="N7" s="110"/>
    </row>
    <row r="8" spans="1:14" x14ac:dyDescent="0.2">
      <c r="A8" s="47">
        <v>4</v>
      </c>
      <c r="B8" s="19" t="s">
        <v>41</v>
      </c>
      <c r="C8" s="16">
        <v>0.05</v>
      </c>
      <c r="D8" s="17">
        <f t="shared" si="1"/>
        <v>75.878749999999997</v>
      </c>
      <c r="E8" s="18" t="s">
        <v>3</v>
      </c>
      <c r="F8" s="9" t="str">
        <f t="shared" si="0"/>
        <v/>
      </c>
      <c r="G8" s="18" t="s">
        <v>4</v>
      </c>
      <c r="H8" s="64">
        <v>607.03</v>
      </c>
      <c r="I8" s="76">
        <f t="shared" si="2"/>
        <v>0.125</v>
      </c>
      <c r="J8" s="73"/>
      <c r="K8" s="70"/>
      <c r="L8" s="131"/>
      <c r="M8" s="131"/>
      <c r="N8" s="132"/>
    </row>
    <row r="9" spans="1:14" x14ac:dyDescent="0.2">
      <c r="A9" s="36">
        <v>5</v>
      </c>
      <c r="B9" s="19"/>
      <c r="C9" s="16"/>
      <c r="D9" s="17">
        <f t="shared" si="1"/>
        <v>0</v>
      </c>
      <c r="E9" s="18" t="s">
        <v>5</v>
      </c>
      <c r="F9" s="9" t="str">
        <f t="shared" si="0"/>
        <v/>
      </c>
      <c r="G9" s="18" t="s">
        <v>4</v>
      </c>
      <c r="H9" s="64">
        <v>150</v>
      </c>
      <c r="I9" s="76">
        <f>$I$5*C9/$C$5</f>
        <v>0</v>
      </c>
      <c r="J9" s="74"/>
      <c r="K9" s="71"/>
      <c r="L9" s="108"/>
      <c r="M9" s="109"/>
      <c r="N9" s="110"/>
    </row>
    <row r="10" spans="1:14" ht="48" customHeight="1" x14ac:dyDescent="0.2">
      <c r="A10" s="37"/>
      <c r="B10" s="84" t="s">
        <v>77</v>
      </c>
      <c r="C10" s="5"/>
      <c r="D10" s="65">
        <v>5</v>
      </c>
      <c r="E10" s="20" t="s">
        <v>2</v>
      </c>
      <c r="F10" s="5"/>
      <c r="G10" s="4"/>
      <c r="H10" s="3"/>
      <c r="I10" s="122">
        <f>I5/(SUM(D10:D12))</f>
        <v>0.5</v>
      </c>
      <c r="J10" s="119" t="s">
        <v>13</v>
      </c>
      <c r="K10" s="100"/>
      <c r="L10" s="127" t="s">
        <v>76</v>
      </c>
      <c r="M10" s="127"/>
      <c r="N10" s="128"/>
    </row>
    <row r="11" spans="1:14" x14ac:dyDescent="0.2">
      <c r="A11" s="47"/>
      <c r="B11" s="31"/>
      <c r="C11" s="16"/>
      <c r="D11" s="66"/>
      <c r="E11" s="21"/>
      <c r="F11" s="49"/>
      <c r="G11" s="50"/>
      <c r="H11" s="48"/>
      <c r="I11" s="123"/>
      <c r="J11" s="120"/>
      <c r="K11" s="31"/>
      <c r="L11" s="131"/>
      <c r="M11" s="131"/>
      <c r="N11" s="132"/>
    </row>
    <row r="12" spans="1:14" x14ac:dyDescent="0.2">
      <c r="A12" s="36"/>
      <c r="B12" s="32"/>
      <c r="C12" s="16"/>
      <c r="D12" s="66">
        <v>0</v>
      </c>
      <c r="E12" s="21" t="s">
        <v>2</v>
      </c>
      <c r="F12" s="21"/>
      <c r="G12" s="21"/>
      <c r="H12" s="19"/>
      <c r="I12" s="124"/>
      <c r="J12" s="121"/>
      <c r="K12" s="12"/>
      <c r="L12" s="129"/>
      <c r="M12" s="129"/>
      <c r="N12" s="130"/>
    </row>
    <row r="13" spans="1:14" x14ac:dyDescent="0.2">
      <c r="A13" s="37"/>
      <c r="B13" s="33" t="s">
        <v>14</v>
      </c>
      <c r="C13" s="22" t="s">
        <v>15</v>
      </c>
      <c r="D13" s="23">
        <f>IF(E13="mg",H13*I13,H13*I13/1000)</f>
        <v>563.375</v>
      </c>
      <c r="E13" s="24" t="s">
        <v>3</v>
      </c>
      <c r="F13" s="24"/>
      <c r="G13" s="24"/>
      <c r="H13" s="33">
        <v>225.35</v>
      </c>
      <c r="I13" s="23">
        <f>I5</f>
        <v>2.5</v>
      </c>
      <c r="J13" s="22"/>
      <c r="K13" s="25"/>
      <c r="L13" s="116"/>
      <c r="M13" s="116"/>
      <c r="N13" s="117"/>
    </row>
    <row r="14" spans="1:14" x14ac:dyDescent="0.2">
      <c r="A14" s="47"/>
      <c r="B14" s="53"/>
      <c r="C14" s="59" t="s">
        <v>16</v>
      </c>
      <c r="D14" s="77"/>
      <c r="E14" s="56" t="s">
        <v>3</v>
      </c>
      <c r="F14" s="56"/>
      <c r="G14" s="56"/>
      <c r="H14" s="54"/>
      <c r="I14" s="55"/>
      <c r="J14" s="54"/>
      <c r="K14" s="57"/>
      <c r="L14" s="12"/>
      <c r="M14" s="12"/>
      <c r="N14" s="58"/>
    </row>
    <row r="15" spans="1:14" ht="16" thickBot="1" x14ac:dyDescent="0.25">
      <c r="A15" s="34"/>
      <c r="B15" s="10"/>
      <c r="C15" s="60" t="s">
        <v>30</v>
      </c>
      <c r="D15" s="61">
        <f>IF(E13=E14,D14*IF(K14&gt;0,K14,1)/D13, IF(AND(E14="mg",E13="g"),D14*IF(K14&gt;0,K14,1)/D13/1000, IF(AND(E14="g",E13="mg"),D14*IF(K14&gt;0,K14,1)/D13*1000)))</f>
        <v>0</v>
      </c>
      <c r="E15" s="10"/>
      <c r="F15" s="10"/>
      <c r="G15" s="10"/>
      <c r="H15" s="10"/>
      <c r="I15" s="10"/>
      <c r="J15" s="10"/>
      <c r="K15" s="10"/>
      <c r="L15" s="114"/>
      <c r="M15" s="114"/>
      <c r="N15" s="115"/>
    </row>
    <row r="16" spans="1:14" x14ac:dyDescent="0.2">
      <c r="L16" s="11"/>
      <c r="M16" s="11"/>
    </row>
  </sheetData>
  <mergeCells count="17">
    <mergeCell ref="L13:N13"/>
    <mergeCell ref="L15:N15"/>
    <mergeCell ref="L6:N6"/>
    <mergeCell ref="L7:N7"/>
    <mergeCell ref="L8:N8"/>
    <mergeCell ref="L9:N9"/>
    <mergeCell ref="I10:I12"/>
    <mergeCell ref="J10:J12"/>
    <mergeCell ref="L10:N10"/>
    <mergeCell ref="L11:N11"/>
    <mergeCell ref="L12:N12"/>
    <mergeCell ref="L5:N5"/>
    <mergeCell ref="E1:I1"/>
    <mergeCell ref="J1:L1"/>
    <mergeCell ref="M1:N1"/>
    <mergeCell ref="A2:N3"/>
    <mergeCell ref="L4:N4"/>
  </mergeCells>
  <pageMargins left="0.7" right="0.7" top="0.75" bottom="0.75" header="0.3" footer="0.3"/>
  <pageSetup paperSize="9" scale="74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FD62A7-7DC2-3D44-97C3-58A4B76687A6}">
          <x14:formula1>
            <xm:f>Settings!$B$2:$B$3</xm:f>
          </x14:formula1>
          <xm:sqref>E13 E5:E9</xm:sqref>
        </x14:dataValidation>
        <x14:dataValidation type="list" allowBlank="1" showInputMessage="1" showErrorMessage="1" xr:uid="{9CE812D9-D0DE-EF47-8649-1DB40FC372E0}">
          <x14:formula1>
            <xm:f>Settings!$A$2:$A$3</xm:f>
          </x14:formula1>
          <xm:sqref>E10:E12 G5:G10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F1D6E-A667-8141-919E-D9F6BDD05F29}">
  <sheetPr>
    <pageSetUpPr fitToPage="1"/>
  </sheetPr>
  <dimension ref="A1:N16"/>
  <sheetViews>
    <sheetView zoomScale="130" zoomScaleNormal="130" zoomScaleSheetLayoutView="100" workbookViewId="0">
      <selection activeCell="L10" sqref="L10:N10"/>
    </sheetView>
  </sheetViews>
  <sheetFormatPr baseColWidth="10" defaultColWidth="8.83203125" defaultRowHeight="15" x14ac:dyDescent="0.2"/>
  <cols>
    <col min="1" max="1" width="2.83203125" customWidth="1"/>
    <col min="2" max="2" width="16.83203125" customWidth="1"/>
    <col min="3" max="3" width="7.1640625" customWidth="1"/>
    <col min="4" max="4" width="13.1640625" bestFit="1" customWidth="1"/>
    <col min="5" max="5" width="3.6640625" customWidth="1"/>
    <col min="6" max="6" width="6.5" customWidth="1"/>
    <col min="7" max="7" width="3.6640625" customWidth="1"/>
    <col min="8" max="8" width="6.6640625" customWidth="1"/>
    <col min="9" max="9" width="6.83203125" customWidth="1"/>
    <col min="10" max="10" width="7.6640625" customWidth="1"/>
    <col min="11" max="11" width="8.83203125" bestFit="1" customWidth="1"/>
    <col min="12" max="12" width="15.5" customWidth="1"/>
    <col min="13" max="13" width="8.5" customWidth="1"/>
    <col min="14" max="14" width="3.33203125" customWidth="1"/>
  </cols>
  <sheetData>
    <row r="1" spans="1:14" ht="27.75" customHeight="1" x14ac:dyDescent="0.2">
      <c r="E1" s="103" t="str">
        <f ca="1">Settings!A7&amp;"-"&amp;MID(CELL("filename",B1),FIND("]",CELL("filename",B1))+1,256)</f>
        <v>BH-51-2,4-dimethyl-3-pentanoate</v>
      </c>
      <c r="F1" s="103"/>
      <c r="G1" s="103"/>
      <c r="H1" s="103"/>
      <c r="I1" s="103"/>
      <c r="J1" s="113" t="s">
        <v>43</v>
      </c>
      <c r="K1" s="113"/>
      <c r="L1" s="113"/>
      <c r="M1" s="104" t="s">
        <v>78</v>
      </c>
      <c r="N1" s="104"/>
    </row>
    <row r="2" spans="1:14" ht="27.75" customHeight="1" x14ac:dyDescent="0.2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</row>
    <row r="3" spans="1:14" ht="51.75" customHeight="1" thickBot="1" x14ac:dyDescent="0.25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</row>
    <row r="4" spans="1:14" x14ac:dyDescent="0.2">
      <c r="A4" s="35"/>
      <c r="B4" s="2" t="s">
        <v>6</v>
      </c>
      <c r="C4" s="1" t="s">
        <v>7</v>
      </c>
      <c r="D4" s="1" t="s">
        <v>8</v>
      </c>
      <c r="E4" s="2"/>
      <c r="F4" s="1" t="s">
        <v>9</v>
      </c>
      <c r="G4" s="2"/>
      <c r="H4" s="1" t="s">
        <v>10</v>
      </c>
      <c r="I4" s="1" t="s">
        <v>11</v>
      </c>
      <c r="J4" s="1" t="s">
        <v>12</v>
      </c>
      <c r="K4" s="1" t="s">
        <v>18</v>
      </c>
      <c r="L4" s="111" t="s">
        <v>17</v>
      </c>
      <c r="M4" s="111"/>
      <c r="N4" s="112"/>
    </row>
    <row r="5" spans="1:14" ht="15" customHeight="1" x14ac:dyDescent="0.2">
      <c r="A5" s="40">
        <v>1</v>
      </c>
      <c r="B5" s="83" t="s">
        <v>37</v>
      </c>
      <c r="C5" s="62">
        <v>1</v>
      </c>
      <c r="D5" s="27">
        <f>IF(E5="mg",H5*I5/IF(K5&gt;0,K5,1),H5*I5/IF(K5&gt;0,K5,1)/1000)</f>
        <v>303</v>
      </c>
      <c r="E5" s="28" t="s">
        <v>3</v>
      </c>
      <c r="F5" s="9" t="str">
        <f>IF(J5&gt;0,
       IF(G5="uL",
            IF(K5&gt;0, H5*I5/K5/J5, H5*I5/J5),
            IF(K5&gt;0, H5*I5/K5/J5/1000, H5*I5/J5/1000)
       ),
""
)</f>
        <v/>
      </c>
      <c r="G5" s="29" t="s">
        <v>2</v>
      </c>
      <c r="H5" s="63">
        <v>121.2</v>
      </c>
      <c r="I5" s="75">
        <v>2.5</v>
      </c>
      <c r="J5" s="62"/>
      <c r="K5" s="67"/>
      <c r="L5" s="105" t="s">
        <v>38</v>
      </c>
      <c r="M5" s="106"/>
      <c r="N5" s="107"/>
    </row>
    <row r="6" spans="1:14" ht="15" customHeight="1" x14ac:dyDescent="0.2">
      <c r="A6" s="39">
        <v>2</v>
      </c>
      <c r="B6" s="31" t="s">
        <v>35</v>
      </c>
      <c r="C6" s="7">
        <v>2</v>
      </c>
      <c r="D6" s="13">
        <f>IF(E6="mg",H6*I6/IF(K6&gt;0,K6,1),H6*I6/IF(K6&gt;0,K6,1)/1000)</f>
        <v>610.79999999999995</v>
      </c>
      <c r="E6" s="8" t="s">
        <v>3</v>
      </c>
      <c r="F6" s="9">
        <f t="shared" ref="F6:F9" si="0">IF(J6&gt;0,
       IF(G6="uL",
            IF(K6&gt;0, H6*I6/K6/J6, H6*I6/J6),
            IF(K6&gt;0, H6*I6/K6/J6/1000, H6*I6/J6/1000)
       ),
""
)</f>
        <v>0.60296150049358344</v>
      </c>
      <c r="G6" s="6" t="s">
        <v>2</v>
      </c>
      <c r="H6" s="63">
        <v>122.16</v>
      </c>
      <c r="I6" s="76">
        <f>$I$5*C6/$C$5</f>
        <v>5</v>
      </c>
      <c r="J6" s="81">
        <v>1.0129999999999999</v>
      </c>
      <c r="K6" s="82"/>
      <c r="L6" s="108" t="s">
        <v>36</v>
      </c>
      <c r="M6" s="109"/>
      <c r="N6" s="110"/>
    </row>
    <row r="7" spans="1:14" x14ac:dyDescent="0.2">
      <c r="A7" s="38">
        <v>3</v>
      </c>
      <c r="B7" s="19" t="s">
        <v>39</v>
      </c>
      <c r="C7" s="16">
        <v>0.15</v>
      </c>
      <c r="D7" s="13">
        <f t="shared" ref="D7:D9" si="1">IF(E7="mg",H7*I7/IF(K7&gt;0,K7,1),H7*I7/IF(K7&gt;0,K7,1)/1000)</f>
        <v>21.039375</v>
      </c>
      <c r="E7" s="18" t="s">
        <v>3</v>
      </c>
      <c r="F7" s="9" t="str">
        <f t="shared" si="0"/>
        <v/>
      </c>
      <c r="G7" s="18" t="s">
        <v>4</v>
      </c>
      <c r="H7" s="64">
        <v>56.104999999999997</v>
      </c>
      <c r="I7" s="76">
        <f t="shared" ref="I7:I8" si="2">$I$5*C7/$C$5</f>
        <v>0.375</v>
      </c>
      <c r="J7" s="72"/>
      <c r="K7" s="69"/>
      <c r="L7" s="108" t="s">
        <v>56</v>
      </c>
      <c r="M7" s="109"/>
      <c r="N7" s="110"/>
    </row>
    <row r="8" spans="1:14" x14ac:dyDescent="0.2">
      <c r="A8" s="47">
        <v>4</v>
      </c>
      <c r="B8" s="19" t="s">
        <v>41</v>
      </c>
      <c r="C8" s="16">
        <v>0.05</v>
      </c>
      <c r="D8" s="17">
        <f t="shared" si="1"/>
        <v>75.878749999999997</v>
      </c>
      <c r="E8" s="18" t="s">
        <v>3</v>
      </c>
      <c r="F8" s="9" t="str">
        <f t="shared" si="0"/>
        <v/>
      </c>
      <c r="G8" s="18" t="s">
        <v>4</v>
      </c>
      <c r="H8" s="64">
        <v>607.03</v>
      </c>
      <c r="I8" s="76">
        <f t="shared" si="2"/>
        <v>0.125</v>
      </c>
      <c r="J8" s="73"/>
      <c r="K8" s="70"/>
      <c r="L8" s="131"/>
      <c r="M8" s="131"/>
      <c r="N8" s="132"/>
    </row>
    <row r="9" spans="1:14" x14ac:dyDescent="0.2">
      <c r="A9" s="36">
        <v>5</v>
      </c>
      <c r="B9" s="19"/>
      <c r="C9" s="16"/>
      <c r="D9" s="17">
        <f t="shared" si="1"/>
        <v>0</v>
      </c>
      <c r="E9" s="18" t="s">
        <v>5</v>
      </c>
      <c r="F9" s="9" t="str">
        <f t="shared" si="0"/>
        <v/>
      </c>
      <c r="G9" s="18" t="s">
        <v>4</v>
      </c>
      <c r="H9" s="64">
        <v>150</v>
      </c>
      <c r="I9" s="76">
        <f>$I$5*C9/$C$5</f>
        <v>0</v>
      </c>
      <c r="J9" s="74"/>
      <c r="K9" s="71"/>
      <c r="L9" s="108"/>
      <c r="M9" s="109"/>
      <c r="N9" s="110"/>
    </row>
    <row r="10" spans="1:14" ht="48" customHeight="1" x14ac:dyDescent="0.2">
      <c r="A10" s="37"/>
      <c r="B10" s="84" t="s">
        <v>80</v>
      </c>
      <c r="C10" s="5"/>
      <c r="D10" s="65">
        <v>5</v>
      </c>
      <c r="E10" s="20" t="s">
        <v>2</v>
      </c>
      <c r="F10" s="5"/>
      <c r="G10" s="4"/>
      <c r="H10" s="3"/>
      <c r="I10" s="122">
        <f>I5/(SUM(D10:D12))</f>
        <v>0.5</v>
      </c>
      <c r="J10" s="119" t="s">
        <v>13</v>
      </c>
      <c r="K10" s="100"/>
      <c r="L10" s="127" t="s">
        <v>79</v>
      </c>
      <c r="M10" s="127"/>
      <c r="N10" s="128"/>
    </row>
    <row r="11" spans="1:14" x14ac:dyDescent="0.2">
      <c r="A11" s="47"/>
      <c r="B11" s="31"/>
      <c r="C11" s="16"/>
      <c r="D11" s="66"/>
      <c r="E11" s="21"/>
      <c r="F11" s="49"/>
      <c r="G11" s="50"/>
      <c r="H11" s="48"/>
      <c r="I11" s="123"/>
      <c r="J11" s="120"/>
      <c r="K11" s="31"/>
      <c r="L11" s="131"/>
      <c r="M11" s="131"/>
      <c r="N11" s="132"/>
    </row>
    <row r="12" spans="1:14" x14ac:dyDescent="0.2">
      <c r="A12" s="36"/>
      <c r="B12" s="32"/>
      <c r="C12" s="16"/>
      <c r="D12" s="66">
        <v>0</v>
      </c>
      <c r="E12" s="21" t="s">
        <v>2</v>
      </c>
      <c r="F12" s="21"/>
      <c r="G12" s="21"/>
      <c r="H12" s="19"/>
      <c r="I12" s="124"/>
      <c r="J12" s="121"/>
      <c r="K12" s="12"/>
      <c r="L12" s="129"/>
      <c r="M12" s="129"/>
      <c r="N12" s="130"/>
    </row>
    <row r="13" spans="1:14" x14ac:dyDescent="0.2">
      <c r="A13" s="37"/>
      <c r="B13" s="33" t="s">
        <v>14</v>
      </c>
      <c r="C13" s="22" t="s">
        <v>15</v>
      </c>
      <c r="D13" s="23">
        <f>IF(E13="mg",H13*I13,H13*I13/1000)</f>
        <v>563.375</v>
      </c>
      <c r="E13" s="24" t="s">
        <v>3</v>
      </c>
      <c r="F13" s="24"/>
      <c r="G13" s="24"/>
      <c r="H13" s="33">
        <v>225.35</v>
      </c>
      <c r="I13" s="23">
        <f>I5</f>
        <v>2.5</v>
      </c>
      <c r="J13" s="22"/>
      <c r="K13" s="25"/>
      <c r="L13" s="116"/>
      <c r="M13" s="116"/>
      <c r="N13" s="117"/>
    </row>
    <row r="14" spans="1:14" x14ac:dyDescent="0.2">
      <c r="A14" s="47"/>
      <c r="B14" s="53"/>
      <c r="C14" s="59" t="s">
        <v>16</v>
      </c>
      <c r="D14" s="77"/>
      <c r="E14" s="56" t="s">
        <v>3</v>
      </c>
      <c r="F14" s="56"/>
      <c r="G14" s="56"/>
      <c r="H14" s="54"/>
      <c r="I14" s="55"/>
      <c r="J14" s="54"/>
      <c r="K14" s="57"/>
      <c r="L14" s="12"/>
      <c r="M14" s="12"/>
      <c r="N14" s="58"/>
    </row>
    <row r="15" spans="1:14" ht="16" thickBot="1" x14ac:dyDescent="0.25">
      <c r="A15" s="34"/>
      <c r="B15" s="10"/>
      <c r="C15" s="60" t="s">
        <v>30</v>
      </c>
      <c r="D15" s="61">
        <f>IF(E13=E14,D14*IF(K14&gt;0,K14,1)/D13, IF(AND(E14="mg",E13="g"),D14*IF(K14&gt;0,K14,1)/D13/1000, IF(AND(E14="g",E13="mg"),D14*IF(K14&gt;0,K14,1)/D13*1000)))</f>
        <v>0</v>
      </c>
      <c r="E15" s="10"/>
      <c r="F15" s="10"/>
      <c r="G15" s="10"/>
      <c r="H15" s="10"/>
      <c r="I15" s="10"/>
      <c r="J15" s="10"/>
      <c r="K15" s="10"/>
      <c r="L15" s="114"/>
      <c r="M15" s="114"/>
      <c r="N15" s="115"/>
    </row>
    <row r="16" spans="1:14" x14ac:dyDescent="0.2">
      <c r="L16" s="11"/>
      <c r="M16" s="11"/>
    </row>
  </sheetData>
  <mergeCells count="17">
    <mergeCell ref="L13:N13"/>
    <mergeCell ref="L15:N15"/>
    <mergeCell ref="L6:N6"/>
    <mergeCell ref="L7:N7"/>
    <mergeCell ref="L8:N8"/>
    <mergeCell ref="L9:N9"/>
    <mergeCell ref="I10:I12"/>
    <mergeCell ref="J10:J12"/>
    <mergeCell ref="L10:N10"/>
    <mergeCell ref="L11:N11"/>
    <mergeCell ref="L12:N12"/>
    <mergeCell ref="L5:N5"/>
    <mergeCell ref="E1:I1"/>
    <mergeCell ref="J1:L1"/>
    <mergeCell ref="M1:N1"/>
    <mergeCell ref="A2:N3"/>
    <mergeCell ref="L4:N4"/>
  </mergeCells>
  <pageMargins left="0.7" right="0.7" top="0.75" bottom="0.75" header="0.3" footer="0.3"/>
  <pageSetup paperSize="9" scale="74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1E50D72-43A2-F441-AD39-F99D4C4F8130}">
          <x14:formula1>
            <xm:f>Settings!$A$2:$A$3</xm:f>
          </x14:formula1>
          <xm:sqref>E10:E12 G5:G10</xm:sqref>
        </x14:dataValidation>
        <x14:dataValidation type="list" allowBlank="1" showInputMessage="1" showErrorMessage="1" xr:uid="{F9C1B671-33F3-3E4B-B541-13BABEA4951D}">
          <x14:formula1>
            <xm:f>Settings!$B$2:$B$3</xm:f>
          </x14:formula1>
          <xm:sqref>E13 E5:E9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D3B33-C91E-EB4B-91EF-56B1E4F8150F}">
  <sheetPr>
    <pageSetUpPr fitToPage="1"/>
  </sheetPr>
  <dimension ref="A1:N16"/>
  <sheetViews>
    <sheetView zoomScale="130" zoomScaleNormal="130" zoomScaleSheetLayoutView="100" workbookViewId="0">
      <selection activeCell="L10" sqref="L10:N10"/>
    </sheetView>
  </sheetViews>
  <sheetFormatPr baseColWidth="10" defaultColWidth="8.83203125" defaultRowHeight="15" x14ac:dyDescent="0.2"/>
  <cols>
    <col min="1" max="1" width="2.83203125" customWidth="1"/>
    <col min="2" max="2" width="16.83203125" customWidth="1"/>
    <col min="3" max="3" width="7.1640625" customWidth="1"/>
    <col min="4" max="4" width="13.1640625" bestFit="1" customWidth="1"/>
    <col min="5" max="5" width="3.6640625" customWidth="1"/>
    <col min="6" max="6" width="6.5" customWidth="1"/>
    <col min="7" max="7" width="3.6640625" customWidth="1"/>
    <col min="8" max="8" width="6.6640625" customWidth="1"/>
    <col min="9" max="9" width="6.83203125" customWidth="1"/>
    <col min="10" max="10" width="7.6640625" customWidth="1"/>
    <col min="11" max="11" width="8.83203125" bestFit="1" customWidth="1"/>
    <col min="12" max="12" width="15.5" customWidth="1"/>
    <col min="13" max="13" width="8.5" customWidth="1"/>
    <col min="14" max="14" width="3.33203125" customWidth="1"/>
  </cols>
  <sheetData>
    <row r="1" spans="1:14" ht="27.75" customHeight="1" x14ac:dyDescent="0.2">
      <c r="E1" s="103" t="str">
        <f ca="1">Settings!A7&amp;"-"&amp;MID(CELL("filename",B1),FIND("]",CELL("filename",B1))+1,256)</f>
        <v>BH-52-toluene</v>
      </c>
      <c r="F1" s="103"/>
      <c r="G1" s="103"/>
      <c r="H1" s="103"/>
      <c r="I1" s="103"/>
      <c r="J1" s="113" t="s">
        <v>43</v>
      </c>
      <c r="K1" s="113"/>
      <c r="L1" s="113"/>
      <c r="M1" s="104" t="s">
        <v>78</v>
      </c>
      <c r="N1" s="104"/>
    </row>
    <row r="2" spans="1:14" ht="27.75" customHeight="1" x14ac:dyDescent="0.2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</row>
    <row r="3" spans="1:14" ht="51.75" customHeight="1" thickBot="1" x14ac:dyDescent="0.25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</row>
    <row r="4" spans="1:14" x14ac:dyDescent="0.2">
      <c r="A4" s="35"/>
      <c r="B4" s="2" t="s">
        <v>6</v>
      </c>
      <c r="C4" s="1" t="s">
        <v>7</v>
      </c>
      <c r="D4" s="1" t="s">
        <v>8</v>
      </c>
      <c r="E4" s="2"/>
      <c r="F4" s="1" t="s">
        <v>9</v>
      </c>
      <c r="G4" s="2"/>
      <c r="H4" s="1" t="s">
        <v>10</v>
      </c>
      <c r="I4" s="1" t="s">
        <v>11</v>
      </c>
      <c r="J4" s="1" t="s">
        <v>12</v>
      </c>
      <c r="K4" s="1" t="s">
        <v>18</v>
      </c>
      <c r="L4" s="111" t="s">
        <v>17</v>
      </c>
      <c r="M4" s="111"/>
      <c r="N4" s="112"/>
    </row>
    <row r="5" spans="1:14" ht="15" customHeight="1" x14ac:dyDescent="0.2">
      <c r="A5" s="40">
        <v>1</v>
      </c>
      <c r="B5" s="83" t="s">
        <v>37</v>
      </c>
      <c r="C5" s="62">
        <v>1</v>
      </c>
      <c r="D5" s="27">
        <f>IF(E5="mg",H5*I5/IF(K5&gt;0,K5,1),H5*I5/IF(K5&gt;0,K5,1)/1000)</f>
        <v>303</v>
      </c>
      <c r="E5" s="28" t="s">
        <v>3</v>
      </c>
      <c r="F5" s="9" t="str">
        <f>IF(J5&gt;0,
       IF(G5="uL",
            IF(K5&gt;0, H5*I5/K5/J5, H5*I5/J5),
            IF(K5&gt;0, H5*I5/K5/J5/1000, H5*I5/J5/1000)
       ),
""
)</f>
        <v/>
      </c>
      <c r="G5" s="29" t="s">
        <v>2</v>
      </c>
      <c r="H5" s="63">
        <v>121.2</v>
      </c>
      <c r="I5" s="75">
        <v>2.5</v>
      </c>
      <c r="J5" s="62"/>
      <c r="K5" s="67"/>
      <c r="L5" s="105" t="s">
        <v>38</v>
      </c>
      <c r="M5" s="106"/>
      <c r="N5" s="107"/>
    </row>
    <row r="6" spans="1:14" ht="15" customHeight="1" x14ac:dyDescent="0.2">
      <c r="A6" s="39">
        <v>2</v>
      </c>
      <c r="B6" s="31" t="s">
        <v>35</v>
      </c>
      <c r="C6" s="7">
        <v>2</v>
      </c>
      <c r="D6" s="13">
        <f>IF(E6="mg",H6*I6/IF(K6&gt;0,K6,1),H6*I6/IF(K6&gt;0,K6,1)/1000)</f>
        <v>610.79999999999995</v>
      </c>
      <c r="E6" s="8" t="s">
        <v>3</v>
      </c>
      <c r="F6" s="9">
        <f t="shared" ref="F6:F9" si="0">IF(J6&gt;0,
       IF(G6="uL",
            IF(K6&gt;0, H6*I6/K6/J6, H6*I6/J6),
            IF(K6&gt;0, H6*I6/K6/J6/1000, H6*I6/J6/1000)
       ),
""
)</f>
        <v>0.60296150049358344</v>
      </c>
      <c r="G6" s="6" t="s">
        <v>2</v>
      </c>
      <c r="H6" s="63">
        <v>122.16</v>
      </c>
      <c r="I6" s="76">
        <f>$I$5*C6/$C$5</f>
        <v>5</v>
      </c>
      <c r="J6" s="81">
        <v>1.0129999999999999</v>
      </c>
      <c r="K6" s="82"/>
      <c r="L6" s="108" t="s">
        <v>36</v>
      </c>
      <c r="M6" s="109"/>
      <c r="N6" s="110"/>
    </row>
    <row r="7" spans="1:14" x14ac:dyDescent="0.2">
      <c r="A7" s="38">
        <v>3</v>
      </c>
      <c r="B7" s="19" t="s">
        <v>39</v>
      </c>
      <c r="C7" s="16">
        <v>0.15</v>
      </c>
      <c r="D7" s="13">
        <f t="shared" ref="D7:D9" si="1">IF(E7="mg",H7*I7/IF(K7&gt;0,K7,1),H7*I7/IF(K7&gt;0,K7,1)/1000)</f>
        <v>21.039375</v>
      </c>
      <c r="E7" s="18" t="s">
        <v>3</v>
      </c>
      <c r="F7" s="9" t="str">
        <f t="shared" si="0"/>
        <v/>
      </c>
      <c r="G7" s="18" t="s">
        <v>4</v>
      </c>
      <c r="H7" s="64">
        <v>56.104999999999997</v>
      </c>
      <c r="I7" s="76">
        <f t="shared" ref="I7:I8" si="2">$I$5*C7/$C$5</f>
        <v>0.375</v>
      </c>
      <c r="J7" s="72"/>
      <c r="K7" s="69"/>
      <c r="L7" s="108" t="s">
        <v>56</v>
      </c>
      <c r="M7" s="109"/>
      <c r="N7" s="110"/>
    </row>
    <row r="8" spans="1:14" x14ac:dyDescent="0.2">
      <c r="A8" s="47">
        <v>4</v>
      </c>
      <c r="B8" s="19" t="s">
        <v>41</v>
      </c>
      <c r="C8" s="16">
        <v>0.05</v>
      </c>
      <c r="D8" s="17">
        <f t="shared" si="1"/>
        <v>75.878749999999997</v>
      </c>
      <c r="E8" s="18" t="s">
        <v>3</v>
      </c>
      <c r="F8" s="9" t="str">
        <f t="shared" si="0"/>
        <v/>
      </c>
      <c r="G8" s="18" t="s">
        <v>4</v>
      </c>
      <c r="H8" s="64">
        <v>607.03</v>
      </c>
      <c r="I8" s="76">
        <f t="shared" si="2"/>
        <v>0.125</v>
      </c>
      <c r="J8" s="73"/>
      <c r="K8" s="70"/>
      <c r="L8" s="131"/>
      <c r="M8" s="131"/>
      <c r="N8" s="132"/>
    </row>
    <row r="9" spans="1:14" x14ac:dyDescent="0.2">
      <c r="A9" s="36">
        <v>5</v>
      </c>
      <c r="B9" s="19"/>
      <c r="C9" s="16"/>
      <c r="D9" s="17">
        <f t="shared" si="1"/>
        <v>0</v>
      </c>
      <c r="E9" s="18" t="s">
        <v>5</v>
      </c>
      <c r="F9" s="9" t="str">
        <f t="shared" si="0"/>
        <v/>
      </c>
      <c r="G9" s="18" t="s">
        <v>4</v>
      </c>
      <c r="H9" s="64">
        <v>150</v>
      </c>
      <c r="I9" s="76">
        <f>$I$5*C9/$C$5</f>
        <v>0</v>
      </c>
      <c r="J9" s="74"/>
      <c r="K9" s="71"/>
      <c r="L9" s="108"/>
      <c r="M9" s="109"/>
      <c r="N9" s="110"/>
    </row>
    <row r="10" spans="1:14" ht="48" customHeight="1" x14ac:dyDescent="0.2">
      <c r="A10" s="37"/>
      <c r="B10" s="84" t="s">
        <v>81</v>
      </c>
      <c r="C10" s="5"/>
      <c r="D10" s="65">
        <v>5</v>
      </c>
      <c r="E10" s="20" t="s">
        <v>2</v>
      </c>
      <c r="F10" s="5"/>
      <c r="G10" s="4"/>
      <c r="H10" s="3"/>
      <c r="I10" s="122">
        <f>I5/(SUM(D10:D12))</f>
        <v>0.5</v>
      </c>
      <c r="J10" s="119" t="s">
        <v>13</v>
      </c>
      <c r="K10" s="100"/>
      <c r="L10" s="127" t="s">
        <v>82</v>
      </c>
      <c r="M10" s="127"/>
      <c r="N10" s="128"/>
    </row>
    <row r="11" spans="1:14" x14ac:dyDescent="0.2">
      <c r="A11" s="47"/>
      <c r="B11" s="31"/>
      <c r="C11" s="16"/>
      <c r="D11" s="66"/>
      <c r="E11" s="21"/>
      <c r="F11" s="49"/>
      <c r="G11" s="50"/>
      <c r="H11" s="48"/>
      <c r="I11" s="123"/>
      <c r="J11" s="120"/>
      <c r="K11" s="31"/>
      <c r="L11" s="131"/>
      <c r="M11" s="131"/>
      <c r="N11" s="132"/>
    </row>
    <row r="12" spans="1:14" x14ac:dyDescent="0.2">
      <c r="A12" s="36"/>
      <c r="B12" s="32"/>
      <c r="C12" s="16"/>
      <c r="D12" s="66">
        <v>0</v>
      </c>
      <c r="E12" s="21" t="s">
        <v>2</v>
      </c>
      <c r="F12" s="21"/>
      <c r="G12" s="21"/>
      <c r="H12" s="19"/>
      <c r="I12" s="124"/>
      <c r="J12" s="121"/>
      <c r="K12" s="12"/>
      <c r="L12" s="129"/>
      <c r="M12" s="129"/>
      <c r="N12" s="130"/>
    </row>
    <row r="13" spans="1:14" x14ac:dyDescent="0.2">
      <c r="A13" s="37"/>
      <c r="B13" s="33" t="s">
        <v>14</v>
      </c>
      <c r="C13" s="22" t="s">
        <v>15</v>
      </c>
      <c r="D13" s="23">
        <f>IF(E13="mg",H13*I13,H13*I13/1000)</f>
        <v>563.375</v>
      </c>
      <c r="E13" s="24" t="s">
        <v>3</v>
      </c>
      <c r="F13" s="24"/>
      <c r="G13" s="24"/>
      <c r="H13" s="33">
        <v>225.35</v>
      </c>
      <c r="I13" s="23">
        <f>I5</f>
        <v>2.5</v>
      </c>
      <c r="J13" s="22"/>
      <c r="K13" s="25"/>
      <c r="L13" s="116"/>
      <c r="M13" s="116"/>
      <c r="N13" s="117"/>
    </row>
    <row r="14" spans="1:14" x14ac:dyDescent="0.2">
      <c r="A14" s="47"/>
      <c r="B14" s="53"/>
      <c r="C14" s="59" t="s">
        <v>16</v>
      </c>
      <c r="D14" s="77"/>
      <c r="E14" s="56" t="s">
        <v>3</v>
      </c>
      <c r="F14" s="56"/>
      <c r="G14" s="56"/>
      <c r="H14" s="54"/>
      <c r="I14" s="55"/>
      <c r="J14" s="54"/>
      <c r="K14" s="57"/>
      <c r="L14" s="12"/>
      <c r="M14" s="12"/>
      <c r="N14" s="58"/>
    </row>
    <row r="15" spans="1:14" ht="16" thickBot="1" x14ac:dyDescent="0.25">
      <c r="A15" s="34"/>
      <c r="B15" s="10"/>
      <c r="C15" s="60" t="s">
        <v>30</v>
      </c>
      <c r="D15" s="61">
        <f>IF(E13=E14,D14*IF(K14&gt;0,K14,1)/D13, IF(AND(E14="mg",E13="g"),D14*IF(K14&gt;0,K14,1)/D13/1000, IF(AND(E14="g",E13="mg"),D14*IF(K14&gt;0,K14,1)/D13*1000)))</f>
        <v>0</v>
      </c>
      <c r="E15" s="10"/>
      <c r="F15" s="10"/>
      <c r="G15" s="10"/>
      <c r="H15" s="10"/>
      <c r="I15" s="10"/>
      <c r="J15" s="10"/>
      <c r="K15" s="10"/>
      <c r="L15" s="114"/>
      <c r="M15" s="114"/>
      <c r="N15" s="115"/>
    </row>
    <row r="16" spans="1:14" x14ac:dyDescent="0.2">
      <c r="L16" s="11"/>
      <c r="M16" s="11"/>
    </row>
  </sheetData>
  <mergeCells count="17">
    <mergeCell ref="L13:N13"/>
    <mergeCell ref="L15:N15"/>
    <mergeCell ref="L6:N6"/>
    <mergeCell ref="L7:N7"/>
    <mergeCell ref="L8:N8"/>
    <mergeCell ref="L9:N9"/>
    <mergeCell ref="I10:I12"/>
    <mergeCell ref="J10:J12"/>
    <mergeCell ref="L10:N10"/>
    <mergeCell ref="L11:N11"/>
    <mergeCell ref="L12:N12"/>
    <mergeCell ref="L5:N5"/>
    <mergeCell ref="E1:I1"/>
    <mergeCell ref="J1:L1"/>
    <mergeCell ref="M1:N1"/>
    <mergeCell ref="A2:N3"/>
    <mergeCell ref="L4:N4"/>
  </mergeCells>
  <pageMargins left="0.7" right="0.7" top="0.75" bottom="0.75" header="0.3" footer="0.3"/>
  <pageSetup paperSize="9" scale="74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ADD1F82-19FE-F541-8EC2-BABEB36B7C02}">
          <x14:formula1>
            <xm:f>Settings!$B$2:$B$3</xm:f>
          </x14:formula1>
          <xm:sqref>E13 E5:E9</xm:sqref>
        </x14:dataValidation>
        <x14:dataValidation type="list" allowBlank="1" showInputMessage="1" showErrorMessage="1" xr:uid="{8968AF95-4B7E-2F4D-8887-0754447AD8C2}">
          <x14:formula1>
            <xm:f>Settings!$A$2:$A$3</xm:f>
          </x14:formula1>
          <xm:sqref>E10:E12 G5:G10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E4BB-F5DA-2B40-A26F-F05BB32FF011}">
  <sheetPr>
    <pageSetUpPr fitToPage="1"/>
  </sheetPr>
  <dimension ref="A1:N16"/>
  <sheetViews>
    <sheetView zoomScale="130" zoomScaleNormal="130" zoomScaleSheetLayoutView="100" workbookViewId="0">
      <selection activeCell="P2" sqref="P2"/>
    </sheetView>
  </sheetViews>
  <sheetFormatPr baseColWidth="10" defaultColWidth="8.83203125" defaultRowHeight="15" x14ac:dyDescent="0.2"/>
  <cols>
    <col min="1" max="1" width="2.83203125" customWidth="1"/>
    <col min="2" max="2" width="16.83203125" customWidth="1"/>
    <col min="3" max="3" width="7.1640625" customWidth="1"/>
    <col min="4" max="4" width="13.1640625" bestFit="1" customWidth="1"/>
    <col min="5" max="5" width="3.6640625" customWidth="1"/>
    <col min="6" max="6" width="6.5" customWidth="1"/>
    <col min="7" max="7" width="3.6640625" customWidth="1"/>
    <col min="8" max="8" width="6.6640625" customWidth="1"/>
    <col min="9" max="9" width="6.83203125" customWidth="1"/>
    <col min="10" max="10" width="7.6640625" customWidth="1"/>
    <col min="11" max="11" width="8.83203125" bestFit="1" customWidth="1"/>
    <col min="12" max="12" width="15.5" customWidth="1"/>
    <col min="13" max="13" width="8.5" customWidth="1"/>
    <col min="14" max="14" width="3.33203125" customWidth="1"/>
  </cols>
  <sheetData>
    <row r="1" spans="1:14" ht="27.75" customHeight="1" x14ac:dyDescent="0.2">
      <c r="E1" s="103" t="str">
        <f ca="1">Settings!A7&amp;"-"&amp;MID(CELL("filename",B1),FIND("]",CELL("filename",B1))+1,256)</f>
        <v>BH-53-ethylbenzene</v>
      </c>
      <c r="F1" s="103"/>
      <c r="G1" s="103"/>
      <c r="H1" s="103"/>
      <c r="I1" s="103"/>
      <c r="J1" s="113" t="s">
        <v>43</v>
      </c>
      <c r="K1" s="113"/>
      <c r="L1" s="113"/>
      <c r="M1" s="104" t="s">
        <v>83</v>
      </c>
      <c r="N1" s="104"/>
    </row>
    <row r="2" spans="1:14" ht="27.75" customHeight="1" x14ac:dyDescent="0.2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</row>
    <row r="3" spans="1:14" ht="51.75" customHeight="1" thickBot="1" x14ac:dyDescent="0.25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</row>
    <row r="4" spans="1:14" x14ac:dyDescent="0.2">
      <c r="A4" s="35"/>
      <c r="B4" s="2" t="s">
        <v>6</v>
      </c>
      <c r="C4" s="1" t="s">
        <v>7</v>
      </c>
      <c r="D4" s="1" t="s">
        <v>8</v>
      </c>
      <c r="E4" s="2"/>
      <c r="F4" s="1" t="s">
        <v>9</v>
      </c>
      <c r="G4" s="2"/>
      <c r="H4" s="1" t="s">
        <v>10</v>
      </c>
      <c r="I4" s="1" t="s">
        <v>11</v>
      </c>
      <c r="J4" s="1" t="s">
        <v>12</v>
      </c>
      <c r="K4" s="1" t="s">
        <v>18</v>
      </c>
      <c r="L4" s="111" t="s">
        <v>17</v>
      </c>
      <c r="M4" s="111"/>
      <c r="N4" s="112"/>
    </row>
    <row r="5" spans="1:14" ht="15" customHeight="1" x14ac:dyDescent="0.2">
      <c r="A5" s="40">
        <v>1</v>
      </c>
      <c r="B5" s="83" t="s">
        <v>37</v>
      </c>
      <c r="C5" s="62">
        <v>1</v>
      </c>
      <c r="D5" s="27">
        <f>IF(E5="mg",H5*I5/IF(K5&gt;0,K5,1),H5*I5/IF(K5&gt;0,K5,1)/1000)</f>
        <v>303</v>
      </c>
      <c r="E5" s="28" t="s">
        <v>3</v>
      </c>
      <c r="F5" s="9" t="str">
        <f>IF(J5&gt;0,
       IF(G5="uL",
            IF(K5&gt;0, H5*I5/K5/J5, H5*I5/J5),
            IF(K5&gt;0, H5*I5/K5/J5/1000, H5*I5/J5/1000)
       ),
""
)</f>
        <v/>
      </c>
      <c r="G5" s="29" t="s">
        <v>2</v>
      </c>
      <c r="H5" s="63">
        <v>121.2</v>
      </c>
      <c r="I5" s="75">
        <v>2.5</v>
      </c>
      <c r="J5" s="62"/>
      <c r="K5" s="67"/>
      <c r="L5" s="105" t="s">
        <v>38</v>
      </c>
      <c r="M5" s="106"/>
      <c r="N5" s="107"/>
    </row>
    <row r="6" spans="1:14" ht="15" customHeight="1" x14ac:dyDescent="0.2">
      <c r="A6" s="39">
        <v>2</v>
      </c>
      <c r="B6" s="31" t="s">
        <v>35</v>
      </c>
      <c r="C6" s="7">
        <v>2</v>
      </c>
      <c r="D6" s="13">
        <f>IF(E6="mg",H6*I6/IF(K6&gt;0,K6,1),H6*I6/IF(K6&gt;0,K6,1)/1000)</f>
        <v>610.79999999999995</v>
      </c>
      <c r="E6" s="8" t="s">
        <v>3</v>
      </c>
      <c r="F6" s="9">
        <f t="shared" ref="F6:F9" si="0">IF(J6&gt;0,
       IF(G6="uL",
            IF(K6&gt;0, H6*I6/K6/J6, H6*I6/J6),
            IF(K6&gt;0, H6*I6/K6/J6/1000, H6*I6/J6/1000)
       ),
""
)</f>
        <v>0.60296150049358344</v>
      </c>
      <c r="G6" s="6" t="s">
        <v>2</v>
      </c>
      <c r="H6" s="63">
        <v>122.16</v>
      </c>
      <c r="I6" s="76">
        <f>$I$5*C6/$C$5</f>
        <v>5</v>
      </c>
      <c r="J6" s="81">
        <v>1.0129999999999999</v>
      </c>
      <c r="K6" s="82"/>
      <c r="L6" s="108" t="s">
        <v>36</v>
      </c>
      <c r="M6" s="109"/>
      <c r="N6" s="110"/>
    </row>
    <row r="7" spans="1:14" x14ac:dyDescent="0.2">
      <c r="A7" s="38">
        <v>3</v>
      </c>
      <c r="B7" s="19" t="s">
        <v>39</v>
      </c>
      <c r="C7" s="16">
        <v>0.15</v>
      </c>
      <c r="D7" s="13">
        <f t="shared" ref="D7:D9" si="1">IF(E7="mg",H7*I7/IF(K7&gt;0,K7,1),H7*I7/IF(K7&gt;0,K7,1)/1000)</f>
        <v>21.039375</v>
      </c>
      <c r="E7" s="18" t="s">
        <v>3</v>
      </c>
      <c r="F7" s="9" t="str">
        <f t="shared" si="0"/>
        <v/>
      </c>
      <c r="G7" s="18" t="s">
        <v>4</v>
      </c>
      <c r="H7" s="64">
        <v>56.104999999999997</v>
      </c>
      <c r="I7" s="76">
        <f t="shared" ref="I7:I8" si="2">$I$5*C7/$C$5</f>
        <v>0.375</v>
      </c>
      <c r="J7" s="72"/>
      <c r="K7" s="69"/>
      <c r="L7" s="108" t="s">
        <v>56</v>
      </c>
      <c r="M7" s="109"/>
      <c r="N7" s="110"/>
    </row>
    <row r="8" spans="1:14" x14ac:dyDescent="0.2">
      <c r="A8" s="47">
        <v>4</v>
      </c>
      <c r="B8" s="19" t="s">
        <v>41</v>
      </c>
      <c r="C8" s="16">
        <v>0.05</v>
      </c>
      <c r="D8" s="17">
        <f t="shared" si="1"/>
        <v>75.878749999999997</v>
      </c>
      <c r="E8" s="18" t="s">
        <v>3</v>
      </c>
      <c r="F8" s="9" t="str">
        <f t="shared" si="0"/>
        <v/>
      </c>
      <c r="G8" s="18" t="s">
        <v>4</v>
      </c>
      <c r="H8" s="64">
        <v>607.03</v>
      </c>
      <c r="I8" s="76">
        <f t="shared" si="2"/>
        <v>0.125</v>
      </c>
      <c r="J8" s="73"/>
      <c r="K8" s="70"/>
      <c r="L8" s="131"/>
      <c r="M8" s="131"/>
      <c r="N8" s="132"/>
    </row>
    <row r="9" spans="1:14" x14ac:dyDescent="0.2">
      <c r="A9" s="36">
        <v>5</v>
      </c>
      <c r="B9" s="19"/>
      <c r="C9" s="16"/>
      <c r="D9" s="17">
        <f t="shared" si="1"/>
        <v>0</v>
      </c>
      <c r="E9" s="18" t="s">
        <v>5</v>
      </c>
      <c r="F9" s="9" t="str">
        <f t="shared" si="0"/>
        <v/>
      </c>
      <c r="G9" s="18" t="s">
        <v>4</v>
      </c>
      <c r="H9" s="64">
        <v>150</v>
      </c>
      <c r="I9" s="76">
        <f>$I$5*C9/$C$5</f>
        <v>0</v>
      </c>
      <c r="J9" s="74"/>
      <c r="K9" s="71"/>
      <c r="L9" s="108"/>
      <c r="M9" s="109"/>
      <c r="N9" s="110"/>
    </row>
    <row r="10" spans="1:14" ht="48" customHeight="1" x14ac:dyDescent="0.2">
      <c r="A10" s="37"/>
      <c r="B10" s="79" t="s">
        <v>63</v>
      </c>
      <c r="C10" s="5"/>
      <c r="D10" s="65">
        <v>5</v>
      </c>
      <c r="E10" s="20" t="s">
        <v>2</v>
      </c>
      <c r="F10" s="5"/>
      <c r="G10" s="4"/>
      <c r="H10" s="3"/>
      <c r="I10" s="122">
        <f>I5/(SUM(D10:D12))</f>
        <v>0.5</v>
      </c>
      <c r="J10" s="119" t="s">
        <v>13</v>
      </c>
      <c r="K10" s="101"/>
      <c r="L10" s="127" t="s">
        <v>62</v>
      </c>
      <c r="M10" s="127"/>
      <c r="N10" s="128"/>
    </row>
    <row r="11" spans="1:14" x14ac:dyDescent="0.2">
      <c r="A11" s="47"/>
      <c r="B11" s="31"/>
      <c r="C11" s="16"/>
      <c r="D11" s="66"/>
      <c r="E11" s="21"/>
      <c r="F11" s="49"/>
      <c r="G11" s="50"/>
      <c r="H11" s="48"/>
      <c r="I11" s="123"/>
      <c r="J11" s="120"/>
      <c r="K11" s="31"/>
      <c r="L11" s="131"/>
      <c r="M11" s="131"/>
      <c r="N11" s="132"/>
    </row>
    <row r="12" spans="1:14" x14ac:dyDescent="0.2">
      <c r="A12" s="36"/>
      <c r="B12" s="32"/>
      <c r="C12" s="16"/>
      <c r="D12" s="66">
        <v>0</v>
      </c>
      <c r="E12" s="21" t="s">
        <v>2</v>
      </c>
      <c r="F12" s="21"/>
      <c r="G12" s="21"/>
      <c r="H12" s="19"/>
      <c r="I12" s="124"/>
      <c r="J12" s="121"/>
      <c r="K12" s="12"/>
      <c r="L12" s="129"/>
      <c r="M12" s="129"/>
      <c r="N12" s="130"/>
    </row>
    <row r="13" spans="1:14" x14ac:dyDescent="0.2">
      <c r="A13" s="37"/>
      <c r="B13" s="33" t="s">
        <v>14</v>
      </c>
      <c r="C13" s="22" t="s">
        <v>15</v>
      </c>
      <c r="D13" s="23">
        <f>IF(E13="mg",H13*I13,H13*I13/1000)</f>
        <v>563.375</v>
      </c>
      <c r="E13" s="24" t="s">
        <v>3</v>
      </c>
      <c r="F13" s="24"/>
      <c r="G13" s="24"/>
      <c r="H13" s="33">
        <v>225.35</v>
      </c>
      <c r="I13" s="23">
        <f>I5</f>
        <v>2.5</v>
      </c>
      <c r="J13" s="22"/>
      <c r="K13" s="25"/>
      <c r="L13" s="116"/>
      <c r="M13" s="116"/>
      <c r="N13" s="117"/>
    </row>
    <row r="14" spans="1:14" x14ac:dyDescent="0.2">
      <c r="A14" s="47"/>
      <c r="B14" s="53"/>
      <c r="C14" s="59" t="s">
        <v>16</v>
      </c>
      <c r="D14" s="77"/>
      <c r="E14" s="56" t="s">
        <v>3</v>
      </c>
      <c r="F14" s="56"/>
      <c r="G14" s="56"/>
      <c r="H14" s="54"/>
      <c r="I14" s="55"/>
      <c r="J14" s="54"/>
      <c r="K14" s="57"/>
      <c r="L14" s="12"/>
      <c r="M14" s="12"/>
      <c r="N14" s="58"/>
    </row>
    <row r="15" spans="1:14" ht="16" thickBot="1" x14ac:dyDescent="0.25">
      <c r="A15" s="34"/>
      <c r="B15" s="10"/>
      <c r="C15" s="60" t="s">
        <v>30</v>
      </c>
      <c r="D15" s="61">
        <f>IF(E13=E14,D14*IF(K14&gt;0,K14,1)/D13, IF(AND(E14="mg",E13="g"),D14*IF(K14&gt;0,K14,1)/D13/1000, IF(AND(E14="g",E13="mg"),D14*IF(K14&gt;0,K14,1)/D13*1000)))</f>
        <v>0</v>
      </c>
      <c r="E15" s="10"/>
      <c r="F15" s="10"/>
      <c r="G15" s="10"/>
      <c r="H15" s="10"/>
      <c r="I15" s="10"/>
      <c r="J15" s="10"/>
      <c r="K15" s="10"/>
      <c r="L15" s="114"/>
      <c r="M15" s="114"/>
      <c r="N15" s="115"/>
    </row>
    <row r="16" spans="1:14" x14ac:dyDescent="0.2">
      <c r="L16" s="11"/>
      <c r="M16" s="11"/>
    </row>
  </sheetData>
  <mergeCells count="17">
    <mergeCell ref="L5:N5"/>
    <mergeCell ref="E1:I1"/>
    <mergeCell ref="J1:L1"/>
    <mergeCell ref="M1:N1"/>
    <mergeCell ref="A2:N3"/>
    <mergeCell ref="L4:N4"/>
    <mergeCell ref="I10:I12"/>
    <mergeCell ref="J10:J12"/>
    <mergeCell ref="L10:N10"/>
    <mergeCell ref="L11:N11"/>
    <mergeCell ref="L12:N12"/>
    <mergeCell ref="L13:N13"/>
    <mergeCell ref="L15:N15"/>
    <mergeCell ref="L6:N6"/>
    <mergeCell ref="L7:N7"/>
    <mergeCell ref="L8:N8"/>
    <mergeCell ref="L9:N9"/>
  </mergeCells>
  <pageMargins left="0.7" right="0.7" top="0.75" bottom="0.75" header="0.3" footer="0.3"/>
  <pageSetup paperSize="9" scale="74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46EAF2B-A10E-1948-BECD-7821AC1B1683}">
          <x14:formula1>
            <xm:f>Settings!$A$2:$A$3</xm:f>
          </x14:formula1>
          <xm:sqref>G5:G10 E10:E12</xm:sqref>
        </x14:dataValidation>
        <x14:dataValidation type="list" allowBlank="1" showInputMessage="1" showErrorMessage="1" xr:uid="{E9C8296B-96C5-E34A-86E9-5D84C6A71164}">
          <x14:formula1>
            <xm:f>Settings!$B$2:$B$3</xm:f>
          </x14:formula1>
          <xm:sqref>E13 E5:E9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234C8-F698-D849-877D-6F100CDC2FA0}">
  <sheetPr>
    <pageSetUpPr fitToPage="1"/>
  </sheetPr>
  <dimension ref="A1:N16"/>
  <sheetViews>
    <sheetView zoomScale="117" zoomScaleNormal="100" zoomScaleSheetLayoutView="100" workbookViewId="0">
      <selection activeCell="P3" sqref="P3"/>
    </sheetView>
  </sheetViews>
  <sheetFormatPr baseColWidth="10" defaultColWidth="8.83203125" defaultRowHeight="15" x14ac:dyDescent="0.2"/>
  <cols>
    <col min="1" max="1" width="2.83203125" customWidth="1"/>
    <col min="2" max="2" width="16.83203125" customWidth="1"/>
    <col min="3" max="3" width="7.1640625" customWidth="1"/>
    <col min="4" max="4" width="13.1640625" bestFit="1" customWidth="1"/>
    <col min="5" max="5" width="3.6640625" customWidth="1"/>
    <col min="6" max="6" width="6.5" customWidth="1"/>
    <col min="7" max="7" width="3.6640625" customWidth="1"/>
    <col min="8" max="8" width="6.6640625" customWidth="1"/>
    <col min="9" max="9" width="6.83203125" customWidth="1"/>
    <col min="10" max="10" width="7.6640625" customWidth="1"/>
    <col min="11" max="11" width="8.83203125" bestFit="1" customWidth="1"/>
    <col min="12" max="12" width="15.5" customWidth="1"/>
    <col min="13" max="13" width="8.5" customWidth="1"/>
    <col min="14" max="14" width="3.33203125" customWidth="1"/>
  </cols>
  <sheetData>
    <row r="1" spans="1:14" ht="27.75" customHeight="1" x14ac:dyDescent="0.2">
      <c r="E1" s="103" t="str">
        <f ca="1">Settings!A7&amp;"-"&amp;MID(CELL("filename",B1),FIND("]",CELL("filename",B1))+1,256)</f>
        <v>BH-54-pyridine</v>
      </c>
      <c r="F1" s="103"/>
      <c r="G1" s="103"/>
      <c r="H1" s="103"/>
      <c r="I1" s="103"/>
      <c r="J1" s="113" t="s">
        <v>43</v>
      </c>
      <c r="K1" s="113"/>
      <c r="L1" s="113"/>
      <c r="M1" s="104" t="s">
        <v>85</v>
      </c>
      <c r="N1" s="104"/>
    </row>
    <row r="2" spans="1:14" ht="27.75" customHeight="1" x14ac:dyDescent="0.2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</row>
    <row r="3" spans="1:14" ht="51.75" customHeight="1" thickBot="1" x14ac:dyDescent="0.25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</row>
    <row r="4" spans="1:14" x14ac:dyDescent="0.2">
      <c r="A4" s="35"/>
      <c r="B4" s="2" t="s">
        <v>6</v>
      </c>
      <c r="C4" s="1" t="s">
        <v>7</v>
      </c>
      <c r="D4" s="1" t="s">
        <v>8</v>
      </c>
      <c r="E4" s="2"/>
      <c r="F4" s="1" t="s">
        <v>9</v>
      </c>
      <c r="G4" s="2"/>
      <c r="H4" s="1" t="s">
        <v>10</v>
      </c>
      <c r="I4" s="1" t="s">
        <v>11</v>
      </c>
      <c r="J4" s="1" t="s">
        <v>12</v>
      </c>
      <c r="K4" s="1" t="s">
        <v>18</v>
      </c>
      <c r="L4" s="111" t="s">
        <v>17</v>
      </c>
      <c r="M4" s="111"/>
      <c r="N4" s="112"/>
    </row>
    <row r="5" spans="1:14" ht="15" customHeight="1" x14ac:dyDescent="0.2">
      <c r="A5" s="40">
        <v>1</v>
      </c>
      <c r="B5" s="83" t="s">
        <v>37</v>
      </c>
      <c r="C5" s="62">
        <v>1</v>
      </c>
      <c r="D5" s="27">
        <f>IF(E5="mg",H5*I5/IF(K5&gt;0,K5,1),H5*I5/IF(K5&gt;0,K5,1)/1000)</f>
        <v>303</v>
      </c>
      <c r="E5" s="28" t="s">
        <v>3</v>
      </c>
      <c r="F5" s="9" t="str">
        <f>IF(J5&gt;0,
       IF(G5="uL",
            IF(K5&gt;0, H5*I5/K5/J5, H5*I5/J5),
            IF(K5&gt;0, H5*I5/K5/J5/1000, H5*I5/J5/1000)
       ),
""
)</f>
        <v/>
      </c>
      <c r="G5" s="29" t="s">
        <v>2</v>
      </c>
      <c r="H5" s="63">
        <v>121.2</v>
      </c>
      <c r="I5" s="75">
        <v>2.5</v>
      </c>
      <c r="J5" s="62"/>
      <c r="K5" s="67"/>
      <c r="L5" s="105" t="s">
        <v>38</v>
      </c>
      <c r="M5" s="106"/>
      <c r="N5" s="107"/>
    </row>
    <row r="6" spans="1:14" ht="15" customHeight="1" x14ac:dyDescent="0.2">
      <c r="A6" s="39">
        <v>2</v>
      </c>
      <c r="B6" s="31" t="s">
        <v>35</v>
      </c>
      <c r="C6" s="7">
        <v>2</v>
      </c>
      <c r="D6" s="13">
        <f>IF(E6="mg",H6*I6/IF(K6&gt;0,K6,1),H6*I6/IF(K6&gt;0,K6,1)/1000)</f>
        <v>610.79999999999995</v>
      </c>
      <c r="E6" s="8" t="s">
        <v>3</v>
      </c>
      <c r="F6" s="9">
        <f t="shared" ref="F6:F9" si="0">IF(J6&gt;0,
       IF(G6="uL",
            IF(K6&gt;0, H6*I6/K6/J6, H6*I6/J6),
            IF(K6&gt;0, H6*I6/K6/J6/1000, H6*I6/J6/1000)
       ),
""
)</f>
        <v>0.60296150049358344</v>
      </c>
      <c r="G6" s="6" t="s">
        <v>2</v>
      </c>
      <c r="H6" s="63">
        <v>122.16</v>
      </c>
      <c r="I6" s="76">
        <f>$I$5*C6/$C$5</f>
        <v>5</v>
      </c>
      <c r="J6" s="81">
        <v>1.0129999999999999</v>
      </c>
      <c r="K6" s="82"/>
      <c r="L6" s="108" t="s">
        <v>36</v>
      </c>
      <c r="M6" s="109"/>
      <c r="N6" s="110"/>
    </row>
    <row r="7" spans="1:14" x14ac:dyDescent="0.2">
      <c r="A7" s="38">
        <v>3</v>
      </c>
      <c r="B7" s="19" t="s">
        <v>39</v>
      </c>
      <c r="C7" s="16">
        <v>0.15</v>
      </c>
      <c r="D7" s="13">
        <f t="shared" ref="D7:D9" si="1">IF(E7="mg",H7*I7/IF(K7&gt;0,K7,1),H7*I7/IF(K7&gt;0,K7,1)/1000)</f>
        <v>21.039375</v>
      </c>
      <c r="E7" s="18" t="s">
        <v>3</v>
      </c>
      <c r="F7" s="9" t="str">
        <f t="shared" si="0"/>
        <v/>
      </c>
      <c r="G7" s="18" t="s">
        <v>4</v>
      </c>
      <c r="H7" s="64">
        <v>56.104999999999997</v>
      </c>
      <c r="I7" s="76">
        <f t="shared" ref="I7:I8" si="2">$I$5*C7/$C$5</f>
        <v>0.375</v>
      </c>
      <c r="J7" s="72"/>
      <c r="K7" s="69"/>
      <c r="L7" s="108" t="s">
        <v>56</v>
      </c>
      <c r="M7" s="109"/>
      <c r="N7" s="110"/>
    </row>
    <row r="8" spans="1:14" x14ac:dyDescent="0.2">
      <c r="A8" s="47">
        <v>4</v>
      </c>
      <c r="B8" s="19" t="s">
        <v>41</v>
      </c>
      <c r="C8" s="16">
        <v>0.05</v>
      </c>
      <c r="D8" s="17">
        <f t="shared" si="1"/>
        <v>75.878749999999997</v>
      </c>
      <c r="E8" s="18" t="s">
        <v>3</v>
      </c>
      <c r="F8" s="9" t="str">
        <f t="shared" si="0"/>
        <v/>
      </c>
      <c r="G8" s="18" t="s">
        <v>4</v>
      </c>
      <c r="H8" s="64">
        <v>607.03</v>
      </c>
      <c r="I8" s="76">
        <f t="shared" si="2"/>
        <v>0.125</v>
      </c>
      <c r="J8" s="73"/>
      <c r="K8" s="70"/>
      <c r="L8" s="131"/>
      <c r="M8" s="131"/>
      <c r="N8" s="132"/>
    </row>
    <row r="9" spans="1:14" x14ac:dyDescent="0.2">
      <c r="A9" s="36">
        <v>5</v>
      </c>
      <c r="B9" s="19"/>
      <c r="C9" s="16"/>
      <c r="D9" s="17">
        <f t="shared" si="1"/>
        <v>0</v>
      </c>
      <c r="E9" s="18" t="s">
        <v>5</v>
      </c>
      <c r="F9" s="9" t="str">
        <f t="shared" si="0"/>
        <v/>
      </c>
      <c r="G9" s="18" t="s">
        <v>4</v>
      </c>
      <c r="H9" s="64">
        <v>150</v>
      </c>
      <c r="I9" s="76">
        <f>$I$5*C9/$C$5</f>
        <v>0</v>
      </c>
      <c r="J9" s="74"/>
      <c r="K9" s="71"/>
      <c r="L9" s="108"/>
      <c r="M9" s="109"/>
      <c r="N9" s="110"/>
    </row>
    <row r="10" spans="1:14" ht="48" customHeight="1" x14ac:dyDescent="0.2">
      <c r="A10" s="37"/>
      <c r="B10" s="84" t="s">
        <v>54</v>
      </c>
      <c r="C10" s="5"/>
      <c r="D10" s="65">
        <v>5</v>
      </c>
      <c r="E10" s="20" t="s">
        <v>2</v>
      </c>
      <c r="F10" s="5"/>
      <c r="G10" s="4"/>
      <c r="H10" s="3"/>
      <c r="I10" s="122">
        <f>I5/(SUM(D10:D12))</f>
        <v>0.5</v>
      </c>
      <c r="J10" s="119" t="s">
        <v>13</v>
      </c>
      <c r="K10" s="101"/>
      <c r="L10" s="127" t="s">
        <v>55</v>
      </c>
      <c r="M10" s="127"/>
      <c r="N10" s="128"/>
    </row>
    <row r="11" spans="1:14" x14ac:dyDescent="0.2">
      <c r="A11" s="47"/>
      <c r="B11" s="31"/>
      <c r="C11" s="16"/>
      <c r="D11" s="66"/>
      <c r="E11" s="21"/>
      <c r="F11" s="49"/>
      <c r="G11" s="50"/>
      <c r="H11" s="48"/>
      <c r="I11" s="123"/>
      <c r="J11" s="120"/>
      <c r="K11" s="31"/>
      <c r="L11" s="131"/>
      <c r="M11" s="131"/>
      <c r="N11" s="132"/>
    </row>
    <row r="12" spans="1:14" x14ac:dyDescent="0.2">
      <c r="A12" s="36"/>
      <c r="B12" s="32"/>
      <c r="C12" s="16"/>
      <c r="D12" s="66">
        <v>0</v>
      </c>
      <c r="E12" s="21" t="s">
        <v>2</v>
      </c>
      <c r="F12" s="21"/>
      <c r="G12" s="21"/>
      <c r="H12" s="19"/>
      <c r="I12" s="124"/>
      <c r="J12" s="121"/>
      <c r="K12" s="12"/>
      <c r="L12" s="129"/>
      <c r="M12" s="129"/>
      <c r="N12" s="130"/>
    </row>
    <row r="13" spans="1:14" x14ac:dyDescent="0.2">
      <c r="A13" s="37"/>
      <c r="B13" s="33" t="s">
        <v>14</v>
      </c>
      <c r="C13" s="22" t="s">
        <v>15</v>
      </c>
      <c r="D13" s="23">
        <f>IF(E13="mg",H13*I13,H13*I13/1000)</f>
        <v>563.375</v>
      </c>
      <c r="E13" s="24" t="s">
        <v>3</v>
      </c>
      <c r="F13" s="24"/>
      <c r="G13" s="24"/>
      <c r="H13" s="33">
        <v>225.35</v>
      </c>
      <c r="I13" s="23">
        <f>I5</f>
        <v>2.5</v>
      </c>
      <c r="J13" s="22"/>
      <c r="K13" s="25"/>
      <c r="L13" s="116"/>
      <c r="M13" s="116"/>
      <c r="N13" s="117"/>
    </row>
    <row r="14" spans="1:14" x14ac:dyDescent="0.2">
      <c r="A14" s="47"/>
      <c r="B14" s="53"/>
      <c r="C14" s="59" t="s">
        <v>16</v>
      </c>
      <c r="D14" s="77"/>
      <c r="E14" s="56" t="s">
        <v>3</v>
      </c>
      <c r="F14" s="56"/>
      <c r="G14" s="56"/>
      <c r="H14" s="54"/>
      <c r="I14" s="55"/>
      <c r="J14" s="54"/>
      <c r="K14" s="57"/>
      <c r="L14" s="12"/>
      <c r="M14" s="12"/>
      <c r="N14" s="58"/>
    </row>
    <row r="15" spans="1:14" ht="16" thickBot="1" x14ac:dyDescent="0.25">
      <c r="A15" s="34"/>
      <c r="B15" s="10"/>
      <c r="C15" s="60" t="s">
        <v>30</v>
      </c>
      <c r="D15" s="61">
        <f>IF(E13=E14,D14*IF(K14&gt;0,K14,1)/D13, IF(AND(E14="mg",E13="g"),D14*IF(K14&gt;0,K14,1)/D13/1000, IF(AND(E14="g",E13="mg"),D14*IF(K14&gt;0,K14,1)/D13*1000)))</f>
        <v>0</v>
      </c>
      <c r="E15" s="10"/>
      <c r="F15" s="10"/>
      <c r="G15" s="10"/>
      <c r="H15" s="10"/>
      <c r="I15" s="10"/>
      <c r="J15" s="10"/>
      <c r="K15" s="10"/>
      <c r="L15" s="114"/>
      <c r="M15" s="114"/>
      <c r="N15" s="115"/>
    </row>
    <row r="16" spans="1:14" x14ac:dyDescent="0.2">
      <c r="L16" s="11"/>
      <c r="M16" s="11"/>
    </row>
  </sheetData>
  <mergeCells count="17">
    <mergeCell ref="L5:N5"/>
    <mergeCell ref="E1:I1"/>
    <mergeCell ref="J1:L1"/>
    <mergeCell ref="M1:N1"/>
    <mergeCell ref="A2:N3"/>
    <mergeCell ref="L4:N4"/>
    <mergeCell ref="I10:I12"/>
    <mergeCell ref="J10:J12"/>
    <mergeCell ref="L10:N10"/>
    <mergeCell ref="L11:N11"/>
    <mergeCell ref="L12:N12"/>
    <mergeCell ref="L13:N13"/>
    <mergeCell ref="L15:N15"/>
    <mergeCell ref="L6:N6"/>
    <mergeCell ref="L7:N7"/>
    <mergeCell ref="L8:N8"/>
    <mergeCell ref="L9:N9"/>
  </mergeCells>
  <pageMargins left="0.7" right="0.7" top="0.75" bottom="0.75" header="0.3" footer="0.3"/>
  <pageSetup paperSize="9" scale="74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AAD9D5C-127B-014B-8BCE-860FE432E2B5}">
          <x14:formula1>
            <xm:f>Settings!$A$2:$A$3</xm:f>
          </x14:formula1>
          <xm:sqref>E10:E12 G5:G10</xm:sqref>
        </x14:dataValidation>
        <x14:dataValidation type="list" allowBlank="1" showInputMessage="1" showErrorMessage="1" xr:uid="{F2C6818F-47C7-8543-BE26-CA5F466D4D76}">
          <x14:formula1>
            <xm:f>Settings!$B$2:$B$3</xm:f>
          </x14:formula1>
          <xm:sqref>E13 E5:E9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E18" sqref="E18"/>
    </sheetView>
  </sheetViews>
  <sheetFormatPr baseColWidth="10" defaultColWidth="8.83203125" defaultRowHeight="15" x14ac:dyDescent="0.2"/>
  <cols>
    <col min="1" max="1" width="15.6640625" customWidth="1"/>
    <col min="2" max="2" width="12.5" customWidth="1"/>
    <col min="4" max="4" width="12.1640625" bestFit="1" customWidth="1"/>
    <col min="5" max="5" width="31.83203125" bestFit="1" customWidth="1"/>
  </cols>
  <sheetData>
    <row r="1" spans="1:5" x14ac:dyDescent="0.2">
      <c r="A1" t="s">
        <v>0</v>
      </c>
      <c r="B1" t="s">
        <v>1</v>
      </c>
      <c r="D1" s="41" t="s">
        <v>20</v>
      </c>
      <c r="E1" t="s">
        <v>47</v>
      </c>
    </row>
    <row r="2" spans="1:5" x14ac:dyDescent="0.2">
      <c r="A2" t="s">
        <v>2</v>
      </c>
      <c r="B2" t="s">
        <v>3</v>
      </c>
      <c r="D2" s="41" t="s">
        <v>21</v>
      </c>
      <c r="E2" s="42" t="s">
        <v>22</v>
      </c>
    </row>
    <row r="3" spans="1:5" x14ac:dyDescent="0.2">
      <c r="A3" t="s">
        <v>4</v>
      </c>
      <c r="B3" t="s">
        <v>5</v>
      </c>
      <c r="D3" s="41" t="s">
        <v>23</v>
      </c>
      <c r="E3" s="43">
        <v>43233</v>
      </c>
    </row>
    <row r="5" spans="1:5" ht="16" thickBot="1" x14ac:dyDescent="0.25"/>
    <row r="6" spans="1:5" x14ac:dyDescent="0.2">
      <c r="A6" s="14" t="s">
        <v>19</v>
      </c>
    </row>
    <row r="7" spans="1:5" ht="16" thickBot="1" x14ac:dyDescent="0.25">
      <c r="A7" s="15" t="s">
        <v>46</v>
      </c>
    </row>
  </sheetData>
  <hyperlinks>
    <hyperlink ref="E2" r:id="rId1" xr:uid="{00000000-0004-0000-0100-000000000000}"/>
  </hyperlinks>
  <pageMargins left="0.7" right="0.7" top="0.75" bottom="0.75" header="0.3" footer="0.3"/>
  <pageSetup paperSize="9" orientation="portrait" verticalDpi="0" r:id="rId2"/>
  <legacyDrawing r:id="rId3"/>
  <tableParts count="2">
    <tablePart r:id="rId4"/>
    <tablePart r:id="rId5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DAF1C-CFEE-CD41-88D9-A306E2E7E9F1}">
  <sheetPr>
    <pageSetUpPr fitToPage="1"/>
  </sheetPr>
  <dimension ref="A1:N16"/>
  <sheetViews>
    <sheetView zoomScale="117" zoomScaleNormal="100" zoomScaleSheetLayoutView="100" workbookViewId="0">
      <selection activeCell="P3" sqref="P3"/>
    </sheetView>
  </sheetViews>
  <sheetFormatPr baseColWidth="10" defaultColWidth="8.83203125" defaultRowHeight="15" x14ac:dyDescent="0.2"/>
  <cols>
    <col min="1" max="1" width="2.83203125" customWidth="1"/>
    <col min="2" max="2" width="16.83203125" customWidth="1"/>
    <col min="3" max="3" width="7.1640625" customWidth="1"/>
    <col min="4" max="4" width="13.1640625" bestFit="1" customWidth="1"/>
    <col min="5" max="5" width="3.6640625" customWidth="1"/>
    <col min="6" max="6" width="6.5" customWidth="1"/>
    <col min="7" max="7" width="3.6640625" customWidth="1"/>
    <col min="8" max="8" width="6.6640625" customWidth="1"/>
    <col min="9" max="9" width="6.83203125" customWidth="1"/>
    <col min="10" max="10" width="7.6640625" customWidth="1"/>
    <col min="11" max="11" width="8.83203125" bestFit="1" customWidth="1"/>
    <col min="12" max="12" width="15.5" customWidth="1"/>
    <col min="13" max="13" width="8.5" customWidth="1"/>
    <col min="14" max="14" width="3.33203125" customWidth="1"/>
  </cols>
  <sheetData>
    <row r="1" spans="1:14" ht="27.75" customHeight="1" x14ac:dyDescent="0.2">
      <c r="E1" s="103" t="str">
        <f ca="1">Settings!A7&amp;"-"&amp;MID(CELL("filename",B1),FIND("]",CELL("filename",B1))+1,256)</f>
        <v>BH-55-1,4-difluorobenezene</v>
      </c>
      <c r="F1" s="103"/>
      <c r="G1" s="103"/>
      <c r="H1" s="103"/>
      <c r="I1" s="103"/>
      <c r="J1" s="113" t="s">
        <v>43</v>
      </c>
      <c r="K1" s="113"/>
      <c r="L1" s="113"/>
      <c r="M1" s="104" t="s">
        <v>85</v>
      </c>
      <c r="N1" s="104"/>
    </row>
    <row r="2" spans="1:14" ht="27.75" customHeight="1" x14ac:dyDescent="0.2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</row>
    <row r="3" spans="1:14" ht="51.75" customHeight="1" thickBot="1" x14ac:dyDescent="0.25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</row>
    <row r="4" spans="1:14" x14ac:dyDescent="0.2">
      <c r="A4" s="35"/>
      <c r="B4" s="2" t="s">
        <v>6</v>
      </c>
      <c r="C4" s="1" t="s">
        <v>7</v>
      </c>
      <c r="D4" s="1" t="s">
        <v>8</v>
      </c>
      <c r="E4" s="2"/>
      <c r="F4" s="1" t="s">
        <v>9</v>
      </c>
      <c r="G4" s="2"/>
      <c r="H4" s="1" t="s">
        <v>10</v>
      </c>
      <c r="I4" s="1" t="s">
        <v>11</v>
      </c>
      <c r="J4" s="1" t="s">
        <v>12</v>
      </c>
      <c r="K4" s="1" t="s">
        <v>18</v>
      </c>
      <c r="L4" s="111" t="s">
        <v>17</v>
      </c>
      <c r="M4" s="111"/>
      <c r="N4" s="112"/>
    </row>
    <row r="5" spans="1:14" ht="15" customHeight="1" x14ac:dyDescent="0.2">
      <c r="A5" s="40">
        <v>1</v>
      </c>
      <c r="B5" s="83" t="s">
        <v>37</v>
      </c>
      <c r="C5" s="62">
        <v>1</v>
      </c>
      <c r="D5" s="27">
        <f>IF(E5="mg",H5*I5/IF(K5&gt;0,K5,1),H5*I5/IF(K5&gt;0,K5,1)/1000)</f>
        <v>303</v>
      </c>
      <c r="E5" s="28" t="s">
        <v>3</v>
      </c>
      <c r="F5" s="9" t="str">
        <f>IF(J5&gt;0,
       IF(G5="uL",
            IF(K5&gt;0, H5*I5/K5/J5, H5*I5/J5),
            IF(K5&gt;0, H5*I5/K5/J5/1000, H5*I5/J5/1000)
       ),
""
)</f>
        <v/>
      </c>
      <c r="G5" s="29" t="s">
        <v>2</v>
      </c>
      <c r="H5" s="63">
        <v>121.2</v>
      </c>
      <c r="I5" s="75">
        <v>2.5</v>
      </c>
      <c r="J5" s="62"/>
      <c r="K5" s="67"/>
      <c r="L5" s="105" t="s">
        <v>38</v>
      </c>
      <c r="M5" s="106"/>
      <c r="N5" s="107"/>
    </row>
    <row r="6" spans="1:14" ht="15" customHeight="1" x14ac:dyDescent="0.2">
      <c r="A6" s="39">
        <v>2</v>
      </c>
      <c r="B6" s="31" t="s">
        <v>35</v>
      </c>
      <c r="C6" s="7">
        <v>2</v>
      </c>
      <c r="D6" s="13">
        <f>IF(E6="mg",H6*I6/IF(K6&gt;0,K6,1),H6*I6/IF(K6&gt;0,K6,1)/1000)</f>
        <v>610.79999999999995</v>
      </c>
      <c r="E6" s="8" t="s">
        <v>3</v>
      </c>
      <c r="F6" s="9">
        <f t="shared" ref="F6:F9" si="0">IF(J6&gt;0,
       IF(G6="uL",
            IF(K6&gt;0, H6*I6/K6/J6, H6*I6/J6),
            IF(K6&gt;0, H6*I6/K6/J6/1000, H6*I6/J6/1000)
       ),
""
)</f>
        <v>0.60296150049358344</v>
      </c>
      <c r="G6" s="6" t="s">
        <v>2</v>
      </c>
      <c r="H6" s="63">
        <v>122.16</v>
      </c>
      <c r="I6" s="76">
        <f>$I$5*C6/$C$5</f>
        <v>5</v>
      </c>
      <c r="J6" s="81">
        <v>1.0129999999999999</v>
      </c>
      <c r="K6" s="82"/>
      <c r="L6" s="108" t="s">
        <v>36</v>
      </c>
      <c r="M6" s="109"/>
      <c r="N6" s="110"/>
    </row>
    <row r="7" spans="1:14" x14ac:dyDescent="0.2">
      <c r="A7" s="38">
        <v>3</v>
      </c>
      <c r="B7" s="19" t="s">
        <v>39</v>
      </c>
      <c r="C7" s="16">
        <v>0.15</v>
      </c>
      <c r="D7" s="13">
        <f t="shared" ref="D7:D9" si="1">IF(E7="mg",H7*I7/IF(K7&gt;0,K7,1),H7*I7/IF(K7&gt;0,K7,1)/1000)</f>
        <v>21.039375</v>
      </c>
      <c r="E7" s="18" t="s">
        <v>3</v>
      </c>
      <c r="F7" s="9" t="str">
        <f t="shared" si="0"/>
        <v/>
      </c>
      <c r="G7" s="18" t="s">
        <v>4</v>
      </c>
      <c r="H7" s="64">
        <v>56.104999999999997</v>
      </c>
      <c r="I7" s="76">
        <f t="shared" ref="I7:I8" si="2">$I$5*C7/$C$5</f>
        <v>0.375</v>
      </c>
      <c r="J7" s="72"/>
      <c r="K7" s="69"/>
      <c r="L7" s="108" t="s">
        <v>56</v>
      </c>
      <c r="M7" s="109"/>
      <c r="N7" s="110"/>
    </row>
    <row r="8" spans="1:14" x14ac:dyDescent="0.2">
      <c r="A8" s="47">
        <v>4</v>
      </c>
      <c r="B8" s="19" t="s">
        <v>41</v>
      </c>
      <c r="C8" s="16">
        <v>0.05</v>
      </c>
      <c r="D8" s="17">
        <f t="shared" si="1"/>
        <v>75.878749999999997</v>
      </c>
      <c r="E8" s="18" t="s">
        <v>3</v>
      </c>
      <c r="F8" s="9" t="str">
        <f t="shared" si="0"/>
        <v/>
      </c>
      <c r="G8" s="18" t="s">
        <v>4</v>
      </c>
      <c r="H8" s="64">
        <v>607.03</v>
      </c>
      <c r="I8" s="76">
        <f t="shared" si="2"/>
        <v>0.125</v>
      </c>
      <c r="J8" s="73"/>
      <c r="K8" s="70"/>
      <c r="L8" s="131"/>
      <c r="M8" s="131"/>
      <c r="N8" s="132"/>
    </row>
    <row r="9" spans="1:14" x14ac:dyDescent="0.2">
      <c r="A9" s="36">
        <v>5</v>
      </c>
      <c r="B9" s="19"/>
      <c r="C9" s="16"/>
      <c r="D9" s="17">
        <f t="shared" si="1"/>
        <v>0</v>
      </c>
      <c r="E9" s="18" t="s">
        <v>5</v>
      </c>
      <c r="F9" s="9" t="str">
        <f t="shared" si="0"/>
        <v/>
      </c>
      <c r="G9" s="18" t="s">
        <v>4</v>
      </c>
      <c r="H9" s="64">
        <v>150</v>
      </c>
      <c r="I9" s="76">
        <f>$I$5*C9/$C$5</f>
        <v>0</v>
      </c>
      <c r="J9" s="74"/>
      <c r="K9" s="71"/>
      <c r="L9" s="108"/>
      <c r="M9" s="109"/>
      <c r="N9" s="110"/>
    </row>
    <row r="10" spans="1:14" ht="48" customHeight="1" x14ac:dyDescent="0.2">
      <c r="A10" s="37"/>
      <c r="B10" s="84" t="s">
        <v>88</v>
      </c>
      <c r="C10" s="5"/>
      <c r="D10" s="65">
        <v>5</v>
      </c>
      <c r="E10" s="20" t="s">
        <v>2</v>
      </c>
      <c r="F10" s="5"/>
      <c r="G10" s="4"/>
      <c r="H10" s="3"/>
      <c r="I10" s="122">
        <f>I5/(SUM(D10:D12))</f>
        <v>0.5</v>
      </c>
      <c r="J10" s="119" t="s">
        <v>13</v>
      </c>
      <c r="K10" s="101"/>
      <c r="L10" s="127" t="s">
        <v>84</v>
      </c>
      <c r="M10" s="127"/>
      <c r="N10" s="128"/>
    </row>
    <row r="11" spans="1:14" x14ac:dyDescent="0.2">
      <c r="A11" s="47"/>
      <c r="B11" s="31"/>
      <c r="C11" s="16"/>
      <c r="D11" s="66"/>
      <c r="E11" s="21"/>
      <c r="F11" s="49"/>
      <c r="G11" s="50"/>
      <c r="H11" s="48"/>
      <c r="I11" s="123"/>
      <c r="J11" s="120"/>
      <c r="K11" s="31"/>
      <c r="L11" s="131"/>
      <c r="M11" s="131"/>
      <c r="N11" s="132"/>
    </row>
    <row r="12" spans="1:14" x14ac:dyDescent="0.2">
      <c r="A12" s="36"/>
      <c r="B12" s="32"/>
      <c r="C12" s="16"/>
      <c r="D12" s="66">
        <v>0</v>
      </c>
      <c r="E12" s="21" t="s">
        <v>2</v>
      </c>
      <c r="F12" s="21"/>
      <c r="G12" s="21"/>
      <c r="H12" s="19"/>
      <c r="I12" s="124"/>
      <c r="J12" s="121"/>
      <c r="K12" s="12"/>
      <c r="L12" s="129"/>
      <c r="M12" s="129"/>
      <c r="N12" s="130"/>
    </row>
    <row r="13" spans="1:14" x14ac:dyDescent="0.2">
      <c r="A13" s="37"/>
      <c r="B13" s="33" t="s">
        <v>14</v>
      </c>
      <c r="C13" s="22" t="s">
        <v>15</v>
      </c>
      <c r="D13" s="23">
        <f>IF(E13="mg",H13*I13,H13*I13/1000)</f>
        <v>563.375</v>
      </c>
      <c r="E13" s="24" t="s">
        <v>3</v>
      </c>
      <c r="F13" s="24"/>
      <c r="G13" s="24"/>
      <c r="H13" s="33">
        <v>225.35</v>
      </c>
      <c r="I13" s="23">
        <f>I5</f>
        <v>2.5</v>
      </c>
      <c r="J13" s="22"/>
      <c r="K13" s="25"/>
      <c r="L13" s="116"/>
      <c r="M13" s="116"/>
      <c r="N13" s="117"/>
    </row>
    <row r="14" spans="1:14" x14ac:dyDescent="0.2">
      <c r="A14" s="47"/>
      <c r="B14" s="53"/>
      <c r="C14" s="59" t="s">
        <v>16</v>
      </c>
      <c r="D14" s="77"/>
      <c r="E14" s="56" t="s">
        <v>3</v>
      </c>
      <c r="F14" s="56"/>
      <c r="G14" s="56"/>
      <c r="H14" s="54"/>
      <c r="I14" s="55"/>
      <c r="J14" s="54"/>
      <c r="K14" s="57"/>
      <c r="L14" s="12"/>
      <c r="M14" s="12"/>
      <c r="N14" s="58"/>
    </row>
    <row r="15" spans="1:14" ht="16" thickBot="1" x14ac:dyDescent="0.25">
      <c r="A15" s="34"/>
      <c r="B15" s="10"/>
      <c r="C15" s="60" t="s">
        <v>30</v>
      </c>
      <c r="D15" s="61">
        <f>IF(E13=E14,D14*IF(K14&gt;0,K14,1)/D13, IF(AND(E14="mg",E13="g"),D14*IF(K14&gt;0,K14,1)/D13/1000, IF(AND(E14="g",E13="mg"),D14*IF(K14&gt;0,K14,1)/D13*1000)))</f>
        <v>0</v>
      </c>
      <c r="E15" s="10"/>
      <c r="F15" s="10"/>
      <c r="G15" s="10"/>
      <c r="H15" s="10"/>
      <c r="I15" s="10"/>
      <c r="J15" s="10"/>
      <c r="K15" s="10"/>
      <c r="L15" s="114"/>
      <c r="M15" s="114"/>
      <c r="N15" s="115"/>
    </row>
    <row r="16" spans="1:14" x14ac:dyDescent="0.2">
      <c r="L16" s="11"/>
      <c r="M16" s="11"/>
    </row>
  </sheetData>
  <mergeCells count="17">
    <mergeCell ref="L5:N5"/>
    <mergeCell ref="E1:I1"/>
    <mergeCell ref="J1:L1"/>
    <mergeCell ref="M1:N1"/>
    <mergeCell ref="A2:N3"/>
    <mergeCell ref="L4:N4"/>
    <mergeCell ref="I10:I12"/>
    <mergeCell ref="J10:J12"/>
    <mergeCell ref="L10:N10"/>
    <mergeCell ref="L11:N11"/>
    <mergeCell ref="L12:N12"/>
    <mergeCell ref="L13:N13"/>
    <mergeCell ref="L15:N15"/>
    <mergeCell ref="L6:N6"/>
    <mergeCell ref="L7:N7"/>
    <mergeCell ref="L8:N8"/>
    <mergeCell ref="L9:N9"/>
  </mergeCells>
  <pageMargins left="0.7" right="0.7" top="0.75" bottom="0.75" header="0.3" footer="0.3"/>
  <pageSetup paperSize="9" scale="74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52A590A-E691-D541-9EEF-B9D21353EDFC}">
          <x14:formula1>
            <xm:f>Settings!$B$2:$B$3</xm:f>
          </x14:formula1>
          <xm:sqref>E13 E5:E9</xm:sqref>
        </x14:dataValidation>
        <x14:dataValidation type="list" allowBlank="1" showInputMessage="1" showErrorMessage="1" xr:uid="{4FC3660F-BA2A-544F-B7FE-742D83F113E8}">
          <x14:formula1>
            <xm:f>Settings!$A$2:$A$3</xm:f>
          </x14:formula1>
          <xm:sqref>E10:E12 G5:G10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B941C-9644-9D45-ADE0-697B5A74854A}">
  <sheetPr>
    <pageSetUpPr fitToPage="1"/>
  </sheetPr>
  <dimension ref="A1:N16"/>
  <sheetViews>
    <sheetView zoomScale="130" zoomScaleNormal="130" zoomScaleSheetLayoutView="100" workbookViewId="0">
      <selection activeCell="P3" sqref="P3"/>
    </sheetView>
  </sheetViews>
  <sheetFormatPr baseColWidth="10" defaultColWidth="8.83203125" defaultRowHeight="15" x14ac:dyDescent="0.2"/>
  <cols>
    <col min="1" max="1" width="2.83203125" customWidth="1"/>
    <col min="2" max="2" width="16.83203125" customWidth="1"/>
    <col min="3" max="3" width="7.1640625" customWidth="1"/>
    <col min="4" max="4" width="13.1640625" bestFit="1" customWidth="1"/>
    <col min="5" max="5" width="3.6640625" customWidth="1"/>
    <col min="6" max="6" width="6.5" customWidth="1"/>
    <col min="7" max="7" width="3.6640625" customWidth="1"/>
    <col min="8" max="8" width="6.6640625" customWidth="1"/>
    <col min="9" max="9" width="6.83203125" customWidth="1"/>
    <col min="10" max="10" width="7.6640625" customWidth="1"/>
    <col min="11" max="11" width="8.83203125" bestFit="1" customWidth="1"/>
    <col min="12" max="12" width="15.5" customWidth="1"/>
    <col min="13" max="13" width="8.5" customWidth="1"/>
    <col min="14" max="14" width="3.33203125" customWidth="1"/>
  </cols>
  <sheetData>
    <row r="1" spans="1:14" ht="27.75" customHeight="1" x14ac:dyDescent="0.2">
      <c r="E1" s="103" t="str">
        <f ca="1">Settings!A7&amp;"-"&amp;MID(CELL("filename",B1),FIND("]",CELL("filename",B1))+1,256)</f>
        <v>BH-56-bromotrichloromethane</v>
      </c>
      <c r="F1" s="103"/>
      <c r="G1" s="103"/>
      <c r="H1" s="103"/>
      <c r="I1" s="103"/>
      <c r="J1" s="113" t="s">
        <v>43</v>
      </c>
      <c r="K1" s="113"/>
      <c r="L1" s="113"/>
      <c r="M1" s="104" t="s">
        <v>85</v>
      </c>
      <c r="N1" s="104"/>
    </row>
    <row r="2" spans="1:14" ht="27.75" customHeight="1" x14ac:dyDescent="0.2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</row>
    <row r="3" spans="1:14" ht="51.75" customHeight="1" thickBot="1" x14ac:dyDescent="0.25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</row>
    <row r="4" spans="1:14" x14ac:dyDescent="0.2">
      <c r="A4" s="35"/>
      <c r="B4" s="2" t="s">
        <v>6</v>
      </c>
      <c r="C4" s="1" t="s">
        <v>7</v>
      </c>
      <c r="D4" s="1" t="s">
        <v>8</v>
      </c>
      <c r="E4" s="2"/>
      <c r="F4" s="1" t="s">
        <v>9</v>
      </c>
      <c r="G4" s="2"/>
      <c r="H4" s="1" t="s">
        <v>10</v>
      </c>
      <c r="I4" s="1" t="s">
        <v>11</v>
      </c>
      <c r="J4" s="1" t="s">
        <v>12</v>
      </c>
      <c r="K4" s="1" t="s">
        <v>18</v>
      </c>
      <c r="L4" s="111" t="s">
        <v>17</v>
      </c>
      <c r="M4" s="111"/>
      <c r="N4" s="112"/>
    </row>
    <row r="5" spans="1:14" ht="15" customHeight="1" x14ac:dyDescent="0.2">
      <c r="A5" s="40">
        <v>1</v>
      </c>
      <c r="B5" s="83" t="s">
        <v>37</v>
      </c>
      <c r="C5" s="62">
        <v>1</v>
      </c>
      <c r="D5" s="27">
        <f>IF(E5="mg",H5*I5/IF(K5&gt;0,K5,1),H5*I5/IF(K5&gt;0,K5,1)/1000)</f>
        <v>303</v>
      </c>
      <c r="E5" s="28" t="s">
        <v>3</v>
      </c>
      <c r="F5" s="9" t="str">
        <f>IF(J5&gt;0,
       IF(G5="uL",
            IF(K5&gt;0, H5*I5/K5/J5, H5*I5/J5),
            IF(K5&gt;0, H5*I5/K5/J5/1000, H5*I5/J5/1000)
       ),
""
)</f>
        <v/>
      </c>
      <c r="G5" s="29" t="s">
        <v>2</v>
      </c>
      <c r="H5" s="63">
        <v>121.2</v>
      </c>
      <c r="I5" s="75">
        <v>2.5</v>
      </c>
      <c r="J5" s="62"/>
      <c r="K5" s="67"/>
      <c r="L5" s="105" t="s">
        <v>38</v>
      </c>
      <c r="M5" s="106"/>
      <c r="N5" s="107"/>
    </row>
    <row r="6" spans="1:14" ht="15" customHeight="1" x14ac:dyDescent="0.2">
      <c r="A6" s="39">
        <v>2</v>
      </c>
      <c r="B6" s="31" t="s">
        <v>35</v>
      </c>
      <c r="C6" s="7">
        <v>2</v>
      </c>
      <c r="D6" s="13">
        <f>IF(E6="mg",H6*I6/IF(K6&gt;0,K6,1),H6*I6/IF(K6&gt;0,K6,1)/1000)</f>
        <v>610.79999999999995</v>
      </c>
      <c r="E6" s="8" t="s">
        <v>3</v>
      </c>
      <c r="F6" s="9">
        <f t="shared" ref="F6:F9" si="0">IF(J6&gt;0,
       IF(G6="uL",
            IF(K6&gt;0, H6*I6/K6/J6, H6*I6/J6),
            IF(K6&gt;0, H6*I6/K6/J6/1000, H6*I6/J6/1000)
       ),
""
)</f>
        <v>0.60296150049358344</v>
      </c>
      <c r="G6" s="6" t="s">
        <v>2</v>
      </c>
      <c r="H6" s="63">
        <v>122.16</v>
      </c>
      <c r="I6" s="76">
        <f>$I$5*C6/$C$5</f>
        <v>5</v>
      </c>
      <c r="J6" s="81">
        <v>1.0129999999999999</v>
      </c>
      <c r="K6" s="82"/>
      <c r="L6" s="108" t="s">
        <v>36</v>
      </c>
      <c r="M6" s="109"/>
      <c r="N6" s="110"/>
    </row>
    <row r="7" spans="1:14" x14ac:dyDescent="0.2">
      <c r="A7" s="38">
        <v>3</v>
      </c>
      <c r="B7" s="19" t="s">
        <v>39</v>
      </c>
      <c r="C7" s="16">
        <v>0.15</v>
      </c>
      <c r="D7" s="13">
        <f t="shared" ref="D7:D9" si="1">IF(E7="mg",H7*I7/IF(K7&gt;0,K7,1),H7*I7/IF(K7&gt;0,K7,1)/1000)</f>
        <v>21.039375</v>
      </c>
      <c r="E7" s="18" t="s">
        <v>3</v>
      </c>
      <c r="F7" s="9" t="str">
        <f t="shared" si="0"/>
        <v/>
      </c>
      <c r="G7" s="18" t="s">
        <v>4</v>
      </c>
      <c r="H7" s="64">
        <v>56.104999999999997</v>
      </c>
      <c r="I7" s="76">
        <f t="shared" ref="I7:I8" si="2">$I$5*C7/$C$5</f>
        <v>0.375</v>
      </c>
      <c r="J7" s="72"/>
      <c r="K7" s="69"/>
      <c r="L7" s="108" t="s">
        <v>56</v>
      </c>
      <c r="M7" s="109"/>
      <c r="N7" s="110"/>
    </row>
    <row r="8" spans="1:14" x14ac:dyDescent="0.2">
      <c r="A8" s="47">
        <v>4</v>
      </c>
      <c r="B8" s="19" t="s">
        <v>41</v>
      </c>
      <c r="C8" s="16">
        <v>0.05</v>
      </c>
      <c r="D8" s="17">
        <f t="shared" si="1"/>
        <v>75.878749999999997</v>
      </c>
      <c r="E8" s="18" t="s">
        <v>3</v>
      </c>
      <c r="F8" s="9" t="str">
        <f t="shared" si="0"/>
        <v/>
      </c>
      <c r="G8" s="18" t="s">
        <v>4</v>
      </c>
      <c r="H8" s="64">
        <v>607.03</v>
      </c>
      <c r="I8" s="76">
        <f t="shared" si="2"/>
        <v>0.125</v>
      </c>
      <c r="J8" s="73"/>
      <c r="K8" s="70"/>
      <c r="L8" s="131"/>
      <c r="M8" s="131"/>
      <c r="N8" s="132"/>
    </row>
    <row r="9" spans="1:14" x14ac:dyDescent="0.2">
      <c r="A9" s="36">
        <v>5</v>
      </c>
      <c r="B9" s="19"/>
      <c r="C9" s="16"/>
      <c r="D9" s="17">
        <f t="shared" si="1"/>
        <v>0</v>
      </c>
      <c r="E9" s="18" t="s">
        <v>5</v>
      </c>
      <c r="F9" s="9" t="str">
        <f t="shared" si="0"/>
        <v/>
      </c>
      <c r="G9" s="18" t="s">
        <v>4</v>
      </c>
      <c r="H9" s="64">
        <v>150</v>
      </c>
      <c r="I9" s="76">
        <f>$I$5*C9/$C$5</f>
        <v>0</v>
      </c>
      <c r="J9" s="74"/>
      <c r="K9" s="71"/>
      <c r="L9" s="108"/>
      <c r="M9" s="109"/>
      <c r="N9" s="110"/>
    </row>
    <row r="10" spans="1:14" ht="48" customHeight="1" x14ac:dyDescent="0.2">
      <c r="A10" s="37"/>
      <c r="B10" s="84" t="s">
        <v>69</v>
      </c>
      <c r="C10" s="5"/>
      <c r="D10" s="65">
        <v>5</v>
      </c>
      <c r="E10" s="20" t="s">
        <v>2</v>
      </c>
      <c r="F10" s="5"/>
      <c r="G10" s="4"/>
      <c r="H10" s="3"/>
      <c r="I10" s="122">
        <f>I5/(SUM(D10:D12))</f>
        <v>0.5</v>
      </c>
      <c r="J10" s="119" t="s">
        <v>13</v>
      </c>
      <c r="K10" s="80"/>
      <c r="L10" s="139" t="s">
        <v>68</v>
      </c>
      <c r="M10" s="139"/>
      <c r="N10" s="140"/>
    </row>
    <row r="11" spans="1:14" x14ac:dyDescent="0.2">
      <c r="A11" s="47"/>
      <c r="B11" s="31"/>
      <c r="C11" s="16"/>
      <c r="D11" s="66"/>
      <c r="E11" s="21"/>
      <c r="F11" s="49"/>
      <c r="G11" s="50"/>
      <c r="H11" s="48"/>
      <c r="I11" s="123"/>
      <c r="J11" s="120"/>
      <c r="K11" s="31"/>
      <c r="L11" s="131"/>
      <c r="M11" s="131"/>
      <c r="N11" s="132"/>
    </row>
    <row r="12" spans="1:14" x14ac:dyDescent="0.2">
      <c r="A12" s="36"/>
      <c r="B12" s="32"/>
      <c r="C12" s="16"/>
      <c r="D12" s="66">
        <v>0</v>
      </c>
      <c r="E12" s="21" t="s">
        <v>2</v>
      </c>
      <c r="F12" s="21"/>
      <c r="G12" s="21"/>
      <c r="H12" s="19"/>
      <c r="I12" s="124"/>
      <c r="J12" s="121"/>
      <c r="K12" s="12"/>
      <c r="L12" s="129"/>
      <c r="M12" s="129"/>
      <c r="N12" s="130"/>
    </row>
    <row r="13" spans="1:14" x14ac:dyDescent="0.2">
      <c r="A13" s="37"/>
      <c r="B13" s="33" t="s">
        <v>14</v>
      </c>
      <c r="C13" s="22" t="s">
        <v>15</v>
      </c>
      <c r="D13" s="23">
        <f>IF(E13="mg",H13*I13,H13*I13/1000)</f>
        <v>563.375</v>
      </c>
      <c r="E13" s="24" t="s">
        <v>3</v>
      </c>
      <c r="F13" s="24"/>
      <c r="G13" s="24"/>
      <c r="H13" s="33">
        <v>225.35</v>
      </c>
      <c r="I13" s="23">
        <f>I5</f>
        <v>2.5</v>
      </c>
      <c r="J13" s="22"/>
      <c r="K13" s="25"/>
      <c r="L13" s="116"/>
      <c r="M13" s="116"/>
      <c r="N13" s="117"/>
    </row>
    <row r="14" spans="1:14" x14ac:dyDescent="0.2">
      <c r="A14" s="47"/>
      <c r="B14" s="53"/>
      <c r="C14" s="59" t="s">
        <v>16</v>
      </c>
      <c r="D14" s="77"/>
      <c r="E14" s="56" t="s">
        <v>3</v>
      </c>
      <c r="F14" s="56"/>
      <c r="G14" s="56"/>
      <c r="H14" s="54"/>
      <c r="I14" s="55"/>
      <c r="J14" s="54"/>
      <c r="K14" s="57"/>
      <c r="L14" s="12"/>
      <c r="M14" s="12"/>
      <c r="N14" s="58"/>
    </row>
    <row r="15" spans="1:14" ht="16" thickBot="1" x14ac:dyDescent="0.25">
      <c r="A15" s="34"/>
      <c r="B15" s="10"/>
      <c r="C15" s="60" t="s">
        <v>30</v>
      </c>
      <c r="D15" s="61">
        <f>IF(E13=E14,D14*IF(K14&gt;0,K14,1)/D13, IF(AND(E14="mg",E13="g"),D14*IF(K14&gt;0,K14,1)/D13/1000, IF(AND(E14="g",E13="mg"),D14*IF(K14&gt;0,K14,1)/D13*1000)))</f>
        <v>0</v>
      </c>
      <c r="E15" s="10"/>
      <c r="F15" s="10"/>
      <c r="G15" s="10"/>
      <c r="H15" s="10"/>
      <c r="I15" s="10"/>
      <c r="J15" s="10"/>
      <c r="K15" s="10"/>
      <c r="L15" s="114"/>
      <c r="M15" s="114"/>
      <c r="N15" s="115"/>
    </row>
    <row r="16" spans="1:14" x14ac:dyDescent="0.2">
      <c r="L16" s="11"/>
      <c r="M16" s="11"/>
    </row>
  </sheetData>
  <mergeCells count="17">
    <mergeCell ref="L13:N13"/>
    <mergeCell ref="L15:N15"/>
    <mergeCell ref="L6:N6"/>
    <mergeCell ref="L7:N7"/>
    <mergeCell ref="L8:N8"/>
    <mergeCell ref="L9:N9"/>
    <mergeCell ref="I10:I12"/>
    <mergeCell ref="J10:J12"/>
    <mergeCell ref="L10:N10"/>
    <mergeCell ref="L11:N11"/>
    <mergeCell ref="L12:N12"/>
    <mergeCell ref="L5:N5"/>
    <mergeCell ref="E1:I1"/>
    <mergeCell ref="J1:L1"/>
    <mergeCell ref="M1:N1"/>
    <mergeCell ref="A2:N3"/>
    <mergeCell ref="L4:N4"/>
  </mergeCells>
  <pageMargins left="0.7" right="0.7" top="0.75" bottom="0.75" header="0.3" footer="0.3"/>
  <pageSetup paperSize="9" scale="74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DADCF5C-1106-D14C-A156-E95C29233A6F}">
          <x14:formula1>
            <xm:f>Settings!$A$2:$A$3</xm:f>
          </x14:formula1>
          <xm:sqref>E10:E12 G5:G10</xm:sqref>
        </x14:dataValidation>
        <x14:dataValidation type="list" allowBlank="1" showInputMessage="1" showErrorMessage="1" xr:uid="{F432EDB3-BCE5-F440-9334-57AF57A02125}">
          <x14:formula1>
            <xm:f>Settings!$B$2:$B$3</xm:f>
          </x14:formula1>
          <xm:sqref>E13 E5:E9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5898B-82D5-384E-BCE3-5B10476C606C}">
  <sheetPr>
    <pageSetUpPr fitToPage="1"/>
  </sheetPr>
  <dimension ref="A1:N16"/>
  <sheetViews>
    <sheetView zoomScale="130" zoomScaleNormal="130" zoomScaleSheetLayoutView="100" workbookViewId="0">
      <selection activeCell="B10" sqref="B10"/>
    </sheetView>
  </sheetViews>
  <sheetFormatPr baseColWidth="10" defaultColWidth="8.83203125" defaultRowHeight="15" x14ac:dyDescent="0.2"/>
  <cols>
    <col min="1" max="1" width="2.83203125" customWidth="1"/>
    <col min="2" max="2" width="16.83203125" customWidth="1"/>
    <col min="3" max="3" width="7.1640625" customWidth="1"/>
    <col min="4" max="4" width="13.1640625" bestFit="1" customWidth="1"/>
    <col min="5" max="5" width="3.6640625" customWidth="1"/>
    <col min="6" max="6" width="6.5" customWidth="1"/>
    <col min="7" max="7" width="3.6640625" customWidth="1"/>
    <col min="8" max="8" width="6.6640625" customWidth="1"/>
    <col min="9" max="9" width="6.83203125" customWidth="1"/>
    <col min="10" max="10" width="7.6640625" customWidth="1"/>
    <col min="11" max="11" width="8.83203125" bestFit="1" customWidth="1"/>
    <col min="12" max="12" width="15.5" customWidth="1"/>
    <col min="13" max="13" width="8.5" customWidth="1"/>
    <col min="14" max="14" width="3.33203125" customWidth="1"/>
  </cols>
  <sheetData>
    <row r="1" spans="1:14" ht="27.75" customHeight="1" x14ac:dyDescent="0.2">
      <c r="E1" s="103" t="str">
        <f ca="1">Settings!A7&amp;"-"&amp;MID(CELL("filename",B1),FIND("]",CELL("filename",B1))+1,256)</f>
        <v>BH-57-CPME</v>
      </c>
      <c r="F1" s="103"/>
      <c r="G1" s="103"/>
      <c r="H1" s="103"/>
      <c r="I1" s="103"/>
      <c r="J1" s="113" t="s">
        <v>43</v>
      </c>
      <c r="K1" s="113"/>
      <c r="L1" s="113"/>
      <c r="M1" s="104" t="s">
        <v>85</v>
      </c>
      <c r="N1" s="104"/>
    </row>
    <row r="2" spans="1:14" ht="27.75" customHeight="1" x14ac:dyDescent="0.2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</row>
    <row r="3" spans="1:14" ht="51.75" customHeight="1" thickBot="1" x14ac:dyDescent="0.25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</row>
    <row r="4" spans="1:14" x14ac:dyDescent="0.2">
      <c r="A4" s="35"/>
      <c r="B4" s="2" t="s">
        <v>6</v>
      </c>
      <c r="C4" s="1" t="s">
        <v>7</v>
      </c>
      <c r="D4" s="1" t="s">
        <v>8</v>
      </c>
      <c r="E4" s="2"/>
      <c r="F4" s="1" t="s">
        <v>9</v>
      </c>
      <c r="G4" s="2"/>
      <c r="H4" s="1" t="s">
        <v>10</v>
      </c>
      <c r="I4" s="1" t="s">
        <v>11</v>
      </c>
      <c r="J4" s="1" t="s">
        <v>12</v>
      </c>
      <c r="K4" s="1" t="s">
        <v>18</v>
      </c>
      <c r="L4" s="111" t="s">
        <v>17</v>
      </c>
      <c r="M4" s="111"/>
      <c r="N4" s="112"/>
    </row>
    <row r="5" spans="1:14" ht="15" customHeight="1" x14ac:dyDescent="0.2">
      <c r="A5" s="40">
        <v>1</v>
      </c>
      <c r="B5" s="83" t="s">
        <v>37</v>
      </c>
      <c r="C5" s="62">
        <v>1</v>
      </c>
      <c r="D5" s="27">
        <f>IF(E5="mg",H5*I5/IF(K5&gt;0,K5,1),H5*I5/IF(K5&gt;0,K5,1)/1000)</f>
        <v>303</v>
      </c>
      <c r="E5" s="28" t="s">
        <v>3</v>
      </c>
      <c r="F5" s="9" t="str">
        <f>IF(J5&gt;0,
       IF(G5="uL",
            IF(K5&gt;0, H5*I5/K5/J5, H5*I5/J5),
            IF(K5&gt;0, H5*I5/K5/J5/1000, H5*I5/J5/1000)
       ),
""
)</f>
        <v/>
      </c>
      <c r="G5" s="29" t="s">
        <v>2</v>
      </c>
      <c r="H5" s="63">
        <v>121.2</v>
      </c>
      <c r="I5" s="75">
        <v>2.5</v>
      </c>
      <c r="J5" s="62"/>
      <c r="K5" s="67"/>
      <c r="L5" s="105" t="s">
        <v>38</v>
      </c>
      <c r="M5" s="106"/>
      <c r="N5" s="107"/>
    </row>
    <row r="6" spans="1:14" ht="15" customHeight="1" x14ac:dyDescent="0.2">
      <c r="A6" s="39">
        <v>2</v>
      </c>
      <c r="B6" s="31" t="s">
        <v>35</v>
      </c>
      <c r="C6" s="7">
        <v>2</v>
      </c>
      <c r="D6" s="13">
        <f>IF(E6="mg",H6*I6/IF(K6&gt;0,K6,1),H6*I6/IF(K6&gt;0,K6,1)/1000)</f>
        <v>610.79999999999995</v>
      </c>
      <c r="E6" s="8" t="s">
        <v>3</v>
      </c>
      <c r="F6" s="9">
        <f t="shared" ref="F6:F9" si="0">IF(J6&gt;0,
       IF(G6="uL",
            IF(K6&gt;0, H6*I6/K6/J6, H6*I6/J6),
            IF(K6&gt;0, H6*I6/K6/J6/1000, H6*I6/J6/1000)
       ),
""
)</f>
        <v>0.60296150049358344</v>
      </c>
      <c r="G6" s="6" t="s">
        <v>2</v>
      </c>
      <c r="H6" s="63">
        <v>122.16</v>
      </c>
      <c r="I6" s="76">
        <f>$I$5*C6/$C$5</f>
        <v>5</v>
      </c>
      <c r="J6" s="81">
        <v>1.0129999999999999</v>
      </c>
      <c r="K6" s="82"/>
      <c r="L6" s="108" t="s">
        <v>36</v>
      </c>
      <c r="M6" s="109"/>
      <c r="N6" s="110"/>
    </row>
    <row r="7" spans="1:14" x14ac:dyDescent="0.2">
      <c r="A7" s="38">
        <v>3</v>
      </c>
      <c r="B7" s="19" t="s">
        <v>39</v>
      </c>
      <c r="C7" s="16">
        <v>0.15</v>
      </c>
      <c r="D7" s="13">
        <f t="shared" ref="D7:D9" si="1">IF(E7="mg",H7*I7/IF(K7&gt;0,K7,1),H7*I7/IF(K7&gt;0,K7,1)/1000)</f>
        <v>21.039375</v>
      </c>
      <c r="E7" s="18" t="s">
        <v>3</v>
      </c>
      <c r="F7" s="9" t="str">
        <f t="shared" si="0"/>
        <v/>
      </c>
      <c r="G7" s="18" t="s">
        <v>4</v>
      </c>
      <c r="H7" s="64">
        <v>56.104999999999997</v>
      </c>
      <c r="I7" s="76">
        <f t="shared" ref="I7:I8" si="2">$I$5*C7/$C$5</f>
        <v>0.375</v>
      </c>
      <c r="J7" s="72"/>
      <c r="K7" s="69"/>
      <c r="L7" s="108" t="s">
        <v>56</v>
      </c>
      <c r="M7" s="109"/>
      <c r="N7" s="110"/>
    </row>
    <row r="8" spans="1:14" x14ac:dyDescent="0.2">
      <c r="A8" s="47">
        <v>4</v>
      </c>
      <c r="B8" s="19" t="s">
        <v>41</v>
      </c>
      <c r="C8" s="16">
        <v>0.05</v>
      </c>
      <c r="D8" s="17">
        <f t="shared" si="1"/>
        <v>75.878749999999997</v>
      </c>
      <c r="E8" s="18" t="s">
        <v>3</v>
      </c>
      <c r="F8" s="9" t="str">
        <f t="shared" si="0"/>
        <v/>
      </c>
      <c r="G8" s="18" t="s">
        <v>4</v>
      </c>
      <c r="H8" s="64">
        <v>607.03</v>
      </c>
      <c r="I8" s="76">
        <f t="shared" si="2"/>
        <v>0.125</v>
      </c>
      <c r="J8" s="73"/>
      <c r="K8" s="70"/>
      <c r="L8" s="131"/>
      <c r="M8" s="131"/>
      <c r="N8" s="132"/>
    </row>
    <row r="9" spans="1:14" x14ac:dyDescent="0.2">
      <c r="A9" s="36">
        <v>5</v>
      </c>
      <c r="B9" s="19"/>
      <c r="C9" s="16"/>
      <c r="D9" s="17">
        <f t="shared" si="1"/>
        <v>0</v>
      </c>
      <c r="E9" s="18" t="s">
        <v>5</v>
      </c>
      <c r="F9" s="9" t="str">
        <f t="shared" si="0"/>
        <v/>
      </c>
      <c r="G9" s="18" t="s">
        <v>4</v>
      </c>
      <c r="H9" s="64">
        <v>150</v>
      </c>
      <c r="I9" s="76">
        <f>$I$5*C9/$C$5</f>
        <v>0</v>
      </c>
      <c r="J9" s="74"/>
      <c r="K9" s="71"/>
      <c r="L9" s="108"/>
      <c r="M9" s="109"/>
      <c r="N9" s="110"/>
    </row>
    <row r="10" spans="1:14" ht="48" customHeight="1" x14ac:dyDescent="0.2">
      <c r="A10" s="37"/>
      <c r="B10" s="84" t="s">
        <v>86</v>
      </c>
      <c r="C10" s="5"/>
      <c r="D10" s="65">
        <v>5</v>
      </c>
      <c r="E10" s="20" t="s">
        <v>2</v>
      </c>
      <c r="F10" s="5"/>
      <c r="G10" s="4"/>
      <c r="H10" s="3"/>
      <c r="I10" s="122">
        <f>I5/(SUM(D10:D12))</f>
        <v>0.5</v>
      </c>
      <c r="J10" s="119" t="s">
        <v>13</v>
      </c>
      <c r="K10" s="101"/>
      <c r="L10" s="139" t="s">
        <v>87</v>
      </c>
      <c r="M10" s="139"/>
      <c r="N10" s="140"/>
    </row>
    <row r="11" spans="1:14" x14ac:dyDescent="0.2">
      <c r="A11" s="47"/>
      <c r="B11" s="31"/>
      <c r="C11" s="16"/>
      <c r="D11" s="66"/>
      <c r="E11" s="21"/>
      <c r="F11" s="49"/>
      <c r="G11" s="50"/>
      <c r="H11" s="48"/>
      <c r="I11" s="123"/>
      <c r="J11" s="120"/>
      <c r="K11" s="31"/>
      <c r="L11" s="131"/>
      <c r="M11" s="131"/>
      <c r="N11" s="132"/>
    </row>
    <row r="12" spans="1:14" x14ac:dyDescent="0.2">
      <c r="A12" s="36"/>
      <c r="B12" s="32"/>
      <c r="C12" s="16"/>
      <c r="D12" s="66">
        <v>0</v>
      </c>
      <c r="E12" s="21" t="s">
        <v>2</v>
      </c>
      <c r="F12" s="21"/>
      <c r="G12" s="21"/>
      <c r="H12" s="19"/>
      <c r="I12" s="124"/>
      <c r="J12" s="121"/>
      <c r="K12" s="12"/>
      <c r="L12" s="129"/>
      <c r="M12" s="129"/>
      <c r="N12" s="130"/>
    </row>
    <row r="13" spans="1:14" x14ac:dyDescent="0.2">
      <c r="A13" s="37"/>
      <c r="B13" s="33" t="s">
        <v>14</v>
      </c>
      <c r="C13" s="22" t="s">
        <v>15</v>
      </c>
      <c r="D13" s="23">
        <f>IF(E13="mg",H13*I13,H13*I13/1000)</f>
        <v>563.375</v>
      </c>
      <c r="E13" s="24" t="s">
        <v>3</v>
      </c>
      <c r="F13" s="24"/>
      <c r="G13" s="24"/>
      <c r="H13" s="33">
        <v>225.35</v>
      </c>
      <c r="I13" s="23">
        <f>I5</f>
        <v>2.5</v>
      </c>
      <c r="J13" s="22"/>
      <c r="K13" s="25"/>
      <c r="L13" s="116"/>
      <c r="M13" s="116"/>
      <c r="N13" s="117"/>
    </row>
    <row r="14" spans="1:14" x14ac:dyDescent="0.2">
      <c r="A14" s="47"/>
      <c r="B14" s="53"/>
      <c r="C14" s="59" t="s">
        <v>16</v>
      </c>
      <c r="D14" s="77"/>
      <c r="E14" s="56" t="s">
        <v>3</v>
      </c>
      <c r="F14" s="56"/>
      <c r="G14" s="56"/>
      <c r="H14" s="54"/>
      <c r="I14" s="55"/>
      <c r="J14" s="54"/>
      <c r="K14" s="57"/>
      <c r="L14" s="12"/>
      <c r="M14" s="12"/>
      <c r="N14" s="58"/>
    </row>
    <row r="15" spans="1:14" ht="16" thickBot="1" x14ac:dyDescent="0.25">
      <c r="A15" s="34"/>
      <c r="B15" s="10"/>
      <c r="C15" s="60" t="s">
        <v>30</v>
      </c>
      <c r="D15" s="61">
        <f>IF(E13=E14,D14*IF(K14&gt;0,K14,1)/D13, IF(AND(E14="mg",E13="g"),D14*IF(K14&gt;0,K14,1)/D13/1000, IF(AND(E14="g",E13="mg"),D14*IF(K14&gt;0,K14,1)/D13*1000)))</f>
        <v>0</v>
      </c>
      <c r="E15" s="10"/>
      <c r="F15" s="10"/>
      <c r="G15" s="10"/>
      <c r="H15" s="10"/>
      <c r="I15" s="10"/>
      <c r="J15" s="10"/>
      <c r="K15" s="10"/>
      <c r="L15" s="114"/>
      <c r="M15" s="114"/>
      <c r="N15" s="115"/>
    </row>
    <row r="16" spans="1:14" x14ac:dyDescent="0.2">
      <c r="L16" s="11"/>
      <c r="M16" s="11"/>
    </row>
  </sheetData>
  <mergeCells count="17">
    <mergeCell ref="L5:N5"/>
    <mergeCell ref="E1:I1"/>
    <mergeCell ref="J1:L1"/>
    <mergeCell ref="M1:N1"/>
    <mergeCell ref="A2:N3"/>
    <mergeCell ref="L4:N4"/>
    <mergeCell ref="I10:I12"/>
    <mergeCell ref="J10:J12"/>
    <mergeCell ref="L10:N10"/>
    <mergeCell ref="L11:N11"/>
    <mergeCell ref="L12:N12"/>
    <mergeCell ref="L13:N13"/>
    <mergeCell ref="L15:N15"/>
    <mergeCell ref="L6:N6"/>
    <mergeCell ref="L7:N7"/>
    <mergeCell ref="L8:N8"/>
    <mergeCell ref="L9:N9"/>
  </mergeCells>
  <pageMargins left="0.7" right="0.7" top="0.75" bottom="0.75" header="0.3" footer="0.3"/>
  <pageSetup paperSize="9" scale="74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82893C7-23F8-094A-8563-AFF98BD1731E}">
          <x14:formula1>
            <xm:f>Settings!$B$2:$B$3</xm:f>
          </x14:formula1>
          <xm:sqref>E13 E5:E9</xm:sqref>
        </x14:dataValidation>
        <x14:dataValidation type="list" allowBlank="1" showInputMessage="1" showErrorMessage="1" xr:uid="{E1F44EE4-1863-A44D-93CF-5DAD71CD0112}">
          <x14:formula1>
            <xm:f>Settings!$A$2:$A$3</xm:f>
          </x14:formula1>
          <xm:sqref>E10:E12 G5:G10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EBE07-A064-B040-A4C7-850A4B840A15}">
  <sheetPr>
    <pageSetUpPr fitToPage="1"/>
  </sheetPr>
  <dimension ref="A1:N16"/>
  <sheetViews>
    <sheetView tabSelected="1" zoomScale="130" zoomScaleNormal="130" zoomScaleSheetLayoutView="100" workbookViewId="0">
      <selection activeCell="L10" sqref="L10:N10"/>
    </sheetView>
  </sheetViews>
  <sheetFormatPr baseColWidth="10" defaultColWidth="8.83203125" defaultRowHeight="15" x14ac:dyDescent="0.2"/>
  <cols>
    <col min="1" max="1" width="2.83203125" customWidth="1"/>
    <col min="2" max="2" width="16.83203125" customWidth="1"/>
    <col min="3" max="3" width="7.1640625" customWidth="1"/>
    <col min="4" max="4" width="13.1640625" bestFit="1" customWidth="1"/>
    <col min="5" max="5" width="3.6640625" customWidth="1"/>
    <col min="6" max="6" width="6.5" customWidth="1"/>
    <col min="7" max="7" width="3.6640625" customWidth="1"/>
    <col min="8" max="8" width="6.6640625" customWidth="1"/>
    <col min="9" max="9" width="6.83203125" customWidth="1"/>
    <col min="10" max="10" width="7.6640625" customWidth="1"/>
    <col min="11" max="11" width="8.83203125" bestFit="1" customWidth="1"/>
    <col min="12" max="12" width="15.5" customWidth="1"/>
    <col min="13" max="13" width="8.5" customWidth="1"/>
    <col min="14" max="14" width="3.33203125" customWidth="1"/>
  </cols>
  <sheetData>
    <row r="1" spans="1:14" ht="27.75" customHeight="1" x14ac:dyDescent="0.2">
      <c r="E1" s="103" t="str">
        <f ca="1">Settings!A7&amp;"-"&amp;MID(CELL("filename",B1),FIND("]",CELL("filename",B1))+1,256)</f>
        <v>BH-57-formic acid</v>
      </c>
      <c r="F1" s="103"/>
      <c r="G1" s="103"/>
      <c r="H1" s="103"/>
      <c r="I1" s="103"/>
      <c r="J1" s="113" t="s">
        <v>43</v>
      </c>
      <c r="K1" s="113"/>
      <c r="L1" s="113"/>
      <c r="M1" s="104" t="s">
        <v>85</v>
      </c>
      <c r="N1" s="104"/>
    </row>
    <row r="2" spans="1:14" ht="27.75" customHeight="1" x14ac:dyDescent="0.2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</row>
    <row r="3" spans="1:14" ht="51.75" customHeight="1" thickBot="1" x14ac:dyDescent="0.25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</row>
    <row r="4" spans="1:14" x14ac:dyDescent="0.2">
      <c r="A4" s="35"/>
      <c r="B4" s="2" t="s">
        <v>6</v>
      </c>
      <c r="C4" s="1" t="s">
        <v>7</v>
      </c>
      <c r="D4" s="1" t="s">
        <v>8</v>
      </c>
      <c r="E4" s="2"/>
      <c r="F4" s="1" t="s">
        <v>9</v>
      </c>
      <c r="G4" s="2"/>
      <c r="H4" s="1" t="s">
        <v>10</v>
      </c>
      <c r="I4" s="1" t="s">
        <v>11</v>
      </c>
      <c r="J4" s="1" t="s">
        <v>12</v>
      </c>
      <c r="K4" s="1" t="s">
        <v>18</v>
      </c>
      <c r="L4" s="111" t="s">
        <v>17</v>
      </c>
      <c r="M4" s="111"/>
      <c r="N4" s="112"/>
    </row>
    <row r="5" spans="1:14" ht="15" customHeight="1" x14ac:dyDescent="0.2">
      <c r="A5" s="40">
        <v>1</v>
      </c>
      <c r="B5" s="83" t="s">
        <v>37</v>
      </c>
      <c r="C5" s="62">
        <v>1</v>
      </c>
      <c r="D5" s="27">
        <f>IF(E5="mg",H5*I5/IF(K5&gt;0,K5,1),H5*I5/IF(K5&gt;0,K5,1)/1000)</f>
        <v>303</v>
      </c>
      <c r="E5" s="28" t="s">
        <v>3</v>
      </c>
      <c r="F5" s="9" t="str">
        <f>IF(J5&gt;0,
       IF(G5="uL",
            IF(K5&gt;0, H5*I5/K5/J5, H5*I5/J5),
            IF(K5&gt;0, H5*I5/K5/J5/1000, H5*I5/J5/1000)
       ),
""
)</f>
        <v/>
      </c>
      <c r="G5" s="29" t="s">
        <v>2</v>
      </c>
      <c r="H5" s="63">
        <v>121.2</v>
      </c>
      <c r="I5" s="75">
        <v>2.5</v>
      </c>
      <c r="J5" s="62"/>
      <c r="K5" s="67"/>
      <c r="L5" s="105" t="s">
        <v>38</v>
      </c>
      <c r="M5" s="106"/>
      <c r="N5" s="107"/>
    </row>
    <row r="6" spans="1:14" ht="15" customHeight="1" x14ac:dyDescent="0.2">
      <c r="A6" s="39">
        <v>2</v>
      </c>
      <c r="B6" s="31" t="s">
        <v>35</v>
      </c>
      <c r="C6" s="7">
        <v>2</v>
      </c>
      <c r="D6" s="13">
        <f>IF(E6="mg",H6*I6/IF(K6&gt;0,K6,1),H6*I6/IF(K6&gt;0,K6,1)/1000)</f>
        <v>610.79999999999995</v>
      </c>
      <c r="E6" s="8" t="s">
        <v>3</v>
      </c>
      <c r="F6" s="9">
        <f t="shared" ref="F6:F9" si="0">IF(J6&gt;0,
       IF(G6="uL",
            IF(K6&gt;0, H6*I6/K6/J6, H6*I6/J6),
            IF(K6&gt;0, H6*I6/K6/J6/1000, H6*I6/J6/1000)
       ),
""
)</f>
        <v>0.60296150049358344</v>
      </c>
      <c r="G6" s="6" t="s">
        <v>2</v>
      </c>
      <c r="H6" s="63">
        <v>122.16</v>
      </c>
      <c r="I6" s="76">
        <f>$I$5*C6/$C$5</f>
        <v>5</v>
      </c>
      <c r="J6" s="81">
        <v>1.0129999999999999</v>
      </c>
      <c r="K6" s="82"/>
      <c r="L6" s="108" t="s">
        <v>36</v>
      </c>
      <c r="M6" s="109"/>
      <c r="N6" s="110"/>
    </row>
    <row r="7" spans="1:14" x14ac:dyDescent="0.2">
      <c r="A7" s="38">
        <v>3</v>
      </c>
      <c r="B7" s="19" t="s">
        <v>39</v>
      </c>
      <c r="C7" s="16">
        <v>0.15</v>
      </c>
      <c r="D7" s="13">
        <f t="shared" ref="D7:D9" si="1">IF(E7="mg",H7*I7/IF(K7&gt;0,K7,1),H7*I7/IF(K7&gt;0,K7,1)/1000)</f>
        <v>21.039375</v>
      </c>
      <c r="E7" s="18" t="s">
        <v>3</v>
      </c>
      <c r="F7" s="9" t="str">
        <f t="shared" si="0"/>
        <v/>
      </c>
      <c r="G7" s="18" t="s">
        <v>4</v>
      </c>
      <c r="H7" s="64">
        <v>56.104999999999997</v>
      </c>
      <c r="I7" s="76">
        <f t="shared" ref="I7:I8" si="2">$I$5*C7/$C$5</f>
        <v>0.375</v>
      </c>
      <c r="J7" s="72"/>
      <c r="K7" s="69"/>
      <c r="L7" s="108" t="s">
        <v>56</v>
      </c>
      <c r="M7" s="109"/>
      <c r="N7" s="110"/>
    </row>
    <row r="8" spans="1:14" x14ac:dyDescent="0.2">
      <c r="A8" s="47">
        <v>4</v>
      </c>
      <c r="B8" s="19" t="s">
        <v>41</v>
      </c>
      <c r="C8" s="16">
        <v>0.05</v>
      </c>
      <c r="D8" s="17">
        <f t="shared" si="1"/>
        <v>75.878749999999997</v>
      </c>
      <c r="E8" s="18" t="s">
        <v>3</v>
      </c>
      <c r="F8" s="9" t="str">
        <f t="shared" si="0"/>
        <v/>
      </c>
      <c r="G8" s="18" t="s">
        <v>4</v>
      </c>
      <c r="H8" s="64">
        <v>607.03</v>
      </c>
      <c r="I8" s="76">
        <f t="shared" si="2"/>
        <v>0.125</v>
      </c>
      <c r="J8" s="73"/>
      <c r="K8" s="70"/>
      <c r="L8" s="131"/>
      <c r="M8" s="131"/>
      <c r="N8" s="132"/>
    </row>
    <row r="9" spans="1:14" x14ac:dyDescent="0.2">
      <c r="A9" s="36">
        <v>5</v>
      </c>
      <c r="B9" s="19"/>
      <c r="C9" s="16"/>
      <c r="D9" s="17">
        <f t="shared" si="1"/>
        <v>0</v>
      </c>
      <c r="E9" s="18" t="s">
        <v>5</v>
      </c>
      <c r="F9" s="9" t="str">
        <f t="shared" si="0"/>
        <v/>
      </c>
      <c r="G9" s="18" t="s">
        <v>4</v>
      </c>
      <c r="H9" s="64">
        <v>150</v>
      </c>
      <c r="I9" s="76">
        <f>$I$5*C9/$C$5</f>
        <v>0</v>
      </c>
      <c r="J9" s="74"/>
      <c r="K9" s="71"/>
      <c r="L9" s="108"/>
      <c r="M9" s="109"/>
      <c r="N9" s="110"/>
    </row>
    <row r="10" spans="1:14" ht="48" customHeight="1" x14ac:dyDescent="0.2">
      <c r="A10" s="37"/>
      <c r="B10" s="84" t="s">
        <v>89</v>
      </c>
      <c r="C10" s="5"/>
      <c r="D10" s="65">
        <v>5</v>
      </c>
      <c r="E10" s="20" t="s">
        <v>2</v>
      </c>
      <c r="F10" s="5"/>
      <c r="G10" s="4"/>
      <c r="H10" s="3"/>
      <c r="I10" s="122">
        <f>I5/(SUM(D10:D12))</f>
        <v>0.5</v>
      </c>
      <c r="J10" s="119" t="s">
        <v>13</v>
      </c>
      <c r="K10" s="102"/>
      <c r="L10" s="139" t="s">
        <v>90</v>
      </c>
      <c r="M10" s="139"/>
      <c r="N10" s="140"/>
    </row>
    <row r="11" spans="1:14" x14ac:dyDescent="0.2">
      <c r="A11" s="47"/>
      <c r="B11" s="31"/>
      <c r="C11" s="16"/>
      <c r="D11" s="66"/>
      <c r="E11" s="21"/>
      <c r="F11" s="49"/>
      <c r="G11" s="50"/>
      <c r="H11" s="48"/>
      <c r="I11" s="123"/>
      <c r="J11" s="120"/>
      <c r="K11" s="31"/>
      <c r="L11" s="131"/>
      <c r="M11" s="131"/>
      <c r="N11" s="132"/>
    </row>
    <row r="12" spans="1:14" x14ac:dyDescent="0.2">
      <c r="A12" s="36"/>
      <c r="B12" s="32"/>
      <c r="C12" s="16"/>
      <c r="D12" s="66">
        <v>0</v>
      </c>
      <c r="E12" s="21" t="s">
        <v>2</v>
      </c>
      <c r="F12" s="21"/>
      <c r="G12" s="21"/>
      <c r="H12" s="19"/>
      <c r="I12" s="124"/>
      <c r="J12" s="121"/>
      <c r="K12" s="12"/>
      <c r="L12" s="129"/>
      <c r="M12" s="129"/>
      <c r="N12" s="130"/>
    </row>
    <row r="13" spans="1:14" x14ac:dyDescent="0.2">
      <c r="A13" s="37"/>
      <c r="B13" s="33" t="s">
        <v>14</v>
      </c>
      <c r="C13" s="22" t="s">
        <v>15</v>
      </c>
      <c r="D13" s="23">
        <f>IF(E13="mg",H13*I13,H13*I13/1000)</f>
        <v>563.375</v>
      </c>
      <c r="E13" s="24" t="s">
        <v>3</v>
      </c>
      <c r="F13" s="24"/>
      <c r="G13" s="24"/>
      <c r="H13" s="33">
        <v>225.35</v>
      </c>
      <c r="I13" s="23">
        <f>I5</f>
        <v>2.5</v>
      </c>
      <c r="J13" s="22"/>
      <c r="K13" s="25"/>
      <c r="L13" s="116"/>
      <c r="M13" s="116"/>
      <c r="N13" s="117"/>
    </row>
    <row r="14" spans="1:14" x14ac:dyDescent="0.2">
      <c r="A14" s="47"/>
      <c r="B14" s="53"/>
      <c r="C14" s="59" t="s">
        <v>16</v>
      </c>
      <c r="D14" s="77"/>
      <c r="E14" s="56" t="s">
        <v>3</v>
      </c>
      <c r="F14" s="56"/>
      <c r="G14" s="56"/>
      <c r="H14" s="54"/>
      <c r="I14" s="55"/>
      <c r="J14" s="54"/>
      <c r="K14" s="57"/>
      <c r="L14" s="12"/>
      <c r="M14" s="12"/>
      <c r="N14" s="58"/>
    </row>
    <row r="15" spans="1:14" ht="16" thickBot="1" x14ac:dyDescent="0.25">
      <c r="A15" s="34"/>
      <c r="B15" s="10"/>
      <c r="C15" s="60" t="s">
        <v>30</v>
      </c>
      <c r="D15" s="61">
        <f>IF(E13=E14,D14*IF(K14&gt;0,K14,1)/D13, IF(AND(E14="mg",E13="g"),D14*IF(K14&gt;0,K14,1)/D13/1000, IF(AND(E14="g",E13="mg"),D14*IF(K14&gt;0,K14,1)/D13*1000)))</f>
        <v>0</v>
      </c>
      <c r="E15" s="10"/>
      <c r="F15" s="10"/>
      <c r="G15" s="10"/>
      <c r="H15" s="10"/>
      <c r="I15" s="10"/>
      <c r="J15" s="10"/>
      <c r="K15" s="10"/>
      <c r="L15" s="114"/>
      <c r="M15" s="114"/>
      <c r="N15" s="115"/>
    </row>
    <row r="16" spans="1:14" x14ac:dyDescent="0.2">
      <c r="L16" s="11"/>
      <c r="M16" s="11"/>
    </row>
  </sheetData>
  <mergeCells count="17">
    <mergeCell ref="L13:N13"/>
    <mergeCell ref="L15:N15"/>
    <mergeCell ref="L6:N6"/>
    <mergeCell ref="L7:N7"/>
    <mergeCell ref="L8:N8"/>
    <mergeCell ref="L9:N9"/>
    <mergeCell ref="I10:I12"/>
    <mergeCell ref="J10:J12"/>
    <mergeCell ref="L10:N10"/>
    <mergeCell ref="L11:N11"/>
    <mergeCell ref="L12:N12"/>
    <mergeCell ref="E1:I1"/>
    <mergeCell ref="J1:L1"/>
    <mergeCell ref="M1:N1"/>
    <mergeCell ref="A2:N3"/>
    <mergeCell ref="L4:N4"/>
    <mergeCell ref="L5:N5"/>
  </mergeCells>
  <pageMargins left="0.7" right="0.7" top="0.75" bottom="0.75" header="0.3" footer="0.3"/>
  <pageSetup paperSize="9" scale="74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C6E1464-D8E3-6A46-97E2-C768784EC5AF}">
          <x14:formula1>
            <xm:f>Settings!$A$2:$A$3</xm:f>
          </x14:formula1>
          <xm:sqref>E10:E12 G5:G10</xm:sqref>
        </x14:dataValidation>
        <x14:dataValidation type="list" allowBlank="1" showInputMessage="1" showErrorMessage="1" xr:uid="{6B612C8E-2A06-C945-A9DF-F51A6B828774}">
          <x14:formula1>
            <xm:f>Settings!$B$2:$B$3</xm:f>
          </x14:formula1>
          <xm:sqref>E13 E5:E9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9CE86-E6F9-3C40-B351-95428F7EF2E1}">
  <sheetPr>
    <pageSetUpPr fitToPage="1"/>
  </sheetPr>
  <dimension ref="A1:N16"/>
  <sheetViews>
    <sheetView tabSelected="1" zoomScale="130" zoomScaleNormal="130" zoomScaleSheetLayoutView="100" workbookViewId="0">
      <selection activeCell="L10" sqref="L10:N10"/>
    </sheetView>
  </sheetViews>
  <sheetFormatPr baseColWidth="10" defaultColWidth="8.83203125" defaultRowHeight="15" x14ac:dyDescent="0.2"/>
  <cols>
    <col min="1" max="1" width="2.83203125" customWidth="1"/>
    <col min="2" max="2" width="16.83203125" customWidth="1"/>
    <col min="3" max="3" width="7.1640625" customWidth="1"/>
    <col min="4" max="4" width="13.1640625" bestFit="1" customWidth="1"/>
    <col min="5" max="5" width="3.6640625" customWidth="1"/>
    <col min="6" max="6" width="6.5" customWidth="1"/>
    <col min="7" max="7" width="3.6640625" customWidth="1"/>
    <col min="8" max="8" width="6.6640625" customWidth="1"/>
    <col min="9" max="9" width="6.83203125" customWidth="1"/>
    <col min="10" max="10" width="7.6640625" customWidth="1"/>
    <col min="11" max="11" width="8.83203125" bestFit="1" customWidth="1"/>
    <col min="12" max="12" width="15.5" customWidth="1"/>
    <col min="13" max="13" width="8.5" customWidth="1"/>
    <col min="14" max="14" width="3.33203125" customWidth="1"/>
  </cols>
  <sheetData>
    <row r="1" spans="1:14" ht="27.75" customHeight="1" x14ac:dyDescent="0.2">
      <c r="E1" s="103" t="str">
        <f ca="1">Settings!A7&amp;"-"&amp;MID(CELL("filename",B1),FIND("]",CELL("filename",B1))+1,256)</f>
        <v>BH-58-2-methyl-2-propanol</v>
      </c>
      <c r="F1" s="103"/>
      <c r="G1" s="103"/>
      <c r="H1" s="103"/>
      <c r="I1" s="103"/>
      <c r="J1" s="113" t="s">
        <v>43</v>
      </c>
      <c r="K1" s="113"/>
      <c r="L1" s="113"/>
      <c r="M1" s="104" t="s">
        <v>85</v>
      </c>
      <c r="N1" s="104"/>
    </row>
    <row r="2" spans="1:14" ht="27.75" customHeight="1" x14ac:dyDescent="0.2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</row>
    <row r="3" spans="1:14" ht="51.75" customHeight="1" thickBot="1" x14ac:dyDescent="0.25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</row>
    <row r="4" spans="1:14" x14ac:dyDescent="0.2">
      <c r="A4" s="35"/>
      <c r="B4" s="2" t="s">
        <v>6</v>
      </c>
      <c r="C4" s="1" t="s">
        <v>7</v>
      </c>
      <c r="D4" s="1" t="s">
        <v>8</v>
      </c>
      <c r="E4" s="2"/>
      <c r="F4" s="1" t="s">
        <v>9</v>
      </c>
      <c r="G4" s="2"/>
      <c r="H4" s="1" t="s">
        <v>10</v>
      </c>
      <c r="I4" s="1" t="s">
        <v>11</v>
      </c>
      <c r="J4" s="1" t="s">
        <v>12</v>
      </c>
      <c r="K4" s="1" t="s">
        <v>18</v>
      </c>
      <c r="L4" s="111" t="s">
        <v>17</v>
      </c>
      <c r="M4" s="111"/>
      <c r="N4" s="112"/>
    </row>
    <row r="5" spans="1:14" ht="15" customHeight="1" x14ac:dyDescent="0.2">
      <c r="A5" s="40">
        <v>1</v>
      </c>
      <c r="B5" s="83" t="s">
        <v>37</v>
      </c>
      <c r="C5" s="62">
        <v>1</v>
      </c>
      <c r="D5" s="27">
        <f>IF(E5="mg",H5*I5/IF(K5&gt;0,K5,1),H5*I5/IF(K5&gt;0,K5,1)/1000)</f>
        <v>303</v>
      </c>
      <c r="E5" s="28" t="s">
        <v>3</v>
      </c>
      <c r="F5" s="9" t="str">
        <f>IF(J5&gt;0,
       IF(G5="uL",
            IF(K5&gt;0, H5*I5/K5/J5, H5*I5/J5),
            IF(K5&gt;0, H5*I5/K5/J5/1000, H5*I5/J5/1000)
       ),
""
)</f>
        <v/>
      </c>
      <c r="G5" s="29" t="s">
        <v>2</v>
      </c>
      <c r="H5" s="63">
        <v>121.2</v>
      </c>
      <c r="I5" s="75">
        <v>2.5</v>
      </c>
      <c r="J5" s="62"/>
      <c r="K5" s="67"/>
      <c r="L5" s="105" t="s">
        <v>38</v>
      </c>
      <c r="M5" s="106"/>
      <c r="N5" s="107"/>
    </row>
    <row r="6" spans="1:14" ht="15" customHeight="1" x14ac:dyDescent="0.2">
      <c r="A6" s="39">
        <v>2</v>
      </c>
      <c r="B6" s="31" t="s">
        <v>35</v>
      </c>
      <c r="C6" s="7">
        <v>2</v>
      </c>
      <c r="D6" s="13">
        <f>IF(E6="mg",H6*I6/IF(K6&gt;0,K6,1),H6*I6/IF(K6&gt;0,K6,1)/1000)</f>
        <v>610.79999999999995</v>
      </c>
      <c r="E6" s="8" t="s">
        <v>3</v>
      </c>
      <c r="F6" s="9">
        <f t="shared" ref="F6:F9" si="0">IF(J6&gt;0,
       IF(G6="uL",
            IF(K6&gt;0, H6*I6/K6/J6, H6*I6/J6),
            IF(K6&gt;0, H6*I6/K6/J6/1000, H6*I6/J6/1000)
       ),
""
)</f>
        <v>0.60296150049358344</v>
      </c>
      <c r="G6" s="6" t="s">
        <v>2</v>
      </c>
      <c r="H6" s="63">
        <v>122.16</v>
      </c>
      <c r="I6" s="76">
        <f>$I$5*C6/$C$5</f>
        <v>5</v>
      </c>
      <c r="J6" s="81">
        <v>1.0129999999999999</v>
      </c>
      <c r="K6" s="82"/>
      <c r="L6" s="108" t="s">
        <v>36</v>
      </c>
      <c r="M6" s="109"/>
      <c r="N6" s="110"/>
    </row>
    <row r="7" spans="1:14" x14ac:dyDescent="0.2">
      <c r="A7" s="38">
        <v>3</v>
      </c>
      <c r="B7" s="19" t="s">
        <v>39</v>
      </c>
      <c r="C7" s="16">
        <v>0.15</v>
      </c>
      <c r="D7" s="13">
        <f t="shared" ref="D7:D9" si="1">IF(E7="mg",H7*I7/IF(K7&gt;0,K7,1),H7*I7/IF(K7&gt;0,K7,1)/1000)</f>
        <v>21.039375</v>
      </c>
      <c r="E7" s="18" t="s">
        <v>3</v>
      </c>
      <c r="F7" s="9" t="str">
        <f t="shared" si="0"/>
        <v/>
      </c>
      <c r="G7" s="18" t="s">
        <v>4</v>
      </c>
      <c r="H7" s="64">
        <v>56.104999999999997</v>
      </c>
      <c r="I7" s="76">
        <f t="shared" ref="I7:I8" si="2">$I$5*C7/$C$5</f>
        <v>0.375</v>
      </c>
      <c r="J7" s="72"/>
      <c r="K7" s="69"/>
      <c r="L7" s="108" t="s">
        <v>56</v>
      </c>
      <c r="M7" s="109"/>
      <c r="N7" s="110"/>
    </row>
    <row r="8" spans="1:14" x14ac:dyDescent="0.2">
      <c r="A8" s="47">
        <v>4</v>
      </c>
      <c r="B8" s="19" t="s">
        <v>41</v>
      </c>
      <c r="C8" s="16">
        <v>0.05</v>
      </c>
      <c r="D8" s="17">
        <f t="shared" si="1"/>
        <v>75.878749999999997</v>
      </c>
      <c r="E8" s="18" t="s">
        <v>3</v>
      </c>
      <c r="F8" s="9" t="str">
        <f t="shared" si="0"/>
        <v/>
      </c>
      <c r="G8" s="18" t="s">
        <v>4</v>
      </c>
      <c r="H8" s="64">
        <v>607.03</v>
      </c>
      <c r="I8" s="76">
        <f t="shared" si="2"/>
        <v>0.125</v>
      </c>
      <c r="J8" s="73"/>
      <c r="K8" s="70"/>
      <c r="L8" s="131"/>
      <c r="M8" s="131"/>
      <c r="N8" s="132"/>
    </row>
    <row r="9" spans="1:14" x14ac:dyDescent="0.2">
      <c r="A9" s="36">
        <v>5</v>
      </c>
      <c r="B9" s="19"/>
      <c r="C9" s="16"/>
      <c r="D9" s="17">
        <f t="shared" si="1"/>
        <v>0</v>
      </c>
      <c r="E9" s="18" t="s">
        <v>5</v>
      </c>
      <c r="F9" s="9" t="str">
        <f t="shared" si="0"/>
        <v/>
      </c>
      <c r="G9" s="18" t="s">
        <v>4</v>
      </c>
      <c r="H9" s="64">
        <v>150</v>
      </c>
      <c r="I9" s="76">
        <f>$I$5*C9/$C$5</f>
        <v>0</v>
      </c>
      <c r="J9" s="74"/>
      <c r="K9" s="71"/>
      <c r="L9" s="108"/>
      <c r="M9" s="109"/>
      <c r="N9" s="110"/>
    </row>
    <row r="10" spans="1:14" ht="48" customHeight="1" x14ac:dyDescent="0.2">
      <c r="A10" s="37"/>
      <c r="B10" s="84" t="s">
        <v>91</v>
      </c>
      <c r="C10" s="5"/>
      <c r="D10" s="65">
        <v>5</v>
      </c>
      <c r="E10" s="20" t="s">
        <v>2</v>
      </c>
      <c r="F10" s="5"/>
      <c r="G10" s="4"/>
      <c r="H10" s="3"/>
      <c r="I10" s="122">
        <f>I5/(SUM(D10:D12))</f>
        <v>0.5</v>
      </c>
      <c r="J10" s="119" t="s">
        <v>13</v>
      </c>
      <c r="K10" s="102"/>
      <c r="L10" s="139" t="s">
        <v>92</v>
      </c>
      <c r="M10" s="139"/>
      <c r="N10" s="140"/>
    </row>
    <row r="11" spans="1:14" x14ac:dyDescent="0.2">
      <c r="A11" s="47"/>
      <c r="B11" s="31"/>
      <c r="C11" s="16"/>
      <c r="D11" s="66"/>
      <c r="E11" s="21"/>
      <c r="F11" s="49"/>
      <c r="G11" s="50"/>
      <c r="H11" s="48"/>
      <c r="I11" s="123"/>
      <c r="J11" s="120"/>
      <c r="K11" s="31"/>
      <c r="L11" s="131"/>
      <c r="M11" s="131"/>
      <c r="N11" s="132"/>
    </row>
    <row r="12" spans="1:14" x14ac:dyDescent="0.2">
      <c r="A12" s="36"/>
      <c r="B12" s="32"/>
      <c r="C12" s="16"/>
      <c r="D12" s="66">
        <v>0</v>
      </c>
      <c r="E12" s="21" t="s">
        <v>2</v>
      </c>
      <c r="F12" s="21"/>
      <c r="G12" s="21"/>
      <c r="H12" s="19"/>
      <c r="I12" s="124"/>
      <c r="J12" s="121"/>
      <c r="K12" s="12"/>
      <c r="L12" s="129"/>
      <c r="M12" s="129"/>
      <c r="N12" s="130"/>
    </row>
    <row r="13" spans="1:14" x14ac:dyDescent="0.2">
      <c r="A13" s="37"/>
      <c r="B13" s="33" t="s">
        <v>14</v>
      </c>
      <c r="C13" s="22" t="s">
        <v>15</v>
      </c>
      <c r="D13" s="23">
        <f>IF(E13="mg",H13*I13,H13*I13/1000)</f>
        <v>563.375</v>
      </c>
      <c r="E13" s="24" t="s">
        <v>3</v>
      </c>
      <c r="F13" s="24"/>
      <c r="G13" s="24"/>
      <c r="H13" s="33">
        <v>225.35</v>
      </c>
      <c r="I13" s="23">
        <f>I5</f>
        <v>2.5</v>
      </c>
      <c r="J13" s="22"/>
      <c r="K13" s="25"/>
      <c r="L13" s="116"/>
      <c r="M13" s="116"/>
      <c r="N13" s="117"/>
    </row>
    <row r="14" spans="1:14" x14ac:dyDescent="0.2">
      <c r="A14" s="47"/>
      <c r="B14" s="53"/>
      <c r="C14" s="59" t="s">
        <v>16</v>
      </c>
      <c r="D14" s="77"/>
      <c r="E14" s="56" t="s">
        <v>3</v>
      </c>
      <c r="F14" s="56"/>
      <c r="G14" s="56"/>
      <c r="H14" s="54"/>
      <c r="I14" s="55"/>
      <c r="J14" s="54"/>
      <c r="K14" s="57"/>
      <c r="L14" s="12"/>
      <c r="M14" s="12"/>
      <c r="N14" s="58"/>
    </row>
    <row r="15" spans="1:14" ht="16" thickBot="1" x14ac:dyDescent="0.25">
      <c r="A15" s="34"/>
      <c r="B15" s="10"/>
      <c r="C15" s="60" t="s">
        <v>30</v>
      </c>
      <c r="D15" s="61">
        <f>IF(E13=E14,D14*IF(K14&gt;0,K14,1)/D13, IF(AND(E14="mg",E13="g"),D14*IF(K14&gt;0,K14,1)/D13/1000, IF(AND(E14="g",E13="mg"),D14*IF(K14&gt;0,K14,1)/D13*1000)))</f>
        <v>0</v>
      </c>
      <c r="E15" s="10"/>
      <c r="F15" s="10"/>
      <c r="G15" s="10"/>
      <c r="H15" s="10"/>
      <c r="I15" s="10"/>
      <c r="J15" s="10"/>
      <c r="K15" s="10"/>
      <c r="L15" s="114"/>
      <c r="M15" s="114"/>
      <c r="N15" s="115"/>
    </row>
    <row r="16" spans="1:14" x14ac:dyDescent="0.2">
      <c r="L16" s="11"/>
      <c r="M16" s="11"/>
    </row>
  </sheetData>
  <mergeCells count="17">
    <mergeCell ref="L13:N13"/>
    <mergeCell ref="L15:N15"/>
    <mergeCell ref="L6:N6"/>
    <mergeCell ref="L7:N7"/>
    <mergeCell ref="L8:N8"/>
    <mergeCell ref="L9:N9"/>
    <mergeCell ref="I10:I12"/>
    <mergeCell ref="J10:J12"/>
    <mergeCell ref="L10:N10"/>
    <mergeCell ref="L11:N11"/>
    <mergeCell ref="L12:N12"/>
    <mergeCell ref="E1:I1"/>
    <mergeCell ref="J1:L1"/>
    <mergeCell ref="M1:N1"/>
    <mergeCell ref="A2:N3"/>
    <mergeCell ref="L4:N4"/>
    <mergeCell ref="L5:N5"/>
  </mergeCells>
  <pageMargins left="0.7" right="0.7" top="0.75" bottom="0.75" header="0.3" footer="0.3"/>
  <pageSetup paperSize="9" scale="74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B65A114-3689-7A45-8286-1CA82853863E}">
          <x14:formula1>
            <xm:f>Settings!$B$2:$B$3</xm:f>
          </x14:formula1>
          <xm:sqref>E13 E5:E9</xm:sqref>
        </x14:dataValidation>
        <x14:dataValidation type="list" allowBlank="1" showInputMessage="1" showErrorMessage="1" xr:uid="{A20ADAB6-EDEA-2B41-8067-56B8D87A89FB}">
          <x14:formula1>
            <xm:f>Settings!$A$2:$A$3</xm:f>
          </x14:formula1>
          <xm:sqref>E10:E12 G5:G10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5985B-700A-8A49-8387-900686203EC6}">
  <sheetPr>
    <pageSetUpPr fitToPage="1"/>
  </sheetPr>
  <dimension ref="A1:N16"/>
  <sheetViews>
    <sheetView tabSelected="1" zoomScale="130" zoomScaleNormal="130" zoomScaleSheetLayoutView="100" workbookViewId="0">
      <selection activeCell="L10" sqref="L10:N10"/>
    </sheetView>
  </sheetViews>
  <sheetFormatPr baseColWidth="10" defaultColWidth="8.83203125" defaultRowHeight="15" x14ac:dyDescent="0.2"/>
  <cols>
    <col min="1" max="1" width="2.83203125" customWidth="1"/>
    <col min="2" max="2" width="16.83203125" customWidth="1"/>
    <col min="3" max="3" width="7.1640625" customWidth="1"/>
    <col min="4" max="4" width="13.1640625" bestFit="1" customWidth="1"/>
    <col min="5" max="5" width="3.6640625" customWidth="1"/>
    <col min="6" max="6" width="6.5" customWidth="1"/>
    <col min="7" max="7" width="3.6640625" customWidth="1"/>
    <col min="8" max="8" width="6.6640625" customWidth="1"/>
    <col min="9" max="9" width="6.83203125" customWidth="1"/>
    <col min="10" max="10" width="7.6640625" customWidth="1"/>
    <col min="11" max="11" width="8.83203125" bestFit="1" customWidth="1"/>
    <col min="12" max="12" width="15.5" customWidth="1"/>
    <col min="13" max="13" width="8.5" customWidth="1"/>
    <col min="14" max="14" width="3.33203125" customWidth="1"/>
  </cols>
  <sheetData>
    <row r="1" spans="1:14" ht="27.75" customHeight="1" x14ac:dyDescent="0.2">
      <c r="E1" s="103" t="str">
        <f ca="1">Settings!A7&amp;"-"&amp;MID(CELL("filename",B1),FIND("]",CELL("filename",B1))+1,256)</f>
        <v>BH-59-triethylamine</v>
      </c>
      <c r="F1" s="103"/>
      <c r="G1" s="103"/>
      <c r="H1" s="103"/>
      <c r="I1" s="103"/>
      <c r="J1" s="113" t="s">
        <v>43</v>
      </c>
      <c r="K1" s="113"/>
      <c r="L1" s="113"/>
      <c r="M1" s="104" t="s">
        <v>85</v>
      </c>
      <c r="N1" s="104"/>
    </row>
    <row r="2" spans="1:14" ht="27.75" customHeight="1" x14ac:dyDescent="0.2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</row>
    <row r="3" spans="1:14" ht="51.75" customHeight="1" thickBot="1" x14ac:dyDescent="0.25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</row>
    <row r="4" spans="1:14" x14ac:dyDescent="0.2">
      <c r="A4" s="35"/>
      <c r="B4" s="2" t="s">
        <v>6</v>
      </c>
      <c r="C4" s="1" t="s">
        <v>7</v>
      </c>
      <c r="D4" s="1" t="s">
        <v>8</v>
      </c>
      <c r="E4" s="2"/>
      <c r="F4" s="1" t="s">
        <v>9</v>
      </c>
      <c r="G4" s="2"/>
      <c r="H4" s="1" t="s">
        <v>10</v>
      </c>
      <c r="I4" s="1" t="s">
        <v>11</v>
      </c>
      <c r="J4" s="1" t="s">
        <v>12</v>
      </c>
      <c r="K4" s="1" t="s">
        <v>18</v>
      </c>
      <c r="L4" s="111" t="s">
        <v>17</v>
      </c>
      <c r="M4" s="111"/>
      <c r="N4" s="112"/>
    </row>
    <row r="5" spans="1:14" ht="15" customHeight="1" x14ac:dyDescent="0.2">
      <c r="A5" s="40">
        <v>1</v>
      </c>
      <c r="B5" s="83" t="s">
        <v>37</v>
      </c>
      <c r="C5" s="62">
        <v>1</v>
      </c>
      <c r="D5" s="27">
        <f>IF(E5="mg",H5*I5/IF(K5&gt;0,K5,1),H5*I5/IF(K5&gt;0,K5,1)/1000)</f>
        <v>303</v>
      </c>
      <c r="E5" s="28" t="s">
        <v>3</v>
      </c>
      <c r="F5" s="9" t="str">
        <f>IF(J5&gt;0,
       IF(G5="uL",
            IF(K5&gt;0, H5*I5/K5/J5, H5*I5/J5),
            IF(K5&gt;0, H5*I5/K5/J5/1000, H5*I5/J5/1000)
       ),
""
)</f>
        <v/>
      </c>
      <c r="G5" s="29" t="s">
        <v>2</v>
      </c>
      <c r="H5" s="63">
        <v>121.2</v>
      </c>
      <c r="I5" s="75">
        <v>2.5</v>
      </c>
      <c r="J5" s="62"/>
      <c r="K5" s="67"/>
      <c r="L5" s="105" t="s">
        <v>38</v>
      </c>
      <c r="M5" s="106"/>
      <c r="N5" s="107"/>
    </row>
    <row r="6" spans="1:14" ht="15" customHeight="1" x14ac:dyDescent="0.2">
      <c r="A6" s="39">
        <v>2</v>
      </c>
      <c r="B6" s="31" t="s">
        <v>35</v>
      </c>
      <c r="C6" s="7">
        <v>2</v>
      </c>
      <c r="D6" s="13">
        <f>IF(E6="mg",H6*I6/IF(K6&gt;0,K6,1),H6*I6/IF(K6&gt;0,K6,1)/1000)</f>
        <v>610.79999999999995</v>
      </c>
      <c r="E6" s="8" t="s">
        <v>3</v>
      </c>
      <c r="F6" s="9">
        <f t="shared" ref="F6:F9" si="0">IF(J6&gt;0,
       IF(G6="uL",
            IF(K6&gt;0, H6*I6/K6/J6, H6*I6/J6),
            IF(K6&gt;0, H6*I6/K6/J6/1000, H6*I6/J6/1000)
       ),
""
)</f>
        <v>0.60296150049358344</v>
      </c>
      <c r="G6" s="6" t="s">
        <v>2</v>
      </c>
      <c r="H6" s="63">
        <v>122.16</v>
      </c>
      <c r="I6" s="76">
        <f>$I$5*C6/$C$5</f>
        <v>5</v>
      </c>
      <c r="J6" s="81">
        <v>1.0129999999999999</v>
      </c>
      <c r="K6" s="82"/>
      <c r="L6" s="108" t="s">
        <v>36</v>
      </c>
      <c r="M6" s="109"/>
      <c r="N6" s="110"/>
    </row>
    <row r="7" spans="1:14" x14ac:dyDescent="0.2">
      <c r="A7" s="38">
        <v>3</v>
      </c>
      <c r="B7" s="19" t="s">
        <v>39</v>
      </c>
      <c r="C7" s="16">
        <v>0.15</v>
      </c>
      <c r="D7" s="13">
        <f t="shared" ref="D7:D9" si="1">IF(E7="mg",H7*I7/IF(K7&gt;0,K7,1),H7*I7/IF(K7&gt;0,K7,1)/1000)</f>
        <v>21.039375</v>
      </c>
      <c r="E7" s="18" t="s">
        <v>3</v>
      </c>
      <c r="F7" s="9" t="str">
        <f t="shared" si="0"/>
        <v/>
      </c>
      <c r="G7" s="18" t="s">
        <v>4</v>
      </c>
      <c r="H7" s="64">
        <v>56.104999999999997</v>
      </c>
      <c r="I7" s="76">
        <f t="shared" ref="I7:I8" si="2">$I$5*C7/$C$5</f>
        <v>0.375</v>
      </c>
      <c r="J7" s="72"/>
      <c r="K7" s="69"/>
      <c r="L7" s="108" t="s">
        <v>56</v>
      </c>
      <c r="M7" s="109"/>
      <c r="N7" s="110"/>
    </row>
    <row r="8" spans="1:14" x14ac:dyDescent="0.2">
      <c r="A8" s="47">
        <v>4</v>
      </c>
      <c r="B8" s="19" t="s">
        <v>41</v>
      </c>
      <c r="C8" s="16">
        <v>0.05</v>
      </c>
      <c r="D8" s="17">
        <f t="shared" si="1"/>
        <v>75.878749999999997</v>
      </c>
      <c r="E8" s="18" t="s">
        <v>3</v>
      </c>
      <c r="F8" s="9" t="str">
        <f t="shared" si="0"/>
        <v/>
      </c>
      <c r="G8" s="18" t="s">
        <v>4</v>
      </c>
      <c r="H8" s="64">
        <v>607.03</v>
      </c>
      <c r="I8" s="76">
        <f t="shared" si="2"/>
        <v>0.125</v>
      </c>
      <c r="J8" s="73"/>
      <c r="K8" s="70"/>
      <c r="L8" s="131"/>
      <c r="M8" s="131"/>
      <c r="N8" s="132"/>
    </row>
    <row r="9" spans="1:14" x14ac:dyDescent="0.2">
      <c r="A9" s="36">
        <v>5</v>
      </c>
      <c r="B9" s="19"/>
      <c r="C9" s="16"/>
      <c r="D9" s="17">
        <f t="shared" si="1"/>
        <v>0</v>
      </c>
      <c r="E9" s="18" t="s">
        <v>5</v>
      </c>
      <c r="F9" s="9" t="str">
        <f t="shared" si="0"/>
        <v/>
      </c>
      <c r="G9" s="18" t="s">
        <v>4</v>
      </c>
      <c r="H9" s="64">
        <v>150</v>
      </c>
      <c r="I9" s="76">
        <f>$I$5*C9/$C$5</f>
        <v>0</v>
      </c>
      <c r="J9" s="74"/>
      <c r="K9" s="71"/>
      <c r="L9" s="108"/>
      <c r="M9" s="109"/>
      <c r="N9" s="110"/>
    </row>
    <row r="10" spans="1:14" ht="48" customHeight="1" x14ac:dyDescent="0.2">
      <c r="A10" s="37"/>
      <c r="B10" s="84" t="s">
        <v>93</v>
      </c>
      <c r="C10" s="5"/>
      <c r="D10" s="65">
        <v>5</v>
      </c>
      <c r="E10" s="20" t="s">
        <v>2</v>
      </c>
      <c r="F10" s="5"/>
      <c r="G10" s="4"/>
      <c r="H10" s="3"/>
      <c r="I10" s="122">
        <f>I5/(SUM(D10:D12))</f>
        <v>0.5</v>
      </c>
      <c r="J10" s="119" t="s">
        <v>13</v>
      </c>
      <c r="K10" s="102"/>
      <c r="L10" s="139" t="s">
        <v>94</v>
      </c>
      <c r="M10" s="139"/>
      <c r="N10" s="140"/>
    </row>
    <row r="11" spans="1:14" x14ac:dyDescent="0.2">
      <c r="A11" s="47"/>
      <c r="B11" s="31"/>
      <c r="C11" s="16"/>
      <c r="D11" s="66"/>
      <c r="E11" s="21"/>
      <c r="F11" s="49"/>
      <c r="G11" s="50"/>
      <c r="H11" s="48"/>
      <c r="I11" s="123"/>
      <c r="J11" s="120"/>
      <c r="K11" s="31"/>
      <c r="L11" s="131"/>
      <c r="M11" s="131"/>
      <c r="N11" s="132"/>
    </row>
    <row r="12" spans="1:14" x14ac:dyDescent="0.2">
      <c r="A12" s="36"/>
      <c r="B12" s="32"/>
      <c r="C12" s="16"/>
      <c r="D12" s="66">
        <v>0</v>
      </c>
      <c r="E12" s="21" t="s">
        <v>2</v>
      </c>
      <c r="F12" s="21"/>
      <c r="G12" s="21"/>
      <c r="H12" s="19"/>
      <c r="I12" s="124"/>
      <c r="J12" s="121"/>
      <c r="K12" s="12"/>
      <c r="L12" s="129"/>
      <c r="M12" s="129"/>
      <c r="N12" s="130"/>
    </row>
    <row r="13" spans="1:14" x14ac:dyDescent="0.2">
      <c r="A13" s="37"/>
      <c r="B13" s="33" t="s">
        <v>14</v>
      </c>
      <c r="C13" s="22" t="s">
        <v>15</v>
      </c>
      <c r="D13" s="23">
        <f>IF(E13="mg",H13*I13,H13*I13/1000)</f>
        <v>563.375</v>
      </c>
      <c r="E13" s="24" t="s">
        <v>3</v>
      </c>
      <c r="F13" s="24"/>
      <c r="G13" s="24"/>
      <c r="H13" s="33">
        <v>225.35</v>
      </c>
      <c r="I13" s="23">
        <f>I5</f>
        <v>2.5</v>
      </c>
      <c r="J13" s="22"/>
      <c r="K13" s="25"/>
      <c r="L13" s="116"/>
      <c r="M13" s="116"/>
      <c r="N13" s="117"/>
    </row>
    <row r="14" spans="1:14" x14ac:dyDescent="0.2">
      <c r="A14" s="47"/>
      <c r="B14" s="53"/>
      <c r="C14" s="59" t="s">
        <v>16</v>
      </c>
      <c r="D14" s="77"/>
      <c r="E14" s="56" t="s">
        <v>3</v>
      </c>
      <c r="F14" s="56"/>
      <c r="G14" s="56"/>
      <c r="H14" s="54"/>
      <c r="I14" s="55"/>
      <c r="J14" s="54"/>
      <c r="K14" s="57"/>
      <c r="L14" s="12"/>
      <c r="M14" s="12"/>
      <c r="N14" s="58"/>
    </row>
    <row r="15" spans="1:14" ht="16" thickBot="1" x14ac:dyDescent="0.25">
      <c r="A15" s="34"/>
      <c r="B15" s="10"/>
      <c r="C15" s="60" t="s">
        <v>30</v>
      </c>
      <c r="D15" s="61">
        <f>IF(E13=E14,D14*IF(K14&gt;0,K14,1)/D13, IF(AND(E14="mg",E13="g"),D14*IF(K14&gt;0,K14,1)/D13/1000, IF(AND(E14="g",E13="mg"),D14*IF(K14&gt;0,K14,1)/D13*1000)))</f>
        <v>0</v>
      </c>
      <c r="E15" s="10"/>
      <c r="F15" s="10"/>
      <c r="G15" s="10"/>
      <c r="H15" s="10"/>
      <c r="I15" s="10"/>
      <c r="J15" s="10"/>
      <c r="K15" s="10"/>
      <c r="L15" s="114"/>
      <c r="M15" s="114"/>
      <c r="N15" s="115"/>
    </row>
    <row r="16" spans="1:14" x14ac:dyDescent="0.2">
      <c r="L16" s="11"/>
      <c r="M16" s="11"/>
    </row>
  </sheetData>
  <mergeCells count="17">
    <mergeCell ref="L13:N13"/>
    <mergeCell ref="L15:N15"/>
    <mergeCell ref="L6:N6"/>
    <mergeCell ref="L7:N7"/>
    <mergeCell ref="L8:N8"/>
    <mergeCell ref="L9:N9"/>
    <mergeCell ref="I10:I12"/>
    <mergeCell ref="J10:J12"/>
    <mergeCell ref="L10:N10"/>
    <mergeCell ref="L11:N11"/>
    <mergeCell ref="L12:N12"/>
    <mergeCell ref="E1:I1"/>
    <mergeCell ref="J1:L1"/>
    <mergeCell ref="M1:N1"/>
    <mergeCell ref="A2:N3"/>
    <mergeCell ref="L4:N4"/>
    <mergeCell ref="L5:N5"/>
  </mergeCells>
  <pageMargins left="0.7" right="0.7" top="0.75" bottom="0.75" header="0.3" footer="0.3"/>
  <pageSetup paperSize="9" scale="74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B3793A7-FE57-D94B-83B3-2FC6342306BF}">
          <x14:formula1>
            <xm:f>Settings!$A$2:$A$3</xm:f>
          </x14:formula1>
          <xm:sqref>E10:E12 G5:G10</xm:sqref>
        </x14:dataValidation>
        <x14:dataValidation type="list" allowBlank="1" showInputMessage="1" showErrorMessage="1" xr:uid="{585249C0-CD99-CA4B-9D22-BFACCA90AF58}">
          <x14:formula1>
            <xm:f>Settings!$B$2:$B$3</xm:f>
          </x14:formula1>
          <xm:sqref>E13 E5:E9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8DF4C-7906-A246-AE86-036F53AFD9B4}">
  <sheetPr>
    <pageSetUpPr fitToPage="1"/>
  </sheetPr>
  <dimension ref="A1:N16"/>
  <sheetViews>
    <sheetView tabSelected="1" zoomScale="130" zoomScaleNormal="130" zoomScaleSheetLayoutView="100" workbookViewId="0">
      <selection activeCell="L10" sqref="L10:N10"/>
    </sheetView>
  </sheetViews>
  <sheetFormatPr baseColWidth="10" defaultColWidth="8.83203125" defaultRowHeight="15" x14ac:dyDescent="0.2"/>
  <cols>
    <col min="1" max="1" width="2.83203125" customWidth="1"/>
    <col min="2" max="2" width="16.83203125" customWidth="1"/>
    <col min="3" max="3" width="7.1640625" customWidth="1"/>
    <col min="4" max="4" width="13.1640625" bestFit="1" customWidth="1"/>
    <col min="5" max="5" width="3.6640625" customWidth="1"/>
    <col min="6" max="6" width="6.5" customWidth="1"/>
    <col min="7" max="7" width="3.6640625" customWidth="1"/>
    <col min="8" max="8" width="6.6640625" customWidth="1"/>
    <col min="9" max="9" width="6.83203125" customWidth="1"/>
    <col min="10" max="10" width="7.6640625" customWidth="1"/>
    <col min="11" max="11" width="8.83203125" bestFit="1" customWidth="1"/>
    <col min="12" max="12" width="15.5" customWidth="1"/>
    <col min="13" max="13" width="8.5" customWidth="1"/>
    <col min="14" max="14" width="3.33203125" customWidth="1"/>
  </cols>
  <sheetData>
    <row r="1" spans="1:14" ht="27.75" customHeight="1" x14ac:dyDescent="0.2">
      <c r="E1" s="103" t="str">
        <f ca="1">Settings!A7&amp;"-"&amp;MID(CELL("filename",B1),FIND("]",CELL("filename",B1))+1,256)</f>
        <v>BH-60-cyclohexane</v>
      </c>
      <c r="F1" s="103"/>
      <c r="G1" s="103"/>
      <c r="H1" s="103"/>
      <c r="I1" s="103"/>
      <c r="J1" s="113" t="s">
        <v>43</v>
      </c>
      <c r="K1" s="113"/>
      <c r="L1" s="113"/>
      <c r="M1" s="104" t="s">
        <v>85</v>
      </c>
      <c r="N1" s="104"/>
    </row>
    <row r="2" spans="1:14" ht="27.75" customHeight="1" x14ac:dyDescent="0.2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</row>
    <row r="3" spans="1:14" ht="51.75" customHeight="1" thickBot="1" x14ac:dyDescent="0.25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</row>
    <row r="4" spans="1:14" x14ac:dyDescent="0.2">
      <c r="A4" s="35"/>
      <c r="B4" s="2" t="s">
        <v>6</v>
      </c>
      <c r="C4" s="1" t="s">
        <v>7</v>
      </c>
      <c r="D4" s="1" t="s">
        <v>8</v>
      </c>
      <c r="E4" s="2"/>
      <c r="F4" s="1" t="s">
        <v>9</v>
      </c>
      <c r="G4" s="2"/>
      <c r="H4" s="1" t="s">
        <v>10</v>
      </c>
      <c r="I4" s="1" t="s">
        <v>11</v>
      </c>
      <c r="J4" s="1" t="s">
        <v>12</v>
      </c>
      <c r="K4" s="1" t="s">
        <v>18</v>
      </c>
      <c r="L4" s="111" t="s">
        <v>17</v>
      </c>
      <c r="M4" s="111"/>
      <c r="N4" s="112"/>
    </row>
    <row r="5" spans="1:14" ht="15" customHeight="1" x14ac:dyDescent="0.2">
      <c r="A5" s="40">
        <v>1</v>
      </c>
      <c r="B5" s="83" t="s">
        <v>37</v>
      </c>
      <c r="C5" s="62">
        <v>1</v>
      </c>
      <c r="D5" s="27">
        <f>IF(E5="mg",H5*I5/IF(K5&gt;0,K5,1),H5*I5/IF(K5&gt;0,K5,1)/1000)</f>
        <v>303</v>
      </c>
      <c r="E5" s="28" t="s">
        <v>3</v>
      </c>
      <c r="F5" s="9" t="str">
        <f>IF(J5&gt;0,
       IF(G5="uL",
            IF(K5&gt;0, H5*I5/K5/J5, H5*I5/J5),
            IF(K5&gt;0, H5*I5/K5/J5/1000, H5*I5/J5/1000)
       ),
""
)</f>
        <v/>
      </c>
      <c r="G5" s="29" t="s">
        <v>2</v>
      </c>
      <c r="H5" s="63">
        <v>121.2</v>
      </c>
      <c r="I5" s="75">
        <v>2.5</v>
      </c>
      <c r="J5" s="62"/>
      <c r="K5" s="67"/>
      <c r="L5" s="105" t="s">
        <v>38</v>
      </c>
      <c r="M5" s="106"/>
      <c r="N5" s="107"/>
    </row>
    <row r="6" spans="1:14" ht="15" customHeight="1" x14ac:dyDescent="0.2">
      <c r="A6" s="39">
        <v>2</v>
      </c>
      <c r="B6" s="31" t="s">
        <v>35</v>
      </c>
      <c r="C6" s="7">
        <v>2</v>
      </c>
      <c r="D6" s="13">
        <f>IF(E6="mg",H6*I6/IF(K6&gt;0,K6,1),H6*I6/IF(K6&gt;0,K6,1)/1000)</f>
        <v>610.79999999999995</v>
      </c>
      <c r="E6" s="8" t="s">
        <v>3</v>
      </c>
      <c r="F6" s="9">
        <f t="shared" ref="F6:F9" si="0">IF(J6&gt;0,
       IF(G6="uL",
            IF(K6&gt;0, H6*I6/K6/J6, H6*I6/J6),
            IF(K6&gt;0, H6*I6/K6/J6/1000, H6*I6/J6/1000)
       ),
""
)</f>
        <v>0.60296150049358344</v>
      </c>
      <c r="G6" s="6" t="s">
        <v>2</v>
      </c>
      <c r="H6" s="63">
        <v>122.16</v>
      </c>
      <c r="I6" s="76">
        <f>$I$5*C6/$C$5</f>
        <v>5</v>
      </c>
      <c r="J6" s="81">
        <v>1.0129999999999999</v>
      </c>
      <c r="K6" s="82"/>
      <c r="L6" s="108" t="s">
        <v>36</v>
      </c>
      <c r="M6" s="109"/>
      <c r="N6" s="110"/>
    </row>
    <row r="7" spans="1:14" x14ac:dyDescent="0.2">
      <c r="A7" s="38">
        <v>3</v>
      </c>
      <c r="B7" s="19" t="s">
        <v>39</v>
      </c>
      <c r="C7" s="16">
        <v>0.15</v>
      </c>
      <c r="D7" s="13">
        <f t="shared" ref="D7:D9" si="1">IF(E7="mg",H7*I7/IF(K7&gt;0,K7,1),H7*I7/IF(K7&gt;0,K7,1)/1000)</f>
        <v>21.039375</v>
      </c>
      <c r="E7" s="18" t="s">
        <v>3</v>
      </c>
      <c r="F7" s="9" t="str">
        <f t="shared" si="0"/>
        <v/>
      </c>
      <c r="G7" s="18" t="s">
        <v>4</v>
      </c>
      <c r="H7" s="64">
        <v>56.104999999999997</v>
      </c>
      <c r="I7" s="76">
        <f t="shared" ref="I7:I8" si="2">$I$5*C7/$C$5</f>
        <v>0.375</v>
      </c>
      <c r="J7" s="72"/>
      <c r="K7" s="69"/>
      <c r="L7" s="108" t="s">
        <v>56</v>
      </c>
      <c r="M7" s="109"/>
      <c r="N7" s="110"/>
    </row>
    <row r="8" spans="1:14" x14ac:dyDescent="0.2">
      <c r="A8" s="47">
        <v>4</v>
      </c>
      <c r="B8" s="19" t="s">
        <v>41</v>
      </c>
      <c r="C8" s="16">
        <v>0.05</v>
      </c>
      <c r="D8" s="17">
        <f t="shared" si="1"/>
        <v>75.878749999999997</v>
      </c>
      <c r="E8" s="18" t="s">
        <v>3</v>
      </c>
      <c r="F8" s="9" t="str">
        <f t="shared" si="0"/>
        <v/>
      </c>
      <c r="G8" s="18" t="s">
        <v>4</v>
      </c>
      <c r="H8" s="64">
        <v>607.03</v>
      </c>
      <c r="I8" s="76">
        <f t="shared" si="2"/>
        <v>0.125</v>
      </c>
      <c r="J8" s="73"/>
      <c r="K8" s="70"/>
      <c r="L8" s="131"/>
      <c r="M8" s="131"/>
      <c r="N8" s="132"/>
    </row>
    <row r="9" spans="1:14" x14ac:dyDescent="0.2">
      <c r="A9" s="36">
        <v>5</v>
      </c>
      <c r="B9" s="19"/>
      <c r="C9" s="16"/>
      <c r="D9" s="17">
        <f t="shared" si="1"/>
        <v>0</v>
      </c>
      <c r="E9" s="18" t="s">
        <v>5</v>
      </c>
      <c r="F9" s="9" t="str">
        <f t="shared" si="0"/>
        <v/>
      </c>
      <c r="G9" s="18" t="s">
        <v>4</v>
      </c>
      <c r="H9" s="64">
        <v>150</v>
      </c>
      <c r="I9" s="76">
        <f>$I$5*C9/$C$5</f>
        <v>0</v>
      </c>
      <c r="J9" s="74"/>
      <c r="K9" s="71"/>
      <c r="L9" s="108"/>
      <c r="M9" s="109"/>
      <c r="N9" s="110"/>
    </row>
    <row r="10" spans="1:14" ht="48" customHeight="1" x14ac:dyDescent="0.2">
      <c r="A10" s="37"/>
      <c r="B10" s="84" t="s">
        <v>95</v>
      </c>
      <c r="C10" s="5"/>
      <c r="D10" s="65">
        <v>5</v>
      </c>
      <c r="E10" s="20" t="s">
        <v>2</v>
      </c>
      <c r="F10" s="5"/>
      <c r="G10" s="4"/>
      <c r="H10" s="3"/>
      <c r="I10" s="122">
        <f>I5/(SUM(D10:D12))</f>
        <v>0.5</v>
      </c>
      <c r="J10" s="119" t="s">
        <v>13</v>
      </c>
      <c r="K10" s="102"/>
      <c r="L10" s="139" t="s">
        <v>96</v>
      </c>
      <c r="M10" s="139"/>
      <c r="N10" s="140"/>
    </row>
    <row r="11" spans="1:14" x14ac:dyDescent="0.2">
      <c r="A11" s="47"/>
      <c r="B11" s="31"/>
      <c r="C11" s="16"/>
      <c r="D11" s="66"/>
      <c r="E11" s="21"/>
      <c r="F11" s="49"/>
      <c r="G11" s="50"/>
      <c r="H11" s="48"/>
      <c r="I11" s="123"/>
      <c r="J11" s="120"/>
      <c r="K11" s="31"/>
      <c r="L11" s="131"/>
      <c r="M11" s="131"/>
      <c r="N11" s="132"/>
    </row>
    <row r="12" spans="1:14" x14ac:dyDescent="0.2">
      <c r="A12" s="36"/>
      <c r="B12" s="32"/>
      <c r="C12" s="16"/>
      <c r="D12" s="66">
        <v>0</v>
      </c>
      <c r="E12" s="21" t="s">
        <v>2</v>
      </c>
      <c r="F12" s="21"/>
      <c r="G12" s="21"/>
      <c r="H12" s="19"/>
      <c r="I12" s="124"/>
      <c r="J12" s="121"/>
      <c r="K12" s="12"/>
      <c r="L12" s="129"/>
      <c r="M12" s="129"/>
      <c r="N12" s="130"/>
    </row>
    <row r="13" spans="1:14" x14ac:dyDescent="0.2">
      <c r="A13" s="37"/>
      <c r="B13" s="33" t="s">
        <v>14</v>
      </c>
      <c r="C13" s="22" t="s">
        <v>15</v>
      </c>
      <c r="D13" s="23">
        <f>IF(E13="mg",H13*I13,H13*I13/1000)</f>
        <v>563.375</v>
      </c>
      <c r="E13" s="24" t="s">
        <v>3</v>
      </c>
      <c r="F13" s="24"/>
      <c r="G13" s="24"/>
      <c r="H13" s="33">
        <v>225.35</v>
      </c>
      <c r="I13" s="23">
        <f>I5</f>
        <v>2.5</v>
      </c>
      <c r="J13" s="22"/>
      <c r="K13" s="25"/>
      <c r="L13" s="116"/>
      <c r="M13" s="116"/>
      <c r="N13" s="117"/>
    </row>
    <row r="14" spans="1:14" x14ac:dyDescent="0.2">
      <c r="A14" s="47"/>
      <c r="B14" s="53"/>
      <c r="C14" s="59" t="s">
        <v>16</v>
      </c>
      <c r="D14" s="77"/>
      <c r="E14" s="56" t="s">
        <v>3</v>
      </c>
      <c r="F14" s="56"/>
      <c r="G14" s="56"/>
      <c r="H14" s="54"/>
      <c r="I14" s="55"/>
      <c r="J14" s="54"/>
      <c r="K14" s="57"/>
      <c r="L14" s="12"/>
      <c r="M14" s="12"/>
      <c r="N14" s="58"/>
    </row>
    <row r="15" spans="1:14" ht="16" thickBot="1" x14ac:dyDescent="0.25">
      <c r="A15" s="34"/>
      <c r="B15" s="10"/>
      <c r="C15" s="60" t="s">
        <v>30</v>
      </c>
      <c r="D15" s="61">
        <f>IF(E13=E14,D14*IF(K14&gt;0,K14,1)/D13, IF(AND(E14="mg",E13="g"),D14*IF(K14&gt;0,K14,1)/D13/1000, IF(AND(E14="g",E13="mg"),D14*IF(K14&gt;0,K14,1)/D13*1000)))</f>
        <v>0</v>
      </c>
      <c r="E15" s="10"/>
      <c r="F15" s="10"/>
      <c r="G15" s="10"/>
      <c r="H15" s="10"/>
      <c r="I15" s="10"/>
      <c r="J15" s="10"/>
      <c r="K15" s="10"/>
      <c r="L15" s="114"/>
      <c r="M15" s="114"/>
      <c r="N15" s="115"/>
    </row>
    <row r="16" spans="1:14" x14ac:dyDescent="0.2">
      <c r="L16" s="11"/>
      <c r="M16" s="11"/>
    </row>
  </sheetData>
  <mergeCells count="17">
    <mergeCell ref="L13:N13"/>
    <mergeCell ref="L15:N15"/>
    <mergeCell ref="L6:N6"/>
    <mergeCell ref="L7:N7"/>
    <mergeCell ref="L8:N8"/>
    <mergeCell ref="L9:N9"/>
    <mergeCell ref="I10:I12"/>
    <mergeCell ref="J10:J12"/>
    <mergeCell ref="L10:N10"/>
    <mergeCell ref="L11:N11"/>
    <mergeCell ref="L12:N12"/>
    <mergeCell ref="E1:I1"/>
    <mergeCell ref="J1:L1"/>
    <mergeCell ref="M1:N1"/>
    <mergeCell ref="A2:N3"/>
    <mergeCell ref="L4:N4"/>
    <mergeCell ref="L5:N5"/>
  </mergeCells>
  <pageMargins left="0.7" right="0.7" top="0.75" bottom="0.75" header="0.3" footer="0.3"/>
  <pageSetup paperSize="9" scale="74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F7D53ED-8B29-1A44-BA8D-09978A52BAA1}">
          <x14:formula1>
            <xm:f>Settings!$B$2:$B$3</xm:f>
          </x14:formula1>
          <xm:sqref>E13 E5:E9</xm:sqref>
        </x14:dataValidation>
        <x14:dataValidation type="list" allowBlank="1" showInputMessage="1" showErrorMessage="1" xr:uid="{9169D9FE-F378-A74C-8B6B-889955E9B0A4}">
          <x14:formula1>
            <xm:f>Settings!$A$2:$A$3</xm:f>
          </x14:formula1>
          <xm:sqref>E10:E12 G5:G10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4"/>
  <sheetViews>
    <sheetView workbookViewId="0"/>
  </sheetViews>
  <sheetFormatPr baseColWidth="10" defaultColWidth="8.83203125" defaultRowHeight="15" x14ac:dyDescent="0.2"/>
  <cols>
    <col min="1" max="1" width="92.33203125" bestFit="1" customWidth="1"/>
  </cols>
  <sheetData>
    <row r="1" spans="1:1" ht="19" x14ac:dyDescent="0.25">
      <c r="A1" s="45" t="s">
        <v>24</v>
      </c>
    </row>
    <row r="3" spans="1:1" ht="16" x14ac:dyDescent="0.2">
      <c r="A3" s="46" t="s">
        <v>25</v>
      </c>
    </row>
    <row r="4" spans="1:1" ht="16" x14ac:dyDescent="0.2">
      <c r="A4" s="46" t="s">
        <v>26</v>
      </c>
    </row>
    <row r="5" spans="1:1" ht="16" x14ac:dyDescent="0.2">
      <c r="A5" s="46" t="s">
        <v>27</v>
      </c>
    </row>
    <row r="6" spans="1:1" ht="32" x14ac:dyDescent="0.2">
      <c r="A6" s="46" t="s">
        <v>28</v>
      </c>
    </row>
    <row r="7" spans="1:1" ht="16" x14ac:dyDescent="0.2">
      <c r="A7" s="46" t="s">
        <v>29</v>
      </c>
    </row>
    <row r="8" spans="1:1" ht="16" x14ac:dyDescent="0.2">
      <c r="A8" s="46" t="s">
        <v>31</v>
      </c>
    </row>
    <row r="9" spans="1:1" ht="16" x14ac:dyDescent="0.2">
      <c r="A9" s="46" t="s">
        <v>32</v>
      </c>
    </row>
    <row r="10" spans="1:1" ht="16" x14ac:dyDescent="0.2">
      <c r="A10" s="46" t="s">
        <v>33</v>
      </c>
    </row>
    <row r="11" spans="1:1" ht="16" x14ac:dyDescent="0.2">
      <c r="A11" s="46" t="s">
        <v>34</v>
      </c>
    </row>
    <row r="12" spans="1:1" x14ac:dyDescent="0.2">
      <c r="A12" s="46"/>
    </row>
    <row r="13" spans="1:1" x14ac:dyDescent="0.2">
      <c r="A13" s="46"/>
    </row>
    <row r="14" spans="1:1" x14ac:dyDescent="0.2">
      <c r="A14" s="46"/>
    </row>
    <row r="15" spans="1:1" x14ac:dyDescent="0.2">
      <c r="A15" s="46"/>
    </row>
    <row r="16" spans="1:1" x14ac:dyDescent="0.2">
      <c r="A16" s="46"/>
    </row>
    <row r="17" spans="1:1" x14ac:dyDescent="0.2">
      <c r="A17" s="46"/>
    </row>
    <row r="18" spans="1:1" x14ac:dyDescent="0.2">
      <c r="A18" s="46"/>
    </row>
    <row r="19" spans="1:1" x14ac:dyDescent="0.2">
      <c r="A19" s="46"/>
    </row>
    <row r="20" spans="1:1" x14ac:dyDescent="0.2">
      <c r="A20" s="46"/>
    </row>
    <row r="21" spans="1:1" x14ac:dyDescent="0.2">
      <c r="A21" s="46"/>
    </row>
    <row r="22" spans="1:1" x14ac:dyDescent="0.2">
      <c r="A22" s="46"/>
    </row>
    <row r="23" spans="1:1" x14ac:dyDescent="0.2">
      <c r="A23" s="46"/>
    </row>
    <row r="24" spans="1:1" x14ac:dyDescent="0.2">
      <c r="A24" s="4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2A2E0-653D-6143-BD6A-87B293D2743F}">
  <sheetPr>
    <pageSetUpPr fitToPage="1"/>
  </sheetPr>
  <dimension ref="A1:N16"/>
  <sheetViews>
    <sheetView zoomScale="130" zoomScaleNormal="130" zoomScaleSheetLayoutView="100" workbookViewId="0">
      <selection activeCell="L10" sqref="L10:N10"/>
    </sheetView>
  </sheetViews>
  <sheetFormatPr baseColWidth="10" defaultColWidth="8.83203125" defaultRowHeight="15" x14ac:dyDescent="0.2"/>
  <cols>
    <col min="1" max="1" width="2.83203125" customWidth="1"/>
    <col min="2" max="2" width="16.83203125" customWidth="1"/>
    <col min="3" max="3" width="7.1640625" customWidth="1"/>
    <col min="4" max="4" width="13.1640625" bestFit="1" customWidth="1"/>
    <col min="5" max="5" width="3.6640625" customWidth="1"/>
    <col min="6" max="6" width="6.5" customWidth="1"/>
    <col min="7" max="7" width="3.6640625" customWidth="1"/>
    <col min="8" max="8" width="6.6640625" customWidth="1"/>
    <col min="9" max="9" width="6.83203125" customWidth="1"/>
    <col min="10" max="10" width="7.6640625" customWidth="1"/>
    <col min="11" max="11" width="8.83203125" bestFit="1" customWidth="1"/>
    <col min="12" max="12" width="15.5" customWidth="1"/>
    <col min="13" max="13" width="8.5" customWidth="1"/>
    <col min="14" max="14" width="3.33203125" customWidth="1"/>
  </cols>
  <sheetData>
    <row r="1" spans="1:14" ht="27.75" customHeight="1" x14ac:dyDescent="0.2">
      <c r="E1" s="103" t="str">
        <f ca="1">Settings!A7&amp;"-"&amp;MID(CELL("filename",B1),FIND("]",CELL("filename",B1))+1,256)</f>
        <v>BH-36-Toluene</v>
      </c>
      <c r="F1" s="103"/>
      <c r="G1" s="103"/>
      <c r="H1" s="103"/>
      <c r="I1" s="103"/>
      <c r="J1" s="113" t="s">
        <v>43</v>
      </c>
      <c r="K1" s="113"/>
      <c r="L1" s="113"/>
      <c r="M1" s="104" t="s">
        <v>44</v>
      </c>
      <c r="N1" s="104"/>
    </row>
    <row r="2" spans="1:14" ht="27.75" customHeight="1" x14ac:dyDescent="0.2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</row>
    <row r="3" spans="1:14" ht="51.75" customHeight="1" thickBot="1" x14ac:dyDescent="0.25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</row>
    <row r="4" spans="1:14" x14ac:dyDescent="0.2">
      <c r="A4" s="35"/>
      <c r="B4" s="2" t="s">
        <v>6</v>
      </c>
      <c r="C4" s="1" t="s">
        <v>7</v>
      </c>
      <c r="D4" s="1" t="s">
        <v>8</v>
      </c>
      <c r="E4" s="2"/>
      <c r="F4" s="1" t="s">
        <v>9</v>
      </c>
      <c r="G4" s="2"/>
      <c r="H4" s="1" t="s">
        <v>10</v>
      </c>
      <c r="I4" s="1" t="s">
        <v>11</v>
      </c>
      <c r="J4" s="1" t="s">
        <v>12</v>
      </c>
      <c r="K4" s="1" t="s">
        <v>18</v>
      </c>
      <c r="L4" s="111" t="s">
        <v>17</v>
      </c>
      <c r="M4" s="111"/>
      <c r="N4" s="112"/>
    </row>
    <row r="5" spans="1:14" ht="15" customHeight="1" x14ac:dyDescent="0.2">
      <c r="A5" s="40">
        <v>1</v>
      </c>
      <c r="B5" s="30" t="s">
        <v>35</v>
      </c>
      <c r="C5" s="62">
        <v>1</v>
      </c>
      <c r="D5" s="27">
        <f>IF(E5="mg",H5*I5/IF(K5&gt;0,K5,1),H5*I5/IF(K5&gt;0,K5,1)/1000)</f>
        <v>305.41000000000003</v>
      </c>
      <c r="E5" s="28" t="s">
        <v>3</v>
      </c>
      <c r="F5" s="9">
        <f>IF(J5&gt;0,
       IF(G5="uL",
            IF(K5&gt;0, H5*I5/K5/J5, H5*I5/J5),
            IF(K5&gt;0, H5*I5/K5/J5/1000, H5*I5/J5/1000)
       ),
""
)</f>
        <v>0.30149062191510373</v>
      </c>
      <c r="G5" s="29" t="s">
        <v>2</v>
      </c>
      <c r="H5" s="62">
        <v>122.164</v>
      </c>
      <c r="I5" s="75">
        <v>2.5</v>
      </c>
      <c r="J5" s="62">
        <v>1.0129999999999999</v>
      </c>
      <c r="K5" s="67">
        <v>1</v>
      </c>
      <c r="L5" s="105" t="s">
        <v>36</v>
      </c>
      <c r="M5" s="106"/>
      <c r="N5" s="107"/>
    </row>
    <row r="6" spans="1:14" ht="15" customHeight="1" x14ac:dyDescent="0.2">
      <c r="A6" s="39">
        <v>2</v>
      </c>
      <c r="B6" s="31" t="s">
        <v>37</v>
      </c>
      <c r="C6" s="7">
        <v>1</v>
      </c>
      <c r="D6" s="13">
        <f>IF(E6="mg",H6*I6/IF(K6&gt;0,K6,1),H6*I6/IF(K6&gt;0,K6,1)/1000)</f>
        <v>303</v>
      </c>
      <c r="E6" s="8" t="s">
        <v>3</v>
      </c>
      <c r="F6" s="9" t="str">
        <f t="shared" ref="F6:F9" si="0">IF(J6&gt;0,
       IF(G6="uL",
            IF(K6&gt;0, H6*I6/K6/J6, H6*I6/J6),
            IF(K6&gt;0, H6*I6/K6/J6/1000, H6*I6/J6/1000)
       ),
""
)</f>
        <v/>
      </c>
      <c r="G6" s="6" t="s">
        <v>2</v>
      </c>
      <c r="H6" s="63">
        <v>121.2</v>
      </c>
      <c r="I6" s="76">
        <f>$I$5*C6/$C$5</f>
        <v>2.5</v>
      </c>
      <c r="J6" s="63"/>
      <c r="K6" s="68"/>
      <c r="L6" s="125" t="s">
        <v>38</v>
      </c>
      <c r="M6" s="125"/>
      <c r="N6" s="126"/>
    </row>
    <row r="7" spans="1:14" x14ac:dyDescent="0.2">
      <c r="A7" s="38">
        <v>3</v>
      </c>
      <c r="B7" s="19" t="s">
        <v>39</v>
      </c>
      <c r="C7" s="16">
        <v>0.15</v>
      </c>
      <c r="D7" s="13">
        <f t="shared" ref="D7:D9" si="1">IF(E7="mg",H7*I7/IF(K7&gt;0,K7,1),H7*I7/IF(K7&gt;0,K7,1)/1000)</f>
        <v>21.039375</v>
      </c>
      <c r="E7" s="18" t="s">
        <v>3</v>
      </c>
      <c r="F7" s="9" t="str">
        <f t="shared" si="0"/>
        <v/>
      </c>
      <c r="G7" s="18" t="s">
        <v>4</v>
      </c>
      <c r="H7" s="64">
        <v>56.104999999999997</v>
      </c>
      <c r="I7" s="76">
        <f t="shared" ref="I7:I8" si="2">$I$5*C7/$C$5</f>
        <v>0.375</v>
      </c>
      <c r="J7" s="72"/>
      <c r="K7" s="69"/>
      <c r="L7" s="108" t="s">
        <v>40</v>
      </c>
      <c r="M7" s="109"/>
      <c r="N7" s="110"/>
    </row>
    <row r="8" spans="1:14" x14ac:dyDescent="0.2">
      <c r="A8" s="47">
        <v>4</v>
      </c>
      <c r="B8" s="19" t="s">
        <v>41</v>
      </c>
      <c r="C8" s="16">
        <v>0.05</v>
      </c>
      <c r="D8" s="17">
        <f t="shared" si="1"/>
        <v>75.878749999999997</v>
      </c>
      <c r="E8" s="18" t="s">
        <v>3</v>
      </c>
      <c r="F8" s="9" t="str">
        <f t="shared" si="0"/>
        <v/>
      </c>
      <c r="G8" s="18" t="s">
        <v>4</v>
      </c>
      <c r="H8" s="64">
        <v>607.03</v>
      </c>
      <c r="I8" s="76">
        <f t="shared" si="2"/>
        <v>0.125</v>
      </c>
      <c r="J8" s="73"/>
      <c r="K8" s="70"/>
      <c r="L8" s="131"/>
      <c r="M8" s="131"/>
      <c r="N8" s="132"/>
    </row>
    <row r="9" spans="1:14" x14ac:dyDescent="0.2">
      <c r="A9" s="36">
        <v>5</v>
      </c>
      <c r="B9" s="19"/>
      <c r="C9" s="16"/>
      <c r="D9" s="17">
        <f t="shared" si="1"/>
        <v>0</v>
      </c>
      <c r="E9" s="18" t="s">
        <v>5</v>
      </c>
      <c r="F9" s="9" t="str">
        <f t="shared" si="0"/>
        <v/>
      </c>
      <c r="G9" s="18" t="s">
        <v>4</v>
      </c>
      <c r="H9" s="64">
        <v>150</v>
      </c>
      <c r="I9" s="76">
        <f>$I$5*C9/$C$5</f>
        <v>0</v>
      </c>
      <c r="J9" s="74"/>
      <c r="K9" s="71"/>
      <c r="L9" s="108"/>
      <c r="M9" s="109"/>
      <c r="N9" s="110"/>
    </row>
    <row r="10" spans="1:14" ht="31" customHeight="1" x14ac:dyDescent="0.2">
      <c r="A10" s="37"/>
      <c r="B10" s="3" t="s">
        <v>42</v>
      </c>
      <c r="C10" s="5"/>
      <c r="D10" s="65">
        <v>5</v>
      </c>
      <c r="E10" s="20" t="s">
        <v>2</v>
      </c>
      <c r="F10" s="5"/>
      <c r="G10" s="4"/>
      <c r="H10" s="3"/>
      <c r="I10" s="122">
        <f>I5/(SUM(D10:D12))</f>
        <v>0.5</v>
      </c>
      <c r="J10" s="119" t="s">
        <v>13</v>
      </c>
      <c r="K10" s="44"/>
      <c r="L10" s="127" t="s">
        <v>58</v>
      </c>
      <c r="M10" s="127"/>
      <c r="N10" s="128"/>
    </row>
    <row r="11" spans="1:14" x14ac:dyDescent="0.2">
      <c r="A11" s="47"/>
      <c r="B11" s="32"/>
      <c r="C11" s="16"/>
      <c r="D11" s="66">
        <v>0</v>
      </c>
      <c r="E11" s="21" t="s">
        <v>2</v>
      </c>
      <c r="F11" s="49"/>
      <c r="G11" s="50"/>
      <c r="H11" s="48"/>
      <c r="I11" s="123"/>
      <c r="J11" s="120"/>
      <c r="K11" s="12"/>
      <c r="L11" s="51"/>
      <c r="M11" s="51"/>
      <c r="N11" s="52"/>
    </row>
    <row r="12" spans="1:14" x14ac:dyDescent="0.2">
      <c r="A12" s="36"/>
      <c r="B12" s="32"/>
      <c r="C12" s="16"/>
      <c r="D12" s="66">
        <v>0</v>
      </c>
      <c r="E12" s="21" t="s">
        <v>2</v>
      </c>
      <c r="F12" s="21"/>
      <c r="G12" s="21"/>
      <c r="H12" s="19"/>
      <c r="I12" s="124"/>
      <c r="J12" s="121"/>
      <c r="K12" s="12"/>
      <c r="L12" s="129"/>
      <c r="M12" s="129"/>
      <c r="N12" s="130"/>
    </row>
    <row r="13" spans="1:14" x14ac:dyDescent="0.2">
      <c r="A13" s="37"/>
      <c r="B13" s="33" t="s">
        <v>14</v>
      </c>
      <c r="C13" s="22" t="s">
        <v>15</v>
      </c>
      <c r="D13" s="23">
        <f>IF(E13="mg",H13*I13,H13*I13/1000)</f>
        <v>270</v>
      </c>
      <c r="E13" s="24" t="s">
        <v>3</v>
      </c>
      <c r="F13" s="24"/>
      <c r="G13" s="24"/>
      <c r="H13" s="33">
        <v>108</v>
      </c>
      <c r="I13" s="23">
        <f>I5</f>
        <v>2.5</v>
      </c>
      <c r="J13" s="22"/>
      <c r="K13" s="25"/>
      <c r="L13" s="116"/>
      <c r="M13" s="116"/>
      <c r="N13" s="117"/>
    </row>
    <row r="14" spans="1:14" x14ac:dyDescent="0.2">
      <c r="A14" s="47"/>
      <c r="B14" s="53"/>
      <c r="C14" s="59" t="s">
        <v>16</v>
      </c>
      <c r="D14" s="77"/>
      <c r="E14" s="56" t="s">
        <v>3</v>
      </c>
      <c r="F14" s="56"/>
      <c r="G14" s="56"/>
      <c r="H14" s="54"/>
      <c r="I14" s="55"/>
      <c r="J14" s="54"/>
      <c r="K14" s="57"/>
      <c r="L14" s="12"/>
      <c r="M14" s="12"/>
      <c r="N14" s="58"/>
    </row>
    <row r="15" spans="1:14" ht="16" thickBot="1" x14ac:dyDescent="0.25">
      <c r="A15" s="34"/>
      <c r="B15" s="10"/>
      <c r="C15" s="60" t="s">
        <v>30</v>
      </c>
      <c r="D15" s="61">
        <f>IF(E13=E14,D14*IF(K14&gt;0,K14,1)/D13, IF(AND(E14="mg",E13="g"),D14*IF(K14&gt;0,K14,1)/D13/1000, IF(AND(E14="g",E13="mg"),D14*IF(K14&gt;0,K14,1)/D13*1000)))</f>
        <v>0</v>
      </c>
      <c r="E15" s="10"/>
      <c r="F15" s="10"/>
      <c r="G15" s="10"/>
      <c r="H15" s="10"/>
      <c r="I15" s="10"/>
      <c r="J15" s="10"/>
      <c r="K15" s="10"/>
      <c r="L15" s="114"/>
      <c r="M15" s="114"/>
      <c r="N15" s="115"/>
    </row>
    <row r="16" spans="1:14" x14ac:dyDescent="0.2">
      <c r="L16" s="11"/>
      <c r="M16" s="11"/>
    </row>
  </sheetData>
  <mergeCells count="16">
    <mergeCell ref="L13:N13"/>
    <mergeCell ref="L15:N15"/>
    <mergeCell ref="L6:N6"/>
    <mergeCell ref="L7:N7"/>
    <mergeCell ref="L8:N8"/>
    <mergeCell ref="L9:N9"/>
    <mergeCell ref="I10:I12"/>
    <mergeCell ref="J10:J12"/>
    <mergeCell ref="L10:N10"/>
    <mergeCell ref="L12:N12"/>
    <mergeCell ref="E1:I1"/>
    <mergeCell ref="J1:L1"/>
    <mergeCell ref="M1:N1"/>
    <mergeCell ref="A2:N3"/>
    <mergeCell ref="L4:N4"/>
    <mergeCell ref="L5:N5"/>
  </mergeCells>
  <pageMargins left="0.7" right="0.7" top="0.75" bottom="0.75" header="0.3" footer="0.3"/>
  <pageSetup paperSize="9" scale="74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5976FF9-AA27-604F-A332-AF9221382589}">
          <x14:formula1>
            <xm:f>Settings!$A$2:$A$3</xm:f>
          </x14:formula1>
          <xm:sqref>E10:E12 G5:G10</xm:sqref>
        </x14:dataValidation>
        <x14:dataValidation type="list" allowBlank="1" showInputMessage="1" showErrorMessage="1" xr:uid="{44CB8F3B-EB27-214D-B4A0-7FC014A6B467}">
          <x14:formula1>
            <xm:f>Settings!$B$2:$B$3</xm:f>
          </x14:formula1>
          <xm:sqref>E13 E5:E9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B0362-1E3A-9A4D-98C0-362CF8FDAE40}">
  <sheetPr>
    <pageSetUpPr fitToPage="1"/>
  </sheetPr>
  <dimension ref="A1:N16"/>
  <sheetViews>
    <sheetView zoomScale="130" zoomScaleNormal="130" zoomScaleSheetLayoutView="100" workbookViewId="0">
      <selection activeCell="Q10" sqref="Q10"/>
    </sheetView>
  </sheetViews>
  <sheetFormatPr baseColWidth="10" defaultColWidth="8.83203125" defaultRowHeight="15" x14ac:dyDescent="0.2"/>
  <cols>
    <col min="1" max="1" width="2.83203125" customWidth="1"/>
    <col min="2" max="2" width="16.83203125" customWidth="1"/>
    <col min="3" max="3" width="7.1640625" customWidth="1"/>
    <col min="4" max="4" width="13.1640625" bestFit="1" customWidth="1"/>
    <col min="5" max="5" width="3.6640625" customWidth="1"/>
    <col min="6" max="6" width="6.5" customWidth="1"/>
    <col min="7" max="7" width="3.6640625" customWidth="1"/>
    <col min="8" max="8" width="6.6640625" customWidth="1"/>
    <col min="9" max="9" width="6.83203125" customWidth="1"/>
    <col min="10" max="10" width="7.6640625" customWidth="1"/>
    <col min="11" max="11" width="8.83203125" bestFit="1" customWidth="1"/>
    <col min="12" max="12" width="15.5" customWidth="1"/>
    <col min="13" max="13" width="8.5" customWidth="1"/>
    <col min="14" max="14" width="3.33203125" customWidth="1"/>
  </cols>
  <sheetData>
    <row r="1" spans="1:14" ht="27.75" customHeight="1" x14ac:dyDescent="0.2">
      <c r="E1" s="103" t="str">
        <f ca="1">Settings!A7&amp;"-"&amp;MID(CELL("filename",B1),FIND("]",CELL("filename",B1))+1,256)</f>
        <v>BH-37-sulfolane</v>
      </c>
      <c r="F1" s="103"/>
      <c r="G1" s="103"/>
      <c r="H1" s="103"/>
      <c r="I1" s="103"/>
      <c r="J1" s="113" t="s">
        <v>43</v>
      </c>
      <c r="K1" s="113"/>
      <c r="L1" s="113"/>
      <c r="M1" s="104" t="s">
        <v>44</v>
      </c>
      <c r="N1" s="104"/>
    </row>
    <row r="2" spans="1:14" ht="27.75" customHeight="1" x14ac:dyDescent="0.2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</row>
    <row r="3" spans="1:14" ht="51.75" customHeight="1" thickBot="1" x14ac:dyDescent="0.25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</row>
    <row r="4" spans="1:14" x14ac:dyDescent="0.2">
      <c r="A4" s="35"/>
      <c r="B4" s="2" t="s">
        <v>6</v>
      </c>
      <c r="C4" s="1" t="s">
        <v>7</v>
      </c>
      <c r="D4" s="1" t="s">
        <v>8</v>
      </c>
      <c r="E4" s="2"/>
      <c r="F4" s="1" t="s">
        <v>9</v>
      </c>
      <c r="G4" s="2"/>
      <c r="H4" s="1" t="s">
        <v>10</v>
      </c>
      <c r="I4" s="1" t="s">
        <v>11</v>
      </c>
      <c r="J4" s="1" t="s">
        <v>12</v>
      </c>
      <c r="K4" s="1" t="s">
        <v>18</v>
      </c>
      <c r="L4" s="111" t="s">
        <v>17</v>
      </c>
      <c r="M4" s="111"/>
      <c r="N4" s="112"/>
    </row>
    <row r="5" spans="1:14" ht="15" customHeight="1" x14ac:dyDescent="0.2">
      <c r="A5" s="40">
        <v>1</v>
      </c>
      <c r="B5" s="30" t="s">
        <v>35</v>
      </c>
      <c r="C5" s="62">
        <v>1</v>
      </c>
      <c r="D5" s="27">
        <f>IF(E5="mg",H5*I5/IF(K5&gt;0,K5,1),H5*I5/IF(K5&gt;0,K5,1)/1000)</f>
        <v>305.41000000000003</v>
      </c>
      <c r="E5" s="28" t="s">
        <v>3</v>
      </c>
      <c r="F5" s="9">
        <f>IF(J5&gt;0,
       IF(G5="uL",
            IF(K5&gt;0, H5*I5/K5/J5, H5*I5/J5),
            IF(K5&gt;0, H5*I5/K5/J5/1000, H5*I5/J5/1000)
       ),
""
)</f>
        <v>0.30149062191510373</v>
      </c>
      <c r="G5" s="29" t="s">
        <v>2</v>
      </c>
      <c r="H5" s="62">
        <v>122.164</v>
      </c>
      <c r="I5" s="75">
        <v>2.5</v>
      </c>
      <c r="J5" s="62">
        <v>1.0129999999999999</v>
      </c>
      <c r="K5" s="67">
        <v>1</v>
      </c>
      <c r="L5" s="105" t="s">
        <v>36</v>
      </c>
      <c r="M5" s="106"/>
      <c r="N5" s="107"/>
    </row>
    <row r="6" spans="1:14" ht="15" customHeight="1" x14ac:dyDescent="0.2">
      <c r="A6" s="39">
        <v>2</v>
      </c>
      <c r="B6" s="31" t="s">
        <v>37</v>
      </c>
      <c r="C6" s="7">
        <v>1</v>
      </c>
      <c r="D6" s="13">
        <f>IF(E6="mg",H6*I6/IF(K6&gt;0,K6,1),H6*I6/IF(K6&gt;0,K6,1)/1000)</f>
        <v>303</v>
      </c>
      <c r="E6" s="8" t="s">
        <v>3</v>
      </c>
      <c r="F6" s="9" t="str">
        <f t="shared" ref="F6:F9" si="0">IF(J6&gt;0,
       IF(G6="uL",
            IF(K6&gt;0, H6*I6/K6/J6, H6*I6/J6),
            IF(K6&gt;0, H6*I6/K6/J6/1000, H6*I6/J6/1000)
       ),
""
)</f>
        <v/>
      </c>
      <c r="G6" s="6" t="s">
        <v>2</v>
      </c>
      <c r="H6" s="63">
        <v>121.2</v>
      </c>
      <c r="I6" s="76">
        <f>$I$5*C6/$C$5</f>
        <v>2.5</v>
      </c>
      <c r="J6" s="63"/>
      <c r="K6" s="68"/>
      <c r="L6" s="125" t="s">
        <v>38</v>
      </c>
      <c r="M6" s="125"/>
      <c r="N6" s="126"/>
    </row>
    <row r="7" spans="1:14" x14ac:dyDescent="0.2">
      <c r="A7" s="38">
        <v>3</v>
      </c>
      <c r="B7" s="19" t="s">
        <v>39</v>
      </c>
      <c r="C7" s="16">
        <v>0.15</v>
      </c>
      <c r="D7" s="13">
        <f t="shared" ref="D7:D9" si="1">IF(E7="mg",H7*I7/IF(K7&gt;0,K7,1),H7*I7/IF(K7&gt;0,K7,1)/1000)</f>
        <v>21.039375</v>
      </c>
      <c r="E7" s="18" t="s">
        <v>3</v>
      </c>
      <c r="F7" s="9" t="str">
        <f t="shared" si="0"/>
        <v/>
      </c>
      <c r="G7" s="18" t="s">
        <v>4</v>
      </c>
      <c r="H7" s="64">
        <v>56.104999999999997</v>
      </c>
      <c r="I7" s="76">
        <f t="shared" ref="I7:I8" si="2">$I$5*C7/$C$5</f>
        <v>0.375</v>
      </c>
      <c r="J7" s="72"/>
      <c r="K7" s="69"/>
      <c r="L7" s="108" t="s">
        <v>40</v>
      </c>
      <c r="M7" s="109"/>
      <c r="N7" s="110"/>
    </row>
    <row r="8" spans="1:14" x14ac:dyDescent="0.2">
      <c r="A8" s="47">
        <v>4</v>
      </c>
      <c r="B8" s="19" t="s">
        <v>41</v>
      </c>
      <c r="C8" s="16">
        <v>0.05</v>
      </c>
      <c r="D8" s="17">
        <f t="shared" si="1"/>
        <v>75.878749999999997</v>
      </c>
      <c r="E8" s="18" t="s">
        <v>3</v>
      </c>
      <c r="F8" s="9" t="str">
        <f t="shared" si="0"/>
        <v/>
      </c>
      <c r="G8" s="18" t="s">
        <v>4</v>
      </c>
      <c r="H8" s="64">
        <v>607.03</v>
      </c>
      <c r="I8" s="76">
        <f t="shared" si="2"/>
        <v>0.125</v>
      </c>
      <c r="J8" s="73"/>
      <c r="K8" s="70"/>
      <c r="L8" s="131"/>
      <c r="M8" s="131"/>
      <c r="N8" s="132"/>
    </row>
    <row r="9" spans="1:14" x14ac:dyDescent="0.2">
      <c r="A9" s="36">
        <v>5</v>
      </c>
      <c r="B9" s="19"/>
      <c r="C9" s="16"/>
      <c r="D9" s="17">
        <f t="shared" si="1"/>
        <v>0</v>
      </c>
      <c r="E9" s="18" t="s">
        <v>5</v>
      </c>
      <c r="F9" s="9" t="str">
        <f t="shared" si="0"/>
        <v/>
      </c>
      <c r="G9" s="18" t="s">
        <v>4</v>
      </c>
      <c r="H9" s="64">
        <v>150</v>
      </c>
      <c r="I9" s="76">
        <f>$I$5*C9/$C$5</f>
        <v>0</v>
      </c>
      <c r="J9" s="74"/>
      <c r="K9" s="71"/>
      <c r="L9" s="108"/>
      <c r="M9" s="109"/>
      <c r="N9" s="110"/>
    </row>
    <row r="10" spans="1:14" ht="31" customHeight="1" x14ac:dyDescent="0.2">
      <c r="A10" s="37"/>
      <c r="B10" s="3" t="s">
        <v>48</v>
      </c>
      <c r="C10" s="5"/>
      <c r="D10" s="65">
        <v>5</v>
      </c>
      <c r="E10" s="20" t="s">
        <v>2</v>
      </c>
      <c r="F10" s="5"/>
      <c r="G10" s="4"/>
      <c r="H10" s="3"/>
      <c r="I10" s="122">
        <f>I5/(SUM(D10:D12))</f>
        <v>0.5</v>
      </c>
      <c r="J10" s="119" t="s">
        <v>13</v>
      </c>
      <c r="K10" s="44"/>
      <c r="L10" s="127" t="s">
        <v>49</v>
      </c>
      <c r="M10" s="127"/>
      <c r="N10" s="128"/>
    </row>
    <row r="11" spans="1:14" x14ac:dyDescent="0.2">
      <c r="A11" s="47"/>
      <c r="B11" s="32"/>
      <c r="C11" s="16"/>
      <c r="D11" s="66">
        <v>0</v>
      </c>
      <c r="E11" s="21" t="s">
        <v>2</v>
      </c>
      <c r="F11" s="49"/>
      <c r="G11" s="50"/>
      <c r="H11" s="48"/>
      <c r="I11" s="123"/>
      <c r="J11" s="120"/>
      <c r="K11" s="12"/>
      <c r="L11" s="51"/>
      <c r="M11" s="51"/>
      <c r="N11" s="52"/>
    </row>
    <row r="12" spans="1:14" x14ac:dyDescent="0.2">
      <c r="A12" s="36"/>
      <c r="B12" s="32"/>
      <c r="C12" s="16"/>
      <c r="D12" s="66">
        <v>0</v>
      </c>
      <c r="E12" s="21" t="s">
        <v>2</v>
      </c>
      <c r="F12" s="21"/>
      <c r="G12" s="21"/>
      <c r="H12" s="19"/>
      <c r="I12" s="124"/>
      <c r="J12" s="121"/>
      <c r="K12" s="12"/>
      <c r="L12" s="129"/>
      <c r="M12" s="129"/>
      <c r="N12" s="130"/>
    </row>
    <row r="13" spans="1:14" x14ac:dyDescent="0.2">
      <c r="A13" s="37"/>
      <c r="B13" s="33" t="s">
        <v>14</v>
      </c>
      <c r="C13" s="22" t="s">
        <v>15</v>
      </c>
      <c r="D13" s="23">
        <f>IF(E13="mg",H13*I13,H13*I13/1000)</f>
        <v>270</v>
      </c>
      <c r="E13" s="24" t="s">
        <v>3</v>
      </c>
      <c r="F13" s="24"/>
      <c r="G13" s="24"/>
      <c r="H13" s="33">
        <v>108</v>
      </c>
      <c r="I13" s="23">
        <f>I5</f>
        <v>2.5</v>
      </c>
      <c r="J13" s="22"/>
      <c r="K13" s="25"/>
      <c r="L13" s="116"/>
      <c r="M13" s="116"/>
      <c r="N13" s="117"/>
    </row>
    <row r="14" spans="1:14" x14ac:dyDescent="0.2">
      <c r="A14" s="47"/>
      <c r="B14" s="53"/>
      <c r="C14" s="59" t="s">
        <v>16</v>
      </c>
      <c r="D14" s="77"/>
      <c r="E14" s="56" t="s">
        <v>3</v>
      </c>
      <c r="F14" s="56"/>
      <c r="G14" s="56"/>
      <c r="H14" s="54"/>
      <c r="I14" s="55"/>
      <c r="J14" s="54"/>
      <c r="K14" s="57"/>
      <c r="L14" s="12"/>
      <c r="M14" s="12"/>
      <c r="N14" s="58"/>
    </row>
    <row r="15" spans="1:14" ht="16" thickBot="1" x14ac:dyDescent="0.25">
      <c r="A15" s="34"/>
      <c r="B15" s="10"/>
      <c r="C15" s="60" t="s">
        <v>30</v>
      </c>
      <c r="D15" s="61">
        <f>IF(E13=E14,D14*IF(K14&gt;0,K14,1)/D13, IF(AND(E14="mg",E13="g"),D14*IF(K14&gt;0,K14,1)/D13/1000, IF(AND(E14="g",E13="mg"),D14*IF(K14&gt;0,K14,1)/D13*1000)))</f>
        <v>0</v>
      </c>
      <c r="E15" s="10"/>
      <c r="F15" s="10"/>
      <c r="G15" s="10"/>
      <c r="H15" s="10"/>
      <c r="I15" s="10"/>
      <c r="J15" s="10"/>
      <c r="K15" s="10"/>
      <c r="L15" s="114"/>
      <c r="M15" s="114"/>
      <c r="N15" s="115"/>
    </row>
    <row r="16" spans="1:14" x14ac:dyDescent="0.2">
      <c r="L16" s="11"/>
      <c r="M16" s="11"/>
    </row>
  </sheetData>
  <mergeCells count="16">
    <mergeCell ref="L13:N13"/>
    <mergeCell ref="L15:N15"/>
    <mergeCell ref="L6:N6"/>
    <mergeCell ref="L7:N7"/>
    <mergeCell ref="L8:N8"/>
    <mergeCell ref="L9:N9"/>
    <mergeCell ref="I10:I12"/>
    <mergeCell ref="J10:J12"/>
    <mergeCell ref="L10:N10"/>
    <mergeCell ref="L12:N12"/>
    <mergeCell ref="E1:I1"/>
    <mergeCell ref="J1:L1"/>
    <mergeCell ref="M1:N1"/>
    <mergeCell ref="A2:N3"/>
    <mergeCell ref="L4:N4"/>
    <mergeCell ref="L5:N5"/>
  </mergeCells>
  <pageMargins left="0.7" right="0.7" top="0.75" bottom="0.75" header="0.3" footer="0.3"/>
  <pageSetup paperSize="9" scale="74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C885E1A-65D3-004A-86DD-7FFA6544BCCC}">
          <x14:formula1>
            <xm:f>Settings!$B$2:$B$3</xm:f>
          </x14:formula1>
          <xm:sqref>E13 E5:E9</xm:sqref>
        </x14:dataValidation>
        <x14:dataValidation type="list" allowBlank="1" showInputMessage="1" showErrorMessage="1" xr:uid="{0230C6F9-4B8C-4547-9419-F01DED917A5B}">
          <x14:formula1>
            <xm:f>Settings!$A$2:$A$3</xm:f>
          </x14:formula1>
          <xm:sqref>E10:E12 G5:G10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95045-B313-774A-804D-5991F793404C}">
  <sheetPr>
    <pageSetUpPr fitToPage="1"/>
  </sheetPr>
  <dimension ref="A1:N16"/>
  <sheetViews>
    <sheetView zoomScale="130" zoomScaleNormal="130" zoomScaleSheetLayoutView="100" workbookViewId="0">
      <selection activeCell="R12" sqref="R12"/>
    </sheetView>
  </sheetViews>
  <sheetFormatPr baseColWidth="10" defaultColWidth="8.83203125" defaultRowHeight="15" x14ac:dyDescent="0.2"/>
  <cols>
    <col min="1" max="1" width="2.83203125" customWidth="1"/>
    <col min="2" max="2" width="16.83203125" customWidth="1"/>
    <col min="3" max="3" width="7.1640625" customWidth="1"/>
    <col min="4" max="4" width="13.1640625" bestFit="1" customWidth="1"/>
    <col min="5" max="5" width="3.6640625" customWidth="1"/>
    <col min="6" max="6" width="6.5" customWidth="1"/>
    <col min="7" max="7" width="3.6640625" customWidth="1"/>
    <col min="8" max="8" width="6.6640625" customWidth="1"/>
    <col min="9" max="9" width="6.83203125" customWidth="1"/>
    <col min="10" max="10" width="7.6640625" customWidth="1"/>
    <col min="11" max="11" width="8.83203125" bestFit="1" customWidth="1"/>
    <col min="12" max="12" width="15.5" customWidth="1"/>
    <col min="13" max="13" width="8.5" customWidth="1"/>
    <col min="14" max="14" width="3.33203125" customWidth="1"/>
  </cols>
  <sheetData>
    <row r="1" spans="1:14" ht="27.75" customHeight="1" x14ac:dyDescent="0.2">
      <c r="E1" s="103" t="str">
        <f ca="1">Settings!A7&amp;"-"&amp;MID(CELL("filename",B1),FIND("]",CELL("filename",B1))+1,256)</f>
        <v>BH-38-nitromethane</v>
      </c>
      <c r="F1" s="103"/>
      <c r="G1" s="103"/>
      <c r="H1" s="103"/>
      <c r="I1" s="103"/>
      <c r="J1" s="113" t="s">
        <v>43</v>
      </c>
      <c r="K1" s="113"/>
      <c r="L1" s="113"/>
      <c r="M1" s="104" t="s">
        <v>44</v>
      </c>
      <c r="N1" s="104"/>
    </row>
    <row r="2" spans="1:14" ht="27.75" customHeight="1" x14ac:dyDescent="0.2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</row>
    <row r="3" spans="1:14" ht="51.75" customHeight="1" thickBot="1" x14ac:dyDescent="0.25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</row>
    <row r="4" spans="1:14" x14ac:dyDescent="0.2">
      <c r="A4" s="35"/>
      <c r="B4" s="2" t="s">
        <v>6</v>
      </c>
      <c r="C4" s="1" t="s">
        <v>7</v>
      </c>
      <c r="D4" s="1" t="s">
        <v>8</v>
      </c>
      <c r="E4" s="2"/>
      <c r="F4" s="1" t="s">
        <v>9</v>
      </c>
      <c r="G4" s="2"/>
      <c r="H4" s="1" t="s">
        <v>10</v>
      </c>
      <c r="I4" s="1" t="s">
        <v>11</v>
      </c>
      <c r="J4" s="1" t="s">
        <v>12</v>
      </c>
      <c r="K4" s="1" t="s">
        <v>18</v>
      </c>
      <c r="L4" s="111" t="s">
        <v>17</v>
      </c>
      <c r="M4" s="111"/>
      <c r="N4" s="112"/>
    </row>
    <row r="5" spans="1:14" ht="15" customHeight="1" x14ac:dyDescent="0.2">
      <c r="A5" s="40">
        <v>1</v>
      </c>
      <c r="B5" s="30" t="s">
        <v>35</v>
      </c>
      <c r="C5" s="62">
        <v>1</v>
      </c>
      <c r="D5" s="27">
        <f>IF(E5="mg",H5*I5/IF(K5&gt;0,K5,1),H5*I5/IF(K5&gt;0,K5,1)/1000)</f>
        <v>305.41000000000003</v>
      </c>
      <c r="E5" s="28" t="s">
        <v>3</v>
      </c>
      <c r="F5" s="9">
        <f>IF(J5&gt;0,
       IF(G5="uL",
            IF(K5&gt;0, H5*I5/K5/J5, H5*I5/J5),
            IF(K5&gt;0, H5*I5/K5/J5/1000, H5*I5/J5/1000)
       ),
""
)</f>
        <v>0.30149062191510373</v>
      </c>
      <c r="G5" s="29" t="s">
        <v>2</v>
      </c>
      <c r="H5" s="62">
        <v>122.164</v>
      </c>
      <c r="I5" s="75">
        <v>2.5</v>
      </c>
      <c r="J5" s="62">
        <v>1.0129999999999999</v>
      </c>
      <c r="K5" s="67">
        <v>1</v>
      </c>
      <c r="L5" s="105" t="s">
        <v>36</v>
      </c>
      <c r="M5" s="106"/>
      <c r="N5" s="107"/>
    </row>
    <row r="6" spans="1:14" ht="15" customHeight="1" x14ac:dyDescent="0.2">
      <c r="A6" s="39">
        <v>2</v>
      </c>
      <c r="B6" s="31" t="s">
        <v>37</v>
      </c>
      <c r="C6" s="7">
        <v>1</v>
      </c>
      <c r="D6" s="13">
        <f>IF(E6="mg",H6*I6/IF(K6&gt;0,K6,1),H6*I6/IF(K6&gt;0,K6,1)/1000)</f>
        <v>303</v>
      </c>
      <c r="E6" s="8" t="s">
        <v>3</v>
      </c>
      <c r="F6" s="9" t="str">
        <f t="shared" ref="F6:F9" si="0">IF(J6&gt;0,
       IF(G6="uL",
            IF(K6&gt;0, H6*I6/K6/J6, H6*I6/J6),
            IF(K6&gt;0, H6*I6/K6/J6/1000, H6*I6/J6/1000)
       ),
""
)</f>
        <v/>
      </c>
      <c r="G6" s="6" t="s">
        <v>2</v>
      </c>
      <c r="H6" s="63">
        <v>121.2</v>
      </c>
      <c r="I6" s="76">
        <f>$I$5*C6/$C$5</f>
        <v>2.5</v>
      </c>
      <c r="J6" s="63"/>
      <c r="K6" s="68"/>
      <c r="L6" s="125" t="s">
        <v>38</v>
      </c>
      <c r="M6" s="125"/>
      <c r="N6" s="126"/>
    </row>
    <row r="7" spans="1:14" x14ac:dyDescent="0.2">
      <c r="A7" s="38">
        <v>3</v>
      </c>
      <c r="B7" s="19" t="s">
        <v>39</v>
      </c>
      <c r="C7" s="16">
        <v>0.15</v>
      </c>
      <c r="D7" s="13">
        <f t="shared" ref="D7:D9" si="1">IF(E7="mg",H7*I7/IF(K7&gt;0,K7,1),H7*I7/IF(K7&gt;0,K7,1)/1000)</f>
        <v>21.039375</v>
      </c>
      <c r="E7" s="18" t="s">
        <v>3</v>
      </c>
      <c r="F7" s="9" t="str">
        <f t="shared" si="0"/>
        <v/>
      </c>
      <c r="G7" s="18" t="s">
        <v>4</v>
      </c>
      <c r="H7" s="64">
        <v>56.104999999999997</v>
      </c>
      <c r="I7" s="76">
        <f t="shared" ref="I7:I8" si="2">$I$5*C7/$C$5</f>
        <v>0.375</v>
      </c>
      <c r="J7" s="72"/>
      <c r="K7" s="69"/>
      <c r="L7" s="108" t="s">
        <v>40</v>
      </c>
      <c r="M7" s="109"/>
      <c r="N7" s="110"/>
    </row>
    <row r="8" spans="1:14" x14ac:dyDescent="0.2">
      <c r="A8" s="47">
        <v>4</v>
      </c>
      <c r="B8" s="19" t="s">
        <v>41</v>
      </c>
      <c r="C8" s="16">
        <v>0.05</v>
      </c>
      <c r="D8" s="17">
        <f t="shared" si="1"/>
        <v>75.878749999999997</v>
      </c>
      <c r="E8" s="18" t="s">
        <v>3</v>
      </c>
      <c r="F8" s="9" t="str">
        <f t="shared" si="0"/>
        <v/>
      </c>
      <c r="G8" s="18" t="s">
        <v>4</v>
      </c>
      <c r="H8" s="64">
        <v>607.03</v>
      </c>
      <c r="I8" s="76">
        <f t="shared" si="2"/>
        <v>0.125</v>
      </c>
      <c r="J8" s="73"/>
      <c r="K8" s="70"/>
      <c r="L8" s="131"/>
      <c r="M8" s="131"/>
      <c r="N8" s="132"/>
    </row>
    <row r="9" spans="1:14" x14ac:dyDescent="0.2">
      <c r="A9" s="36">
        <v>5</v>
      </c>
      <c r="B9" s="19"/>
      <c r="C9" s="16"/>
      <c r="D9" s="17">
        <f t="shared" si="1"/>
        <v>0</v>
      </c>
      <c r="E9" s="18" t="s">
        <v>5</v>
      </c>
      <c r="F9" s="9" t="str">
        <f t="shared" si="0"/>
        <v/>
      </c>
      <c r="G9" s="18" t="s">
        <v>4</v>
      </c>
      <c r="H9" s="64">
        <v>150</v>
      </c>
      <c r="I9" s="76">
        <f>$I$5*C9/$C$5</f>
        <v>0</v>
      </c>
      <c r="J9" s="74"/>
      <c r="K9" s="71"/>
      <c r="L9" s="108"/>
      <c r="M9" s="109"/>
      <c r="N9" s="110"/>
    </row>
    <row r="10" spans="1:14" ht="31" customHeight="1" x14ac:dyDescent="0.2">
      <c r="A10" s="37"/>
      <c r="B10" s="3" t="s">
        <v>50</v>
      </c>
      <c r="C10" s="5"/>
      <c r="D10" s="65">
        <v>5</v>
      </c>
      <c r="E10" s="20" t="s">
        <v>2</v>
      </c>
      <c r="F10" s="5"/>
      <c r="G10" s="4"/>
      <c r="H10" s="3"/>
      <c r="I10" s="122">
        <f>I5/(SUM(D10:D12))</f>
        <v>0.5</v>
      </c>
      <c r="J10" s="119" t="s">
        <v>13</v>
      </c>
      <c r="K10" s="44"/>
      <c r="L10" s="127" t="s">
        <v>51</v>
      </c>
      <c r="M10" s="127"/>
      <c r="N10" s="128"/>
    </row>
    <row r="11" spans="1:14" x14ac:dyDescent="0.2">
      <c r="A11" s="47"/>
      <c r="B11" s="32"/>
      <c r="C11" s="16"/>
      <c r="D11" s="66">
        <v>0</v>
      </c>
      <c r="E11" s="21" t="s">
        <v>2</v>
      </c>
      <c r="F11" s="49"/>
      <c r="G11" s="50"/>
      <c r="H11" s="48"/>
      <c r="I11" s="123"/>
      <c r="J11" s="120"/>
      <c r="K11" s="12"/>
      <c r="L11" s="51"/>
      <c r="M11" s="51"/>
      <c r="N11" s="52"/>
    </row>
    <row r="12" spans="1:14" x14ac:dyDescent="0.2">
      <c r="A12" s="36"/>
      <c r="B12" s="32"/>
      <c r="C12" s="16"/>
      <c r="D12" s="66">
        <v>0</v>
      </c>
      <c r="E12" s="21" t="s">
        <v>2</v>
      </c>
      <c r="F12" s="21"/>
      <c r="G12" s="21"/>
      <c r="H12" s="19"/>
      <c r="I12" s="124"/>
      <c r="J12" s="121"/>
      <c r="K12" s="12"/>
      <c r="L12" s="129"/>
      <c r="M12" s="129"/>
      <c r="N12" s="130"/>
    </row>
    <row r="13" spans="1:14" x14ac:dyDescent="0.2">
      <c r="A13" s="37"/>
      <c r="B13" s="33" t="s">
        <v>14</v>
      </c>
      <c r="C13" s="22" t="s">
        <v>15</v>
      </c>
      <c r="D13" s="23">
        <f>IF(E13="mg",H13*I13,H13*I13/1000)</f>
        <v>270</v>
      </c>
      <c r="E13" s="24" t="s">
        <v>3</v>
      </c>
      <c r="F13" s="24"/>
      <c r="G13" s="24"/>
      <c r="H13" s="33">
        <v>108</v>
      </c>
      <c r="I13" s="23">
        <f>I5</f>
        <v>2.5</v>
      </c>
      <c r="J13" s="22"/>
      <c r="K13" s="25"/>
      <c r="L13" s="116"/>
      <c r="M13" s="116"/>
      <c r="N13" s="117"/>
    </row>
    <row r="14" spans="1:14" x14ac:dyDescent="0.2">
      <c r="A14" s="47"/>
      <c r="B14" s="53"/>
      <c r="C14" s="59" t="s">
        <v>16</v>
      </c>
      <c r="D14" s="77"/>
      <c r="E14" s="56" t="s">
        <v>3</v>
      </c>
      <c r="F14" s="56"/>
      <c r="G14" s="56"/>
      <c r="H14" s="54"/>
      <c r="I14" s="55"/>
      <c r="J14" s="54"/>
      <c r="K14" s="57"/>
      <c r="L14" s="12"/>
      <c r="M14" s="12"/>
      <c r="N14" s="58"/>
    </row>
    <row r="15" spans="1:14" ht="16" thickBot="1" x14ac:dyDescent="0.25">
      <c r="A15" s="34"/>
      <c r="B15" s="10"/>
      <c r="C15" s="60" t="s">
        <v>30</v>
      </c>
      <c r="D15" s="61">
        <f>IF(E13=E14,D14*IF(K14&gt;0,K14,1)/D13, IF(AND(E14="mg",E13="g"),D14*IF(K14&gt;0,K14,1)/D13/1000, IF(AND(E14="g",E13="mg"),D14*IF(K14&gt;0,K14,1)/D13*1000)))</f>
        <v>0</v>
      </c>
      <c r="E15" s="10"/>
      <c r="F15" s="10"/>
      <c r="G15" s="10"/>
      <c r="H15" s="10"/>
      <c r="I15" s="10"/>
      <c r="J15" s="10"/>
      <c r="K15" s="10"/>
      <c r="L15" s="114"/>
      <c r="M15" s="114"/>
      <c r="N15" s="115"/>
    </row>
    <row r="16" spans="1:14" x14ac:dyDescent="0.2">
      <c r="L16" s="11"/>
      <c r="M16" s="11"/>
    </row>
  </sheetData>
  <mergeCells count="16">
    <mergeCell ref="L13:N13"/>
    <mergeCell ref="L15:N15"/>
    <mergeCell ref="L6:N6"/>
    <mergeCell ref="L7:N7"/>
    <mergeCell ref="L8:N8"/>
    <mergeCell ref="L9:N9"/>
    <mergeCell ref="I10:I12"/>
    <mergeCell ref="J10:J12"/>
    <mergeCell ref="L10:N10"/>
    <mergeCell ref="L12:N12"/>
    <mergeCell ref="E1:I1"/>
    <mergeCell ref="J1:L1"/>
    <mergeCell ref="M1:N1"/>
    <mergeCell ref="A2:N3"/>
    <mergeCell ref="L4:N4"/>
    <mergeCell ref="L5:N5"/>
  </mergeCells>
  <pageMargins left="0.7" right="0.7" top="0.75" bottom="0.75" header="0.3" footer="0.3"/>
  <pageSetup paperSize="9" scale="74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27BC90D-A476-514A-8E7F-3B1E8034A71B}">
          <x14:formula1>
            <xm:f>Settings!$B$2:$B$3</xm:f>
          </x14:formula1>
          <xm:sqref>E13 E5:E9</xm:sqref>
        </x14:dataValidation>
        <x14:dataValidation type="list" allowBlank="1" showInputMessage="1" showErrorMessage="1" xr:uid="{7D943E85-4341-3D4B-B1B8-32505BD389BF}">
          <x14:formula1>
            <xm:f>Settings!$A$2:$A$3</xm:f>
          </x14:formula1>
          <xm:sqref>E10:E12 G5:G10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717B4-5FFD-764A-9735-AB95F0A1C36B}">
  <sheetPr>
    <pageSetUpPr fitToPage="1"/>
  </sheetPr>
  <dimension ref="A1:N16"/>
  <sheetViews>
    <sheetView zoomScale="130" zoomScaleNormal="130" zoomScaleSheetLayoutView="100" workbookViewId="0">
      <selection activeCell="L10" sqref="L10:N10"/>
    </sheetView>
  </sheetViews>
  <sheetFormatPr baseColWidth="10" defaultColWidth="8.83203125" defaultRowHeight="15" x14ac:dyDescent="0.2"/>
  <cols>
    <col min="1" max="1" width="2.83203125" customWidth="1"/>
    <col min="2" max="2" width="16.83203125" customWidth="1"/>
    <col min="3" max="3" width="7.1640625" customWidth="1"/>
    <col min="4" max="4" width="13.1640625" bestFit="1" customWidth="1"/>
    <col min="5" max="5" width="3.6640625" customWidth="1"/>
    <col min="6" max="6" width="6.5" customWidth="1"/>
    <col min="7" max="7" width="3.6640625" customWidth="1"/>
    <col min="8" max="8" width="6.6640625" customWidth="1"/>
    <col min="9" max="9" width="6.83203125" customWidth="1"/>
    <col min="10" max="10" width="7.6640625" customWidth="1"/>
    <col min="11" max="11" width="8.83203125" bestFit="1" customWidth="1"/>
    <col min="12" max="12" width="15.5" customWidth="1"/>
    <col min="13" max="13" width="8.5" customWidth="1"/>
    <col min="14" max="14" width="3.33203125" customWidth="1"/>
  </cols>
  <sheetData>
    <row r="1" spans="1:14" ht="27.75" customHeight="1" x14ac:dyDescent="0.2">
      <c r="E1" s="103" t="str">
        <f ca="1">Settings!A7&amp;"-"&amp;MID(CELL("filename",B1),FIND("]",CELL("filename",B1))+1,256)</f>
        <v>BH-38-dimethyl acetamide</v>
      </c>
      <c r="F1" s="103"/>
      <c r="G1" s="103"/>
      <c r="H1" s="103"/>
      <c r="I1" s="103"/>
      <c r="J1" s="113" t="s">
        <v>43</v>
      </c>
      <c r="K1" s="113"/>
      <c r="L1" s="113"/>
      <c r="M1" s="104" t="s">
        <v>44</v>
      </c>
      <c r="N1" s="104"/>
    </row>
    <row r="2" spans="1:14" ht="27.75" customHeight="1" x14ac:dyDescent="0.2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</row>
    <row r="3" spans="1:14" ht="51.75" customHeight="1" thickBot="1" x14ac:dyDescent="0.25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</row>
    <row r="4" spans="1:14" x14ac:dyDescent="0.2">
      <c r="A4" s="35"/>
      <c r="B4" s="2" t="s">
        <v>6</v>
      </c>
      <c r="C4" s="1" t="s">
        <v>7</v>
      </c>
      <c r="D4" s="1" t="s">
        <v>8</v>
      </c>
      <c r="E4" s="2"/>
      <c r="F4" s="1" t="s">
        <v>9</v>
      </c>
      <c r="G4" s="2"/>
      <c r="H4" s="1" t="s">
        <v>10</v>
      </c>
      <c r="I4" s="1" t="s">
        <v>11</v>
      </c>
      <c r="J4" s="1" t="s">
        <v>12</v>
      </c>
      <c r="K4" s="1" t="s">
        <v>18</v>
      </c>
      <c r="L4" s="111" t="s">
        <v>17</v>
      </c>
      <c r="M4" s="111"/>
      <c r="N4" s="112"/>
    </row>
    <row r="5" spans="1:14" ht="15" customHeight="1" x14ac:dyDescent="0.2">
      <c r="A5" s="40">
        <v>1</v>
      </c>
      <c r="B5" s="30" t="s">
        <v>35</v>
      </c>
      <c r="C5" s="62">
        <v>1</v>
      </c>
      <c r="D5" s="27">
        <f>IF(E5="mg",H5*I5/IF(K5&gt;0,K5,1),H5*I5/IF(K5&gt;0,K5,1)/1000)</f>
        <v>305.41000000000003</v>
      </c>
      <c r="E5" s="28" t="s">
        <v>3</v>
      </c>
      <c r="F5" s="9">
        <f>IF(J5&gt;0,
       IF(G5="uL",
            IF(K5&gt;0, H5*I5/K5/J5, H5*I5/J5),
            IF(K5&gt;0, H5*I5/K5/J5/1000, H5*I5/J5/1000)
       ),
""
)</f>
        <v>0.30149062191510373</v>
      </c>
      <c r="G5" s="29" t="s">
        <v>2</v>
      </c>
      <c r="H5" s="62">
        <v>122.164</v>
      </c>
      <c r="I5" s="75">
        <v>2.5</v>
      </c>
      <c r="J5" s="62">
        <v>1.0129999999999999</v>
      </c>
      <c r="K5" s="67">
        <v>1</v>
      </c>
      <c r="L5" s="105" t="s">
        <v>36</v>
      </c>
      <c r="M5" s="106"/>
      <c r="N5" s="107"/>
    </row>
    <row r="6" spans="1:14" ht="15" customHeight="1" x14ac:dyDescent="0.2">
      <c r="A6" s="39">
        <v>2</v>
      </c>
      <c r="B6" s="31" t="s">
        <v>37</v>
      </c>
      <c r="C6" s="7">
        <v>1</v>
      </c>
      <c r="D6" s="13">
        <f>IF(E6="mg",H6*I6/IF(K6&gt;0,K6,1),H6*I6/IF(K6&gt;0,K6,1)/1000)</f>
        <v>303</v>
      </c>
      <c r="E6" s="8" t="s">
        <v>3</v>
      </c>
      <c r="F6" s="9" t="str">
        <f t="shared" ref="F6:F9" si="0">IF(J6&gt;0,
       IF(G6="uL",
            IF(K6&gt;0, H6*I6/K6/J6, H6*I6/J6),
            IF(K6&gt;0, H6*I6/K6/J6/1000, H6*I6/J6/1000)
       ),
""
)</f>
        <v/>
      </c>
      <c r="G6" s="6" t="s">
        <v>2</v>
      </c>
      <c r="H6" s="63">
        <v>121.2</v>
      </c>
      <c r="I6" s="76">
        <f>$I$5*C6/$C$5</f>
        <v>2.5</v>
      </c>
      <c r="J6" s="63"/>
      <c r="K6" s="68"/>
      <c r="L6" s="125" t="s">
        <v>38</v>
      </c>
      <c r="M6" s="125"/>
      <c r="N6" s="126"/>
    </row>
    <row r="7" spans="1:14" x14ac:dyDescent="0.2">
      <c r="A7" s="38">
        <v>3</v>
      </c>
      <c r="B7" s="19" t="s">
        <v>39</v>
      </c>
      <c r="C7" s="16">
        <v>0.15</v>
      </c>
      <c r="D7" s="13">
        <f t="shared" ref="D7:D9" si="1">IF(E7="mg",H7*I7/IF(K7&gt;0,K7,1),H7*I7/IF(K7&gt;0,K7,1)/1000)</f>
        <v>21.039375</v>
      </c>
      <c r="E7" s="18" t="s">
        <v>3</v>
      </c>
      <c r="F7" s="9" t="str">
        <f t="shared" si="0"/>
        <v/>
      </c>
      <c r="G7" s="18" t="s">
        <v>4</v>
      </c>
      <c r="H7" s="64">
        <v>56.104999999999997</v>
      </c>
      <c r="I7" s="76">
        <f t="shared" ref="I7:I8" si="2">$I$5*C7/$C$5</f>
        <v>0.375</v>
      </c>
      <c r="J7" s="72"/>
      <c r="K7" s="69"/>
      <c r="L7" s="108" t="s">
        <v>40</v>
      </c>
      <c r="M7" s="109"/>
      <c r="N7" s="110"/>
    </row>
    <row r="8" spans="1:14" x14ac:dyDescent="0.2">
      <c r="A8" s="47">
        <v>4</v>
      </c>
      <c r="B8" s="19" t="s">
        <v>41</v>
      </c>
      <c r="C8" s="16">
        <v>0.05</v>
      </c>
      <c r="D8" s="17">
        <f t="shared" si="1"/>
        <v>75.878749999999997</v>
      </c>
      <c r="E8" s="18" t="s">
        <v>3</v>
      </c>
      <c r="F8" s="9" t="str">
        <f t="shared" si="0"/>
        <v/>
      </c>
      <c r="G8" s="18" t="s">
        <v>4</v>
      </c>
      <c r="H8" s="64">
        <v>607.03</v>
      </c>
      <c r="I8" s="76">
        <f t="shared" si="2"/>
        <v>0.125</v>
      </c>
      <c r="J8" s="73"/>
      <c r="K8" s="70"/>
      <c r="L8" s="131"/>
      <c r="M8" s="131"/>
      <c r="N8" s="132"/>
    </row>
    <row r="9" spans="1:14" x14ac:dyDescent="0.2">
      <c r="A9" s="36">
        <v>5</v>
      </c>
      <c r="B9" s="19"/>
      <c r="C9" s="16"/>
      <c r="D9" s="17">
        <f t="shared" si="1"/>
        <v>0</v>
      </c>
      <c r="E9" s="18" t="s">
        <v>5</v>
      </c>
      <c r="F9" s="9" t="str">
        <f t="shared" si="0"/>
        <v/>
      </c>
      <c r="G9" s="18" t="s">
        <v>4</v>
      </c>
      <c r="H9" s="64">
        <v>150</v>
      </c>
      <c r="I9" s="76">
        <f>$I$5*C9/$C$5</f>
        <v>0</v>
      </c>
      <c r="J9" s="74"/>
      <c r="K9" s="71"/>
      <c r="L9" s="108"/>
      <c r="M9" s="109"/>
      <c r="N9" s="110"/>
    </row>
    <row r="10" spans="1:14" ht="31" customHeight="1" x14ac:dyDescent="0.2">
      <c r="A10" s="37"/>
      <c r="B10" s="79" t="s">
        <v>52</v>
      </c>
      <c r="C10" s="5"/>
      <c r="D10" s="65">
        <v>5</v>
      </c>
      <c r="E10" s="20" t="s">
        <v>2</v>
      </c>
      <c r="F10" s="5"/>
      <c r="G10" s="4"/>
      <c r="H10" s="3"/>
      <c r="I10" s="122">
        <f>I5/(SUM(D10:D12))</f>
        <v>0.5</v>
      </c>
      <c r="J10" s="119" t="s">
        <v>13</v>
      </c>
      <c r="K10" s="44"/>
      <c r="L10" s="127" t="s">
        <v>53</v>
      </c>
      <c r="M10" s="127"/>
      <c r="N10" s="128"/>
    </row>
    <row r="11" spans="1:14" x14ac:dyDescent="0.2">
      <c r="A11" s="47"/>
      <c r="B11" s="32"/>
      <c r="C11" s="16"/>
      <c r="D11" s="66">
        <v>0</v>
      </c>
      <c r="E11" s="21" t="s">
        <v>2</v>
      </c>
      <c r="F11" s="49"/>
      <c r="G11" s="50"/>
      <c r="H11" s="48"/>
      <c r="I11" s="123"/>
      <c r="J11" s="120"/>
      <c r="K11" s="12"/>
      <c r="L11" s="51"/>
      <c r="M11" s="51"/>
      <c r="N11" s="52"/>
    </row>
    <row r="12" spans="1:14" x14ac:dyDescent="0.2">
      <c r="A12" s="36"/>
      <c r="B12" s="32"/>
      <c r="C12" s="16"/>
      <c r="D12" s="66">
        <v>0</v>
      </c>
      <c r="E12" s="21" t="s">
        <v>2</v>
      </c>
      <c r="F12" s="21"/>
      <c r="G12" s="21"/>
      <c r="H12" s="19"/>
      <c r="I12" s="124"/>
      <c r="J12" s="121"/>
      <c r="K12" s="12"/>
      <c r="L12" s="129"/>
      <c r="M12" s="129"/>
      <c r="N12" s="130"/>
    </row>
    <row r="13" spans="1:14" x14ac:dyDescent="0.2">
      <c r="A13" s="37"/>
      <c r="B13" s="33" t="s">
        <v>14</v>
      </c>
      <c r="C13" s="22" t="s">
        <v>15</v>
      </c>
      <c r="D13" s="23">
        <f>IF(E13="mg",H13*I13,H13*I13/1000)</f>
        <v>270</v>
      </c>
      <c r="E13" s="24" t="s">
        <v>3</v>
      </c>
      <c r="F13" s="24"/>
      <c r="G13" s="24"/>
      <c r="H13" s="33">
        <v>108</v>
      </c>
      <c r="I13" s="23">
        <f>I5</f>
        <v>2.5</v>
      </c>
      <c r="J13" s="22"/>
      <c r="K13" s="25"/>
      <c r="L13" s="116"/>
      <c r="M13" s="116"/>
      <c r="N13" s="117"/>
    </row>
    <row r="14" spans="1:14" x14ac:dyDescent="0.2">
      <c r="A14" s="47"/>
      <c r="B14" s="53"/>
      <c r="C14" s="59" t="s">
        <v>16</v>
      </c>
      <c r="D14" s="77"/>
      <c r="E14" s="56" t="s">
        <v>3</v>
      </c>
      <c r="F14" s="56"/>
      <c r="G14" s="56"/>
      <c r="H14" s="54"/>
      <c r="I14" s="55"/>
      <c r="J14" s="54"/>
      <c r="K14" s="57"/>
      <c r="L14" s="12"/>
      <c r="M14" s="12"/>
      <c r="N14" s="58"/>
    </row>
    <row r="15" spans="1:14" ht="16" thickBot="1" x14ac:dyDescent="0.25">
      <c r="A15" s="34"/>
      <c r="B15" s="10"/>
      <c r="C15" s="60" t="s">
        <v>30</v>
      </c>
      <c r="D15" s="61">
        <f>IF(E13=E14,D14*IF(K14&gt;0,K14,1)/D13, IF(AND(E14="mg",E13="g"),D14*IF(K14&gt;0,K14,1)/D13/1000, IF(AND(E14="g",E13="mg"),D14*IF(K14&gt;0,K14,1)/D13*1000)))</f>
        <v>0</v>
      </c>
      <c r="E15" s="10"/>
      <c r="F15" s="10"/>
      <c r="G15" s="10"/>
      <c r="H15" s="10"/>
      <c r="I15" s="10"/>
      <c r="J15" s="10"/>
      <c r="K15" s="10"/>
      <c r="L15" s="114"/>
      <c r="M15" s="114"/>
      <c r="N15" s="115"/>
    </row>
    <row r="16" spans="1:14" x14ac:dyDescent="0.2">
      <c r="L16" s="11"/>
      <c r="M16" s="11"/>
    </row>
  </sheetData>
  <mergeCells count="16">
    <mergeCell ref="L13:N13"/>
    <mergeCell ref="L15:N15"/>
    <mergeCell ref="L6:N6"/>
    <mergeCell ref="L7:N7"/>
    <mergeCell ref="L8:N8"/>
    <mergeCell ref="L9:N9"/>
    <mergeCell ref="I10:I12"/>
    <mergeCell ref="J10:J12"/>
    <mergeCell ref="L10:N10"/>
    <mergeCell ref="L12:N12"/>
    <mergeCell ref="E1:I1"/>
    <mergeCell ref="J1:L1"/>
    <mergeCell ref="M1:N1"/>
    <mergeCell ref="A2:N3"/>
    <mergeCell ref="L4:N4"/>
    <mergeCell ref="L5:N5"/>
  </mergeCells>
  <pageMargins left="0.7" right="0.7" top="0.75" bottom="0.75" header="0.3" footer="0.3"/>
  <pageSetup paperSize="9" scale="74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DB08E7E-2411-D94D-B725-54C5A2D96526}">
          <x14:formula1>
            <xm:f>Settings!$A$2:$A$3</xm:f>
          </x14:formula1>
          <xm:sqref>E10:E12 G5:G10</xm:sqref>
        </x14:dataValidation>
        <x14:dataValidation type="list" allowBlank="1" showInputMessage="1" showErrorMessage="1" xr:uid="{D8960C3B-99B3-ED40-A8F6-88B19F267527}">
          <x14:formula1>
            <xm:f>Settings!$B$2:$B$3</xm:f>
          </x14:formula1>
          <xm:sqref>E13 E5:E9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E0D01-C833-3449-BD12-D527FE0A735C}">
  <sheetPr>
    <pageSetUpPr fitToPage="1"/>
  </sheetPr>
  <dimension ref="A1:N16"/>
  <sheetViews>
    <sheetView zoomScale="130" zoomScaleNormal="130" zoomScaleSheetLayoutView="100" workbookViewId="0">
      <selection activeCell="L10" sqref="B10:N12"/>
    </sheetView>
  </sheetViews>
  <sheetFormatPr baseColWidth="10" defaultColWidth="8.83203125" defaultRowHeight="15" x14ac:dyDescent="0.2"/>
  <cols>
    <col min="1" max="1" width="2.83203125" customWidth="1"/>
    <col min="2" max="2" width="16.83203125" customWidth="1"/>
    <col min="3" max="3" width="7.1640625" customWidth="1"/>
    <col min="4" max="4" width="13.1640625" bestFit="1" customWidth="1"/>
    <col min="5" max="5" width="3.6640625" customWidth="1"/>
    <col min="6" max="6" width="6.5" customWidth="1"/>
    <col min="7" max="7" width="3.6640625" customWidth="1"/>
    <col min="8" max="8" width="6.6640625" customWidth="1"/>
    <col min="9" max="9" width="6.83203125" customWidth="1"/>
    <col min="10" max="10" width="7.6640625" customWidth="1"/>
    <col min="11" max="11" width="8.83203125" bestFit="1" customWidth="1"/>
    <col min="12" max="12" width="15.5" customWidth="1"/>
    <col min="13" max="13" width="8.5" customWidth="1"/>
    <col min="14" max="14" width="3.33203125" customWidth="1"/>
  </cols>
  <sheetData>
    <row r="1" spans="1:14" ht="27.75" customHeight="1" x14ac:dyDescent="0.2">
      <c r="E1" s="103" t="str">
        <f ca="1">Settings!A7&amp;"-"&amp;MID(CELL("filename",B1),FIND("]",CELL("filename",B1))+1,256)</f>
        <v>BH-42-ethylbenzene</v>
      </c>
      <c r="F1" s="103"/>
      <c r="G1" s="103"/>
      <c r="H1" s="103"/>
      <c r="I1" s="103"/>
      <c r="J1" s="113" t="s">
        <v>43</v>
      </c>
      <c r="K1" s="113"/>
      <c r="L1" s="113"/>
      <c r="M1" s="104" t="s">
        <v>57</v>
      </c>
      <c r="N1" s="104"/>
    </row>
    <row r="2" spans="1:14" ht="27.75" customHeight="1" x14ac:dyDescent="0.2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</row>
    <row r="3" spans="1:14" ht="51.75" customHeight="1" thickBot="1" x14ac:dyDescent="0.25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</row>
    <row r="4" spans="1:14" x14ac:dyDescent="0.2">
      <c r="A4" s="35"/>
      <c r="B4" s="2" t="s">
        <v>6</v>
      </c>
      <c r="C4" s="1" t="s">
        <v>7</v>
      </c>
      <c r="D4" s="1" t="s">
        <v>8</v>
      </c>
      <c r="E4" s="2"/>
      <c r="F4" s="1" t="s">
        <v>9</v>
      </c>
      <c r="G4" s="2"/>
      <c r="H4" s="1" t="s">
        <v>10</v>
      </c>
      <c r="I4" s="1" t="s">
        <v>11</v>
      </c>
      <c r="J4" s="1" t="s">
        <v>12</v>
      </c>
      <c r="K4" s="1" t="s">
        <v>18</v>
      </c>
      <c r="L4" s="111" t="s">
        <v>17</v>
      </c>
      <c r="M4" s="111"/>
      <c r="N4" s="112"/>
    </row>
    <row r="5" spans="1:14" ht="15" customHeight="1" x14ac:dyDescent="0.2">
      <c r="A5" s="40">
        <v>1</v>
      </c>
      <c r="B5" s="83" t="s">
        <v>37</v>
      </c>
      <c r="C5" s="62">
        <v>1</v>
      </c>
      <c r="D5" s="27">
        <f>IF(E5="mg",H5*I5/IF(K5&gt;0,K5,1),H5*I5/IF(K5&gt;0,K5,1)/1000)</f>
        <v>303</v>
      </c>
      <c r="E5" s="28" t="s">
        <v>3</v>
      </c>
      <c r="F5" s="9" t="str">
        <f>IF(J5&gt;0,
       IF(G5="uL",
            IF(K5&gt;0, H5*I5/K5/J5, H5*I5/J5),
            IF(K5&gt;0, H5*I5/K5/J5/1000, H5*I5/J5/1000)
       ),
""
)</f>
        <v/>
      </c>
      <c r="G5" s="29" t="s">
        <v>2</v>
      </c>
      <c r="H5" s="63">
        <v>121.2</v>
      </c>
      <c r="I5" s="75">
        <v>2.5</v>
      </c>
      <c r="J5" s="62"/>
      <c r="K5" s="67"/>
      <c r="L5" s="105" t="s">
        <v>38</v>
      </c>
      <c r="M5" s="106"/>
      <c r="N5" s="107"/>
    </row>
    <row r="6" spans="1:14" ht="15" customHeight="1" x14ac:dyDescent="0.2">
      <c r="A6" s="39">
        <v>2</v>
      </c>
      <c r="B6" s="31" t="s">
        <v>35</v>
      </c>
      <c r="C6" s="7">
        <v>2</v>
      </c>
      <c r="D6" s="13">
        <f>IF(E6="mg",H6*I6/IF(K6&gt;0,K6,1),H6*I6/IF(K6&gt;0,K6,1)/1000)</f>
        <v>610.79999999999995</v>
      </c>
      <c r="E6" s="8" t="s">
        <v>3</v>
      </c>
      <c r="F6" s="9">
        <f t="shared" ref="F6:F9" si="0">IF(J6&gt;0,
       IF(G6="uL",
            IF(K6&gt;0, H6*I6/K6/J6, H6*I6/J6),
            IF(K6&gt;0, H6*I6/K6/J6/1000, H6*I6/J6/1000)
       ),
""
)</f>
        <v>0.60296150049358344</v>
      </c>
      <c r="G6" s="6" t="s">
        <v>2</v>
      </c>
      <c r="H6" s="63">
        <v>122.16</v>
      </c>
      <c r="I6" s="76">
        <f>$I$5*C6/$C$5</f>
        <v>5</v>
      </c>
      <c r="J6" s="81">
        <v>1.0129999999999999</v>
      </c>
      <c r="K6" s="82"/>
      <c r="L6" s="108" t="s">
        <v>36</v>
      </c>
      <c r="M6" s="109"/>
      <c r="N6" s="110"/>
    </row>
    <row r="7" spans="1:14" x14ac:dyDescent="0.2">
      <c r="A7" s="38">
        <v>3</v>
      </c>
      <c r="B7" s="19" t="s">
        <v>39</v>
      </c>
      <c r="C7" s="16">
        <v>0.15</v>
      </c>
      <c r="D7" s="13">
        <f t="shared" ref="D7:D9" si="1">IF(E7="mg",H7*I7/IF(K7&gt;0,K7,1),H7*I7/IF(K7&gt;0,K7,1)/1000)</f>
        <v>21.039375</v>
      </c>
      <c r="E7" s="18" t="s">
        <v>3</v>
      </c>
      <c r="F7" s="9" t="str">
        <f t="shared" si="0"/>
        <v/>
      </c>
      <c r="G7" s="18" t="s">
        <v>4</v>
      </c>
      <c r="H7" s="64">
        <v>56.104999999999997</v>
      </c>
      <c r="I7" s="76">
        <f t="shared" ref="I7:I8" si="2">$I$5*C7/$C$5</f>
        <v>0.375</v>
      </c>
      <c r="J7" s="72"/>
      <c r="K7" s="69"/>
      <c r="L7" s="108" t="s">
        <v>56</v>
      </c>
      <c r="M7" s="109"/>
      <c r="N7" s="110"/>
    </row>
    <row r="8" spans="1:14" x14ac:dyDescent="0.2">
      <c r="A8" s="47">
        <v>4</v>
      </c>
      <c r="B8" s="19" t="s">
        <v>41</v>
      </c>
      <c r="C8" s="16">
        <v>0.05</v>
      </c>
      <c r="D8" s="17">
        <f t="shared" si="1"/>
        <v>75.878749999999997</v>
      </c>
      <c r="E8" s="18" t="s">
        <v>3</v>
      </c>
      <c r="F8" s="9" t="str">
        <f t="shared" si="0"/>
        <v/>
      </c>
      <c r="G8" s="18" t="s">
        <v>4</v>
      </c>
      <c r="H8" s="64">
        <v>607.03</v>
      </c>
      <c r="I8" s="76">
        <f t="shared" si="2"/>
        <v>0.125</v>
      </c>
      <c r="J8" s="73"/>
      <c r="K8" s="70"/>
      <c r="L8" s="131"/>
      <c r="M8" s="131"/>
      <c r="N8" s="132"/>
    </row>
    <row r="9" spans="1:14" x14ac:dyDescent="0.2">
      <c r="A9" s="36">
        <v>5</v>
      </c>
      <c r="B9" s="19"/>
      <c r="C9" s="16"/>
      <c r="D9" s="17">
        <f t="shared" si="1"/>
        <v>0</v>
      </c>
      <c r="E9" s="18" t="s">
        <v>5</v>
      </c>
      <c r="F9" s="9" t="str">
        <f t="shared" si="0"/>
        <v/>
      </c>
      <c r="G9" s="18" t="s">
        <v>4</v>
      </c>
      <c r="H9" s="64">
        <v>150</v>
      </c>
      <c r="I9" s="76">
        <f>$I$5*C9/$C$5</f>
        <v>0</v>
      </c>
      <c r="J9" s="74"/>
      <c r="K9" s="71"/>
      <c r="L9" s="108"/>
      <c r="M9" s="109"/>
      <c r="N9" s="110"/>
    </row>
    <row r="10" spans="1:14" ht="48" customHeight="1" x14ac:dyDescent="0.2">
      <c r="A10" s="37"/>
      <c r="B10" s="79" t="s">
        <v>63</v>
      </c>
      <c r="C10" s="5"/>
      <c r="D10" s="65">
        <v>5</v>
      </c>
      <c r="E10" s="20" t="s">
        <v>2</v>
      </c>
      <c r="F10" s="5"/>
      <c r="G10" s="4"/>
      <c r="H10" s="3"/>
      <c r="I10" s="122">
        <f>I5/(SUM(D10:D12))</f>
        <v>0.5</v>
      </c>
      <c r="J10" s="119" t="s">
        <v>13</v>
      </c>
      <c r="K10" s="80"/>
      <c r="L10" s="127" t="s">
        <v>62</v>
      </c>
      <c r="M10" s="127"/>
      <c r="N10" s="128"/>
    </row>
    <row r="11" spans="1:14" x14ac:dyDescent="0.2">
      <c r="A11" s="47"/>
      <c r="B11" s="31"/>
      <c r="C11" s="16"/>
      <c r="D11" s="66"/>
      <c r="E11" s="21"/>
      <c r="F11" s="49"/>
      <c r="G11" s="50"/>
      <c r="H11" s="48"/>
      <c r="I11" s="123"/>
      <c r="J11" s="120"/>
      <c r="K11" s="31"/>
      <c r="L11" s="131"/>
      <c r="M11" s="131"/>
      <c r="N11" s="132"/>
    </row>
    <row r="12" spans="1:14" x14ac:dyDescent="0.2">
      <c r="A12" s="36"/>
      <c r="B12" s="32"/>
      <c r="C12" s="16"/>
      <c r="D12" s="66">
        <v>0</v>
      </c>
      <c r="E12" s="21" t="s">
        <v>2</v>
      </c>
      <c r="F12" s="21"/>
      <c r="G12" s="21"/>
      <c r="H12" s="19"/>
      <c r="I12" s="124"/>
      <c r="J12" s="121"/>
      <c r="K12" s="12"/>
      <c r="L12" s="129"/>
      <c r="M12" s="129"/>
      <c r="N12" s="130"/>
    </row>
    <row r="13" spans="1:14" x14ac:dyDescent="0.2">
      <c r="A13" s="37"/>
      <c r="B13" s="33" t="s">
        <v>14</v>
      </c>
      <c r="C13" s="22" t="s">
        <v>15</v>
      </c>
      <c r="D13" s="23">
        <f>IF(E13="mg",H13*I13,H13*I13/1000)</f>
        <v>563.375</v>
      </c>
      <c r="E13" s="24" t="s">
        <v>3</v>
      </c>
      <c r="F13" s="24"/>
      <c r="G13" s="24"/>
      <c r="H13" s="33">
        <v>225.35</v>
      </c>
      <c r="I13" s="23">
        <f>I5</f>
        <v>2.5</v>
      </c>
      <c r="J13" s="22"/>
      <c r="K13" s="25"/>
      <c r="L13" s="116"/>
      <c r="M13" s="116"/>
      <c r="N13" s="117"/>
    </row>
    <row r="14" spans="1:14" x14ac:dyDescent="0.2">
      <c r="A14" s="47"/>
      <c r="B14" s="53"/>
      <c r="C14" s="59" t="s">
        <v>16</v>
      </c>
      <c r="D14" s="77"/>
      <c r="E14" s="56" t="s">
        <v>3</v>
      </c>
      <c r="F14" s="56"/>
      <c r="G14" s="56"/>
      <c r="H14" s="54"/>
      <c r="I14" s="55"/>
      <c r="J14" s="54"/>
      <c r="K14" s="57"/>
      <c r="L14" s="12"/>
      <c r="M14" s="12"/>
      <c r="N14" s="58"/>
    </row>
    <row r="15" spans="1:14" ht="16" thickBot="1" x14ac:dyDescent="0.25">
      <c r="A15" s="34"/>
      <c r="B15" s="10"/>
      <c r="C15" s="60" t="s">
        <v>30</v>
      </c>
      <c r="D15" s="61">
        <f>IF(E13=E14,D14*IF(K14&gt;0,K14,1)/D13, IF(AND(E14="mg",E13="g"),D14*IF(K14&gt;0,K14,1)/D13/1000, IF(AND(E14="g",E13="mg"),D14*IF(K14&gt;0,K14,1)/D13*1000)))</f>
        <v>0</v>
      </c>
      <c r="E15" s="10"/>
      <c r="F15" s="10"/>
      <c r="G15" s="10"/>
      <c r="H15" s="10"/>
      <c r="I15" s="10"/>
      <c r="J15" s="10"/>
      <c r="K15" s="10"/>
      <c r="L15" s="114"/>
      <c r="M15" s="114"/>
      <c r="N15" s="115"/>
    </row>
    <row r="16" spans="1:14" x14ac:dyDescent="0.2">
      <c r="L16" s="11"/>
      <c r="M16" s="11"/>
    </row>
  </sheetData>
  <mergeCells count="17">
    <mergeCell ref="L13:N13"/>
    <mergeCell ref="L15:N15"/>
    <mergeCell ref="L6:N6"/>
    <mergeCell ref="L7:N7"/>
    <mergeCell ref="L8:N8"/>
    <mergeCell ref="L9:N9"/>
    <mergeCell ref="I10:I12"/>
    <mergeCell ref="J10:J12"/>
    <mergeCell ref="L10:N10"/>
    <mergeCell ref="L11:N11"/>
    <mergeCell ref="L12:N12"/>
    <mergeCell ref="L5:N5"/>
    <mergeCell ref="E1:I1"/>
    <mergeCell ref="J1:L1"/>
    <mergeCell ref="M1:N1"/>
    <mergeCell ref="A2:N3"/>
    <mergeCell ref="L4:N4"/>
  </mergeCells>
  <pageMargins left="0.7" right="0.7" top="0.75" bottom="0.75" header="0.3" footer="0.3"/>
  <pageSetup paperSize="9" scale="74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8288421-720D-AD46-8BD5-473AAB8A53FF}">
          <x14:formula1>
            <xm:f>Settings!$A$2:$A$3</xm:f>
          </x14:formula1>
          <xm:sqref>E10:E12 G5:G10</xm:sqref>
        </x14:dataValidation>
        <x14:dataValidation type="list" allowBlank="1" showInputMessage="1" showErrorMessage="1" xr:uid="{888F31AD-1C31-4843-AA7E-2B55B74277B5}">
          <x14:formula1>
            <xm:f>Settings!$B$2:$B$3</xm:f>
          </x14:formula1>
          <xm:sqref>E13 E5:E9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EC384-7899-EA46-83BB-B74B2D294EC6}">
  <sheetPr>
    <pageSetUpPr fitToPage="1"/>
  </sheetPr>
  <dimension ref="A1:N16"/>
  <sheetViews>
    <sheetView zoomScale="130" zoomScaleNormal="130" zoomScaleSheetLayoutView="100" workbookViewId="0">
      <selection activeCell="L10" sqref="L10:N10"/>
    </sheetView>
  </sheetViews>
  <sheetFormatPr baseColWidth="10" defaultColWidth="8.83203125" defaultRowHeight="15" x14ac:dyDescent="0.2"/>
  <cols>
    <col min="1" max="1" width="2.83203125" customWidth="1"/>
    <col min="2" max="2" width="16.83203125" customWidth="1"/>
    <col min="3" max="3" width="7.1640625" customWidth="1"/>
    <col min="4" max="4" width="13.1640625" bestFit="1" customWidth="1"/>
    <col min="5" max="5" width="3.6640625" customWidth="1"/>
    <col min="6" max="6" width="6.5" customWidth="1"/>
    <col min="7" max="7" width="3.6640625" customWidth="1"/>
    <col min="8" max="8" width="6.6640625" customWidth="1"/>
    <col min="9" max="9" width="6.83203125" customWidth="1"/>
    <col min="10" max="10" width="7.6640625" customWidth="1"/>
    <col min="11" max="11" width="8.83203125" bestFit="1" customWidth="1"/>
    <col min="12" max="12" width="15.5" customWidth="1"/>
    <col min="13" max="13" width="8.5" customWidth="1"/>
    <col min="14" max="14" width="3.33203125" customWidth="1"/>
  </cols>
  <sheetData>
    <row r="1" spans="1:14" ht="27.75" customHeight="1" x14ac:dyDescent="0.2">
      <c r="E1" s="103" t="str">
        <f ca="1">Settings!A7&amp;"-"&amp;MID(CELL("filename",B1),FIND("]",CELL("filename",B1))+1,256)</f>
        <v>BH-43-butanol</v>
      </c>
      <c r="F1" s="103"/>
      <c r="G1" s="103"/>
      <c r="H1" s="103"/>
      <c r="I1" s="103"/>
      <c r="J1" s="113" t="s">
        <v>43</v>
      </c>
      <c r="K1" s="113"/>
      <c r="L1" s="113"/>
      <c r="M1" s="104" t="s">
        <v>60</v>
      </c>
      <c r="N1" s="104"/>
    </row>
    <row r="2" spans="1:14" ht="27.75" customHeight="1" x14ac:dyDescent="0.2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</row>
    <row r="3" spans="1:14" ht="51.75" customHeight="1" thickBot="1" x14ac:dyDescent="0.25">
      <c r="A3" s="118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</row>
    <row r="4" spans="1:14" x14ac:dyDescent="0.2">
      <c r="A4" s="35"/>
      <c r="B4" s="2" t="s">
        <v>6</v>
      </c>
      <c r="C4" s="1" t="s">
        <v>7</v>
      </c>
      <c r="D4" s="1" t="s">
        <v>8</v>
      </c>
      <c r="E4" s="2"/>
      <c r="F4" s="1" t="s">
        <v>9</v>
      </c>
      <c r="G4" s="2"/>
      <c r="H4" s="1" t="s">
        <v>10</v>
      </c>
      <c r="I4" s="1" t="s">
        <v>11</v>
      </c>
      <c r="J4" s="1" t="s">
        <v>12</v>
      </c>
      <c r="K4" s="1" t="s">
        <v>18</v>
      </c>
      <c r="L4" s="111" t="s">
        <v>17</v>
      </c>
      <c r="M4" s="111"/>
      <c r="N4" s="112"/>
    </row>
    <row r="5" spans="1:14" ht="15" customHeight="1" x14ac:dyDescent="0.2">
      <c r="A5" s="40">
        <v>1</v>
      </c>
      <c r="B5" s="83" t="s">
        <v>37</v>
      </c>
      <c r="C5" s="62">
        <v>1</v>
      </c>
      <c r="D5" s="27">
        <f>IF(E5="mg",H5*I5/IF(K5&gt;0,K5,1),H5*I5/IF(K5&gt;0,K5,1)/1000)</f>
        <v>303</v>
      </c>
      <c r="E5" s="28" t="s">
        <v>3</v>
      </c>
      <c r="F5" s="9" t="str">
        <f>IF(J5&gt;0,
       IF(G5="uL",
            IF(K5&gt;0, H5*I5/K5/J5, H5*I5/J5),
            IF(K5&gt;0, H5*I5/K5/J5/1000, H5*I5/J5/1000)
       ),
""
)</f>
        <v/>
      </c>
      <c r="G5" s="29" t="s">
        <v>2</v>
      </c>
      <c r="H5" s="63">
        <v>121.2</v>
      </c>
      <c r="I5" s="75">
        <v>2.5</v>
      </c>
      <c r="J5" s="62"/>
      <c r="K5" s="67"/>
      <c r="L5" s="105" t="s">
        <v>38</v>
      </c>
      <c r="M5" s="106"/>
      <c r="N5" s="107"/>
    </row>
    <row r="6" spans="1:14" ht="15" customHeight="1" x14ac:dyDescent="0.2">
      <c r="A6" s="39">
        <v>2</v>
      </c>
      <c r="B6" s="31" t="s">
        <v>35</v>
      </c>
      <c r="C6" s="7">
        <v>2</v>
      </c>
      <c r="D6" s="13">
        <f>IF(E6="mg",H6*I6/IF(K6&gt;0,K6,1),H6*I6/IF(K6&gt;0,K6,1)/1000)</f>
        <v>610.79999999999995</v>
      </c>
      <c r="E6" s="8" t="s">
        <v>3</v>
      </c>
      <c r="F6" s="9">
        <f t="shared" ref="F6:F9" si="0">IF(J6&gt;0,
       IF(G6="uL",
            IF(K6&gt;0, H6*I6/K6/J6, H6*I6/J6),
            IF(K6&gt;0, H6*I6/K6/J6/1000, H6*I6/J6/1000)
       ),
""
)</f>
        <v>0.60296150049358344</v>
      </c>
      <c r="G6" s="6" t="s">
        <v>2</v>
      </c>
      <c r="H6" s="63">
        <v>122.16</v>
      </c>
      <c r="I6" s="76">
        <f>$I$5*C6/$C$5</f>
        <v>5</v>
      </c>
      <c r="J6" s="81">
        <v>1.0129999999999999</v>
      </c>
      <c r="K6" s="82"/>
      <c r="L6" s="108" t="s">
        <v>36</v>
      </c>
      <c r="M6" s="109"/>
      <c r="N6" s="110"/>
    </row>
    <row r="7" spans="1:14" x14ac:dyDescent="0.2">
      <c r="A7" s="38">
        <v>3</v>
      </c>
      <c r="B7" s="19" t="s">
        <v>39</v>
      </c>
      <c r="C7" s="16">
        <v>0.15</v>
      </c>
      <c r="D7" s="13">
        <f t="shared" ref="D7:D9" si="1">IF(E7="mg",H7*I7/IF(K7&gt;0,K7,1),H7*I7/IF(K7&gt;0,K7,1)/1000)</f>
        <v>21.039375</v>
      </c>
      <c r="E7" s="18" t="s">
        <v>3</v>
      </c>
      <c r="F7" s="9" t="str">
        <f t="shared" si="0"/>
        <v/>
      </c>
      <c r="G7" s="18" t="s">
        <v>4</v>
      </c>
      <c r="H7" s="64">
        <v>56.104999999999997</v>
      </c>
      <c r="I7" s="76">
        <f t="shared" ref="I7:I8" si="2">$I$5*C7/$C$5</f>
        <v>0.375</v>
      </c>
      <c r="J7" s="72"/>
      <c r="K7" s="69"/>
      <c r="L7" s="108" t="s">
        <v>56</v>
      </c>
      <c r="M7" s="109"/>
      <c r="N7" s="110"/>
    </row>
    <row r="8" spans="1:14" x14ac:dyDescent="0.2">
      <c r="A8" s="47">
        <v>4</v>
      </c>
      <c r="B8" s="19" t="s">
        <v>41</v>
      </c>
      <c r="C8" s="16">
        <v>0.05</v>
      </c>
      <c r="D8" s="17">
        <f t="shared" si="1"/>
        <v>75.878749999999997</v>
      </c>
      <c r="E8" s="18" t="s">
        <v>3</v>
      </c>
      <c r="F8" s="9" t="str">
        <f t="shared" si="0"/>
        <v/>
      </c>
      <c r="G8" s="18" t="s">
        <v>4</v>
      </c>
      <c r="H8" s="64">
        <v>607.03</v>
      </c>
      <c r="I8" s="76">
        <f t="shared" si="2"/>
        <v>0.125</v>
      </c>
      <c r="J8" s="73"/>
      <c r="K8" s="70"/>
      <c r="L8" s="131"/>
      <c r="M8" s="131"/>
      <c r="N8" s="132"/>
    </row>
    <row r="9" spans="1:14" x14ac:dyDescent="0.2">
      <c r="A9" s="36">
        <v>5</v>
      </c>
      <c r="B9" s="19"/>
      <c r="C9" s="16"/>
      <c r="D9" s="17">
        <f t="shared" si="1"/>
        <v>0</v>
      </c>
      <c r="E9" s="18" t="s">
        <v>5</v>
      </c>
      <c r="F9" s="9" t="str">
        <f t="shared" si="0"/>
        <v/>
      </c>
      <c r="G9" s="18" t="s">
        <v>4</v>
      </c>
      <c r="H9" s="64">
        <v>150</v>
      </c>
      <c r="I9" s="76">
        <f>$I$5*C9/$C$5</f>
        <v>0</v>
      </c>
      <c r="J9" s="74"/>
      <c r="K9" s="71"/>
      <c r="L9" s="108"/>
      <c r="M9" s="109"/>
      <c r="N9" s="110"/>
    </row>
    <row r="10" spans="1:14" ht="48" customHeight="1" x14ac:dyDescent="0.2">
      <c r="A10" s="37"/>
      <c r="B10" s="84" t="s">
        <v>64</v>
      </c>
      <c r="C10" s="5"/>
      <c r="D10" s="65">
        <v>5</v>
      </c>
      <c r="E10" s="20" t="s">
        <v>2</v>
      </c>
      <c r="F10" s="5"/>
      <c r="G10" s="4"/>
      <c r="H10" s="3"/>
      <c r="I10" s="122">
        <f>I5/(SUM(D10:D12))</f>
        <v>0.5</v>
      </c>
      <c r="J10" s="119" t="s">
        <v>13</v>
      </c>
      <c r="K10" s="80"/>
      <c r="L10" s="127" t="s">
        <v>61</v>
      </c>
      <c r="M10" s="127"/>
      <c r="N10" s="128"/>
    </row>
    <row r="11" spans="1:14" x14ac:dyDescent="0.2">
      <c r="A11" s="47"/>
      <c r="B11" s="31"/>
      <c r="C11" s="16"/>
      <c r="D11" s="66"/>
      <c r="E11" s="21"/>
      <c r="F11" s="49"/>
      <c r="G11" s="50"/>
      <c r="H11" s="48"/>
      <c r="I11" s="123"/>
      <c r="J11" s="120"/>
      <c r="K11" s="31"/>
      <c r="L11" s="131"/>
      <c r="M11" s="131"/>
      <c r="N11" s="132"/>
    </row>
    <row r="12" spans="1:14" x14ac:dyDescent="0.2">
      <c r="A12" s="36"/>
      <c r="B12" s="32"/>
      <c r="C12" s="16"/>
      <c r="D12" s="66">
        <v>0</v>
      </c>
      <c r="E12" s="21" t="s">
        <v>2</v>
      </c>
      <c r="F12" s="21"/>
      <c r="G12" s="21"/>
      <c r="H12" s="19"/>
      <c r="I12" s="124"/>
      <c r="J12" s="121"/>
      <c r="K12" s="12"/>
      <c r="L12" s="129"/>
      <c r="M12" s="129"/>
      <c r="N12" s="130"/>
    </row>
    <row r="13" spans="1:14" x14ac:dyDescent="0.2">
      <c r="A13" s="37"/>
      <c r="B13" s="33" t="s">
        <v>14</v>
      </c>
      <c r="C13" s="22" t="s">
        <v>15</v>
      </c>
      <c r="D13" s="23">
        <f>IF(E13="mg",H13*I13,H13*I13/1000)</f>
        <v>563.375</v>
      </c>
      <c r="E13" s="24" t="s">
        <v>3</v>
      </c>
      <c r="F13" s="24"/>
      <c r="G13" s="24"/>
      <c r="H13" s="33">
        <v>225.35</v>
      </c>
      <c r="I13" s="23">
        <f>I5</f>
        <v>2.5</v>
      </c>
      <c r="J13" s="22"/>
      <c r="K13" s="25"/>
      <c r="L13" s="116"/>
      <c r="M13" s="116"/>
      <c r="N13" s="117"/>
    </row>
    <row r="14" spans="1:14" x14ac:dyDescent="0.2">
      <c r="A14" s="47"/>
      <c r="B14" s="53"/>
      <c r="C14" s="59" t="s">
        <v>16</v>
      </c>
      <c r="D14" s="77"/>
      <c r="E14" s="56" t="s">
        <v>3</v>
      </c>
      <c r="F14" s="56"/>
      <c r="G14" s="56"/>
      <c r="H14" s="54"/>
      <c r="I14" s="55"/>
      <c r="J14" s="54"/>
      <c r="K14" s="57"/>
      <c r="L14" s="12"/>
      <c r="M14" s="12"/>
      <c r="N14" s="58"/>
    </row>
    <row r="15" spans="1:14" ht="16" thickBot="1" x14ac:dyDescent="0.25">
      <c r="A15" s="34"/>
      <c r="B15" s="10"/>
      <c r="C15" s="60" t="s">
        <v>30</v>
      </c>
      <c r="D15" s="61">
        <f>IF(E13=E14,D14*IF(K14&gt;0,K14,1)/D13, IF(AND(E14="mg",E13="g"),D14*IF(K14&gt;0,K14,1)/D13/1000, IF(AND(E14="g",E13="mg"),D14*IF(K14&gt;0,K14,1)/D13*1000)))</f>
        <v>0</v>
      </c>
      <c r="E15" s="10"/>
      <c r="F15" s="10"/>
      <c r="G15" s="10"/>
      <c r="H15" s="10"/>
      <c r="I15" s="10"/>
      <c r="J15" s="10"/>
      <c r="K15" s="10"/>
      <c r="L15" s="114"/>
      <c r="M15" s="114"/>
      <c r="N15" s="115"/>
    </row>
    <row r="16" spans="1:14" x14ac:dyDescent="0.2">
      <c r="L16" s="11"/>
      <c r="M16" s="11"/>
    </row>
  </sheetData>
  <mergeCells count="17">
    <mergeCell ref="L13:N13"/>
    <mergeCell ref="L15:N15"/>
    <mergeCell ref="L6:N6"/>
    <mergeCell ref="L7:N7"/>
    <mergeCell ref="L8:N8"/>
    <mergeCell ref="L9:N9"/>
    <mergeCell ref="I10:I12"/>
    <mergeCell ref="J10:J12"/>
    <mergeCell ref="L10:N10"/>
    <mergeCell ref="L11:N11"/>
    <mergeCell ref="L12:N12"/>
    <mergeCell ref="L5:N5"/>
    <mergeCell ref="E1:I1"/>
    <mergeCell ref="J1:L1"/>
    <mergeCell ref="M1:N1"/>
    <mergeCell ref="A2:N3"/>
    <mergeCell ref="L4:N4"/>
  </mergeCells>
  <pageMargins left="0.7" right="0.7" top="0.75" bottom="0.75" header="0.3" footer="0.3"/>
  <pageSetup paperSize="9" scale="74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C339AF2-33BF-2640-9787-277997F259DC}">
          <x14:formula1>
            <xm:f>Settings!$A$2:$A$3</xm:f>
          </x14:formula1>
          <xm:sqref>E10:E12 G5:G10</xm:sqref>
        </x14:dataValidation>
        <x14:dataValidation type="list" allowBlank="1" showInputMessage="1" showErrorMessage="1" xr:uid="{EA9A3609-5F1B-7042-9FFA-9CC4B1B8B1D5}">
          <x14:formula1>
            <xm:f>Settings!$B$2:$B$3</xm:f>
          </x14:formula1>
          <xm:sqref>E13 E5:E9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24</vt:i4>
      </vt:variant>
    </vt:vector>
  </HeadingPairs>
  <TitlesOfParts>
    <vt:vector size="50" baseType="lpstr">
      <vt:lpstr>Template</vt:lpstr>
      <vt:lpstr>Settings</vt:lpstr>
      <vt:lpstr>Instructions</vt:lpstr>
      <vt:lpstr>36-Toluene</vt:lpstr>
      <vt:lpstr>37-sulfolane</vt:lpstr>
      <vt:lpstr>38-nitromethane</vt:lpstr>
      <vt:lpstr>38-dimethyl acetamide</vt:lpstr>
      <vt:lpstr>42-ethylbenzene</vt:lpstr>
      <vt:lpstr>43-butanol</vt:lpstr>
      <vt:lpstr>44-pyridine</vt:lpstr>
      <vt:lpstr>45-dmso</vt:lpstr>
      <vt:lpstr>46-1,2-dibromomethane</vt:lpstr>
      <vt:lpstr>48-1-chloropentane</vt:lpstr>
      <vt:lpstr>49-methyl pentanoate</vt:lpstr>
      <vt:lpstr>50-piperidine</vt:lpstr>
      <vt:lpstr>51-2,4-dimethyl-3-pentanoate</vt:lpstr>
      <vt:lpstr>52-toluene</vt:lpstr>
      <vt:lpstr>53-ethylbenzene</vt:lpstr>
      <vt:lpstr>54-pyridine</vt:lpstr>
      <vt:lpstr>55-1,4-difluorobenezene</vt:lpstr>
      <vt:lpstr>56-bromotrichloromethane</vt:lpstr>
      <vt:lpstr>57-CPME</vt:lpstr>
      <vt:lpstr>57-formic acid</vt:lpstr>
      <vt:lpstr>58-2-methyl-2-propanol</vt:lpstr>
      <vt:lpstr>59-triethylamine</vt:lpstr>
      <vt:lpstr>60-cyclohexane</vt:lpstr>
      <vt:lpstr>'36-Toluene'!Print_Area</vt:lpstr>
      <vt:lpstr>'37-sulfolane'!Print_Area</vt:lpstr>
      <vt:lpstr>'38-dimethyl acetamide'!Print_Area</vt:lpstr>
      <vt:lpstr>'38-nitromethane'!Print_Area</vt:lpstr>
      <vt:lpstr>'42-ethylbenzene'!Print_Area</vt:lpstr>
      <vt:lpstr>'43-butanol'!Print_Area</vt:lpstr>
      <vt:lpstr>'44-pyridine'!Print_Area</vt:lpstr>
      <vt:lpstr>'45-dmso'!Print_Area</vt:lpstr>
      <vt:lpstr>'46-1,2-dibromomethane'!Print_Area</vt:lpstr>
      <vt:lpstr>'48-1-chloropentane'!Print_Area</vt:lpstr>
      <vt:lpstr>'49-methyl pentanoate'!Print_Area</vt:lpstr>
      <vt:lpstr>'50-piperidine'!Print_Area</vt:lpstr>
      <vt:lpstr>'51-2,4-dimethyl-3-pentanoate'!Print_Area</vt:lpstr>
      <vt:lpstr>'52-toluene'!Print_Area</vt:lpstr>
      <vt:lpstr>'53-ethylbenzene'!Print_Area</vt:lpstr>
      <vt:lpstr>'54-pyridine'!Print_Area</vt:lpstr>
      <vt:lpstr>'55-1,4-difluorobenezene'!Print_Area</vt:lpstr>
      <vt:lpstr>'56-bromotrichloromethane'!Print_Area</vt:lpstr>
      <vt:lpstr>'57-CPME'!Print_Area</vt:lpstr>
      <vt:lpstr>'57-formic acid'!Print_Area</vt:lpstr>
      <vt:lpstr>'58-2-methyl-2-propanol'!Print_Area</vt:lpstr>
      <vt:lpstr>'59-triethylamine'!Print_Area</vt:lpstr>
      <vt:lpstr>'60-cyclohexane'!Print_Area</vt:lpstr>
      <vt:lpstr>Template!Print_Area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Oleksandr Zhurakovskyi</dc:creator>
  <cp:lastModifiedBy>Kobi Clay-Monroe Felton</cp:lastModifiedBy>
  <cp:lastPrinted>2019-05-30T18:54:49Z</cp:lastPrinted>
  <dcterms:created xsi:type="dcterms:W3CDTF">2018-02-06T20:50:20Z</dcterms:created>
  <dcterms:modified xsi:type="dcterms:W3CDTF">2019-05-31T19:04:04Z</dcterms:modified>
</cp:coreProperties>
</file>