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70" windowWidth="14805" windowHeight="7845" firstSheet="12" activeTab="19"/>
  </bookViews>
  <sheets>
    <sheet name="MAY" sheetId="1" r:id="rId1"/>
    <sheet name="JUNE" sheetId="2" r:id="rId2"/>
    <sheet name="JULY" sheetId="3" r:id="rId3"/>
    <sheet name="AUGUST 19" sheetId="4" r:id="rId4"/>
    <sheet name="SEPTEMBER 19" sheetId="5" r:id="rId5"/>
    <sheet name="OCTOBER 19" sheetId="6" r:id="rId6"/>
    <sheet name="NOVEMBER 19" sheetId="7" r:id="rId7"/>
    <sheet name="DECEMBER 19" sheetId="8" r:id="rId8"/>
    <sheet name="JANUARY 20" sheetId="9" r:id="rId9"/>
    <sheet name="FEBRUARY 20" sheetId="10" r:id="rId10"/>
    <sheet name="MARCH 20" sheetId="11" r:id="rId11"/>
    <sheet name="APRIL 20" sheetId="12" r:id="rId12"/>
    <sheet name="MAY 20" sheetId="13" r:id="rId13"/>
    <sheet name="JUNE 20" sheetId="14" r:id="rId14"/>
    <sheet name="JULY 20" sheetId="15" r:id="rId15"/>
    <sheet name="AUG 20" sheetId="16" r:id="rId16"/>
    <sheet name="SEPTEMBER 20" sheetId="17" r:id="rId17"/>
    <sheet name="OCTOBER20" sheetId="18" r:id="rId18"/>
    <sheet name="NOVEMBER20" sheetId="19" r:id="rId19"/>
    <sheet name="DECEMBER 20" sheetId="20" r:id="rId20"/>
  </sheets>
  <calcPr calcId="144525" iterate="1" iterateCount="300"/>
</workbook>
</file>

<file path=xl/calcChain.xml><?xml version="1.0" encoding="utf-8"?>
<calcChain xmlns="http://schemas.openxmlformats.org/spreadsheetml/2006/main">
  <c r="P34" i="20" l="1"/>
  <c r="Q35" i="20"/>
  <c r="P36" i="20"/>
  <c r="P35" i="20"/>
  <c r="H7" i="19" l="1"/>
  <c r="D6" i="20" l="1"/>
  <c r="D7" i="20"/>
  <c r="D15" i="20" s="1"/>
  <c r="F15" i="20" s="1"/>
  <c r="D8" i="20"/>
  <c r="D9" i="20"/>
  <c r="D11" i="20"/>
  <c r="D12" i="20"/>
  <c r="D13" i="20"/>
  <c r="D14" i="20"/>
  <c r="D5" i="20"/>
  <c r="F6" i="20" l="1"/>
  <c r="H6" i="20" s="1"/>
  <c r="I31" i="20"/>
  <c r="E31" i="20"/>
  <c r="E15" i="20"/>
  <c r="D20" i="20" s="1"/>
  <c r="C15" i="20"/>
  <c r="H14" i="20"/>
  <c r="F13" i="20"/>
  <c r="H13" i="20" s="1"/>
  <c r="F12" i="20"/>
  <c r="H12" i="20" s="1"/>
  <c r="F11" i="20"/>
  <c r="H11" i="20" s="1"/>
  <c r="F10" i="20"/>
  <c r="H10" i="20" s="1"/>
  <c r="F9" i="20"/>
  <c r="H9" i="20" s="1"/>
  <c r="F8" i="20"/>
  <c r="H8" i="20" s="1"/>
  <c r="F7" i="20"/>
  <c r="H7" i="20" s="1"/>
  <c r="G15" i="20"/>
  <c r="H20" i="20" s="1"/>
  <c r="E23" i="20" l="1"/>
  <c r="I23" i="20" s="1"/>
  <c r="F5" i="20"/>
  <c r="H5" i="20" s="1"/>
  <c r="H15" i="20" s="1"/>
  <c r="G6" i="19"/>
  <c r="G5" i="19" l="1"/>
  <c r="G10" i="19"/>
  <c r="G13" i="19" l="1"/>
  <c r="H20" i="18" l="1"/>
  <c r="H16" i="18"/>
  <c r="D6" i="19" l="1"/>
  <c r="D7" i="19"/>
  <c r="D8" i="19"/>
  <c r="D9" i="19"/>
  <c r="D11" i="19"/>
  <c r="D13" i="19"/>
  <c r="D14" i="19"/>
  <c r="D5" i="19"/>
  <c r="D15" i="19" s="1"/>
  <c r="I31" i="19"/>
  <c r="E31" i="19"/>
  <c r="G15" i="19"/>
  <c r="H20" i="19" s="1"/>
  <c r="E15" i="19"/>
  <c r="D20" i="19" s="1"/>
  <c r="C15" i="19"/>
  <c r="H14" i="19"/>
  <c r="F13" i="19"/>
  <c r="H13" i="19" s="1"/>
  <c r="F12" i="19"/>
  <c r="H12" i="19" s="1"/>
  <c r="F11" i="19"/>
  <c r="H11" i="19" s="1"/>
  <c r="F10" i="19"/>
  <c r="H10" i="19" s="1"/>
  <c r="F9" i="19"/>
  <c r="H9" i="19" s="1"/>
  <c r="F8" i="19"/>
  <c r="H8" i="19" s="1"/>
  <c r="F7" i="19"/>
  <c r="F6" i="19"/>
  <c r="H6" i="19" s="1"/>
  <c r="F5" i="19"/>
  <c r="H5" i="19" s="1"/>
  <c r="H15" i="19" l="1"/>
  <c r="E23" i="19"/>
  <c r="I23" i="19" s="1"/>
  <c r="G10" i="17"/>
  <c r="D22" i="18"/>
  <c r="G10" i="18"/>
  <c r="H5" i="18" l="1"/>
  <c r="H16" i="17"/>
  <c r="E31" i="17"/>
  <c r="D31" i="17"/>
  <c r="H8" i="18"/>
  <c r="F7" i="18" l="1"/>
  <c r="G13" i="17" l="1"/>
  <c r="G5" i="18" l="1"/>
  <c r="G6" i="18" l="1"/>
  <c r="H21" i="18" l="1"/>
  <c r="D6" i="18"/>
  <c r="D8" i="18"/>
  <c r="D9" i="18"/>
  <c r="D11" i="18"/>
  <c r="D12" i="18"/>
  <c r="D13" i="18"/>
  <c r="D14" i="18"/>
  <c r="D15" i="18"/>
  <c r="D16" i="18"/>
  <c r="D5" i="18"/>
  <c r="I31" i="18"/>
  <c r="E31" i="18"/>
  <c r="E15" i="18"/>
  <c r="D20" i="18" s="1"/>
  <c r="C15" i="18"/>
  <c r="H14" i="18"/>
  <c r="F13" i="18"/>
  <c r="H13" i="18" s="1"/>
  <c r="F12" i="18"/>
  <c r="H12" i="18" s="1"/>
  <c r="F11" i="18"/>
  <c r="H11" i="18" s="1"/>
  <c r="F10" i="18"/>
  <c r="H10" i="18" s="1"/>
  <c r="F9" i="18"/>
  <c r="H9" i="18" s="1"/>
  <c r="F8" i="18"/>
  <c r="G15" i="18"/>
  <c r="F6" i="18"/>
  <c r="H6" i="18" s="1"/>
  <c r="F5" i="18"/>
  <c r="F15" i="18" l="1"/>
  <c r="H15" i="18"/>
  <c r="F15" i="19" s="1"/>
  <c r="E23" i="18"/>
  <c r="I23" i="18" s="1"/>
  <c r="H31" i="18" l="1"/>
  <c r="J31" i="18" s="1"/>
  <c r="H21" i="19" s="1"/>
  <c r="H31" i="19" s="1"/>
  <c r="J31" i="19" s="1"/>
  <c r="H21" i="20" s="1"/>
  <c r="H31" i="20" s="1"/>
  <c r="J31" i="20" s="1"/>
  <c r="G6" i="17"/>
  <c r="H16" i="15" l="1"/>
  <c r="H16" i="16" l="1"/>
  <c r="H15" i="16"/>
  <c r="D15" i="17"/>
  <c r="D14" i="17" l="1"/>
  <c r="D6" i="17"/>
  <c r="D7" i="17"/>
  <c r="D8" i="17"/>
  <c r="D9" i="17"/>
  <c r="D11" i="17"/>
  <c r="D12" i="17"/>
  <c r="D5" i="17"/>
  <c r="G13" i="16" l="1"/>
  <c r="D21" i="17" l="1"/>
  <c r="G8" i="16" l="1"/>
  <c r="K21" i="16" l="1"/>
  <c r="K20" i="16" l="1"/>
  <c r="L14" i="15"/>
  <c r="L13" i="15"/>
  <c r="L12" i="15"/>
  <c r="K14" i="15"/>
  <c r="K13" i="15"/>
  <c r="K12" i="15"/>
  <c r="G13" i="15"/>
  <c r="I31" i="17" l="1"/>
  <c r="E15" i="17"/>
  <c r="D20" i="17" s="1"/>
  <c r="C15" i="17"/>
  <c r="H14" i="17"/>
  <c r="F13" i="17"/>
  <c r="H13" i="17" s="1"/>
  <c r="F12" i="17"/>
  <c r="H12" i="17" s="1"/>
  <c r="F11" i="17"/>
  <c r="H11" i="17" s="1"/>
  <c r="F10" i="17"/>
  <c r="H10" i="17" s="1"/>
  <c r="F9" i="17"/>
  <c r="H9" i="17" s="1"/>
  <c r="F8" i="17"/>
  <c r="H8" i="17" s="1"/>
  <c r="F7" i="17"/>
  <c r="H7" i="17" s="1"/>
  <c r="F6" i="17"/>
  <c r="H6" i="17" s="1"/>
  <c r="G15" i="17"/>
  <c r="H20" i="17" s="1"/>
  <c r="F5" i="17"/>
  <c r="H5" i="17" s="1"/>
  <c r="F15" i="17" l="1"/>
  <c r="H15" i="17"/>
  <c r="E23" i="17"/>
  <c r="I23" i="17" s="1"/>
  <c r="G6" i="16"/>
  <c r="F31" i="17" l="1"/>
  <c r="D21" i="18" s="1"/>
  <c r="D31" i="18" s="1"/>
  <c r="F31" i="18" s="1"/>
  <c r="D21" i="19" s="1"/>
  <c r="D31" i="19" s="1"/>
  <c r="F31" i="19" s="1"/>
  <c r="D21" i="20" s="1"/>
  <c r="D31" i="20" s="1"/>
  <c r="F31" i="20" s="1"/>
  <c r="G5" i="16"/>
  <c r="G8" i="15" l="1"/>
  <c r="D31" i="15" l="1"/>
  <c r="J9" i="15"/>
  <c r="G5" i="15"/>
  <c r="D7" i="16" l="1"/>
  <c r="D9" i="16"/>
  <c r="D11" i="16"/>
  <c r="D12" i="16"/>
  <c r="D14" i="16"/>
  <c r="I31" i="16"/>
  <c r="E31" i="16"/>
  <c r="D20" i="16"/>
  <c r="G15" i="16"/>
  <c r="E15" i="16"/>
  <c r="C15" i="16"/>
  <c r="H14" i="16"/>
  <c r="F13" i="16"/>
  <c r="H13" i="16" s="1"/>
  <c r="F12" i="16"/>
  <c r="H12" i="16" s="1"/>
  <c r="F11" i="16"/>
  <c r="H11" i="16" s="1"/>
  <c r="F10" i="16"/>
  <c r="H10" i="16" s="1"/>
  <c r="F9" i="16"/>
  <c r="H9" i="16" s="1"/>
  <c r="F7" i="16"/>
  <c r="H7" i="16" s="1"/>
  <c r="H20" i="16" l="1"/>
  <c r="E23" i="16"/>
  <c r="I23" i="16" s="1"/>
  <c r="F10" i="15"/>
  <c r="D22" i="15" l="1"/>
  <c r="D8" i="15" l="1"/>
  <c r="H21" i="15" l="1"/>
  <c r="D21" i="15"/>
  <c r="D15" i="15"/>
  <c r="D6" i="15"/>
  <c r="D7" i="15"/>
  <c r="D11" i="15"/>
  <c r="D12" i="15"/>
  <c r="D13" i="15"/>
  <c r="D14" i="15"/>
  <c r="D5" i="15"/>
  <c r="I31" i="15"/>
  <c r="E15" i="15"/>
  <c r="D20" i="15" s="1"/>
  <c r="E23" i="15" s="1"/>
  <c r="C15" i="15"/>
  <c r="H14" i="15"/>
  <c r="F13" i="15"/>
  <c r="H13" i="15" s="1"/>
  <c r="F12" i="15"/>
  <c r="H12" i="15" s="1"/>
  <c r="F11" i="15"/>
  <c r="H11" i="15" s="1"/>
  <c r="F9" i="15"/>
  <c r="F8" i="15"/>
  <c r="H8" i="15" s="1"/>
  <c r="D8" i="16" s="1"/>
  <c r="F8" i="16" s="1"/>
  <c r="H8" i="16" s="1"/>
  <c r="F7" i="15"/>
  <c r="H7" i="15" s="1"/>
  <c r="G15" i="15"/>
  <c r="H20" i="15" s="1"/>
  <c r="F6" i="15"/>
  <c r="H6" i="15" s="1"/>
  <c r="D6" i="16" s="1"/>
  <c r="F6" i="16" s="1"/>
  <c r="H6" i="16" s="1"/>
  <c r="H9" i="15" l="1"/>
  <c r="E31" i="15"/>
  <c r="I23" i="15"/>
  <c r="H31" i="15" s="1"/>
  <c r="J31" i="15" s="1"/>
  <c r="H21" i="16" s="1"/>
  <c r="H31" i="16" s="1"/>
  <c r="J31" i="16" s="1"/>
  <c r="F15" i="15"/>
  <c r="F5" i="15"/>
  <c r="H5" i="15" s="1"/>
  <c r="D5" i="16" s="1"/>
  <c r="H10" i="15"/>
  <c r="H16" i="14"/>
  <c r="K22" i="16" l="1"/>
  <c r="H21" i="17"/>
  <c r="H31" i="17" s="1"/>
  <c r="J31" i="17" s="1"/>
  <c r="F5" i="16"/>
  <c r="H5" i="16" s="1"/>
  <c r="D15" i="16"/>
  <c r="F15" i="16" s="1"/>
  <c r="H15" i="15"/>
  <c r="F31" i="15"/>
  <c r="D21" i="16" s="1"/>
  <c r="D31" i="16" s="1"/>
  <c r="F31" i="16" s="1"/>
  <c r="E28" i="14"/>
  <c r="E27" i="14"/>
  <c r="G8" i="11"/>
  <c r="G6" i="14" l="1"/>
  <c r="G12" i="14" l="1"/>
  <c r="G7" i="14" l="1"/>
  <c r="G8" i="13" l="1"/>
  <c r="I27" i="13"/>
  <c r="I26" i="13" l="1"/>
  <c r="D6" i="14" l="1"/>
  <c r="D7" i="14"/>
  <c r="D10" i="14"/>
  <c r="D11" i="14"/>
  <c r="D12" i="14"/>
  <c r="D13" i="14"/>
  <c r="D14" i="14"/>
  <c r="D5" i="14"/>
  <c r="I31" i="14"/>
  <c r="E31" i="14"/>
  <c r="E15" i="14"/>
  <c r="D20" i="14" s="1"/>
  <c r="C15" i="14"/>
  <c r="H14" i="14"/>
  <c r="F13" i="14"/>
  <c r="H13" i="14" s="1"/>
  <c r="F12" i="14"/>
  <c r="H12" i="14" s="1"/>
  <c r="F11" i="14"/>
  <c r="H11" i="14" s="1"/>
  <c r="F10" i="14"/>
  <c r="H10" i="14" s="1"/>
  <c r="F7" i="14"/>
  <c r="H7" i="14" s="1"/>
  <c r="F6" i="14"/>
  <c r="H6" i="14" s="1"/>
  <c r="G15" i="14"/>
  <c r="H20" i="14" s="1"/>
  <c r="E23" i="14" l="1"/>
  <c r="I23" i="14" s="1"/>
  <c r="F5" i="14"/>
  <c r="H5" i="14" s="1"/>
  <c r="G6" i="13"/>
  <c r="G12" i="13" l="1"/>
  <c r="G13" i="13" l="1"/>
  <c r="G5" i="13" l="1"/>
  <c r="G6" i="12" l="1"/>
  <c r="G5" i="12"/>
  <c r="I23" i="12" l="1"/>
  <c r="D7" i="13" l="1"/>
  <c r="D8" i="13"/>
  <c r="D11" i="13"/>
  <c r="D12" i="13"/>
  <c r="D13" i="13"/>
  <c r="D14" i="13"/>
  <c r="I31" i="13"/>
  <c r="E31" i="13"/>
  <c r="E15" i="13"/>
  <c r="D20" i="13" s="1"/>
  <c r="C15" i="13"/>
  <c r="H14" i="13"/>
  <c r="F13" i="13"/>
  <c r="H13" i="13" s="1"/>
  <c r="F12" i="13"/>
  <c r="H12" i="13" s="1"/>
  <c r="F11" i="13"/>
  <c r="H11" i="13" s="1"/>
  <c r="F8" i="13"/>
  <c r="H8" i="13" s="1"/>
  <c r="D8" i="14" s="1"/>
  <c r="F7" i="13"/>
  <c r="H7" i="13" s="1"/>
  <c r="G15" i="13"/>
  <c r="H20" i="13" l="1"/>
  <c r="F8" i="14"/>
  <c r="H8" i="14" s="1"/>
  <c r="E23" i="13"/>
  <c r="I23" i="13" s="1"/>
  <c r="D31" i="11" l="1"/>
  <c r="G7" i="6"/>
  <c r="G7" i="11"/>
  <c r="G7" i="10"/>
  <c r="G7" i="9"/>
  <c r="D13" i="12" l="1"/>
  <c r="F13" i="12" s="1"/>
  <c r="H13" i="12" s="1"/>
  <c r="D5" i="12"/>
  <c r="I29" i="11"/>
  <c r="F11" i="12"/>
  <c r="F12" i="12"/>
  <c r="H12" i="12" s="1"/>
  <c r="F5" i="12"/>
  <c r="H5" i="12" s="1"/>
  <c r="D5" i="13" s="1"/>
  <c r="F5" i="13" s="1"/>
  <c r="H5" i="13" s="1"/>
  <c r="F5" i="11"/>
  <c r="D11" i="12"/>
  <c r="D12" i="12"/>
  <c r="D14" i="12"/>
  <c r="H6" i="11"/>
  <c r="D6" i="12" s="1"/>
  <c r="F6" i="12" s="1"/>
  <c r="H6" i="12" s="1"/>
  <c r="D6" i="13" s="1"/>
  <c r="H8" i="11"/>
  <c r="D8" i="12" s="1"/>
  <c r="H10" i="11"/>
  <c r="D10" i="12" s="1"/>
  <c r="F10" i="12" s="1"/>
  <c r="H10" i="12" s="1"/>
  <c r="D10" i="13" s="1"/>
  <c r="F10" i="13" s="1"/>
  <c r="H10" i="13" s="1"/>
  <c r="H11" i="11"/>
  <c r="H12" i="11"/>
  <c r="H13" i="11"/>
  <c r="H14" i="11"/>
  <c r="I31" i="12"/>
  <c r="E31" i="12"/>
  <c r="E15" i="12"/>
  <c r="D20" i="12" s="1"/>
  <c r="C15" i="12"/>
  <c r="H14" i="12"/>
  <c r="H11" i="12"/>
  <c r="G15" i="12"/>
  <c r="H20" i="12" s="1"/>
  <c r="F6" i="13" l="1"/>
  <c r="H6" i="13" s="1"/>
  <c r="F8" i="12"/>
  <c r="H8" i="12" s="1"/>
  <c r="E23" i="12"/>
  <c r="P20" i="11" l="1"/>
  <c r="N20" i="11"/>
  <c r="N18" i="11"/>
  <c r="N16" i="11"/>
  <c r="N31" i="11"/>
  <c r="N29" i="11"/>
  <c r="O28" i="11"/>
  <c r="N25" i="11"/>
  <c r="D14" i="11" l="1"/>
  <c r="D6" i="11"/>
  <c r="D8" i="11"/>
  <c r="D10" i="11"/>
  <c r="D11" i="11"/>
  <c r="D13" i="11"/>
  <c r="D5" i="11"/>
  <c r="H5" i="11" s="1"/>
  <c r="D21" i="11"/>
  <c r="I31" i="11"/>
  <c r="E31" i="11"/>
  <c r="G15" i="11"/>
  <c r="H20" i="11" s="1"/>
  <c r="E15" i="11"/>
  <c r="D20" i="11" s="1"/>
  <c r="C15" i="11"/>
  <c r="F14" i="11"/>
  <c r="F13" i="11"/>
  <c r="F11" i="11"/>
  <c r="F10" i="11"/>
  <c r="F8" i="11"/>
  <c r="F6" i="11"/>
  <c r="E23" i="11" l="1"/>
  <c r="I23" i="11" s="1"/>
  <c r="L26" i="11" l="1"/>
  <c r="F31" i="11"/>
  <c r="D21" i="12" s="1"/>
  <c r="D31" i="12" s="1"/>
  <c r="F31" i="12" s="1"/>
  <c r="D21" i="13" s="1"/>
  <c r="D6" i="10"/>
  <c r="D8" i="10"/>
  <c r="D10" i="10"/>
  <c r="D11" i="10"/>
  <c r="D12" i="10"/>
  <c r="D13" i="10"/>
  <c r="D14" i="10"/>
  <c r="D5" i="10"/>
  <c r="D21" i="10"/>
  <c r="I31" i="10"/>
  <c r="E31" i="10"/>
  <c r="E15" i="10"/>
  <c r="D20" i="10" s="1"/>
  <c r="C15" i="10"/>
  <c r="F14" i="10"/>
  <c r="H14" i="10" s="1"/>
  <c r="F13" i="10"/>
  <c r="H13" i="10" s="1"/>
  <c r="F12" i="10"/>
  <c r="H12" i="10" s="1"/>
  <c r="D12" i="11" s="1"/>
  <c r="F11" i="10"/>
  <c r="H11" i="10" s="1"/>
  <c r="F10" i="10"/>
  <c r="H10" i="10" s="1"/>
  <c r="F8" i="10"/>
  <c r="H8" i="10" s="1"/>
  <c r="G15" i="10"/>
  <c r="H20" i="10" s="1"/>
  <c r="F6" i="10"/>
  <c r="H6" i="10" s="1"/>
  <c r="F5" i="10"/>
  <c r="H5" i="10" s="1"/>
  <c r="D31" i="13" l="1"/>
  <c r="F31" i="13" s="1"/>
  <c r="D21" i="14" s="1"/>
  <c r="D31" i="14" s="1"/>
  <c r="F31" i="14" s="1"/>
  <c r="F12" i="11"/>
  <c r="E23" i="10"/>
  <c r="I23" i="10" s="1"/>
  <c r="D31" i="10" l="1"/>
  <c r="F31" i="10" s="1"/>
  <c r="H8" i="9"/>
  <c r="G12" i="8" l="1"/>
  <c r="G12" i="7"/>
  <c r="G12" i="6"/>
  <c r="H8" i="8" l="1"/>
  <c r="G7" i="8"/>
  <c r="D8" i="9" l="1"/>
  <c r="F8" i="9" s="1"/>
  <c r="D10" i="9"/>
  <c r="D11" i="9"/>
  <c r="D13" i="9"/>
  <c r="D14" i="9"/>
  <c r="D5" i="9"/>
  <c r="F5" i="9" s="1"/>
  <c r="H5" i="9" s="1"/>
  <c r="I31" i="9"/>
  <c r="E31" i="9"/>
  <c r="G15" i="9"/>
  <c r="H20" i="9" s="1"/>
  <c r="E15" i="9"/>
  <c r="D20" i="9" s="1"/>
  <c r="C15" i="9"/>
  <c r="F14" i="9"/>
  <c r="H14" i="9" s="1"/>
  <c r="F13" i="9"/>
  <c r="H13" i="9" s="1"/>
  <c r="F11" i="9"/>
  <c r="H11" i="9" s="1"/>
  <c r="F10" i="9"/>
  <c r="H10" i="9" s="1"/>
  <c r="F6" i="9"/>
  <c r="H6" i="9" s="1"/>
  <c r="E23" i="9" l="1"/>
  <c r="I23" i="9" s="1"/>
  <c r="F7" i="8"/>
  <c r="F8" i="8"/>
  <c r="G6" i="7" l="1"/>
  <c r="G6" i="6" l="1"/>
  <c r="D7" i="8" l="1"/>
  <c r="D10" i="8"/>
  <c r="D11" i="8"/>
  <c r="D13" i="8"/>
  <c r="D14" i="8"/>
  <c r="D5" i="8"/>
  <c r="I31" i="8" l="1"/>
  <c r="E31" i="8"/>
  <c r="G15" i="8"/>
  <c r="H20" i="8" s="1"/>
  <c r="E15" i="8"/>
  <c r="D20" i="8" s="1"/>
  <c r="C15" i="8"/>
  <c r="F14" i="8"/>
  <c r="H14" i="8" s="1"/>
  <c r="F13" i="8"/>
  <c r="H13" i="8" s="1"/>
  <c r="F11" i="8"/>
  <c r="H11" i="8" s="1"/>
  <c r="F10" i="8"/>
  <c r="H10" i="8" s="1"/>
  <c r="H7" i="8"/>
  <c r="D7" i="9" s="1"/>
  <c r="F5" i="8"/>
  <c r="H5" i="8" s="1"/>
  <c r="F7" i="9" l="1"/>
  <c r="H7" i="9" s="1"/>
  <c r="D7" i="10" s="1"/>
  <c r="E23" i="8"/>
  <c r="I23" i="8" s="1"/>
  <c r="F7" i="10" l="1"/>
  <c r="H7" i="10" s="1"/>
  <c r="G8" i="6"/>
  <c r="D7" i="11" l="1"/>
  <c r="D21" i="7"/>
  <c r="D10" i="7"/>
  <c r="D11" i="7"/>
  <c r="D13" i="7"/>
  <c r="D14" i="7"/>
  <c r="D5" i="7"/>
  <c r="F5" i="7" s="1"/>
  <c r="H5" i="7" s="1"/>
  <c r="I31" i="7"/>
  <c r="E31" i="7"/>
  <c r="E15" i="7"/>
  <c r="D20" i="7" s="1"/>
  <c r="C15" i="7"/>
  <c r="F14" i="7"/>
  <c r="H14" i="7" s="1"/>
  <c r="F13" i="7"/>
  <c r="H13" i="7" s="1"/>
  <c r="F11" i="7"/>
  <c r="H11" i="7" s="1"/>
  <c r="F10" i="7"/>
  <c r="H10" i="7" s="1"/>
  <c r="G15" i="7"/>
  <c r="H20" i="7" s="1"/>
  <c r="F7" i="11" l="1"/>
  <c r="E23" i="7"/>
  <c r="I23" i="7" s="1"/>
  <c r="H7" i="11" l="1"/>
  <c r="D7" i="12" s="1"/>
  <c r="D31" i="7"/>
  <c r="F31" i="7" s="1"/>
  <c r="D21" i="8" s="1"/>
  <c r="D31" i="8" s="1"/>
  <c r="F31" i="8" s="1"/>
  <c r="D21" i="9" s="1"/>
  <c r="D31" i="9" s="1"/>
  <c r="F31" i="9" s="1"/>
  <c r="F7" i="12" l="1"/>
  <c r="H7" i="12" s="1"/>
  <c r="H12" i="6"/>
  <c r="D12" i="7" s="1"/>
  <c r="F12" i="7" s="1"/>
  <c r="H12" i="7" s="1"/>
  <c r="D12" i="8" s="1"/>
  <c r="F12" i="8" s="1"/>
  <c r="H12" i="8" s="1"/>
  <c r="F12" i="5" l="1"/>
  <c r="E25" i="5" l="1"/>
  <c r="D31" i="5"/>
  <c r="D6" i="6" l="1"/>
  <c r="D7" i="6"/>
  <c r="D8" i="6"/>
  <c r="D10" i="6"/>
  <c r="D11" i="6"/>
  <c r="D12" i="6"/>
  <c r="D13" i="6"/>
  <c r="D14" i="6"/>
  <c r="D5" i="6"/>
  <c r="F5" i="6" s="1"/>
  <c r="H5" i="6" s="1"/>
  <c r="I31" i="6"/>
  <c r="E31" i="6"/>
  <c r="E15" i="6"/>
  <c r="D20" i="6" s="1"/>
  <c r="C15" i="6"/>
  <c r="F14" i="6"/>
  <c r="H14" i="6" s="1"/>
  <c r="F13" i="6"/>
  <c r="H13" i="6" s="1"/>
  <c r="F12" i="6"/>
  <c r="F11" i="6"/>
  <c r="H11" i="6" s="1"/>
  <c r="F10" i="6"/>
  <c r="H10" i="6" s="1"/>
  <c r="F8" i="6"/>
  <c r="H8" i="6" s="1"/>
  <c r="D8" i="7" s="1"/>
  <c r="F8" i="7" s="1"/>
  <c r="H8" i="7" s="1"/>
  <c r="D8" i="8" s="1"/>
  <c r="G15" i="6"/>
  <c r="H20" i="6" s="1"/>
  <c r="F7" i="6"/>
  <c r="H7" i="6" s="1"/>
  <c r="D7" i="7" s="1"/>
  <c r="F7" i="7" s="1"/>
  <c r="H7" i="7" s="1"/>
  <c r="F6" i="6"/>
  <c r="H6" i="6" s="1"/>
  <c r="D6" i="7" s="1"/>
  <c r="F6" i="7" l="1"/>
  <c r="H6" i="7" s="1"/>
  <c r="E23" i="6"/>
  <c r="I23" i="6" s="1"/>
  <c r="D28" i="4"/>
  <c r="D27" i="4"/>
  <c r="D6" i="8" l="1"/>
  <c r="I26" i="5"/>
  <c r="I25" i="5"/>
  <c r="F6" i="8" l="1"/>
  <c r="H6" i="8" s="1"/>
  <c r="G7" i="5"/>
  <c r="D12" i="9" l="1"/>
  <c r="D30" i="4"/>
  <c r="C15" i="5"/>
  <c r="F12" i="9" l="1"/>
  <c r="H12" i="9" s="1"/>
  <c r="D6" i="5"/>
  <c r="F6" i="5" s="1"/>
  <c r="H6" i="5" s="1"/>
  <c r="D7" i="5"/>
  <c r="F7" i="5" s="1"/>
  <c r="D9" i="5"/>
  <c r="F9" i="5" s="1"/>
  <c r="H9" i="5" s="1"/>
  <c r="D9" i="6" s="1"/>
  <c r="F9" i="6" s="1"/>
  <c r="H9" i="6" s="1"/>
  <c r="D11" i="5"/>
  <c r="F11" i="5" s="1"/>
  <c r="H11" i="5" s="1"/>
  <c r="D13" i="5"/>
  <c r="F13" i="5" s="1"/>
  <c r="H13" i="5" s="1"/>
  <c r="D14" i="5"/>
  <c r="F14" i="5" s="1"/>
  <c r="D5" i="5"/>
  <c r="F5" i="5" s="1"/>
  <c r="E31" i="5"/>
  <c r="G15" i="5"/>
  <c r="H20" i="5" s="1"/>
  <c r="E15" i="5"/>
  <c r="D20" i="5" s="1"/>
  <c r="H14" i="5"/>
  <c r="H7" i="5"/>
  <c r="H27" i="4"/>
  <c r="D9" i="7" l="1"/>
  <c r="H15" i="6"/>
  <c r="H5" i="5"/>
  <c r="E23" i="5"/>
  <c r="I23" i="5" s="1"/>
  <c r="I31" i="5"/>
  <c r="F15" i="4"/>
  <c r="F9" i="7" l="1"/>
  <c r="H9" i="7" s="1"/>
  <c r="D15" i="7"/>
  <c r="F15" i="7" s="1"/>
  <c r="D15" i="4"/>
  <c r="D9" i="8" l="1"/>
  <c r="H15" i="7"/>
  <c r="H30" i="4"/>
  <c r="G20" i="4"/>
  <c r="C20" i="4"/>
  <c r="E14" i="4"/>
  <c r="G14" i="4" s="1"/>
  <c r="E13" i="4"/>
  <c r="G13" i="4" s="1"/>
  <c r="E12" i="4"/>
  <c r="G12" i="4" s="1"/>
  <c r="D12" i="5" s="1"/>
  <c r="H12" i="5" s="1"/>
  <c r="E11" i="4"/>
  <c r="G11" i="4" s="1"/>
  <c r="E10" i="4"/>
  <c r="E9" i="4"/>
  <c r="G9" i="4" s="1"/>
  <c r="E8" i="4"/>
  <c r="G8" i="4" s="1"/>
  <c r="D8" i="5" s="1"/>
  <c r="F8" i="5" s="1"/>
  <c r="E7" i="4"/>
  <c r="G7" i="4" s="1"/>
  <c r="G6" i="4"/>
  <c r="E5" i="4"/>
  <c r="F9" i="8" l="1"/>
  <c r="H9" i="8" s="1"/>
  <c r="D15" i="8"/>
  <c r="F15" i="8" s="1"/>
  <c r="G10" i="4"/>
  <c r="D10" i="5" s="1"/>
  <c r="F10" i="5" s="1"/>
  <c r="H10" i="5" s="1"/>
  <c r="E15" i="4"/>
  <c r="H8" i="5"/>
  <c r="H15" i="5" s="1"/>
  <c r="D15" i="6" s="1"/>
  <c r="F15" i="6" s="1"/>
  <c r="D22" i="4"/>
  <c r="H22" i="4" s="1"/>
  <c r="G5" i="4"/>
  <c r="G15" i="4" s="1"/>
  <c r="D15" i="5" s="1"/>
  <c r="F15" i="5" s="1"/>
  <c r="H30" i="3"/>
  <c r="D30" i="3"/>
  <c r="F15" i="3"/>
  <c r="G20" i="3" s="1"/>
  <c r="D15" i="3"/>
  <c r="C20" i="3" s="1"/>
  <c r="E14" i="3"/>
  <c r="G14" i="3" s="1"/>
  <c r="E13" i="3"/>
  <c r="G13" i="3" s="1"/>
  <c r="E12" i="3"/>
  <c r="G12" i="3" s="1"/>
  <c r="E11" i="3"/>
  <c r="G11" i="3" s="1"/>
  <c r="E10" i="3"/>
  <c r="G10" i="3" s="1"/>
  <c r="E9" i="3"/>
  <c r="G9" i="3" s="1"/>
  <c r="E8" i="3"/>
  <c r="G8" i="3" s="1"/>
  <c r="E7" i="3"/>
  <c r="G7" i="3" s="1"/>
  <c r="E6" i="3"/>
  <c r="G6" i="3" s="1"/>
  <c r="E5" i="3"/>
  <c r="D9" i="9" l="1"/>
  <c r="H15" i="8"/>
  <c r="E15" i="3"/>
  <c r="D22" i="3"/>
  <c r="H22" i="3" s="1"/>
  <c r="G5" i="3"/>
  <c r="G15" i="3" s="1"/>
  <c r="D30" i="2"/>
  <c r="F15" i="2"/>
  <c r="G20" i="2" s="1"/>
  <c r="D15" i="2"/>
  <c r="C20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E15" i="2" s="1"/>
  <c r="F9" i="9" l="1"/>
  <c r="H9" i="9" s="1"/>
  <c r="D15" i="9"/>
  <c r="F15" i="9" s="1"/>
  <c r="D22" i="2"/>
  <c r="H22" i="2" s="1"/>
  <c r="G5" i="2"/>
  <c r="G15" i="2" s="1"/>
  <c r="H30" i="2"/>
  <c r="H30" i="1"/>
  <c r="D9" i="10" l="1"/>
  <c r="H15" i="9"/>
  <c r="D30" i="1"/>
  <c r="H24" i="1"/>
  <c r="D24" i="1"/>
  <c r="F9" i="10" l="1"/>
  <c r="H9" i="10" s="1"/>
  <c r="D15" i="10"/>
  <c r="F15" i="10" s="1"/>
  <c r="G6" i="1"/>
  <c r="G7" i="1"/>
  <c r="G8" i="1"/>
  <c r="G9" i="1"/>
  <c r="G11" i="1"/>
  <c r="G12" i="1"/>
  <c r="G13" i="1"/>
  <c r="G14" i="1"/>
  <c r="G5" i="1"/>
  <c r="E6" i="1"/>
  <c r="E7" i="1"/>
  <c r="E8" i="1"/>
  <c r="E9" i="1"/>
  <c r="E10" i="1"/>
  <c r="E15" i="1" s="1"/>
  <c r="E11" i="1"/>
  <c r="E12" i="1"/>
  <c r="E13" i="1"/>
  <c r="E14" i="1"/>
  <c r="E5" i="1"/>
  <c r="D15" i="1"/>
  <c r="C20" i="1" s="1"/>
  <c r="D22" i="1" s="1"/>
  <c r="H22" i="1" s="1"/>
  <c r="F15" i="1"/>
  <c r="G20" i="1" s="1"/>
  <c r="D9" i="11" l="1"/>
  <c r="H15" i="10"/>
  <c r="G30" i="1"/>
  <c r="I30" i="1" s="1"/>
  <c r="G21" i="2" s="1"/>
  <c r="G30" i="2" s="1"/>
  <c r="I30" i="2" s="1"/>
  <c r="G21" i="3" s="1"/>
  <c r="G30" i="3" s="1"/>
  <c r="I30" i="3" s="1"/>
  <c r="G21" i="4" s="1"/>
  <c r="G30" i="4" s="1"/>
  <c r="I30" i="4" s="1"/>
  <c r="H21" i="5" s="1"/>
  <c r="H31" i="5" s="1"/>
  <c r="J31" i="5" s="1"/>
  <c r="H21" i="6" s="1"/>
  <c r="H31" i="6" s="1"/>
  <c r="J31" i="6" s="1"/>
  <c r="H21" i="7" s="1"/>
  <c r="H31" i="7" s="1"/>
  <c r="J31" i="7" s="1"/>
  <c r="H21" i="8" s="1"/>
  <c r="H31" i="8" s="1"/>
  <c r="J31" i="8" s="1"/>
  <c r="H21" i="9" s="1"/>
  <c r="H31" i="9" s="1"/>
  <c r="J31" i="9" s="1"/>
  <c r="H21" i="10" s="1"/>
  <c r="H31" i="10" s="1"/>
  <c r="J31" i="10" s="1"/>
  <c r="H21" i="11" s="1"/>
  <c r="H31" i="11" s="1"/>
  <c r="J31" i="11" s="1"/>
  <c r="H21" i="12" s="1"/>
  <c r="H31" i="12" s="1"/>
  <c r="J31" i="12" s="1"/>
  <c r="H21" i="13" s="1"/>
  <c r="H31" i="13" s="1"/>
  <c r="J31" i="13" s="1"/>
  <c r="H21" i="14" s="1"/>
  <c r="H31" i="14" s="1"/>
  <c r="J31" i="14" s="1"/>
  <c r="G10" i="1"/>
  <c r="C30" i="1"/>
  <c r="E30" i="1" s="1"/>
  <c r="C21" i="2" s="1"/>
  <c r="C30" i="2" s="1"/>
  <c r="E30" i="2" s="1"/>
  <c r="C21" i="3" s="1"/>
  <c r="C30" i="3" s="1"/>
  <c r="E30" i="3" s="1"/>
  <c r="C21" i="4" s="1"/>
  <c r="C30" i="4" s="1"/>
  <c r="E30" i="4" s="1"/>
  <c r="D21" i="5" s="1"/>
  <c r="G15" i="1"/>
  <c r="F9" i="11" l="1"/>
  <c r="H9" i="11" s="1"/>
  <c r="D15" i="11"/>
  <c r="F15" i="11" s="1"/>
  <c r="F31" i="5"/>
  <c r="D21" i="6" s="1"/>
  <c r="D31" i="6" s="1"/>
  <c r="F31" i="6" s="1"/>
  <c r="D9" i="12" l="1"/>
  <c r="H15" i="11"/>
  <c r="F9" i="12" l="1"/>
  <c r="H9" i="12" s="1"/>
  <c r="D15" i="12"/>
  <c r="F15" i="12" s="1"/>
  <c r="D9" i="13" l="1"/>
  <c r="H15" i="12"/>
  <c r="F9" i="13" l="1"/>
  <c r="H9" i="13" s="1"/>
  <c r="D15" i="13"/>
  <c r="F15" i="13" s="1"/>
  <c r="D9" i="14" l="1"/>
  <c r="H15" i="13"/>
  <c r="F9" i="14" l="1"/>
  <c r="H9" i="14" s="1"/>
  <c r="H15" i="14" s="1"/>
  <c r="D15" i="14"/>
  <c r="F15" i="14" s="1"/>
</calcChain>
</file>

<file path=xl/sharedStrings.xml><?xml version="1.0" encoding="utf-8"?>
<sst xmlns="http://schemas.openxmlformats.org/spreadsheetml/2006/main" count="1105" uniqueCount="134">
  <si>
    <t xml:space="preserve">RENT STATEMENT </t>
  </si>
  <si>
    <t>FOR THE MONTH OF MAY 2019</t>
  </si>
  <si>
    <t xml:space="preserve">NO. </t>
  </si>
  <si>
    <t>NAME</t>
  </si>
  <si>
    <t>BF</t>
  </si>
  <si>
    <t>RENT</t>
  </si>
  <si>
    <t>TOTAL DUE</t>
  </si>
  <si>
    <t xml:space="preserve">PAID </t>
  </si>
  <si>
    <t>BAL</t>
  </si>
  <si>
    <t>TOTAL</t>
  </si>
  <si>
    <t xml:space="preserve"> 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</si>
  <si>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</si>
  <si>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</si>
  <si>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</si>
  <si>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</si>
  <si>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</si>
  <si>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</si>
  <si>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</si>
  <si>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MAY</t>
  </si>
  <si>
    <t>COMM</t>
  </si>
  <si>
    <t>PAYMENTS</t>
  </si>
  <si>
    <t xml:space="preserve">PREPARED BY </t>
  </si>
  <si>
    <t>APPROVED BY</t>
  </si>
  <si>
    <t xml:space="preserve">RECEIVED BY </t>
  </si>
  <si>
    <t>RUTH</t>
  </si>
  <si>
    <t>GRACE</t>
  </si>
  <si>
    <t>J.NGUGI</t>
  </si>
  <si>
    <t>ALICE MUTHONI</t>
  </si>
  <si>
    <t>MARGARET KUNG'U</t>
  </si>
  <si>
    <t>MWANGI MURAYA</t>
  </si>
  <si>
    <t>MICHAEL NJUGUNA</t>
  </si>
  <si>
    <t>MOSES WANYONYI</t>
  </si>
  <si>
    <t>LANDLORD</t>
  </si>
  <si>
    <t>VICTOR GITOBU</t>
  </si>
  <si>
    <t>PATRICK NJOROGE</t>
  </si>
  <si>
    <t xml:space="preserve">LANDLORD </t>
  </si>
  <si>
    <t>LL</t>
  </si>
  <si>
    <t>DIRECT TO LL</t>
  </si>
  <si>
    <t>PAID ON 15/05/2019</t>
  </si>
  <si>
    <t>PAID ON 27/5/19</t>
  </si>
  <si>
    <t>FOR THE MONTH OF JUNE 2019</t>
  </si>
  <si>
    <t>JUNE</t>
  </si>
  <si>
    <t>NEW</t>
  </si>
  <si>
    <t>PAID ON 13/6/19</t>
  </si>
  <si>
    <t>PAID ON 18/6/19</t>
  </si>
  <si>
    <t>FOR THE MONTH OF JULY 2019</t>
  </si>
  <si>
    <t>JULY</t>
  </si>
  <si>
    <t>ANNE KARE</t>
  </si>
  <si>
    <t>PAID ON 12/7/19</t>
  </si>
  <si>
    <t>PAID ON 16/7/19</t>
  </si>
  <si>
    <t>PAID ON 25/7/19</t>
  </si>
  <si>
    <t>AUGUST</t>
  </si>
  <si>
    <t>FOR THE MONTH OF AUGUST 2019</t>
  </si>
  <si>
    <t>CAROLINE WAIRIMU</t>
  </si>
  <si>
    <t>CAROLYNE WAIRIMU</t>
  </si>
  <si>
    <t>PAID ON 2/8/19</t>
  </si>
  <si>
    <t>PAID ON 14/8/19</t>
  </si>
  <si>
    <t>JOHN WILLIAM</t>
  </si>
  <si>
    <t>PAID ON  15/8/19</t>
  </si>
  <si>
    <t>VACATED ON 29/8</t>
  </si>
  <si>
    <t>OSBORN SHWACHI</t>
  </si>
  <si>
    <t>DEPOSIT</t>
  </si>
  <si>
    <t>FOR THE MONTH OF SEPT 2019</t>
  </si>
  <si>
    <t>SEPT</t>
  </si>
  <si>
    <t>letting fee</t>
  </si>
  <si>
    <t>PAID ON13/9</t>
  </si>
  <si>
    <t>FLORENCE</t>
  </si>
  <si>
    <t>FOR THE MONTH OF OCTOBER  2019</t>
  </si>
  <si>
    <t>OCTOBER</t>
  </si>
  <si>
    <t>PAID ON 12/10</t>
  </si>
  <si>
    <t>NOVEMBER</t>
  </si>
  <si>
    <t>FOR THE MONTH OF NOVEMBER  2019</t>
  </si>
  <si>
    <t>PAID ON 14/11</t>
  </si>
  <si>
    <t>PAID ON 16/11</t>
  </si>
  <si>
    <t>DECEMBER</t>
  </si>
  <si>
    <t>FOR THE MONTH OF DECEMBER  2019</t>
  </si>
  <si>
    <t>PAID ON 12/12</t>
  </si>
  <si>
    <t>PAID ON 14/12</t>
  </si>
  <si>
    <t>JAN</t>
  </si>
  <si>
    <t>PAID ON 24/12</t>
  </si>
  <si>
    <t>FOR THE MONTH OF JANUARY  2020</t>
  </si>
  <si>
    <t>ON DEPOSIT</t>
  </si>
  <si>
    <t>PATRICK</t>
  </si>
  <si>
    <t>PAID ON 12/1</t>
  </si>
  <si>
    <t>FOR THE MONTH OF FEBRUARY  2020</t>
  </si>
  <si>
    <t>FEB</t>
  </si>
  <si>
    <t>VACCANT</t>
  </si>
  <si>
    <t>PAID ON13/2</t>
  </si>
  <si>
    <t>MARCH</t>
  </si>
  <si>
    <t>FOR THE MONTH OF MARCH  2020</t>
  </si>
  <si>
    <t>PAID ON 18/3</t>
  </si>
  <si>
    <t>dep</t>
  </si>
  <si>
    <t>APRIL</t>
  </si>
  <si>
    <t>PAID ON 22/3</t>
  </si>
  <si>
    <t>FOR THE MONTH OF APRIL 2020</t>
  </si>
  <si>
    <t>CLEMENT OBURI</t>
  </si>
  <si>
    <t>FOR THE MONTH OF MAY 2020</t>
  </si>
  <si>
    <t>OSBORN</t>
  </si>
  <si>
    <t>NOTICE</t>
  </si>
  <si>
    <t>FOR THE MONTH OF JUNE 2020</t>
  </si>
  <si>
    <t xml:space="preserve">        </t>
  </si>
  <si>
    <t>PAID ON 29/5</t>
  </si>
  <si>
    <t>VACCATED BAL 4700</t>
  </si>
  <si>
    <t>MOSES EVICTED</t>
  </si>
  <si>
    <t>CAROLYNE EVICTED</t>
  </si>
  <si>
    <t>OSBORN VACCATED</t>
  </si>
  <si>
    <t>EVICTED</t>
  </si>
  <si>
    <t>PAID ON 15/6</t>
  </si>
  <si>
    <t xml:space="preserve">PAID ON 15/6 </t>
  </si>
  <si>
    <t>QUEEN OSORO</t>
  </si>
  <si>
    <t>PAID ON 20/7</t>
  </si>
  <si>
    <t>c</t>
  </si>
  <si>
    <t>HESBON OBONGI</t>
  </si>
  <si>
    <t>FOR THE MONTH OF JULY 2020</t>
  </si>
  <si>
    <t>FOR THE MONTH OF AUGUST 2020</t>
  </si>
  <si>
    <t>PAID ON 30/7</t>
  </si>
  <si>
    <t>PAID ON 18/8</t>
  </si>
  <si>
    <t>FOR THE MONTH OF SEPTEMBER 2020</t>
  </si>
  <si>
    <t>SEP</t>
  </si>
  <si>
    <t>PAID ON  27/8</t>
  </si>
  <si>
    <t>MWANGI MURAYA EVICTED</t>
  </si>
  <si>
    <t>PAID ON 15/9</t>
  </si>
  <si>
    <t>PAID ON 8/10</t>
  </si>
  <si>
    <t>NEW PAID LL</t>
  </si>
  <si>
    <t>JOHN WILLIAMPAID LL</t>
  </si>
  <si>
    <t>FOR THE MONTH OF NOVEMBER 2020</t>
  </si>
  <si>
    <t>PAID ON 23/10</t>
  </si>
  <si>
    <t>FOR THE MONTH OF OCTOBER 2020</t>
  </si>
  <si>
    <t>PAID ON  17/11</t>
  </si>
  <si>
    <t>PAID ON 21/11</t>
  </si>
  <si>
    <t>FOR THE MONTH OF DECEMBER 2020</t>
  </si>
  <si>
    <t>PAID ON 28/11</t>
  </si>
  <si>
    <t>ll</t>
  </si>
  <si>
    <t>new 3 paid 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</si>
</sst>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49" fontId="4" fillId="0" borderId="0" xfId="1" applyNumberFormat="1" applyFont="1" applyBorder="1" applyAlignment="1">
      <alignment horizontal="right"/>
    </xf>
    <xf numFmtId="49" fontId="4" fillId="0" borderId="0" xfId="0" applyNumberFormat="1" applyFont="1" applyBorder="1" applyAlignment="1">
      <alignment horizontal="right"/>
    </xf>
    <xf numFmtId="0" fontId="5" fillId="0" borderId="0" xfId="0" applyFont="1" applyBorder="1"/>
    <xf numFmtId="4" fontId="5" fillId="0" borderId="0" xfId="0" applyNumberFormat="1" applyFont="1" applyBorder="1"/>
    <xf numFmtId="164" fontId="4" fillId="0" borderId="0" xfId="0" applyNumberFormat="1" applyFont="1" applyBorder="1"/>
    <xf numFmtId="0" fontId="5" fillId="0" borderId="0" xfId="0" applyFont="1"/>
    <xf numFmtId="0" fontId="5" fillId="0" borderId="2" xfId="0" applyFont="1" applyBorder="1"/>
    <xf numFmtId="0" fontId="5" fillId="0" borderId="1" xfId="0" applyFont="1" applyBorder="1"/>
    <xf numFmtId="0" fontId="3" fillId="0" borderId="1" xfId="0" applyFont="1" applyBorder="1"/>
    <xf numFmtId="3" fontId="3" fillId="0" borderId="1" xfId="0" applyNumberFormat="1" applyFont="1" applyBorder="1"/>
    <xf numFmtId="9" fontId="3" fillId="0" borderId="1" xfId="0" applyNumberFormat="1" applyFont="1" applyBorder="1"/>
    <xf numFmtId="3" fontId="5" fillId="0" borderId="1" xfId="0" applyNumberFormat="1" applyFont="1" applyBorder="1"/>
    <xf numFmtId="16" fontId="3" fillId="0" borderId="1" xfId="0" applyNumberFormat="1" applyFont="1" applyBorder="1"/>
    <xf numFmtId="14" fontId="3" fillId="0" borderId="1" xfId="0" applyNumberFormat="1" applyFont="1" applyBorder="1"/>
    <xf numFmtId="14" fontId="3" fillId="0" borderId="1" xfId="0" applyNumberFormat="1" applyFont="1" applyFill="1" applyBorder="1"/>
    <xf numFmtId="0" fontId="3" fillId="0" borderId="1" xfId="0" applyFont="1" applyFill="1" applyBorder="1"/>
    <xf numFmtId="0" fontId="2" fillId="0" borderId="1" xfId="0" applyFont="1" applyFill="1" applyBorder="1"/>
    <xf numFmtId="0" fontId="3" fillId="0" borderId="0" xfId="0" applyFont="1" applyFill="1" applyBorder="1"/>
    <xf numFmtId="3" fontId="0" fillId="0" borderId="0" xfId="0" applyNumberFormat="1"/>
    <xf numFmtId="0" fontId="0" fillId="0" borderId="3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B10" sqref="B10"/>
    </sheetView>
  </sheetViews>
  <sheetFormatPr defaultRowHeight="15" x14ac:dyDescent="0.25"/>
  <cols>
    <col min="1" max="1" width="4" customWidth="1"/>
    <col min="2" max="2" width="19" bestFit="1" customWidth="1"/>
    <col min="5" max="5" width="11.28515625" customWidth="1"/>
    <col min="6" max="6" width="19" bestFit="1" customWidth="1"/>
    <col min="8" max="8" width="10" bestFit="1" customWidth="1"/>
  </cols>
  <sheetData>
    <row r="1" spans="1:8" x14ac:dyDescent="0.25">
      <c r="A1" s="1"/>
      <c r="B1" s="1"/>
      <c r="C1" s="1" t="s">
        <v>27</v>
      </c>
      <c r="D1" s="1"/>
      <c r="E1" s="1"/>
      <c r="F1" s="1"/>
      <c r="G1" s="1"/>
    </row>
    <row r="2" spans="1:8" x14ac:dyDescent="0.25">
      <c r="A2" s="1"/>
      <c r="B2" s="1"/>
      <c r="C2" s="1" t="s">
        <v>0</v>
      </c>
      <c r="D2" s="1"/>
      <c r="E2" s="1"/>
      <c r="F2" s="1"/>
      <c r="G2" s="1"/>
    </row>
    <row r="3" spans="1:8" x14ac:dyDescent="0.25">
      <c r="A3" s="1"/>
      <c r="B3" s="1"/>
      <c r="C3" s="1" t="s">
        <v>1</v>
      </c>
      <c r="D3" s="1"/>
      <c r="E3" s="1"/>
      <c r="F3" s="1"/>
      <c r="G3" s="1"/>
    </row>
    <row r="4" spans="1:8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8" x14ac:dyDescent="0.25">
      <c r="A5" s="3">
        <v>1</v>
      </c>
      <c r="B5" s="3" t="s">
        <v>28</v>
      </c>
      <c r="C5" s="3"/>
      <c r="D5" s="3">
        <v>2500</v>
      </c>
      <c r="E5" s="3">
        <f>C5+D5</f>
        <v>2500</v>
      </c>
      <c r="F5" s="3">
        <v>2500</v>
      </c>
      <c r="G5" s="3">
        <f>E5-F5</f>
        <v>0</v>
      </c>
    </row>
    <row r="6" spans="1:8" x14ac:dyDescent="0.25">
      <c r="A6" s="3">
        <v>2</v>
      </c>
      <c r="B6" s="3"/>
      <c r="C6" s="3"/>
      <c r="D6" s="3"/>
      <c r="E6" s="3">
        <f t="shared" ref="E6:E14" si="0">C6+D6</f>
        <v>0</v>
      </c>
      <c r="F6" s="3"/>
      <c r="G6" s="3">
        <f t="shared" ref="G6:G14" si="1">E6-F6</f>
        <v>0</v>
      </c>
    </row>
    <row r="7" spans="1:8" x14ac:dyDescent="0.25">
      <c r="A7" s="3">
        <v>3</v>
      </c>
      <c r="B7" s="3" t="s">
        <v>29</v>
      </c>
      <c r="C7" s="3"/>
      <c r="D7" s="3">
        <v>2500</v>
      </c>
      <c r="E7" s="3">
        <f t="shared" si="0"/>
        <v>2500</v>
      </c>
      <c r="F7" s="3">
        <v>2000</v>
      </c>
      <c r="G7" s="3">
        <f t="shared" si="1"/>
        <v>500</v>
      </c>
    </row>
    <row r="8" spans="1:8" x14ac:dyDescent="0.25">
      <c r="A8" s="3">
        <v>4</v>
      </c>
      <c r="B8" s="3" t="s">
        <v>30</v>
      </c>
      <c r="C8" s="3"/>
      <c r="D8" s="3">
        <v>2500</v>
      </c>
      <c r="E8" s="3">
        <f t="shared" si="0"/>
        <v>2500</v>
      </c>
      <c r="F8" s="3">
        <v>2500</v>
      </c>
      <c r="G8" s="3">
        <f t="shared" si="1"/>
        <v>0</v>
      </c>
    </row>
    <row r="9" spans="1:8" x14ac:dyDescent="0.25">
      <c r="A9" s="3">
        <v>5</v>
      </c>
      <c r="B9" s="3" t="s">
        <v>31</v>
      </c>
      <c r="C9" s="3"/>
      <c r="D9" s="3">
        <v>2500</v>
      </c>
      <c r="E9" s="3">
        <f t="shared" si="0"/>
        <v>2500</v>
      </c>
      <c r="F9" s="3">
        <v>2500</v>
      </c>
      <c r="G9" s="3">
        <f t="shared" si="1"/>
        <v>0</v>
      </c>
    </row>
    <row r="10" spans="1:8" x14ac:dyDescent="0.25">
      <c r="A10" s="3">
        <v>6</v>
      </c>
      <c r="B10" s="23"/>
      <c r="C10" s="3"/>
      <c r="D10" s="3"/>
      <c r="E10" s="3">
        <f t="shared" si="0"/>
        <v>0</v>
      </c>
      <c r="F10" s="3"/>
      <c r="G10" s="3">
        <f t="shared" si="1"/>
        <v>0</v>
      </c>
    </row>
    <row r="11" spans="1:8" x14ac:dyDescent="0.25">
      <c r="A11" s="3">
        <v>7</v>
      </c>
      <c r="B11" s="3" t="s">
        <v>32</v>
      </c>
      <c r="C11" s="3"/>
      <c r="D11" s="3"/>
      <c r="E11" s="3">
        <f t="shared" si="0"/>
        <v>0</v>
      </c>
      <c r="F11" s="3"/>
      <c r="G11" s="3">
        <f t="shared" si="1"/>
        <v>0</v>
      </c>
    </row>
    <row r="12" spans="1:8" x14ac:dyDescent="0.25">
      <c r="A12" s="3">
        <v>8</v>
      </c>
      <c r="B12" s="3" t="s">
        <v>33</v>
      </c>
      <c r="C12" s="3"/>
      <c r="D12" s="3">
        <v>2500</v>
      </c>
      <c r="E12" s="3">
        <f t="shared" si="0"/>
        <v>2500</v>
      </c>
      <c r="F12" s="3">
        <v>2500</v>
      </c>
      <c r="G12" s="3">
        <f t="shared" si="1"/>
        <v>0</v>
      </c>
      <c r="H12" t="s">
        <v>36</v>
      </c>
    </row>
    <row r="13" spans="1:8" x14ac:dyDescent="0.25">
      <c r="A13" s="3">
        <v>9</v>
      </c>
      <c r="B13" s="3" t="s">
        <v>34</v>
      </c>
      <c r="C13" s="3"/>
      <c r="D13" s="3">
        <v>2500</v>
      </c>
      <c r="E13" s="3">
        <f t="shared" si="0"/>
        <v>2500</v>
      </c>
      <c r="F13" s="3">
        <v>2500</v>
      </c>
      <c r="G13" s="3">
        <f t="shared" si="1"/>
        <v>0</v>
      </c>
    </row>
    <row r="14" spans="1:8" x14ac:dyDescent="0.25">
      <c r="A14" s="3">
        <v>10</v>
      </c>
      <c r="B14" s="2" t="s">
        <v>35</v>
      </c>
      <c r="C14" s="3"/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/>
      <c r="B15" s="2" t="s">
        <v>9</v>
      </c>
      <c r="C15" s="2"/>
      <c r="D15" s="2">
        <f>SUM(D5:D14)</f>
        <v>15000</v>
      </c>
      <c r="E15" s="2">
        <f>SUM(E5:E14)</f>
        <v>15000</v>
      </c>
      <c r="F15" s="2">
        <f>SUM(F5:F14)</f>
        <v>14500</v>
      </c>
      <c r="G15" s="2">
        <f>SUM(G5:G14)</f>
        <v>500</v>
      </c>
    </row>
    <row r="16" spans="1:8" x14ac:dyDescent="0.25">
      <c r="A16" s="4"/>
      <c r="B16" s="5"/>
      <c r="C16" s="5"/>
      <c r="D16" s="5" t="s">
        <v>10</v>
      </c>
      <c r="E16" s="5"/>
      <c r="F16" s="5"/>
      <c r="G16" s="4"/>
    </row>
    <row r="17" spans="2:9" x14ac:dyDescent="0.25">
      <c r="B17" s="6" t="s">
        <v>11</v>
      </c>
      <c r="C17" s="7"/>
      <c r="D17" s="8"/>
      <c r="E17" s="9"/>
      <c r="F17" s="10"/>
      <c r="G17" s="11"/>
      <c r="H17" s="10"/>
      <c r="I17" s="6"/>
    </row>
    <row r="18" spans="2:9" x14ac:dyDescent="0.25">
      <c r="B18" s="12" t="s">
        <v>12</v>
      </c>
      <c r="C18" s="12"/>
      <c r="D18" s="12"/>
      <c r="E18" s="13"/>
      <c r="F18" s="12" t="s">
        <v>13</v>
      </c>
      <c r="G18" s="6"/>
      <c r="H18" s="6"/>
      <c r="I18" s="6"/>
    </row>
    <row r="19" spans="2:9" x14ac:dyDescent="0.25">
      <c r="B19" s="14" t="s">
        <v>14</v>
      </c>
      <c r="C19" s="14" t="s">
        <v>15</v>
      </c>
      <c r="D19" s="14" t="s">
        <v>16</v>
      </c>
      <c r="E19" s="14" t="s">
        <v>17</v>
      </c>
      <c r="F19" s="14" t="s">
        <v>14</v>
      </c>
      <c r="G19" s="14" t="s">
        <v>15</v>
      </c>
      <c r="H19" s="14" t="s">
        <v>16</v>
      </c>
      <c r="I19" s="14" t="s">
        <v>17</v>
      </c>
    </row>
    <row r="20" spans="2:9" x14ac:dyDescent="0.25">
      <c r="B20" s="15" t="s">
        <v>18</v>
      </c>
      <c r="C20" s="16">
        <f>D15</f>
        <v>15000</v>
      </c>
      <c r="D20" s="15"/>
      <c r="E20" s="15"/>
      <c r="F20" s="15" t="s">
        <v>18</v>
      </c>
      <c r="G20" s="16">
        <f>F15</f>
        <v>14500</v>
      </c>
      <c r="H20" s="15"/>
      <c r="I20" s="15"/>
    </row>
    <row r="21" spans="2:9" x14ac:dyDescent="0.25">
      <c r="B21" s="15" t="s">
        <v>4</v>
      </c>
      <c r="C21" s="16"/>
      <c r="D21" s="15"/>
      <c r="E21" s="15"/>
      <c r="F21" s="15" t="s">
        <v>4</v>
      </c>
      <c r="G21" s="16"/>
      <c r="H21" s="15"/>
      <c r="I21" s="15"/>
    </row>
    <row r="22" spans="2:9" x14ac:dyDescent="0.25">
      <c r="B22" s="15" t="s">
        <v>19</v>
      </c>
      <c r="C22" s="17">
        <v>0.1</v>
      </c>
      <c r="D22" s="16">
        <f>C20*C22</f>
        <v>1500</v>
      </c>
      <c r="E22" s="15"/>
      <c r="F22" s="15" t="s">
        <v>19</v>
      </c>
      <c r="G22" s="17">
        <v>0.1</v>
      </c>
      <c r="H22" s="16">
        <f>D22</f>
        <v>1500</v>
      </c>
      <c r="I22" s="15"/>
    </row>
    <row r="23" spans="2:9" x14ac:dyDescent="0.25">
      <c r="B23" s="14" t="s">
        <v>20</v>
      </c>
      <c r="C23" s="16"/>
      <c r="D23" s="14"/>
      <c r="E23" s="14"/>
      <c r="F23" s="14" t="s">
        <v>20</v>
      </c>
      <c r="G23" s="18"/>
      <c r="H23" s="14"/>
      <c r="I23" s="14"/>
    </row>
    <row r="24" spans="2:9" x14ac:dyDescent="0.25">
      <c r="B24" s="19" t="s">
        <v>37</v>
      </c>
      <c r="C24" s="15"/>
      <c r="D24" s="15">
        <f>D12</f>
        <v>2500</v>
      </c>
      <c r="E24" s="15"/>
      <c r="F24" s="19" t="s">
        <v>37</v>
      </c>
      <c r="G24" s="15"/>
      <c r="H24" s="15">
        <f>D24</f>
        <v>2500</v>
      </c>
      <c r="I24" s="15"/>
    </row>
    <row r="25" spans="2:9" x14ac:dyDescent="0.25">
      <c r="B25" s="20" t="s">
        <v>38</v>
      </c>
      <c r="C25" s="15"/>
      <c r="D25" s="15">
        <v>6577</v>
      </c>
      <c r="E25" s="15"/>
      <c r="F25" s="20" t="s">
        <v>38</v>
      </c>
      <c r="G25" s="15"/>
      <c r="H25" s="15">
        <v>6577</v>
      </c>
      <c r="I25" s="15"/>
    </row>
    <row r="26" spans="2:9" x14ac:dyDescent="0.25">
      <c r="B26" s="20" t="s">
        <v>39</v>
      </c>
      <c r="C26" s="15"/>
      <c r="D26" s="15">
        <v>4461</v>
      </c>
      <c r="E26" s="15"/>
      <c r="F26" s="20" t="s">
        <v>39</v>
      </c>
      <c r="G26" s="15"/>
      <c r="H26" s="15">
        <v>4461</v>
      </c>
      <c r="I26" s="15"/>
    </row>
    <row r="27" spans="2:9" x14ac:dyDescent="0.25">
      <c r="B27" s="20"/>
      <c r="C27" s="15"/>
      <c r="D27" s="15"/>
      <c r="E27" s="15"/>
      <c r="F27" s="20"/>
      <c r="G27" s="15"/>
      <c r="H27" s="15"/>
      <c r="I27" s="15"/>
    </row>
    <row r="28" spans="2:9" x14ac:dyDescent="0.25">
      <c r="B28" s="21"/>
      <c r="C28" s="15"/>
      <c r="D28" s="15"/>
      <c r="E28" s="15"/>
      <c r="F28" s="20"/>
      <c r="G28" s="15"/>
      <c r="H28" s="22"/>
      <c r="I28" s="15"/>
    </row>
    <row r="29" spans="2:9" x14ac:dyDescent="0.25">
      <c r="B29" s="20"/>
      <c r="C29" s="15"/>
      <c r="D29" s="22"/>
      <c r="E29" s="15"/>
      <c r="F29" s="15"/>
      <c r="G29" s="15"/>
      <c r="H29" s="15"/>
      <c r="I29" s="15"/>
    </row>
    <row r="30" spans="2:9" x14ac:dyDescent="0.25">
      <c r="B30" s="14" t="s">
        <v>9</v>
      </c>
      <c r="C30" s="18">
        <f>C20+C21-D22</f>
        <v>13500</v>
      </c>
      <c r="D30" s="18">
        <f>SUM(D24:D29)</f>
        <v>13538</v>
      </c>
      <c r="E30" s="18">
        <f>C30-D30</f>
        <v>-38</v>
      </c>
      <c r="F30" s="14" t="s">
        <v>9</v>
      </c>
      <c r="G30" s="18">
        <f>G20+G21-H22</f>
        <v>13000</v>
      </c>
      <c r="H30" s="18">
        <f>SUM(H24:H29)</f>
        <v>13538</v>
      </c>
      <c r="I30" s="18">
        <f>G30-H30</f>
        <v>-538</v>
      </c>
    </row>
    <row r="32" spans="2:9" x14ac:dyDescent="0.25">
      <c r="B32" t="s">
        <v>21</v>
      </c>
      <c r="D32" t="s">
        <v>22</v>
      </c>
      <c r="G32" t="s">
        <v>23</v>
      </c>
    </row>
    <row r="34" spans="2:7" x14ac:dyDescent="0.25">
      <c r="B34" t="s">
        <v>24</v>
      </c>
      <c r="D34" t="s">
        <v>25</v>
      </c>
      <c r="G34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8" sqref="G8"/>
    </sheetView>
  </sheetViews>
  <sheetFormatPr defaultRowHeight="15" x14ac:dyDescent="0.25"/>
  <sheetData>
    <row r="1" spans="1:8" x14ac:dyDescent="0.25">
      <c r="A1" s="1"/>
      <c r="B1" s="1"/>
      <c r="C1" s="1"/>
      <c r="D1" s="1" t="s">
        <v>27</v>
      </c>
      <c r="E1" s="1"/>
      <c r="F1" s="1"/>
      <c r="G1" s="1"/>
      <c r="H1" s="1"/>
    </row>
    <row r="2" spans="1:8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8" x14ac:dyDescent="0.25">
      <c r="A3" s="1"/>
      <c r="B3" s="1"/>
      <c r="C3" s="1"/>
      <c r="D3" s="1" t="s">
        <v>84</v>
      </c>
      <c r="E3" s="1"/>
      <c r="F3" s="1"/>
      <c r="G3" s="1"/>
      <c r="H3" s="1"/>
    </row>
    <row r="4" spans="1:8" x14ac:dyDescent="0.25">
      <c r="A4" s="2" t="s">
        <v>2</v>
      </c>
      <c r="B4" s="2" t="s">
        <v>3</v>
      </c>
      <c r="C4" s="2" t="s">
        <v>61</v>
      </c>
      <c r="D4" s="2" t="s">
        <v>4</v>
      </c>
      <c r="E4" s="2" t="s">
        <v>5</v>
      </c>
      <c r="F4" s="2" t="s">
        <v>6</v>
      </c>
      <c r="G4" s="2" t="s">
        <v>13</v>
      </c>
      <c r="H4" s="2" t="s">
        <v>8</v>
      </c>
    </row>
    <row r="5" spans="1:8" x14ac:dyDescent="0.25">
      <c r="A5" s="3">
        <v>1</v>
      </c>
      <c r="B5" s="3" t="s">
        <v>28</v>
      </c>
      <c r="C5" s="3"/>
      <c r="D5" s="3">
        <f>'JANUARY 20'!H5:H14</f>
        <v>80</v>
      </c>
      <c r="E5" s="3">
        <v>2500</v>
      </c>
      <c r="F5" s="3">
        <f>C5+D5+E5</f>
        <v>2580</v>
      </c>
      <c r="G5" s="3">
        <v>2500</v>
      </c>
      <c r="H5" s="3">
        <f>F5-G5</f>
        <v>80</v>
      </c>
    </row>
    <row r="6" spans="1:8" x14ac:dyDescent="0.25">
      <c r="A6" s="3">
        <v>2</v>
      </c>
      <c r="B6" s="3" t="s">
        <v>28</v>
      </c>
      <c r="C6" s="3"/>
      <c r="D6" s="3">
        <f>'JANUARY 20'!H6:H15</f>
        <v>0</v>
      </c>
      <c r="E6" s="3">
        <v>2500</v>
      </c>
      <c r="F6" s="3">
        <f t="shared" ref="F6:F14" si="0">C6+D6+E6</f>
        <v>2500</v>
      </c>
      <c r="G6" s="3">
        <v>2500</v>
      </c>
      <c r="H6" s="3">
        <f t="shared" ref="H6:H14" si="1">F6-G6</f>
        <v>0</v>
      </c>
    </row>
    <row r="7" spans="1:8" x14ac:dyDescent="0.25">
      <c r="A7" s="3">
        <v>3</v>
      </c>
      <c r="B7" s="3" t="s">
        <v>29</v>
      </c>
      <c r="C7" s="3"/>
      <c r="D7" s="3">
        <f>'JANUARY 20'!H7:H16</f>
        <v>2000</v>
      </c>
      <c r="E7" s="3">
        <v>2500</v>
      </c>
      <c r="F7" s="3">
        <f>C7+D7+E7</f>
        <v>4500</v>
      </c>
      <c r="G7" s="3">
        <f>400+500+500+500+400</f>
        <v>2300</v>
      </c>
      <c r="H7" s="3">
        <f t="shared" si="1"/>
        <v>2200</v>
      </c>
    </row>
    <row r="8" spans="1:8" x14ac:dyDescent="0.25">
      <c r="A8" s="3">
        <v>4</v>
      </c>
      <c r="B8" s="3" t="s">
        <v>60</v>
      </c>
      <c r="C8" s="3"/>
      <c r="D8" s="3">
        <f>'JANUARY 20'!H8:H17</f>
        <v>2500</v>
      </c>
      <c r="E8" s="3">
        <v>2500</v>
      </c>
      <c r="F8" s="3">
        <f>C8+ D8+E8</f>
        <v>5000</v>
      </c>
      <c r="G8" s="3">
        <v>2500</v>
      </c>
      <c r="H8" s="3">
        <f>F8-G8</f>
        <v>2500</v>
      </c>
    </row>
    <row r="9" spans="1:8" x14ac:dyDescent="0.25">
      <c r="A9" s="3">
        <v>5</v>
      </c>
      <c r="B9" s="3" t="s">
        <v>31</v>
      </c>
      <c r="C9" s="3"/>
      <c r="D9" s="3">
        <f>'JANUARY 20'!H9:H18</f>
        <v>800</v>
      </c>
      <c r="E9" s="3">
        <v>2500</v>
      </c>
      <c r="F9" s="3">
        <f t="shared" si="0"/>
        <v>3300</v>
      </c>
      <c r="G9" s="3"/>
      <c r="H9" s="3">
        <f t="shared" si="1"/>
        <v>3300</v>
      </c>
    </row>
    <row r="10" spans="1:8" x14ac:dyDescent="0.25">
      <c r="A10" s="3">
        <v>6</v>
      </c>
      <c r="B10" s="23" t="s">
        <v>54</v>
      </c>
      <c r="C10" s="23"/>
      <c r="D10" s="3">
        <f>'JANUARY 20'!H10:H19</f>
        <v>0</v>
      </c>
      <c r="E10" s="3">
        <v>2500</v>
      </c>
      <c r="F10" s="3">
        <f t="shared" si="0"/>
        <v>2500</v>
      </c>
      <c r="G10" s="3">
        <v>2500</v>
      </c>
      <c r="H10" s="3">
        <f t="shared" si="1"/>
        <v>0</v>
      </c>
    </row>
    <row r="11" spans="1:8" x14ac:dyDescent="0.25">
      <c r="A11" s="3">
        <v>7</v>
      </c>
      <c r="B11" s="3" t="s">
        <v>32</v>
      </c>
      <c r="C11" s="3"/>
      <c r="D11" s="3">
        <f>'JANUARY 20'!H11:H20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8" x14ac:dyDescent="0.25">
      <c r="A12" s="3">
        <v>8</v>
      </c>
      <c r="B12" s="3" t="s">
        <v>57</v>
      </c>
      <c r="C12" s="3"/>
      <c r="D12" s="3">
        <f>'JANUARY 20'!H12:H21</f>
        <v>2500</v>
      </c>
      <c r="E12" s="3">
        <v>2500</v>
      </c>
      <c r="F12" s="3">
        <f t="shared" si="0"/>
        <v>5000</v>
      </c>
      <c r="G12" s="3">
        <v>2000</v>
      </c>
      <c r="H12" s="3">
        <f t="shared" si="1"/>
        <v>3000</v>
      </c>
    </row>
    <row r="13" spans="1:8" x14ac:dyDescent="0.25">
      <c r="A13" s="3">
        <v>9</v>
      </c>
      <c r="B13" s="3" t="s">
        <v>86</v>
      </c>
      <c r="C13" s="3"/>
      <c r="D13" s="3">
        <f>'JANUARY 20'!H13:H22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 s="3">
        <v>10</v>
      </c>
      <c r="B14" s="2" t="s">
        <v>35</v>
      </c>
      <c r="C14" s="2"/>
      <c r="D14" s="3">
        <f>'JANUARY 20'!H14:H23</f>
        <v>0</v>
      </c>
      <c r="E14" s="3"/>
      <c r="F14" s="3">
        <f t="shared" si="0"/>
        <v>0</v>
      </c>
      <c r="G14" s="3"/>
      <c r="H14" s="3">
        <f t="shared" si="1"/>
        <v>0</v>
      </c>
    </row>
    <row r="15" spans="1:8" x14ac:dyDescent="0.25">
      <c r="A15" s="3"/>
      <c r="B15" s="2" t="s">
        <v>9</v>
      </c>
      <c r="C15" s="2">
        <f>SUM(C5:C14)</f>
        <v>0</v>
      </c>
      <c r="D15" s="3">
        <f>SUM(D5:D14)</f>
        <v>7880</v>
      </c>
      <c r="E15" s="2">
        <f>SUM(E5:E14)</f>
        <v>17500</v>
      </c>
      <c r="F15" s="3">
        <f>C15+D15+E15</f>
        <v>25380</v>
      </c>
      <c r="G15" s="2">
        <f>SUM(G5:G14)</f>
        <v>14300</v>
      </c>
      <c r="H15" s="2">
        <f>SUM(H5:H14)</f>
        <v>11080</v>
      </c>
    </row>
    <row r="16" spans="1:8" x14ac:dyDescent="0.25">
      <c r="A16" s="4"/>
      <c r="B16" s="5"/>
      <c r="C16" s="5"/>
      <c r="D16" s="5"/>
      <c r="E16" s="5" t="s">
        <v>10</v>
      </c>
      <c r="F16" s="5"/>
      <c r="G16" s="5"/>
      <c r="H16" s="4"/>
    </row>
    <row r="17" spans="2:10" x14ac:dyDescent="0.25">
      <c r="B17" s="6" t="s">
        <v>11</v>
      </c>
      <c r="C17" s="6"/>
      <c r="D17" s="7"/>
      <c r="E17" s="8"/>
      <c r="F17" s="9"/>
      <c r="G17" s="10"/>
      <c r="H17" s="11"/>
      <c r="I17" s="10"/>
      <c r="J17" s="6"/>
    </row>
    <row r="18" spans="2:10" x14ac:dyDescent="0.25">
      <c r="B18" s="12" t="s">
        <v>12</v>
      </c>
      <c r="C18" s="12"/>
      <c r="D18" s="12"/>
      <c r="E18" s="12"/>
      <c r="F18" s="13"/>
      <c r="G18" s="12" t="s">
        <v>13</v>
      </c>
      <c r="H18" s="6"/>
      <c r="I18" s="6"/>
      <c r="J18" s="6"/>
    </row>
    <row r="19" spans="2:10" x14ac:dyDescent="0.25">
      <c r="B19" s="14" t="s">
        <v>14</v>
      </c>
      <c r="C19" s="14"/>
      <c r="D19" s="14" t="s">
        <v>15</v>
      </c>
      <c r="E19" s="14" t="s">
        <v>16</v>
      </c>
      <c r="F19" s="14" t="s">
        <v>17</v>
      </c>
      <c r="G19" s="14" t="s">
        <v>14</v>
      </c>
      <c r="H19" s="14" t="s">
        <v>15</v>
      </c>
      <c r="I19" s="14" t="s">
        <v>16</v>
      </c>
      <c r="J19" s="14" t="s">
        <v>17</v>
      </c>
    </row>
    <row r="20" spans="2:10" x14ac:dyDescent="0.25">
      <c r="B20" s="15" t="s">
        <v>85</v>
      </c>
      <c r="C20" s="15"/>
      <c r="D20" s="16">
        <f>E15</f>
        <v>17500</v>
      </c>
      <c r="E20" s="15"/>
      <c r="F20" s="15"/>
      <c r="G20" s="15" t="s">
        <v>85</v>
      </c>
      <c r="H20" s="16">
        <f>G15</f>
        <v>14300</v>
      </c>
      <c r="I20" s="15"/>
      <c r="J20" s="15"/>
    </row>
    <row r="21" spans="2:10" x14ac:dyDescent="0.25">
      <c r="B21" s="15" t="s">
        <v>4</v>
      </c>
      <c r="C21" s="15"/>
      <c r="D21" s="16">
        <f>'JANUARY 20'!F31</f>
        <v>356</v>
      </c>
      <c r="E21" s="15"/>
      <c r="F21" s="15"/>
      <c r="G21" s="15" t="s">
        <v>4</v>
      </c>
      <c r="H21" s="16">
        <f>'JANUARY 20'!J31</f>
        <v>-7524</v>
      </c>
      <c r="I21" s="15"/>
      <c r="J21" s="15"/>
    </row>
    <row r="22" spans="2:10" x14ac:dyDescent="0.25">
      <c r="B22" s="24" t="s">
        <v>61</v>
      </c>
      <c r="I22" s="15"/>
      <c r="J22" s="15"/>
    </row>
    <row r="23" spans="2:10" x14ac:dyDescent="0.25">
      <c r="B23" s="15" t="s">
        <v>19</v>
      </c>
      <c r="C23" s="15"/>
      <c r="D23" s="17">
        <v>0.1</v>
      </c>
      <c r="E23" s="16">
        <f>D20*D23</f>
        <v>1750</v>
      </c>
      <c r="F23" s="15"/>
      <c r="G23" s="15" t="s">
        <v>19</v>
      </c>
      <c r="H23" s="17">
        <v>0.1</v>
      </c>
      <c r="I23" s="16">
        <f>E23</f>
        <v>1750</v>
      </c>
      <c r="J23" s="15"/>
    </row>
    <row r="24" spans="2:10" x14ac:dyDescent="0.25">
      <c r="B24" s="14" t="s">
        <v>20</v>
      </c>
      <c r="D24" s="16"/>
      <c r="E24" s="14"/>
      <c r="F24" s="14"/>
      <c r="G24" s="14" t="s">
        <v>20</v>
      </c>
      <c r="H24" s="18"/>
      <c r="I24" s="14"/>
      <c r="J24" s="14"/>
    </row>
    <row r="25" spans="2:10" x14ac:dyDescent="0.25">
      <c r="B25" s="19"/>
      <c r="C25" s="17"/>
      <c r="D25" s="15"/>
      <c r="E25" s="15"/>
      <c r="F25" s="15"/>
      <c r="G25" s="19"/>
      <c r="H25" s="17"/>
      <c r="I25" s="15"/>
      <c r="J25" s="15"/>
    </row>
    <row r="26" spans="2:10" x14ac:dyDescent="0.25">
      <c r="B26" s="20" t="s">
        <v>87</v>
      </c>
      <c r="C26" s="20"/>
      <c r="D26" s="15"/>
      <c r="E26" s="15">
        <v>16102</v>
      </c>
      <c r="F26" s="15"/>
      <c r="G26" s="20" t="s">
        <v>87</v>
      </c>
      <c r="H26" s="20"/>
      <c r="I26" s="15">
        <v>16102</v>
      </c>
      <c r="J26" s="15"/>
    </row>
    <row r="27" spans="2:10" x14ac:dyDescent="0.25">
      <c r="B27" s="20"/>
      <c r="C27" s="20"/>
      <c r="D27" s="15"/>
      <c r="E27" s="15"/>
      <c r="F27" s="15"/>
      <c r="G27" s="20"/>
      <c r="H27" s="20"/>
      <c r="I27" s="15"/>
      <c r="J27" s="15"/>
    </row>
    <row r="28" spans="2:10" x14ac:dyDescent="0.25">
      <c r="B28" s="20"/>
      <c r="C28" s="20"/>
      <c r="D28" s="15"/>
      <c r="E28" s="15"/>
      <c r="F28" s="15"/>
      <c r="G28" s="20"/>
      <c r="H28" s="15"/>
      <c r="I28" s="15"/>
      <c r="J28" s="15"/>
    </row>
    <row r="29" spans="2:10" x14ac:dyDescent="0.25">
      <c r="B29" s="21"/>
      <c r="C29" s="21"/>
      <c r="D29" s="15"/>
      <c r="E29" s="15"/>
      <c r="F29" s="15"/>
      <c r="G29" s="20"/>
      <c r="H29" s="15"/>
      <c r="I29" s="22"/>
      <c r="J29" s="15"/>
    </row>
    <row r="30" spans="2:10" x14ac:dyDescent="0.25">
      <c r="B30" s="20"/>
      <c r="C30" s="20"/>
      <c r="D30" s="15"/>
      <c r="E30" s="22"/>
      <c r="F30" s="15"/>
      <c r="G30" s="15"/>
      <c r="H30" s="15"/>
      <c r="I30" s="15"/>
      <c r="J30" s="15"/>
    </row>
    <row r="31" spans="2:10" x14ac:dyDescent="0.25">
      <c r="B31" s="14" t="s">
        <v>9</v>
      </c>
      <c r="C31" s="14"/>
      <c r="D31" s="18">
        <f>D20+D21+D22-E23</f>
        <v>16106</v>
      </c>
      <c r="E31" s="18">
        <f>SUM(E25:E30)</f>
        <v>16102</v>
      </c>
      <c r="F31" s="18">
        <f>D31-E31</f>
        <v>4</v>
      </c>
      <c r="G31" s="14" t="s">
        <v>9</v>
      </c>
      <c r="H31" s="18">
        <f>H20+H21-I23</f>
        <v>5026</v>
      </c>
      <c r="I31" s="18">
        <f>SUM(I25:I30)</f>
        <v>16102</v>
      </c>
      <c r="J31" s="18">
        <f>H31-I31</f>
        <v>-11076</v>
      </c>
    </row>
    <row r="33" spans="2:8" x14ac:dyDescent="0.25">
      <c r="B33" t="s">
        <v>21</v>
      </c>
      <c r="E33" t="s">
        <v>22</v>
      </c>
      <c r="H33" t="s">
        <v>23</v>
      </c>
    </row>
    <row r="35" spans="2:8" x14ac:dyDescent="0.25">
      <c r="B35" t="s">
        <v>66</v>
      </c>
      <c r="E35" t="s">
        <v>25</v>
      </c>
      <c r="H35" t="s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L29" sqref="L29"/>
    </sheetView>
  </sheetViews>
  <sheetFormatPr defaultRowHeight="15" x14ac:dyDescent="0.25"/>
  <cols>
    <col min="1" max="1" width="4.42578125" customWidth="1"/>
    <col min="2" max="2" width="18.85546875" customWidth="1"/>
    <col min="6" max="6" width="10.5703125" customWidth="1"/>
  </cols>
  <sheetData>
    <row r="1" spans="1:14" x14ac:dyDescent="0.25">
      <c r="A1" s="1"/>
      <c r="B1" s="1"/>
      <c r="C1" s="1"/>
      <c r="D1" s="1" t="s">
        <v>27</v>
      </c>
      <c r="E1" s="1"/>
      <c r="F1" s="1"/>
      <c r="G1" s="1"/>
      <c r="H1" s="1"/>
    </row>
    <row r="2" spans="1:14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14" x14ac:dyDescent="0.25">
      <c r="A3" s="1"/>
      <c r="B3" s="1"/>
      <c r="C3" s="1"/>
      <c r="D3" s="1" t="s">
        <v>89</v>
      </c>
      <c r="E3" s="1"/>
      <c r="F3" s="1"/>
      <c r="G3" s="1"/>
      <c r="H3" s="1"/>
    </row>
    <row r="4" spans="1:14" x14ac:dyDescent="0.25">
      <c r="A4" s="2" t="s">
        <v>2</v>
      </c>
      <c r="B4" s="2" t="s">
        <v>3</v>
      </c>
      <c r="C4" s="2" t="s">
        <v>61</v>
      </c>
      <c r="D4" s="2" t="s">
        <v>4</v>
      </c>
      <c r="E4" s="2" t="s">
        <v>5</v>
      </c>
      <c r="F4" s="2" t="s">
        <v>6</v>
      </c>
      <c r="G4" s="2" t="s">
        <v>13</v>
      </c>
      <c r="H4" s="2" t="s">
        <v>8</v>
      </c>
    </row>
    <row r="5" spans="1:14" x14ac:dyDescent="0.25">
      <c r="A5" s="3">
        <v>1</v>
      </c>
      <c r="B5" s="3" t="s">
        <v>28</v>
      </c>
      <c r="C5" s="3"/>
      <c r="D5" s="3">
        <f>'FEBRUARY 20'!H5:H14</f>
        <v>80</v>
      </c>
      <c r="E5" s="3">
        <v>2500</v>
      </c>
      <c r="F5" s="3">
        <f>C5+D5+E5</f>
        <v>2580</v>
      </c>
      <c r="G5" s="3">
        <v>2500</v>
      </c>
      <c r="H5" s="3">
        <f>F5-G5</f>
        <v>80</v>
      </c>
    </row>
    <row r="6" spans="1:14" x14ac:dyDescent="0.25">
      <c r="A6" s="3">
        <v>2</v>
      </c>
      <c r="B6" s="3" t="s">
        <v>28</v>
      </c>
      <c r="C6" s="3"/>
      <c r="D6" s="3">
        <f>'FEBRUARY 20'!H6:H15</f>
        <v>0</v>
      </c>
      <c r="E6" s="3">
        <v>2500</v>
      </c>
      <c r="F6" s="3">
        <f t="shared" ref="F6:F14" si="0">C6+D6+E6</f>
        <v>2500</v>
      </c>
      <c r="G6" s="3">
        <v>2500</v>
      </c>
      <c r="H6" s="3">
        <f t="shared" ref="H6:H14" si="1">F6-G6</f>
        <v>0</v>
      </c>
    </row>
    <row r="7" spans="1:14" x14ac:dyDescent="0.25">
      <c r="A7" s="3">
        <v>3</v>
      </c>
      <c r="B7" s="3" t="s">
        <v>29</v>
      </c>
      <c r="C7" s="3"/>
      <c r="D7" s="3">
        <f>'FEBRUARY 20'!H7:H16</f>
        <v>2200</v>
      </c>
      <c r="E7" s="3">
        <v>2500</v>
      </c>
      <c r="F7" s="3">
        <f>C7+D7+E7</f>
        <v>4700</v>
      </c>
      <c r="G7" s="3">
        <f>400+400+400+300</f>
        <v>1500</v>
      </c>
      <c r="H7" s="3">
        <f t="shared" si="1"/>
        <v>3200</v>
      </c>
    </row>
    <row r="8" spans="1:14" x14ac:dyDescent="0.25">
      <c r="A8" s="3">
        <v>4</v>
      </c>
      <c r="B8" s="3" t="s">
        <v>60</v>
      </c>
      <c r="C8" s="3"/>
      <c r="D8" s="3">
        <f>'FEBRUARY 20'!H8:H17</f>
        <v>2500</v>
      </c>
      <c r="E8" s="3">
        <v>2500</v>
      </c>
      <c r="F8" s="3">
        <f>C8+ D8+E8</f>
        <v>5000</v>
      </c>
      <c r="G8" s="3">
        <f>2500+1000</f>
        <v>3500</v>
      </c>
      <c r="H8" s="3">
        <f t="shared" si="1"/>
        <v>1500</v>
      </c>
    </row>
    <row r="9" spans="1:14" x14ac:dyDescent="0.25">
      <c r="A9" s="3">
        <v>5</v>
      </c>
      <c r="B9" s="3" t="s">
        <v>31</v>
      </c>
      <c r="C9" s="3"/>
      <c r="D9" s="3">
        <f>'FEBRUARY 20'!H9:H18</f>
        <v>3300</v>
      </c>
      <c r="E9" s="3">
        <v>2500</v>
      </c>
      <c r="F9" s="3">
        <f t="shared" si="0"/>
        <v>5800</v>
      </c>
      <c r="G9" s="3">
        <v>2500</v>
      </c>
      <c r="H9" s="3">
        <f t="shared" si="1"/>
        <v>3300</v>
      </c>
    </row>
    <row r="10" spans="1:14" x14ac:dyDescent="0.25">
      <c r="A10" s="3">
        <v>6</v>
      </c>
      <c r="B10" s="23" t="s">
        <v>54</v>
      </c>
      <c r="C10" s="23"/>
      <c r="D10" s="3">
        <f>'FEBRUARY 20'!H10:H19</f>
        <v>0</v>
      </c>
      <c r="E10" s="3">
        <v>2500</v>
      </c>
      <c r="F10" s="3">
        <f t="shared" si="0"/>
        <v>2500</v>
      </c>
      <c r="G10" s="3"/>
      <c r="H10" s="3">
        <f t="shared" si="1"/>
        <v>2500</v>
      </c>
    </row>
    <row r="11" spans="1:14" x14ac:dyDescent="0.25">
      <c r="A11" s="3">
        <v>7</v>
      </c>
      <c r="B11" s="3" t="s">
        <v>32</v>
      </c>
      <c r="C11" s="3"/>
      <c r="D11" s="3">
        <f>'FEBRUARY 20'!H11:H20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14" x14ac:dyDescent="0.25">
      <c r="A12" s="3">
        <v>8</v>
      </c>
      <c r="B12" s="3" t="s">
        <v>57</v>
      </c>
      <c r="C12" s="3"/>
      <c r="D12" s="3">
        <f>'FEBRUARY 20'!H12:H21</f>
        <v>3000</v>
      </c>
      <c r="E12" s="3">
        <v>2500</v>
      </c>
      <c r="F12" s="3">
        <f t="shared" si="0"/>
        <v>5500</v>
      </c>
      <c r="G12" s="3">
        <v>2000</v>
      </c>
      <c r="H12" s="3">
        <f t="shared" si="1"/>
        <v>3500</v>
      </c>
    </row>
    <row r="13" spans="1:14" x14ac:dyDescent="0.25">
      <c r="A13" s="3">
        <v>9</v>
      </c>
      <c r="B13" s="3" t="s">
        <v>42</v>
      </c>
      <c r="C13" s="3">
        <v>2500</v>
      </c>
      <c r="D13" s="3">
        <f>'FEBRUARY 20'!H13:H22</f>
        <v>0</v>
      </c>
      <c r="E13" s="3">
        <v>2500</v>
      </c>
      <c r="F13" s="3">
        <f t="shared" si="0"/>
        <v>5000</v>
      </c>
      <c r="G13" s="3">
        <v>4000</v>
      </c>
      <c r="H13" s="3">
        <f t="shared" si="1"/>
        <v>1000</v>
      </c>
    </row>
    <row r="14" spans="1:14" x14ac:dyDescent="0.25">
      <c r="A14" s="3">
        <v>10</v>
      </c>
      <c r="B14" s="2" t="s">
        <v>35</v>
      </c>
      <c r="C14" s="2"/>
      <c r="D14" s="3">
        <f>'FEBRUARY 20'!H14:H23</f>
        <v>0</v>
      </c>
      <c r="E14" s="3"/>
      <c r="F14" s="3">
        <f t="shared" si="0"/>
        <v>0</v>
      </c>
      <c r="G14" s="3"/>
      <c r="H14" s="3">
        <f t="shared" si="1"/>
        <v>0</v>
      </c>
      <c r="N14">
        <v>18000</v>
      </c>
    </row>
    <row r="15" spans="1:14" x14ac:dyDescent="0.25">
      <c r="A15" s="3"/>
      <c r="B15" s="2" t="s">
        <v>10</v>
      </c>
      <c r="C15" s="2">
        <f>SUM(C5:C14)</f>
        <v>2500</v>
      </c>
      <c r="D15" s="3">
        <f>SUM(D5:D14)</f>
        <v>11080</v>
      </c>
      <c r="E15" s="2">
        <f>SUM(E5:E14)</f>
        <v>20000</v>
      </c>
      <c r="F15" s="3">
        <f>C15+D15+E15</f>
        <v>33580</v>
      </c>
      <c r="G15" s="2">
        <f>SUM(G5:G14)</f>
        <v>18500</v>
      </c>
      <c r="H15" s="2">
        <f>SUM(H5:H14)</f>
        <v>15080</v>
      </c>
      <c r="N15">
        <v>2500</v>
      </c>
    </row>
    <row r="16" spans="1:14" x14ac:dyDescent="0.25">
      <c r="A16" s="4"/>
      <c r="B16" s="5"/>
      <c r="C16" s="5"/>
      <c r="D16" s="5"/>
      <c r="E16" s="5" t="s">
        <v>10</v>
      </c>
      <c r="F16" s="5"/>
      <c r="G16" s="5"/>
      <c r="H16" s="4"/>
      <c r="N16">
        <f>N14-N15</f>
        <v>15500</v>
      </c>
    </row>
    <row r="17" spans="2:16" x14ac:dyDescent="0.25">
      <c r="B17" s="6" t="s">
        <v>11</v>
      </c>
      <c r="C17" s="6"/>
      <c r="D17" s="7"/>
      <c r="E17" s="8"/>
      <c r="F17" s="9"/>
      <c r="G17" s="10"/>
      <c r="H17" s="11"/>
      <c r="I17" s="10"/>
      <c r="J17" s="6"/>
      <c r="N17">
        <v>10000</v>
      </c>
    </row>
    <row r="18" spans="2:16" x14ac:dyDescent="0.25">
      <c r="B18" s="12" t="s">
        <v>12</v>
      </c>
      <c r="C18" s="12"/>
      <c r="D18" s="12"/>
      <c r="E18" s="12"/>
      <c r="F18" s="13"/>
      <c r="G18" s="12" t="s">
        <v>13</v>
      </c>
      <c r="H18" s="6"/>
      <c r="I18" s="6"/>
      <c r="J18" s="6"/>
      <c r="N18">
        <f>N16-N17</f>
        <v>5500</v>
      </c>
    </row>
    <row r="19" spans="2:16" x14ac:dyDescent="0.25">
      <c r="B19" s="14" t="s">
        <v>14</v>
      </c>
      <c r="C19" s="14"/>
      <c r="D19" s="14" t="s">
        <v>15</v>
      </c>
      <c r="E19" s="14" t="s">
        <v>16</v>
      </c>
      <c r="F19" s="14" t="s">
        <v>17</v>
      </c>
      <c r="G19" s="14" t="s">
        <v>14</v>
      </c>
      <c r="H19" s="14" t="s">
        <v>15</v>
      </c>
      <c r="I19" s="14" t="s">
        <v>16</v>
      </c>
      <c r="J19" s="14" t="s">
        <v>17</v>
      </c>
      <c r="N19">
        <v>2000</v>
      </c>
    </row>
    <row r="20" spans="2:16" x14ac:dyDescent="0.25">
      <c r="B20" s="15" t="s">
        <v>88</v>
      </c>
      <c r="C20" s="15"/>
      <c r="D20" s="16">
        <f>E15</f>
        <v>20000</v>
      </c>
      <c r="E20" s="15"/>
      <c r="F20" s="15"/>
      <c r="G20" s="15" t="s">
        <v>88</v>
      </c>
      <c r="H20" s="16">
        <f>G15</f>
        <v>18500</v>
      </c>
      <c r="I20" s="15"/>
      <c r="J20" s="15"/>
      <c r="N20">
        <f>SUM(N18:N19)</f>
        <v>7500</v>
      </c>
      <c r="O20">
        <v>5000</v>
      </c>
      <c r="P20">
        <f>N20-O20</f>
        <v>2500</v>
      </c>
    </row>
    <row r="21" spans="2:16" x14ac:dyDescent="0.25">
      <c r="B21" s="15" t="s">
        <v>4</v>
      </c>
      <c r="C21" s="15"/>
      <c r="D21" s="16">
        <f>'FEBRUARY 20'!F31</f>
        <v>4</v>
      </c>
      <c r="E21" s="15"/>
      <c r="F21" s="15"/>
      <c r="G21" s="15" t="s">
        <v>4</v>
      </c>
      <c r="H21" s="16">
        <f>'FEBRUARY 20'!J31</f>
        <v>-11076</v>
      </c>
      <c r="I21" s="15"/>
      <c r="J21" s="15"/>
    </row>
    <row r="22" spans="2:16" x14ac:dyDescent="0.25">
      <c r="B22" s="24" t="s">
        <v>61</v>
      </c>
      <c r="D22">
        <v>1500</v>
      </c>
      <c r="I22" s="15"/>
      <c r="J22" s="15"/>
    </row>
    <row r="23" spans="2:16" x14ac:dyDescent="0.25">
      <c r="B23" s="15" t="s">
        <v>19</v>
      </c>
      <c r="C23" s="15"/>
      <c r="D23" s="17">
        <v>0.1</v>
      </c>
      <c r="E23" s="16">
        <f>D20*D23</f>
        <v>2000</v>
      </c>
      <c r="F23" s="15"/>
      <c r="G23" s="15" t="s">
        <v>19</v>
      </c>
      <c r="H23" s="17">
        <v>0.1</v>
      </c>
      <c r="I23" s="16">
        <f>E23</f>
        <v>2000</v>
      </c>
      <c r="J23" s="15"/>
      <c r="N23">
        <v>20000</v>
      </c>
    </row>
    <row r="24" spans="2:16" x14ac:dyDescent="0.25">
      <c r="B24" s="14" t="s">
        <v>20</v>
      </c>
      <c r="D24" s="16"/>
      <c r="E24" s="14"/>
      <c r="F24" s="14"/>
      <c r="G24" s="14" t="s">
        <v>20</v>
      </c>
      <c r="H24" s="18"/>
      <c r="I24" s="14"/>
      <c r="J24" s="14"/>
      <c r="N24">
        <v>2000</v>
      </c>
    </row>
    <row r="25" spans="2:16" x14ac:dyDescent="0.25">
      <c r="B25" s="19"/>
      <c r="C25" s="17"/>
      <c r="D25" s="15"/>
      <c r="E25" s="15"/>
      <c r="F25" s="15"/>
      <c r="G25" s="19"/>
      <c r="H25" s="17"/>
      <c r="I25" s="15"/>
      <c r="J25" s="15"/>
      <c r="N25">
        <f>SUM(N23:N24)</f>
        <v>22000</v>
      </c>
      <c r="O25">
        <v>2500</v>
      </c>
      <c r="P25" t="s">
        <v>91</v>
      </c>
    </row>
    <row r="26" spans="2:16" x14ac:dyDescent="0.25">
      <c r="B26" s="20" t="s">
        <v>90</v>
      </c>
      <c r="C26" s="20"/>
      <c r="D26" s="15"/>
      <c r="E26" s="15">
        <v>10087</v>
      </c>
      <c r="F26" s="15"/>
      <c r="G26" s="20" t="s">
        <v>90</v>
      </c>
      <c r="H26" s="20"/>
      <c r="I26" s="15">
        <v>10087</v>
      </c>
      <c r="J26" s="15"/>
      <c r="L26" s="25">
        <f>D20-E23-E12-E8</f>
        <v>13000</v>
      </c>
      <c r="O26">
        <v>2000</v>
      </c>
    </row>
    <row r="27" spans="2:16" x14ac:dyDescent="0.25">
      <c r="B27" s="20"/>
      <c r="C27" s="20"/>
      <c r="D27" s="15"/>
      <c r="E27" s="15"/>
      <c r="F27" s="15"/>
      <c r="G27" s="20"/>
      <c r="H27" s="20"/>
      <c r="I27" s="15"/>
      <c r="J27" s="15"/>
      <c r="O27">
        <v>5000</v>
      </c>
    </row>
    <row r="28" spans="2:16" x14ac:dyDescent="0.25">
      <c r="B28" s="20"/>
      <c r="C28" s="20"/>
      <c r="D28" s="15"/>
      <c r="E28" s="15"/>
      <c r="F28" s="15"/>
      <c r="G28" s="20"/>
      <c r="H28" s="15"/>
      <c r="I28" s="15"/>
      <c r="J28" s="15"/>
      <c r="O28">
        <f>SUM(O25:O27)</f>
        <v>9500</v>
      </c>
    </row>
    <row r="29" spans="2:16" x14ac:dyDescent="0.25">
      <c r="B29" s="21" t="s">
        <v>93</v>
      </c>
      <c r="C29" s="21"/>
      <c r="D29" s="15"/>
      <c r="E29" s="15">
        <v>2441</v>
      </c>
      <c r="F29" s="15"/>
      <c r="G29" s="21" t="s">
        <v>93</v>
      </c>
      <c r="H29" s="21"/>
      <c r="I29" s="15">
        <f>E29</f>
        <v>2441</v>
      </c>
      <c r="J29" s="15"/>
      <c r="N29">
        <f>N25-O28</f>
        <v>12500</v>
      </c>
    </row>
    <row r="30" spans="2:16" x14ac:dyDescent="0.25">
      <c r="B30" s="20"/>
      <c r="C30" s="20"/>
      <c r="D30" s="15"/>
      <c r="E30" s="22"/>
      <c r="F30" s="15"/>
      <c r="G30" s="15"/>
      <c r="H30" s="15"/>
      <c r="I30" s="15"/>
      <c r="J30" s="15"/>
      <c r="N30">
        <v>10087</v>
      </c>
    </row>
    <row r="31" spans="2:16" x14ac:dyDescent="0.25">
      <c r="B31" s="14" t="s">
        <v>9</v>
      </c>
      <c r="C31" s="14"/>
      <c r="D31" s="18">
        <f>D20+D21+D22-E23</f>
        <v>19504</v>
      </c>
      <c r="E31" s="18">
        <f>SUM(E25:E30)</f>
        <v>12528</v>
      </c>
      <c r="F31" s="18">
        <f>D31-E31</f>
        <v>6976</v>
      </c>
      <c r="G31" s="14" t="s">
        <v>9</v>
      </c>
      <c r="H31" s="18">
        <f>H20+H21-I23</f>
        <v>5424</v>
      </c>
      <c r="I31" s="18">
        <f>SUM(I25:I30)</f>
        <v>12528</v>
      </c>
      <c r="J31" s="18">
        <f>H31-I31</f>
        <v>-7104</v>
      </c>
      <c r="N31">
        <f>N29-N30</f>
        <v>2413</v>
      </c>
    </row>
    <row r="33" spans="2:8" x14ac:dyDescent="0.25">
      <c r="B33" t="s">
        <v>21</v>
      </c>
      <c r="E33" t="s">
        <v>22</v>
      </c>
      <c r="H33" t="s">
        <v>23</v>
      </c>
    </row>
    <row r="35" spans="2:8" x14ac:dyDescent="0.25">
      <c r="B35" t="s">
        <v>66</v>
      </c>
      <c r="E35" t="s">
        <v>25</v>
      </c>
      <c r="H35" t="s"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E35" sqref="E35"/>
    </sheetView>
  </sheetViews>
  <sheetFormatPr defaultRowHeight="15" x14ac:dyDescent="0.25"/>
  <sheetData>
    <row r="1" spans="1:9" x14ac:dyDescent="0.25">
      <c r="A1" s="1"/>
      <c r="B1" s="1"/>
      <c r="C1" s="1"/>
      <c r="D1" s="1" t="s">
        <v>27</v>
      </c>
      <c r="E1" s="1"/>
      <c r="F1" s="1"/>
      <c r="G1" s="1"/>
      <c r="H1" s="1"/>
    </row>
    <row r="2" spans="1:9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9" x14ac:dyDescent="0.25">
      <c r="A3" s="1"/>
      <c r="B3" s="1"/>
      <c r="C3" s="1"/>
      <c r="D3" s="1" t="s">
        <v>94</v>
      </c>
      <c r="E3" s="1"/>
      <c r="F3" s="1"/>
      <c r="G3" s="1"/>
      <c r="H3" s="1"/>
    </row>
    <row r="4" spans="1:9" x14ac:dyDescent="0.25">
      <c r="A4" s="2" t="s">
        <v>2</v>
      </c>
      <c r="B4" s="2" t="s">
        <v>3</v>
      </c>
      <c r="C4" s="2" t="s">
        <v>61</v>
      </c>
      <c r="D4" s="2" t="s">
        <v>4</v>
      </c>
      <c r="E4" s="2" t="s">
        <v>5</v>
      </c>
      <c r="F4" s="2" t="s">
        <v>6</v>
      </c>
      <c r="G4" s="2" t="s">
        <v>13</v>
      </c>
      <c r="H4" s="2" t="s">
        <v>8</v>
      </c>
    </row>
    <row r="5" spans="1:9" x14ac:dyDescent="0.25">
      <c r="A5" s="3">
        <v>1</v>
      </c>
      <c r="B5" s="3" t="s">
        <v>28</v>
      </c>
      <c r="C5" s="3"/>
      <c r="D5" s="3">
        <f>'MARCH 20'!H5:H14</f>
        <v>80</v>
      </c>
      <c r="E5" s="3">
        <v>2500</v>
      </c>
      <c r="F5" s="3">
        <f>C5+D5+E5</f>
        <v>2580</v>
      </c>
      <c r="G5" s="3">
        <f>1000+1000+500</f>
        <v>2500</v>
      </c>
      <c r="H5" s="3">
        <f>F5-G5</f>
        <v>80</v>
      </c>
    </row>
    <row r="6" spans="1:9" x14ac:dyDescent="0.25">
      <c r="A6" s="3">
        <v>2</v>
      </c>
      <c r="B6" s="3" t="s">
        <v>28</v>
      </c>
      <c r="C6" s="3"/>
      <c r="D6" s="3">
        <f>'MARCH 20'!H6:H15</f>
        <v>0</v>
      </c>
      <c r="E6" s="3">
        <v>2500</v>
      </c>
      <c r="F6" s="3">
        <f t="shared" ref="F6:F13" si="0">C6+D6+E6</f>
        <v>2500</v>
      </c>
      <c r="G6" s="3">
        <f>1000+1000+500</f>
        <v>2500</v>
      </c>
      <c r="H6" s="3">
        <f t="shared" ref="H6:H14" si="1">F6-G6</f>
        <v>0</v>
      </c>
    </row>
    <row r="7" spans="1:9" x14ac:dyDescent="0.25">
      <c r="A7" s="3">
        <v>3</v>
      </c>
      <c r="B7" s="3" t="s">
        <v>29</v>
      </c>
      <c r="C7" s="3"/>
      <c r="D7" s="3">
        <f>'MARCH 20'!H7:H16</f>
        <v>3200</v>
      </c>
      <c r="E7" s="3">
        <v>2500</v>
      </c>
      <c r="F7" s="3">
        <f t="shared" si="0"/>
        <v>5700</v>
      </c>
      <c r="G7" s="3">
        <v>200</v>
      </c>
      <c r="H7" s="3">
        <f t="shared" si="1"/>
        <v>5500</v>
      </c>
      <c r="I7" t="s">
        <v>98</v>
      </c>
    </row>
    <row r="8" spans="1:9" x14ac:dyDescent="0.25">
      <c r="A8" s="3">
        <v>4</v>
      </c>
      <c r="B8" s="3" t="s">
        <v>60</v>
      </c>
      <c r="C8" s="3"/>
      <c r="D8" s="3">
        <f>'MARCH 20'!H8:H17</f>
        <v>1500</v>
      </c>
      <c r="E8" s="3">
        <v>2500</v>
      </c>
      <c r="F8" s="3">
        <f t="shared" si="0"/>
        <v>4000</v>
      </c>
      <c r="G8" s="3">
        <v>1000</v>
      </c>
      <c r="H8" s="3">
        <f>F8-G8</f>
        <v>3000</v>
      </c>
    </row>
    <row r="9" spans="1:9" x14ac:dyDescent="0.25">
      <c r="A9" s="3">
        <v>5</v>
      </c>
      <c r="B9" s="3" t="s">
        <v>31</v>
      </c>
      <c r="C9" s="3"/>
      <c r="D9" s="3">
        <f>'MARCH 20'!H9:H18</f>
        <v>3300</v>
      </c>
      <c r="E9" s="3">
        <v>2500</v>
      </c>
      <c r="F9" s="3">
        <f t="shared" si="0"/>
        <v>5800</v>
      </c>
      <c r="G9" s="3"/>
      <c r="H9" s="3">
        <f t="shared" si="1"/>
        <v>5800</v>
      </c>
      <c r="I9" t="s">
        <v>98</v>
      </c>
    </row>
    <row r="10" spans="1:9" x14ac:dyDescent="0.25">
      <c r="A10" s="3">
        <v>6</v>
      </c>
      <c r="B10" s="23" t="s">
        <v>54</v>
      </c>
      <c r="C10" s="23"/>
      <c r="D10" s="3">
        <f>'MARCH 20'!H10:H19</f>
        <v>2500</v>
      </c>
      <c r="E10" s="3">
        <v>2500</v>
      </c>
      <c r="F10" s="3">
        <f t="shared" si="0"/>
        <v>5000</v>
      </c>
      <c r="G10" s="3"/>
      <c r="H10" s="3">
        <f t="shared" si="1"/>
        <v>5000</v>
      </c>
      <c r="I10" t="s">
        <v>98</v>
      </c>
    </row>
    <row r="11" spans="1:9" x14ac:dyDescent="0.25">
      <c r="A11" s="3">
        <v>7</v>
      </c>
      <c r="B11" s="3" t="s">
        <v>32</v>
      </c>
      <c r="C11" s="3"/>
      <c r="D11" s="3">
        <f>'MARCH 20'!H11:H20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9" x14ac:dyDescent="0.25">
      <c r="A12" s="3">
        <v>8</v>
      </c>
      <c r="B12" s="3" t="s">
        <v>57</v>
      </c>
      <c r="C12" s="3"/>
      <c r="D12" s="3">
        <f>'MARCH 20'!H12:H21</f>
        <v>3500</v>
      </c>
      <c r="E12" s="3">
        <v>2500</v>
      </c>
      <c r="F12" s="3">
        <f t="shared" si="0"/>
        <v>6000</v>
      </c>
      <c r="G12" s="3"/>
      <c r="H12" s="3">
        <f t="shared" si="1"/>
        <v>6000</v>
      </c>
      <c r="I12" t="s">
        <v>98</v>
      </c>
    </row>
    <row r="13" spans="1:9" x14ac:dyDescent="0.25">
      <c r="A13" s="3">
        <v>9</v>
      </c>
      <c r="B13" s="3" t="s">
        <v>95</v>
      </c>
      <c r="C13" s="3"/>
      <c r="D13" s="3">
        <f>'MARCH 20'!H13:H22</f>
        <v>1000</v>
      </c>
      <c r="E13" s="3">
        <v>2500</v>
      </c>
      <c r="F13" s="3">
        <f t="shared" si="0"/>
        <v>3500</v>
      </c>
      <c r="G13" s="3"/>
      <c r="H13" s="3">
        <f t="shared" si="1"/>
        <v>3500</v>
      </c>
    </row>
    <row r="14" spans="1:9" x14ac:dyDescent="0.25">
      <c r="A14" s="3">
        <v>10</v>
      </c>
      <c r="B14" s="2" t="s">
        <v>35</v>
      </c>
      <c r="C14" s="2"/>
      <c r="D14" s="3">
        <f>'MARCH 20'!H14:H23</f>
        <v>0</v>
      </c>
      <c r="E14" s="3"/>
      <c r="F14" s="3"/>
      <c r="G14" s="3"/>
      <c r="H14" s="3">
        <f t="shared" si="1"/>
        <v>0</v>
      </c>
    </row>
    <row r="15" spans="1:9" x14ac:dyDescent="0.25">
      <c r="A15" s="3"/>
      <c r="B15" s="2" t="s">
        <v>10</v>
      </c>
      <c r="C15" s="2">
        <f>SUM(C5:C14)</f>
        <v>0</v>
      </c>
      <c r="D15" s="3">
        <f>SUM(D5:D14)</f>
        <v>15080</v>
      </c>
      <c r="E15" s="2">
        <f>SUM(E5:E14)</f>
        <v>20000</v>
      </c>
      <c r="F15" s="3">
        <f>SUM(C15:E15)</f>
        <v>35080</v>
      </c>
      <c r="G15" s="2">
        <f>SUM(G5:G14)</f>
        <v>6200</v>
      </c>
      <c r="H15" s="2">
        <f>SUM(H5:H14)</f>
        <v>28880</v>
      </c>
    </row>
    <row r="16" spans="1:9" x14ac:dyDescent="0.25">
      <c r="A16" s="4"/>
      <c r="B16" s="5"/>
      <c r="C16" s="5"/>
      <c r="D16" s="5"/>
      <c r="E16" s="5" t="s">
        <v>10</v>
      </c>
      <c r="F16" s="5"/>
      <c r="G16" s="5"/>
      <c r="H16" s="4"/>
    </row>
    <row r="17" spans="2:10" x14ac:dyDescent="0.25">
      <c r="B17" s="6" t="s">
        <v>11</v>
      </c>
      <c r="C17" s="6"/>
      <c r="D17" s="7"/>
      <c r="E17" s="8"/>
      <c r="F17" s="9"/>
      <c r="G17" s="10"/>
      <c r="H17" s="11"/>
      <c r="I17" s="10"/>
      <c r="J17" s="6"/>
    </row>
    <row r="18" spans="2:10" x14ac:dyDescent="0.25">
      <c r="B18" s="12" t="s">
        <v>12</v>
      </c>
      <c r="C18" s="12"/>
      <c r="D18" s="12"/>
      <c r="E18" s="12"/>
      <c r="F18" s="13"/>
      <c r="G18" s="12" t="s">
        <v>13</v>
      </c>
      <c r="H18" s="6"/>
      <c r="I18" s="6"/>
      <c r="J18" s="6"/>
    </row>
    <row r="19" spans="2:10" x14ac:dyDescent="0.25">
      <c r="B19" s="14" t="s">
        <v>14</v>
      </c>
      <c r="C19" s="14"/>
      <c r="D19" s="14" t="s">
        <v>15</v>
      </c>
      <c r="E19" s="14" t="s">
        <v>16</v>
      </c>
      <c r="F19" s="14" t="s">
        <v>17</v>
      </c>
      <c r="G19" s="14" t="s">
        <v>14</v>
      </c>
      <c r="H19" s="14" t="s">
        <v>15</v>
      </c>
      <c r="I19" s="14" t="s">
        <v>16</v>
      </c>
      <c r="J19" s="14" t="s">
        <v>17</v>
      </c>
    </row>
    <row r="20" spans="2:10" x14ac:dyDescent="0.25">
      <c r="B20" s="15" t="s">
        <v>92</v>
      </c>
      <c r="C20" s="15"/>
      <c r="D20" s="16">
        <f>E15</f>
        <v>20000</v>
      </c>
      <c r="E20" s="15"/>
      <c r="F20" s="15"/>
      <c r="G20" s="15" t="s">
        <v>92</v>
      </c>
      <c r="H20" s="16">
        <f>G15</f>
        <v>6200</v>
      </c>
      <c r="I20" s="15"/>
      <c r="J20" s="15"/>
    </row>
    <row r="21" spans="2:10" x14ac:dyDescent="0.25">
      <c r="B21" s="15" t="s">
        <v>4</v>
      </c>
      <c r="C21" s="15"/>
      <c r="D21" s="16">
        <f>'MARCH 20'!F31</f>
        <v>6976</v>
      </c>
      <c r="E21" s="15"/>
      <c r="F21" s="15"/>
      <c r="G21" s="15" t="s">
        <v>4</v>
      </c>
      <c r="H21" s="16">
        <f>'MARCH 20'!J31</f>
        <v>-7104</v>
      </c>
      <c r="I21" s="15"/>
      <c r="J21" s="15"/>
    </row>
    <row r="22" spans="2:10" x14ac:dyDescent="0.25">
      <c r="B22" s="24" t="s">
        <v>61</v>
      </c>
      <c r="I22" s="15"/>
      <c r="J22" s="15"/>
    </row>
    <row r="23" spans="2:10" x14ac:dyDescent="0.25">
      <c r="B23" s="15" t="s">
        <v>19</v>
      </c>
      <c r="C23" s="15"/>
      <c r="D23" s="17">
        <v>0.1</v>
      </c>
      <c r="E23" s="16">
        <f>D20*D23</f>
        <v>2000</v>
      </c>
      <c r="F23" s="15"/>
      <c r="G23" s="15" t="s">
        <v>19</v>
      </c>
      <c r="H23" s="17">
        <v>0.1</v>
      </c>
      <c r="I23" s="16">
        <f>H23*D20</f>
        <v>2000</v>
      </c>
      <c r="J23" s="15"/>
    </row>
    <row r="24" spans="2:10" x14ac:dyDescent="0.25">
      <c r="B24" s="14" t="s">
        <v>20</v>
      </c>
      <c r="D24" s="16"/>
      <c r="E24" s="14"/>
      <c r="F24" s="14"/>
      <c r="G24" s="14" t="s">
        <v>20</v>
      </c>
      <c r="H24" s="18"/>
      <c r="I24" s="14"/>
      <c r="J24" s="14"/>
    </row>
    <row r="25" spans="2:10" x14ac:dyDescent="0.25">
      <c r="B25" s="19"/>
      <c r="C25" s="17"/>
      <c r="D25" s="15"/>
      <c r="E25" s="15"/>
      <c r="F25" s="15"/>
      <c r="G25" s="19"/>
      <c r="H25" s="17"/>
      <c r="I25" s="15"/>
      <c r="J25" s="15"/>
    </row>
    <row r="26" spans="2:10" x14ac:dyDescent="0.25">
      <c r="B26" s="20"/>
      <c r="C26" s="20"/>
      <c r="D26" s="15"/>
      <c r="E26" s="15"/>
      <c r="F26" s="15"/>
      <c r="G26" s="20"/>
      <c r="H26" s="20"/>
      <c r="I26" s="15"/>
      <c r="J26" s="15"/>
    </row>
    <row r="27" spans="2:10" x14ac:dyDescent="0.25">
      <c r="B27" s="20"/>
      <c r="C27" s="20"/>
      <c r="D27" s="15"/>
      <c r="E27" s="15"/>
      <c r="F27" s="15"/>
      <c r="G27" s="20"/>
      <c r="H27" s="20"/>
      <c r="I27" s="15"/>
      <c r="J27" s="15"/>
    </row>
    <row r="28" spans="2:10" x14ac:dyDescent="0.25">
      <c r="B28" s="20"/>
      <c r="C28" s="20"/>
      <c r="D28" s="15"/>
      <c r="E28" s="15"/>
      <c r="F28" s="15"/>
      <c r="G28" s="20"/>
      <c r="H28" s="15"/>
      <c r="I28" s="15"/>
      <c r="J28" s="15"/>
    </row>
    <row r="29" spans="2:10" x14ac:dyDescent="0.25">
      <c r="B29" s="21"/>
      <c r="C29" s="21"/>
      <c r="D29" s="15"/>
      <c r="E29" s="15"/>
      <c r="F29" s="15"/>
      <c r="G29" s="20"/>
      <c r="H29" s="15"/>
      <c r="I29" s="22"/>
      <c r="J29" s="15"/>
    </row>
    <row r="30" spans="2:10" x14ac:dyDescent="0.25">
      <c r="B30" s="20"/>
      <c r="C30" s="20"/>
      <c r="D30" s="15"/>
      <c r="E30" s="22"/>
      <c r="F30" s="15"/>
      <c r="G30" s="15"/>
      <c r="H30" s="15"/>
      <c r="I30" s="15"/>
      <c r="J30" s="15"/>
    </row>
    <row r="31" spans="2:10" x14ac:dyDescent="0.25">
      <c r="B31" s="14" t="s">
        <v>9</v>
      </c>
      <c r="C31" s="14"/>
      <c r="D31" s="18">
        <f>D20+D21+D22-E23</f>
        <v>24976</v>
      </c>
      <c r="E31" s="18">
        <f>SUM(E25:E30)</f>
        <v>0</v>
      </c>
      <c r="F31" s="18">
        <f>D31-E31</f>
        <v>24976</v>
      </c>
      <c r="G31" s="14" t="s">
        <v>9</v>
      </c>
      <c r="H31" s="18">
        <f>H20+H21-I23</f>
        <v>-2904</v>
      </c>
      <c r="I31" s="18">
        <f>SUM(I25:I30)</f>
        <v>0</v>
      </c>
      <c r="J31" s="18">
        <f>H31-I31</f>
        <v>-2904</v>
      </c>
    </row>
    <row r="33" spans="2:8" x14ac:dyDescent="0.25">
      <c r="B33" t="s">
        <v>21</v>
      </c>
      <c r="E33" t="s">
        <v>22</v>
      </c>
      <c r="H33" t="s">
        <v>23</v>
      </c>
    </row>
    <row r="35" spans="2:8" x14ac:dyDescent="0.25">
      <c r="B35" t="s">
        <v>66</v>
      </c>
      <c r="E35" t="s">
        <v>25</v>
      </c>
      <c r="H35" t="s">
        <v>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H6" sqref="H6"/>
    </sheetView>
  </sheetViews>
  <sheetFormatPr defaultRowHeight="15" x14ac:dyDescent="0.25"/>
  <cols>
    <col min="3" max="3" width="10" customWidth="1"/>
  </cols>
  <sheetData>
    <row r="1" spans="1:9" x14ac:dyDescent="0.25">
      <c r="A1" s="1"/>
      <c r="B1" s="1"/>
      <c r="C1" s="1"/>
      <c r="D1" s="1" t="s">
        <v>27</v>
      </c>
      <c r="E1" s="1"/>
      <c r="F1" s="1"/>
      <c r="G1" s="1"/>
      <c r="H1" s="1"/>
    </row>
    <row r="2" spans="1:9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9" x14ac:dyDescent="0.25">
      <c r="A3" s="1"/>
      <c r="B3" s="1"/>
      <c r="C3" s="1"/>
      <c r="D3" s="1" t="s">
        <v>96</v>
      </c>
      <c r="E3" s="1"/>
      <c r="F3" s="1"/>
      <c r="G3" s="1"/>
      <c r="H3" s="1"/>
    </row>
    <row r="4" spans="1:9" x14ac:dyDescent="0.25">
      <c r="A4" s="2" t="s">
        <v>2</v>
      </c>
      <c r="B4" s="2" t="s">
        <v>3</v>
      </c>
      <c r="C4" s="2" t="s">
        <v>61</v>
      </c>
      <c r="D4" s="2" t="s">
        <v>4</v>
      </c>
      <c r="E4" s="2" t="s">
        <v>5</v>
      </c>
      <c r="F4" s="2" t="s">
        <v>6</v>
      </c>
      <c r="G4" s="2" t="s">
        <v>13</v>
      </c>
      <c r="H4" s="2" t="s">
        <v>8</v>
      </c>
    </row>
    <row r="5" spans="1:9" x14ac:dyDescent="0.25">
      <c r="A5" s="3">
        <v>1</v>
      </c>
      <c r="B5" s="3" t="s">
        <v>28</v>
      </c>
      <c r="C5" s="3"/>
      <c r="D5" s="3">
        <f>'APRIL 20'!H5:H14</f>
        <v>80</v>
      </c>
      <c r="E5" s="3">
        <v>2500</v>
      </c>
      <c r="F5" s="3">
        <f>C5+D5+E5</f>
        <v>2580</v>
      </c>
      <c r="G5" s="3">
        <f>1000+1000</f>
        <v>2000</v>
      </c>
      <c r="H5" s="3">
        <f>F5-G5</f>
        <v>580</v>
      </c>
    </row>
    <row r="6" spans="1:9" x14ac:dyDescent="0.25">
      <c r="A6" s="3">
        <v>2</v>
      </c>
      <c r="B6" s="3" t="s">
        <v>28</v>
      </c>
      <c r="C6" s="3"/>
      <c r="D6" s="3">
        <f>'APRIL 20'!H6:H15</f>
        <v>0</v>
      </c>
      <c r="E6" s="3">
        <v>2500</v>
      </c>
      <c r="F6" s="3">
        <f t="shared" ref="F6:F13" si="0">C6+D6+E6</f>
        <v>2500</v>
      </c>
      <c r="G6" s="3">
        <f>1000+1000</f>
        <v>2000</v>
      </c>
      <c r="H6" s="3">
        <f t="shared" ref="H6:H14" si="1">F6-G6</f>
        <v>500</v>
      </c>
    </row>
    <row r="7" spans="1:9" x14ac:dyDescent="0.25">
      <c r="A7" s="3">
        <v>3</v>
      </c>
      <c r="B7" s="3" t="s">
        <v>29</v>
      </c>
      <c r="C7" s="3"/>
      <c r="D7" s="3">
        <f>'APRIL 20'!H7:H16</f>
        <v>5500</v>
      </c>
      <c r="E7" s="3">
        <v>2500</v>
      </c>
      <c r="F7" s="3">
        <f t="shared" si="0"/>
        <v>8000</v>
      </c>
      <c r="G7" s="3"/>
      <c r="H7" s="3">
        <f t="shared" si="1"/>
        <v>8000</v>
      </c>
    </row>
    <row r="8" spans="1:9" x14ac:dyDescent="0.25">
      <c r="A8" s="3">
        <v>4</v>
      </c>
      <c r="B8" s="3" t="s">
        <v>60</v>
      </c>
      <c r="C8" s="3"/>
      <c r="D8" s="3">
        <f>'APRIL 20'!H8:H17</f>
        <v>3000</v>
      </c>
      <c r="E8" s="3">
        <v>2500</v>
      </c>
      <c r="F8" s="3">
        <f t="shared" si="0"/>
        <v>5500</v>
      </c>
      <c r="G8" s="3">
        <f>800+4700</f>
        <v>5500</v>
      </c>
      <c r="H8" s="3">
        <f>F8-G8</f>
        <v>0</v>
      </c>
      <c r="I8" t="s">
        <v>102</v>
      </c>
    </row>
    <row r="9" spans="1:9" x14ac:dyDescent="0.25">
      <c r="A9" s="3">
        <v>5</v>
      </c>
      <c r="B9" s="3" t="s">
        <v>31</v>
      </c>
      <c r="C9" s="3"/>
      <c r="D9" s="3">
        <f>'APRIL 20'!H9:H18</f>
        <v>5800</v>
      </c>
      <c r="E9" s="3">
        <v>2500</v>
      </c>
      <c r="F9" s="3">
        <f t="shared" si="0"/>
        <v>8300</v>
      </c>
      <c r="G9" s="3"/>
      <c r="H9" s="3">
        <f t="shared" si="1"/>
        <v>8300</v>
      </c>
    </row>
    <row r="10" spans="1:9" x14ac:dyDescent="0.25">
      <c r="A10" s="3">
        <v>6</v>
      </c>
      <c r="B10" s="23" t="s">
        <v>54</v>
      </c>
      <c r="C10" s="23"/>
      <c r="D10" s="3">
        <f>'APRIL 20'!H10:H19</f>
        <v>5000</v>
      </c>
      <c r="E10" s="3">
        <v>2500</v>
      </c>
      <c r="F10" s="3">
        <f t="shared" si="0"/>
        <v>7500</v>
      </c>
      <c r="G10" s="3"/>
      <c r="H10" s="3">
        <f t="shared" si="1"/>
        <v>7500</v>
      </c>
    </row>
    <row r="11" spans="1:9" x14ac:dyDescent="0.25">
      <c r="A11" s="3">
        <v>7</v>
      </c>
      <c r="B11" s="3" t="s">
        <v>32</v>
      </c>
      <c r="C11" s="3"/>
      <c r="D11" s="3">
        <f>'APRIL 20'!H11:H20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9" x14ac:dyDescent="0.25">
      <c r="A12" s="3">
        <v>8</v>
      </c>
      <c r="B12" s="3" t="s">
        <v>33</v>
      </c>
      <c r="C12" s="3"/>
      <c r="D12" s="3">
        <f>'APRIL 20'!H12:H21</f>
        <v>6000</v>
      </c>
      <c r="E12" s="3">
        <v>2500</v>
      </c>
      <c r="F12" s="3">
        <f t="shared" si="0"/>
        <v>8500</v>
      </c>
      <c r="G12" s="3">
        <f>1000+2000</f>
        <v>3000</v>
      </c>
      <c r="H12" s="3">
        <f t="shared" si="1"/>
        <v>5500</v>
      </c>
    </row>
    <row r="13" spans="1:9" x14ac:dyDescent="0.25">
      <c r="A13" s="3">
        <v>9</v>
      </c>
      <c r="B13" s="3" t="s">
        <v>95</v>
      </c>
      <c r="C13" s="3"/>
      <c r="D13" s="3">
        <f>'APRIL 20'!H13:H22</f>
        <v>3500</v>
      </c>
      <c r="E13" s="3">
        <v>2500</v>
      </c>
      <c r="F13" s="3">
        <f t="shared" si="0"/>
        <v>6000</v>
      </c>
      <c r="G13" s="3">
        <f>3500+1500</f>
        <v>5000</v>
      </c>
      <c r="H13" s="3">
        <f t="shared" si="1"/>
        <v>1000</v>
      </c>
    </row>
    <row r="14" spans="1:9" x14ac:dyDescent="0.25">
      <c r="A14" s="3">
        <v>10</v>
      </c>
      <c r="B14" s="2" t="s">
        <v>35</v>
      </c>
      <c r="C14" s="2"/>
      <c r="D14" s="3">
        <f>'APRIL 20'!H14:H23</f>
        <v>0</v>
      </c>
      <c r="E14" s="3"/>
      <c r="F14" s="3"/>
      <c r="G14" s="3"/>
      <c r="H14" s="3">
        <f t="shared" si="1"/>
        <v>0</v>
      </c>
    </row>
    <row r="15" spans="1:9" x14ac:dyDescent="0.25">
      <c r="A15" s="3"/>
      <c r="B15" s="2" t="s">
        <v>10</v>
      </c>
      <c r="C15" s="2">
        <f>SUM(C5:C14)</f>
        <v>0</v>
      </c>
      <c r="D15" s="3">
        <f>SUM(D5:D14)</f>
        <v>28880</v>
      </c>
      <c r="E15" s="2">
        <f>SUM(E5:E14)</f>
        <v>20000</v>
      </c>
      <c r="F15" s="3">
        <f>SUM(C15:E15)</f>
        <v>48880</v>
      </c>
      <c r="G15" s="2">
        <f>SUM(G5:G14)</f>
        <v>17500</v>
      </c>
      <c r="H15" s="2">
        <f>SUM(H5:H14)</f>
        <v>31380</v>
      </c>
    </row>
    <row r="16" spans="1:9" x14ac:dyDescent="0.25">
      <c r="A16" s="4"/>
      <c r="B16" s="5"/>
      <c r="C16" s="5"/>
      <c r="D16" s="5"/>
      <c r="E16" s="5" t="s">
        <v>10</v>
      </c>
      <c r="F16" s="5"/>
      <c r="G16" s="5"/>
      <c r="H16" s="4"/>
    </row>
    <row r="17" spans="2:10" x14ac:dyDescent="0.25">
      <c r="B17" s="6" t="s">
        <v>11</v>
      </c>
      <c r="C17" s="6"/>
      <c r="D17" s="7"/>
      <c r="E17" s="8"/>
      <c r="F17" s="9"/>
      <c r="G17" s="10"/>
      <c r="H17" s="11"/>
      <c r="I17" s="10"/>
      <c r="J17" s="6"/>
    </row>
    <row r="18" spans="2:10" x14ac:dyDescent="0.25">
      <c r="B18" s="12" t="s">
        <v>12</v>
      </c>
      <c r="C18" s="12"/>
      <c r="D18" s="12"/>
      <c r="E18" s="12"/>
      <c r="F18" s="13"/>
      <c r="G18" s="12" t="s">
        <v>13</v>
      </c>
      <c r="H18" s="6"/>
      <c r="I18" s="6"/>
      <c r="J18" s="6"/>
    </row>
    <row r="19" spans="2:10" x14ac:dyDescent="0.25">
      <c r="B19" s="14" t="s">
        <v>14</v>
      </c>
      <c r="C19" s="14"/>
      <c r="D19" s="14" t="s">
        <v>15</v>
      </c>
      <c r="E19" s="14" t="s">
        <v>16</v>
      </c>
      <c r="F19" s="14" t="s">
        <v>17</v>
      </c>
      <c r="G19" s="14" t="s">
        <v>14</v>
      </c>
      <c r="H19" s="14" t="s">
        <v>15</v>
      </c>
      <c r="I19" s="14" t="s">
        <v>16</v>
      </c>
      <c r="J19" s="14" t="s">
        <v>17</v>
      </c>
    </row>
    <row r="20" spans="2:10" x14ac:dyDescent="0.25">
      <c r="B20" s="15" t="s">
        <v>18</v>
      </c>
      <c r="C20" s="15"/>
      <c r="D20" s="16">
        <f>E15</f>
        <v>20000</v>
      </c>
      <c r="E20" s="15"/>
      <c r="F20" s="15"/>
      <c r="G20" s="15" t="s">
        <v>18</v>
      </c>
      <c r="H20" s="16">
        <f>G15</f>
        <v>17500</v>
      </c>
      <c r="I20" s="15"/>
      <c r="J20" s="15"/>
    </row>
    <row r="21" spans="2:10" x14ac:dyDescent="0.25">
      <c r="B21" s="15" t="s">
        <v>4</v>
      </c>
      <c r="C21" s="15"/>
      <c r="D21" s="16">
        <f>'APRIL 20'!F31</f>
        <v>24976</v>
      </c>
      <c r="E21" s="15"/>
      <c r="F21" s="15"/>
      <c r="G21" s="15" t="s">
        <v>4</v>
      </c>
      <c r="H21" s="16">
        <f>'APRIL 20'!J31</f>
        <v>-2904</v>
      </c>
      <c r="I21" s="15"/>
      <c r="J21" s="15"/>
    </row>
    <row r="22" spans="2:10" x14ac:dyDescent="0.25">
      <c r="B22" s="24" t="s">
        <v>61</v>
      </c>
      <c r="I22" s="15"/>
      <c r="J22" s="15"/>
    </row>
    <row r="23" spans="2:10" x14ac:dyDescent="0.25">
      <c r="B23" s="15" t="s">
        <v>19</v>
      </c>
      <c r="C23" s="15"/>
      <c r="D23" s="17">
        <v>0.1</v>
      </c>
      <c r="E23" s="16">
        <f>D20*D23</f>
        <v>2000</v>
      </c>
      <c r="F23" s="15"/>
      <c r="G23" s="15" t="s">
        <v>19</v>
      </c>
      <c r="H23" s="17">
        <v>0.1</v>
      </c>
      <c r="I23" s="16">
        <f>E23</f>
        <v>2000</v>
      </c>
      <c r="J23" s="15"/>
    </row>
    <row r="24" spans="2:10" x14ac:dyDescent="0.25">
      <c r="B24" s="14" t="s">
        <v>20</v>
      </c>
      <c r="D24" s="16"/>
      <c r="E24" s="14"/>
      <c r="F24" s="14"/>
      <c r="G24" s="14" t="s">
        <v>20</v>
      </c>
      <c r="H24" s="18"/>
      <c r="I24" s="14"/>
      <c r="J24" s="14"/>
    </row>
    <row r="25" spans="2:10" x14ac:dyDescent="0.25">
      <c r="B25" s="19"/>
      <c r="C25" s="17"/>
      <c r="D25" s="15"/>
      <c r="E25" s="15"/>
      <c r="F25" s="15"/>
      <c r="G25" s="19"/>
      <c r="H25" s="17"/>
      <c r="I25" s="15"/>
      <c r="J25" s="15"/>
    </row>
    <row r="26" spans="2:10" x14ac:dyDescent="0.25">
      <c r="B26" s="20" t="s">
        <v>101</v>
      </c>
      <c r="C26" s="20"/>
      <c r="D26" s="15"/>
      <c r="E26" s="15">
        <v>7887</v>
      </c>
      <c r="F26" s="15"/>
      <c r="G26" s="20" t="s">
        <v>101</v>
      </c>
      <c r="H26" s="20"/>
      <c r="I26" s="15">
        <f>E26</f>
        <v>7887</v>
      </c>
      <c r="J26" s="15"/>
    </row>
    <row r="27" spans="2:10" x14ac:dyDescent="0.25">
      <c r="B27" s="20" t="s">
        <v>105</v>
      </c>
      <c r="C27" s="20"/>
      <c r="D27" s="15"/>
      <c r="E27" s="15">
        <v>4700</v>
      </c>
      <c r="F27" s="15"/>
      <c r="G27" s="20" t="s">
        <v>97</v>
      </c>
      <c r="H27" s="20"/>
      <c r="I27" s="15">
        <f>4700</f>
        <v>4700</v>
      </c>
      <c r="J27" s="15"/>
    </row>
    <row r="28" spans="2:10" x14ac:dyDescent="0.25">
      <c r="B28" s="20"/>
      <c r="C28" s="20"/>
      <c r="D28" s="15"/>
      <c r="E28" s="15"/>
      <c r="F28" s="15"/>
      <c r="G28" s="20"/>
      <c r="H28" s="15"/>
      <c r="I28" s="15"/>
      <c r="J28" s="15"/>
    </row>
    <row r="29" spans="2:10" x14ac:dyDescent="0.25">
      <c r="B29" s="21"/>
      <c r="C29" s="21"/>
      <c r="D29" s="15"/>
      <c r="E29" s="15"/>
      <c r="F29" s="15"/>
      <c r="G29" s="20"/>
      <c r="H29" s="15"/>
      <c r="I29" s="22"/>
      <c r="J29" s="15"/>
    </row>
    <row r="30" spans="2:10" x14ac:dyDescent="0.25">
      <c r="B30" s="20"/>
      <c r="C30" s="20"/>
      <c r="D30" s="15"/>
      <c r="E30" s="22"/>
      <c r="F30" s="15"/>
      <c r="G30" s="15"/>
      <c r="H30" s="15"/>
      <c r="I30" s="15"/>
      <c r="J30" s="15"/>
    </row>
    <row r="31" spans="2:10" x14ac:dyDescent="0.25">
      <c r="B31" s="14" t="s">
        <v>9</v>
      </c>
      <c r="C31" s="14"/>
      <c r="D31" s="18">
        <f>D20+D21+D22-E23</f>
        <v>42976</v>
      </c>
      <c r="E31" s="18">
        <f>SUM(E25:E30)</f>
        <v>12587</v>
      </c>
      <c r="F31" s="18">
        <f>D31-E31</f>
        <v>30389</v>
      </c>
      <c r="G31" s="14" t="s">
        <v>9</v>
      </c>
      <c r="H31" s="18">
        <f>H20+H21-I23</f>
        <v>12596</v>
      </c>
      <c r="I31" s="18">
        <f>SUM(I25:I30)</f>
        <v>12587</v>
      </c>
      <c r="J31" s="18">
        <f>H31-I31</f>
        <v>9</v>
      </c>
    </row>
    <row r="33" spans="2:8" x14ac:dyDescent="0.25">
      <c r="B33" t="s">
        <v>21</v>
      </c>
      <c r="E33" t="s">
        <v>22</v>
      </c>
      <c r="H33" t="s">
        <v>23</v>
      </c>
    </row>
    <row r="35" spans="2:8" x14ac:dyDescent="0.25">
      <c r="B35" t="s">
        <v>66</v>
      </c>
      <c r="E35" t="s">
        <v>25</v>
      </c>
      <c r="H35" t="s">
        <v>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N16" sqref="N16"/>
    </sheetView>
  </sheetViews>
  <sheetFormatPr defaultRowHeight="15" x14ac:dyDescent="0.25"/>
  <sheetData>
    <row r="1" spans="1:12" x14ac:dyDescent="0.25">
      <c r="A1" s="1"/>
      <c r="B1" s="1"/>
      <c r="C1" s="1"/>
      <c r="D1" s="1" t="s">
        <v>27</v>
      </c>
      <c r="E1" s="1"/>
      <c r="F1" s="1"/>
      <c r="G1" s="1"/>
      <c r="H1" s="1"/>
    </row>
    <row r="2" spans="1:12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12" x14ac:dyDescent="0.25">
      <c r="A3" s="1"/>
      <c r="B3" s="1"/>
      <c r="C3" s="1"/>
      <c r="D3" s="1" t="s">
        <v>99</v>
      </c>
      <c r="E3" s="1"/>
      <c r="F3" s="1"/>
      <c r="G3" s="1"/>
      <c r="H3" s="1"/>
    </row>
    <row r="4" spans="1:12" x14ac:dyDescent="0.25">
      <c r="A4" s="2" t="s">
        <v>2</v>
      </c>
      <c r="B4" s="2" t="s">
        <v>3</v>
      </c>
      <c r="C4" s="2" t="s">
        <v>61</v>
      </c>
      <c r="D4" s="2" t="s">
        <v>4</v>
      </c>
      <c r="E4" s="2" t="s">
        <v>5</v>
      </c>
      <c r="F4" s="2" t="s">
        <v>6</v>
      </c>
      <c r="G4" s="2" t="s">
        <v>13</v>
      </c>
      <c r="H4" s="2" t="s">
        <v>8</v>
      </c>
    </row>
    <row r="5" spans="1:12" x14ac:dyDescent="0.25">
      <c r="A5" s="3">
        <v>1</v>
      </c>
      <c r="B5" s="3" t="s">
        <v>28</v>
      </c>
      <c r="C5" s="3"/>
      <c r="D5" s="3">
        <f>'MAY 20'!H5:H14</f>
        <v>580</v>
      </c>
      <c r="E5" s="3">
        <v>2500</v>
      </c>
      <c r="F5" s="3">
        <f>C5+D5+E5</f>
        <v>3080</v>
      </c>
      <c r="G5" s="3"/>
      <c r="H5" s="3">
        <f>F5-G5</f>
        <v>3080</v>
      </c>
    </row>
    <row r="6" spans="1:12" x14ac:dyDescent="0.25">
      <c r="A6" s="3">
        <v>2</v>
      </c>
      <c r="B6" s="3" t="s">
        <v>28</v>
      </c>
      <c r="C6" s="3"/>
      <c r="D6" s="3">
        <f>'MAY 20'!H6:H15</f>
        <v>500</v>
      </c>
      <c r="E6" s="3">
        <v>2500</v>
      </c>
      <c r="F6" s="3">
        <f t="shared" ref="F6:F13" si="0">C6+D6+E6</f>
        <v>3000</v>
      </c>
      <c r="G6" s="3">
        <f>3000</f>
        <v>3000</v>
      </c>
      <c r="H6" s="3">
        <f t="shared" ref="H6:H14" si="1">F6-G6</f>
        <v>0</v>
      </c>
    </row>
    <row r="7" spans="1:12" x14ac:dyDescent="0.25">
      <c r="A7" s="3">
        <v>3</v>
      </c>
      <c r="B7" s="3" t="s">
        <v>29</v>
      </c>
      <c r="C7" s="3"/>
      <c r="D7" s="3">
        <f>'MAY 20'!H7:H16</f>
        <v>8000</v>
      </c>
      <c r="E7" s="3">
        <v>2500</v>
      </c>
      <c r="F7" s="3">
        <f t="shared" si="0"/>
        <v>10500</v>
      </c>
      <c r="G7" s="3">
        <f>2000+1000</f>
        <v>3000</v>
      </c>
      <c r="H7" s="3">
        <f t="shared" si="1"/>
        <v>7500</v>
      </c>
    </row>
    <row r="8" spans="1:12" x14ac:dyDescent="0.25">
      <c r="A8" s="3">
        <v>4</v>
      </c>
      <c r="B8" s="3"/>
      <c r="C8" s="3"/>
      <c r="D8" s="3">
        <f>'MAY 20'!H8:H17</f>
        <v>0</v>
      </c>
      <c r="E8" s="3"/>
      <c r="F8" s="3">
        <f t="shared" si="0"/>
        <v>0</v>
      </c>
      <c r="G8" s="3"/>
      <c r="H8" s="3">
        <f>F8-G8</f>
        <v>0</v>
      </c>
    </row>
    <row r="9" spans="1:12" x14ac:dyDescent="0.25">
      <c r="A9" s="3">
        <v>5</v>
      </c>
      <c r="B9" s="3" t="s">
        <v>31</v>
      </c>
      <c r="C9" s="3"/>
      <c r="D9" s="3">
        <f>'MAY 20'!H9:H18</f>
        <v>8300</v>
      </c>
      <c r="E9" s="3">
        <v>2500</v>
      </c>
      <c r="F9" s="3">
        <f t="shared" si="0"/>
        <v>10800</v>
      </c>
      <c r="G9" s="3"/>
      <c r="H9" s="3">
        <f t="shared" si="1"/>
        <v>10800</v>
      </c>
      <c r="I9" t="s">
        <v>106</v>
      </c>
    </row>
    <row r="10" spans="1:12" x14ac:dyDescent="0.25">
      <c r="A10" s="3">
        <v>6</v>
      </c>
      <c r="B10" s="23" t="s">
        <v>54</v>
      </c>
      <c r="C10" s="23"/>
      <c r="D10" s="3">
        <f>'MAY 20'!H10:H19</f>
        <v>7500</v>
      </c>
      <c r="E10" s="3">
        <v>2500</v>
      </c>
      <c r="F10" s="3">
        <f t="shared" si="0"/>
        <v>10000</v>
      </c>
      <c r="G10" s="3"/>
      <c r="H10" s="3">
        <f t="shared" si="1"/>
        <v>10000</v>
      </c>
      <c r="I10" t="s">
        <v>106</v>
      </c>
      <c r="L10" t="s">
        <v>100</v>
      </c>
    </row>
    <row r="11" spans="1:12" x14ac:dyDescent="0.25">
      <c r="A11" s="3">
        <v>7</v>
      </c>
      <c r="B11" s="3" t="s">
        <v>32</v>
      </c>
      <c r="C11" s="3"/>
      <c r="D11" s="3">
        <f>'MAY 20'!H11:H20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12" x14ac:dyDescent="0.25">
      <c r="A12" s="3">
        <v>8</v>
      </c>
      <c r="B12" s="3" t="s">
        <v>33</v>
      </c>
      <c r="C12" s="3"/>
      <c r="D12" s="3">
        <f>'MAY 20'!H12:H21</f>
        <v>5500</v>
      </c>
      <c r="E12" s="3">
        <v>2500</v>
      </c>
      <c r="F12" s="3">
        <f t="shared" si="0"/>
        <v>8000</v>
      </c>
      <c r="G12" s="3">
        <f>4700+3300</f>
        <v>8000</v>
      </c>
      <c r="H12" s="3">
        <f t="shared" si="1"/>
        <v>0</v>
      </c>
    </row>
    <row r="13" spans="1:12" x14ac:dyDescent="0.25">
      <c r="A13" s="3">
        <v>9</v>
      </c>
      <c r="B13" s="3" t="s">
        <v>95</v>
      </c>
      <c r="C13" s="3"/>
      <c r="D13" s="3">
        <f>'MAY 20'!H13:H22</f>
        <v>1000</v>
      </c>
      <c r="E13" s="3">
        <v>2500</v>
      </c>
      <c r="F13" s="3">
        <f t="shared" si="0"/>
        <v>3500</v>
      </c>
      <c r="G13" s="3"/>
      <c r="H13" s="3">
        <f t="shared" si="1"/>
        <v>3500</v>
      </c>
    </row>
    <row r="14" spans="1:12" x14ac:dyDescent="0.25">
      <c r="A14" s="3">
        <v>10</v>
      </c>
      <c r="B14" s="2" t="s">
        <v>35</v>
      </c>
      <c r="C14" s="2"/>
      <c r="D14" s="3">
        <f>'MAY 20'!H14:H23</f>
        <v>0</v>
      </c>
      <c r="E14" s="3"/>
      <c r="F14" s="3"/>
      <c r="G14" s="3"/>
      <c r="H14" s="3">
        <f t="shared" si="1"/>
        <v>0</v>
      </c>
    </row>
    <row r="15" spans="1:12" x14ac:dyDescent="0.25">
      <c r="A15" s="3"/>
      <c r="B15" s="2" t="s">
        <v>10</v>
      </c>
      <c r="C15" s="2">
        <f>SUM(C5:C14)</f>
        <v>0</v>
      </c>
      <c r="D15" s="3">
        <f>SUM(D5:D14)</f>
        <v>31380</v>
      </c>
      <c r="E15" s="2">
        <f>SUM(E5:E14)</f>
        <v>17500</v>
      </c>
      <c r="F15" s="3">
        <f>SUM(C15:E15)</f>
        <v>48880</v>
      </c>
      <c r="G15" s="2">
        <f>SUM(G5:G14)</f>
        <v>14000</v>
      </c>
      <c r="H15" s="2">
        <f>SUM(H5:H14)</f>
        <v>34880</v>
      </c>
    </row>
    <row r="16" spans="1:12" x14ac:dyDescent="0.25">
      <c r="A16" s="4"/>
      <c r="B16" s="5"/>
      <c r="C16" s="5"/>
      <c r="D16" s="5"/>
      <c r="E16" s="5" t="s">
        <v>10</v>
      </c>
      <c r="F16" s="5"/>
      <c r="G16" s="5"/>
      <c r="H16" s="26">
        <f>H5+H7+H13</f>
        <v>14080</v>
      </c>
    </row>
    <row r="17" spans="2:10" x14ac:dyDescent="0.25">
      <c r="B17" s="6" t="s">
        <v>11</v>
      </c>
      <c r="C17" s="6"/>
      <c r="D17" s="7"/>
      <c r="E17" s="8"/>
      <c r="F17" s="9"/>
      <c r="G17" s="10"/>
      <c r="H17" s="11"/>
      <c r="I17" s="10"/>
      <c r="J17" s="6"/>
    </row>
    <row r="18" spans="2:10" x14ac:dyDescent="0.25">
      <c r="B18" s="12" t="s">
        <v>12</v>
      </c>
      <c r="C18" s="12"/>
      <c r="D18" s="12"/>
      <c r="E18" s="12"/>
      <c r="F18" s="13"/>
      <c r="G18" s="12" t="s">
        <v>13</v>
      </c>
      <c r="H18" s="6"/>
      <c r="I18" s="6"/>
      <c r="J18" s="6"/>
    </row>
    <row r="19" spans="2:10" x14ac:dyDescent="0.25">
      <c r="B19" s="14" t="s">
        <v>14</v>
      </c>
      <c r="C19" s="14"/>
      <c r="D19" s="14" t="s">
        <v>15</v>
      </c>
      <c r="E19" s="14" t="s">
        <v>16</v>
      </c>
      <c r="F19" s="14" t="s">
        <v>17</v>
      </c>
      <c r="G19" s="14" t="s">
        <v>14</v>
      </c>
      <c r="H19" s="14" t="s">
        <v>15</v>
      </c>
      <c r="I19" s="14" t="s">
        <v>16</v>
      </c>
      <c r="J19" s="14" t="s">
        <v>17</v>
      </c>
    </row>
    <row r="20" spans="2:10" x14ac:dyDescent="0.25">
      <c r="B20" s="15" t="s">
        <v>41</v>
      </c>
      <c r="C20" s="15"/>
      <c r="D20" s="16">
        <f>E15</f>
        <v>17500</v>
      </c>
      <c r="E20" s="15"/>
      <c r="F20" s="15"/>
      <c r="G20" s="15" t="s">
        <v>41</v>
      </c>
      <c r="H20" s="16">
        <f>G15</f>
        <v>14000</v>
      </c>
      <c r="I20" s="15"/>
      <c r="J20" s="15"/>
    </row>
    <row r="21" spans="2:10" x14ac:dyDescent="0.25">
      <c r="B21" s="15" t="s">
        <v>4</v>
      </c>
      <c r="C21" s="15"/>
      <c r="D21" s="16">
        <f>'MAY 20'!F31</f>
        <v>30389</v>
      </c>
      <c r="E21" s="15"/>
      <c r="F21" s="15"/>
      <c r="G21" s="15" t="s">
        <v>4</v>
      </c>
      <c r="H21" s="16">
        <f>'MAY 20'!J31</f>
        <v>9</v>
      </c>
      <c r="I21" s="15"/>
      <c r="J21" s="15"/>
    </row>
    <row r="22" spans="2:10" x14ac:dyDescent="0.25">
      <c r="B22" s="24" t="s">
        <v>61</v>
      </c>
      <c r="I22" s="15"/>
      <c r="J22" s="15"/>
    </row>
    <row r="23" spans="2:10" x14ac:dyDescent="0.25">
      <c r="B23" s="15" t="s">
        <v>19</v>
      </c>
      <c r="C23" s="15"/>
      <c r="D23" s="17">
        <v>0.1</v>
      </c>
      <c r="E23" s="16">
        <f>D20*D23</f>
        <v>1750</v>
      </c>
      <c r="F23" s="15"/>
      <c r="G23" s="15" t="s">
        <v>19</v>
      </c>
      <c r="H23" s="17">
        <v>0.1</v>
      </c>
      <c r="I23" s="16">
        <f>E23</f>
        <v>1750</v>
      </c>
      <c r="J23" s="15"/>
    </row>
    <row r="24" spans="2:10" x14ac:dyDescent="0.25">
      <c r="B24" s="14" t="s">
        <v>20</v>
      </c>
      <c r="D24" s="16"/>
      <c r="E24" s="14"/>
      <c r="F24" s="14"/>
      <c r="G24" s="14" t="s">
        <v>20</v>
      </c>
      <c r="H24" s="18"/>
      <c r="I24" s="14"/>
      <c r="J24" s="14"/>
    </row>
    <row r="25" spans="2:10" x14ac:dyDescent="0.25">
      <c r="B25" s="19"/>
      <c r="C25" s="17"/>
      <c r="D25" s="15"/>
      <c r="E25" s="15"/>
      <c r="F25" s="15"/>
      <c r="G25" s="19"/>
      <c r="H25" s="17"/>
      <c r="I25" s="15"/>
      <c r="J25" s="15"/>
    </row>
    <row r="26" spans="2:10" x14ac:dyDescent="0.25">
      <c r="B26" s="20" t="s">
        <v>107</v>
      </c>
      <c r="C26" s="20"/>
      <c r="D26" s="15"/>
      <c r="E26" s="15">
        <v>9200</v>
      </c>
      <c r="F26" s="15"/>
      <c r="G26" s="20" t="s">
        <v>108</v>
      </c>
      <c r="H26" s="20"/>
      <c r="I26" s="15">
        <v>9200</v>
      </c>
      <c r="J26" s="15"/>
    </row>
    <row r="27" spans="2:10" x14ac:dyDescent="0.25">
      <c r="B27" s="20" t="s">
        <v>103</v>
      </c>
      <c r="C27" s="20"/>
      <c r="D27" s="15"/>
      <c r="E27" s="15">
        <f>F9</f>
        <v>10800</v>
      </c>
      <c r="F27" s="15"/>
      <c r="G27" s="20"/>
      <c r="H27" s="20"/>
      <c r="I27" s="15"/>
      <c r="J27" s="15"/>
    </row>
    <row r="28" spans="2:10" x14ac:dyDescent="0.25">
      <c r="B28" s="20" t="s">
        <v>104</v>
      </c>
      <c r="C28" s="20"/>
      <c r="D28" s="15"/>
      <c r="E28" s="15">
        <f>F10</f>
        <v>10000</v>
      </c>
      <c r="F28" s="15"/>
      <c r="G28" s="20"/>
      <c r="H28" s="20"/>
      <c r="I28" s="15"/>
      <c r="J28" s="15"/>
    </row>
    <row r="29" spans="2:10" x14ac:dyDescent="0.25">
      <c r="B29" s="21"/>
      <c r="C29" s="21"/>
      <c r="D29" s="15"/>
      <c r="E29" s="15"/>
      <c r="F29" s="15"/>
      <c r="G29" s="20"/>
      <c r="H29" s="15"/>
      <c r="I29" s="22"/>
      <c r="J29" s="15"/>
    </row>
    <row r="30" spans="2:10" x14ac:dyDescent="0.25">
      <c r="B30" s="20"/>
      <c r="C30" s="20"/>
      <c r="D30" s="15"/>
      <c r="E30" s="22"/>
      <c r="F30" s="15"/>
      <c r="G30" s="15"/>
      <c r="H30" s="15"/>
      <c r="I30" s="15"/>
      <c r="J30" s="15"/>
    </row>
    <row r="31" spans="2:10" x14ac:dyDescent="0.25">
      <c r="B31" s="14" t="s">
        <v>9</v>
      </c>
      <c r="C31" s="14"/>
      <c r="D31" s="18">
        <f>D20+D21+D22-E23</f>
        <v>46139</v>
      </c>
      <c r="E31" s="18">
        <f>SUM(E25:E30)</f>
        <v>30000</v>
      </c>
      <c r="F31" s="18">
        <f>D31-E31</f>
        <v>16139</v>
      </c>
      <c r="G31" s="14" t="s">
        <v>9</v>
      </c>
      <c r="H31" s="18">
        <f>H20+H21-I23</f>
        <v>12259</v>
      </c>
      <c r="I31" s="18">
        <f>SUM(I25:I30)</f>
        <v>9200</v>
      </c>
      <c r="J31" s="18">
        <f>H31-I31</f>
        <v>3059</v>
      </c>
    </row>
    <row r="33" spans="2:8" x14ac:dyDescent="0.25">
      <c r="B33" t="s">
        <v>21</v>
      </c>
      <c r="E33" t="s">
        <v>22</v>
      </c>
      <c r="H33" t="s">
        <v>23</v>
      </c>
    </row>
    <row r="35" spans="2:8" x14ac:dyDescent="0.25">
      <c r="B35" t="s">
        <v>66</v>
      </c>
      <c r="E35" t="s">
        <v>25</v>
      </c>
      <c r="H35" t="s">
        <v>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M26" sqref="M26"/>
    </sheetView>
  </sheetViews>
  <sheetFormatPr defaultRowHeight="15" x14ac:dyDescent="0.25"/>
  <cols>
    <col min="1" max="1" width="4" customWidth="1"/>
    <col min="2" max="2" width="18.42578125" bestFit="1" customWidth="1"/>
  </cols>
  <sheetData>
    <row r="1" spans="1:12" x14ac:dyDescent="0.25">
      <c r="A1" s="1"/>
      <c r="B1" s="1"/>
      <c r="C1" s="1"/>
      <c r="D1" s="1" t="s">
        <v>27</v>
      </c>
      <c r="E1" s="1"/>
      <c r="F1" s="1"/>
      <c r="G1" s="1"/>
      <c r="H1" s="1"/>
    </row>
    <row r="2" spans="1:12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12" x14ac:dyDescent="0.25">
      <c r="A3" s="1"/>
      <c r="B3" s="1"/>
      <c r="C3" s="1"/>
      <c r="D3" s="1" t="s">
        <v>113</v>
      </c>
      <c r="E3" s="1"/>
      <c r="F3" s="1"/>
      <c r="G3" s="1"/>
      <c r="H3" s="1"/>
    </row>
    <row r="4" spans="1:12" x14ac:dyDescent="0.25">
      <c r="A4" s="2" t="s">
        <v>2</v>
      </c>
      <c r="B4" s="2" t="s">
        <v>3</v>
      </c>
      <c r="C4" s="2" t="s">
        <v>61</v>
      </c>
      <c r="D4" s="2" t="s">
        <v>4</v>
      </c>
      <c r="E4" s="2" t="s">
        <v>5</v>
      </c>
      <c r="F4" s="2" t="s">
        <v>6</v>
      </c>
      <c r="G4" s="2" t="s">
        <v>13</v>
      </c>
      <c r="H4" s="2" t="s">
        <v>8</v>
      </c>
    </row>
    <row r="5" spans="1:12" x14ac:dyDescent="0.25">
      <c r="A5" s="3">
        <v>1</v>
      </c>
      <c r="B5" s="3" t="s">
        <v>28</v>
      </c>
      <c r="C5" s="3"/>
      <c r="D5" s="3">
        <f>'JUNE 20'!H5:H15</f>
        <v>3080</v>
      </c>
      <c r="E5" s="3">
        <v>2500</v>
      </c>
      <c r="F5" s="3">
        <f>C5+D5+E5</f>
        <v>5580</v>
      </c>
      <c r="G5" s="3">
        <f>900+4500</f>
        <v>5400</v>
      </c>
      <c r="H5" s="3">
        <f>F5-G5</f>
        <v>180</v>
      </c>
    </row>
    <row r="6" spans="1:12" x14ac:dyDescent="0.25">
      <c r="A6" s="3">
        <v>2</v>
      </c>
      <c r="B6" s="3" t="s">
        <v>28</v>
      </c>
      <c r="C6" s="3"/>
      <c r="D6" s="3">
        <f>'JUNE 20'!H6:H16</f>
        <v>0</v>
      </c>
      <c r="E6" s="3">
        <v>2500</v>
      </c>
      <c r="F6" s="3">
        <f t="shared" ref="F6:F13" si="0">C6+D6+E6</f>
        <v>2500</v>
      </c>
      <c r="G6" s="3">
        <v>2500</v>
      </c>
      <c r="H6" s="3">
        <f t="shared" ref="H6:H14" si="1">F6-G6</f>
        <v>0</v>
      </c>
    </row>
    <row r="7" spans="1:12" x14ac:dyDescent="0.25">
      <c r="A7" s="3">
        <v>3</v>
      </c>
      <c r="B7" s="3" t="s">
        <v>29</v>
      </c>
      <c r="C7" s="3"/>
      <c r="D7" s="3">
        <f>'JUNE 20'!H7:H17</f>
        <v>7500</v>
      </c>
      <c r="E7" s="3">
        <v>2500</v>
      </c>
      <c r="F7" s="3">
        <f t="shared" si="0"/>
        <v>10000</v>
      </c>
      <c r="G7" s="3"/>
      <c r="H7" s="3">
        <f t="shared" si="1"/>
        <v>10000</v>
      </c>
    </row>
    <row r="8" spans="1:12" x14ac:dyDescent="0.25">
      <c r="A8" s="3">
        <v>4</v>
      </c>
      <c r="B8" s="3" t="s">
        <v>109</v>
      </c>
      <c r="C8" s="3"/>
      <c r="D8" s="3">
        <f>'JUNE 20'!H8:H18</f>
        <v>0</v>
      </c>
      <c r="E8" s="3">
        <v>2500</v>
      </c>
      <c r="F8" s="3">
        <f t="shared" si="0"/>
        <v>2500</v>
      </c>
      <c r="G8" s="3">
        <f>1500+1000</f>
        <v>2500</v>
      </c>
      <c r="H8" s="3">
        <f>F8-G8</f>
        <v>0</v>
      </c>
    </row>
    <row r="9" spans="1:12" x14ac:dyDescent="0.25">
      <c r="A9" s="3">
        <v>5</v>
      </c>
      <c r="B9" s="3"/>
      <c r="C9" s="3"/>
      <c r="D9" s="3"/>
      <c r="E9" s="3"/>
      <c r="F9" s="3">
        <f t="shared" si="0"/>
        <v>0</v>
      </c>
      <c r="G9" s="3"/>
      <c r="H9" s="3">
        <f t="shared" si="1"/>
        <v>0</v>
      </c>
      <c r="J9">
        <f>G6+4500</f>
        <v>7000</v>
      </c>
    </row>
    <row r="10" spans="1:12" x14ac:dyDescent="0.25">
      <c r="A10" s="3">
        <v>6</v>
      </c>
      <c r="B10" s="23" t="s">
        <v>112</v>
      </c>
      <c r="C10" s="23">
        <v>2500</v>
      </c>
      <c r="D10" s="3"/>
      <c r="E10" s="3">
        <v>2500</v>
      </c>
      <c r="F10" s="3">
        <f>C10+D10+E10</f>
        <v>5000</v>
      </c>
      <c r="G10" s="3">
        <v>4000</v>
      </c>
      <c r="H10" s="3">
        <f t="shared" si="1"/>
        <v>1000</v>
      </c>
      <c r="L10" t="s">
        <v>100</v>
      </c>
    </row>
    <row r="11" spans="1:12" x14ac:dyDescent="0.25">
      <c r="A11" s="3">
        <v>7</v>
      </c>
      <c r="B11" s="3" t="s">
        <v>32</v>
      </c>
      <c r="C11" s="3"/>
      <c r="D11" s="3">
        <f>'JUNE 20'!H11:H21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12" x14ac:dyDescent="0.25">
      <c r="A12" s="3">
        <v>8</v>
      </c>
      <c r="B12" s="3" t="s">
        <v>57</v>
      </c>
      <c r="C12" s="3"/>
      <c r="D12" s="3">
        <f>'JUNE 20'!H12:H22</f>
        <v>0</v>
      </c>
      <c r="E12" s="3">
        <v>2500</v>
      </c>
      <c r="F12" s="3">
        <f t="shared" si="0"/>
        <v>2500</v>
      </c>
      <c r="G12" s="3"/>
      <c r="H12" s="3">
        <f t="shared" si="1"/>
        <v>2500</v>
      </c>
      <c r="K12">
        <f>E15</f>
        <v>17500</v>
      </c>
      <c r="L12" s="25">
        <f>H20+H21</f>
        <v>22959</v>
      </c>
    </row>
    <row r="13" spans="1:12" x14ac:dyDescent="0.25">
      <c r="A13" s="3">
        <v>9</v>
      </c>
      <c r="B13" s="3" t="s">
        <v>95</v>
      </c>
      <c r="C13" s="3"/>
      <c r="D13" s="3">
        <f>'JUNE 20'!H13:H23</f>
        <v>3500</v>
      </c>
      <c r="E13" s="3">
        <v>2500</v>
      </c>
      <c r="F13" s="3">
        <f t="shared" si="0"/>
        <v>6000</v>
      </c>
      <c r="G13" s="3">
        <f>4000+1000+500</f>
        <v>5500</v>
      </c>
      <c r="H13" s="3">
        <f t="shared" si="1"/>
        <v>500</v>
      </c>
      <c r="K13" s="25">
        <f>I23</f>
        <v>1750</v>
      </c>
      <c r="L13" s="25">
        <f>L12-K13</f>
        <v>21209</v>
      </c>
    </row>
    <row r="14" spans="1:12" x14ac:dyDescent="0.25">
      <c r="A14" s="3">
        <v>10</v>
      </c>
      <c r="B14" s="2" t="s">
        <v>35</v>
      </c>
      <c r="C14" s="2"/>
      <c r="D14" s="3">
        <f>'JUNE 20'!H14:H24</f>
        <v>0</v>
      </c>
      <c r="E14" s="3"/>
      <c r="F14" s="3"/>
      <c r="G14" s="3"/>
      <c r="H14" s="3">
        <f t="shared" si="1"/>
        <v>0</v>
      </c>
      <c r="K14" s="25">
        <f>K12-K13</f>
        <v>15750</v>
      </c>
      <c r="L14" s="25">
        <f>L13-I25-I26</f>
        <v>4759</v>
      </c>
    </row>
    <row r="15" spans="1:12" x14ac:dyDescent="0.25">
      <c r="A15" s="3"/>
      <c r="B15" s="2" t="s">
        <v>10</v>
      </c>
      <c r="C15" s="2">
        <f>SUM(C5:C14)</f>
        <v>2500</v>
      </c>
      <c r="D15" s="3">
        <f>SUM(D5:D14)</f>
        <v>14080</v>
      </c>
      <c r="E15" s="2">
        <f>SUM(E5:E14)</f>
        <v>17500</v>
      </c>
      <c r="F15" s="3">
        <f>SUM(C15:E15)</f>
        <v>34080</v>
      </c>
      <c r="G15" s="2">
        <f>SUM(G5:G14)</f>
        <v>19900</v>
      </c>
      <c r="H15" s="2">
        <f>SUM(H5:H14)</f>
        <v>14180</v>
      </c>
    </row>
    <row r="16" spans="1:12" x14ac:dyDescent="0.25">
      <c r="A16" s="4"/>
      <c r="B16" s="5"/>
      <c r="C16" s="5"/>
      <c r="D16" s="5"/>
      <c r="E16" s="5" t="s">
        <v>10</v>
      </c>
      <c r="F16" s="5"/>
      <c r="G16" s="5"/>
      <c r="H16" s="26">
        <f>H5+H7+H13</f>
        <v>10680</v>
      </c>
    </row>
    <row r="17" spans="2:15" x14ac:dyDescent="0.25">
      <c r="B17" s="6" t="s">
        <v>11</v>
      </c>
      <c r="C17" s="6"/>
      <c r="D17" s="7"/>
      <c r="E17" s="8"/>
      <c r="F17" s="9"/>
      <c r="G17" s="10"/>
      <c r="H17" s="11"/>
      <c r="I17" s="10"/>
      <c r="J17" s="6"/>
    </row>
    <row r="18" spans="2:15" x14ac:dyDescent="0.25">
      <c r="B18" s="12" t="s">
        <v>12</v>
      </c>
      <c r="C18" s="12"/>
      <c r="D18" s="12"/>
      <c r="E18" s="12"/>
      <c r="F18" s="13"/>
      <c r="G18" s="12" t="s">
        <v>13</v>
      </c>
      <c r="H18" s="6"/>
      <c r="I18" s="6"/>
      <c r="J18" s="6"/>
    </row>
    <row r="19" spans="2:15" x14ac:dyDescent="0.25">
      <c r="B19" s="14" t="s">
        <v>14</v>
      </c>
      <c r="C19" s="14"/>
      <c r="D19" s="14" t="s">
        <v>15</v>
      </c>
      <c r="E19" s="14" t="s">
        <v>16</v>
      </c>
      <c r="F19" s="14" t="s">
        <v>17</v>
      </c>
      <c r="G19" s="14" t="s">
        <v>14</v>
      </c>
      <c r="H19" s="14" t="s">
        <v>15</v>
      </c>
      <c r="I19" s="14" t="s">
        <v>16</v>
      </c>
      <c r="J19" s="14" t="s">
        <v>17</v>
      </c>
      <c r="O19" t="s">
        <v>111</v>
      </c>
    </row>
    <row r="20" spans="2:15" x14ac:dyDescent="0.25">
      <c r="B20" s="15" t="s">
        <v>46</v>
      </c>
      <c r="C20" s="15"/>
      <c r="D20" s="16">
        <f>E15</f>
        <v>17500</v>
      </c>
      <c r="E20" s="15"/>
      <c r="F20" s="15"/>
      <c r="G20" s="15" t="s">
        <v>46</v>
      </c>
      <c r="H20" s="16">
        <f>G15</f>
        <v>19900</v>
      </c>
      <c r="I20" s="15"/>
      <c r="J20" s="15"/>
    </row>
    <row r="21" spans="2:15" x14ac:dyDescent="0.25">
      <c r="B21" s="15" t="s">
        <v>4</v>
      </c>
      <c r="C21" s="15"/>
      <c r="D21" s="16">
        <f>'JUNE 20'!F31</f>
        <v>16139</v>
      </c>
      <c r="E21" s="15"/>
      <c r="F21" s="15"/>
      <c r="G21" s="15" t="s">
        <v>4</v>
      </c>
      <c r="H21" s="16">
        <f>'JUNE 20'!J31</f>
        <v>3059</v>
      </c>
      <c r="I21" s="15"/>
      <c r="J21" s="15"/>
    </row>
    <row r="22" spans="2:15" x14ac:dyDescent="0.25">
      <c r="B22" s="24" t="s">
        <v>61</v>
      </c>
      <c r="D22">
        <f>1500+500</f>
        <v>2000</v>
      </c>
      <c r="I22" s="15"/>
      <c r="J22" s="15"/>
    </row>
    <row r="23" spans="2:15" x14ac:dyDescent="0.25">
      <c r="B23" s="15" t="s">
        <v>19</v>
      </c>
      <c r="C23" s="15"/>
      <c r="D23" s="17">
        <v>0.1</v>
      </c>
      <c r="E23" s="16">
        <f>D20*D23</f>
        <v>1750</v>
      </c>
      <c r="F23" s="15"/>
      <c r="G23" s="15" t="s">
        <v>19</v>
      </c>
      <c r="H23" s="17">
        <v>0.1</v>
      </c>
      <c r="I23" s="16">
        <f>E23</f>
        <v>1750</v>
      </c>
      <c r="J23" s="15"/>
    </row>
    <row r="24" spans="2:15" x14ac:dyDescent="0.25">
      <c r="B24" s="14" t="s">
        <v>20</v>
      </c>
      <c r="D24" s="16"/>
      <c r="E24" s="14"/>
      <c r="F24" s="14"/>
      <c r="G24" s="14" t="s">
        <v>20</v>
      </c>
      <c r="H24" s="18"/>
      <c r="I24" s="14"/>
      <c r="J24" s="14"/>
    </row>
    <row r="25" spans="2:15" x14ac:dyDescent="0.25">
      <c r="B25" s="19" t="s">
        <v>110</v>
      </c>
      <c r="C25" s="17"/>
      <c r="D25" s="15"/>
      <c r="E25" s="15">
        <v>6450</v>
      </c>
      <c r="F25" s="15"/>
      <c r="G25" s="19" t="s">
        <v>110</v>
      </c>
      <c r="H25" s="17"/>
      <c r="I25" s="15">
        <v>6450</v>
      </c>
      <c r="J25" s="15"/>
    </row>
    <row r="26" spans="2:15" x14ac:dyDescent="0.25">
      <c r="B26" s="20" t="s">
        <v>115</v>
      </c>
      <c r="C26" s="20"/>
      <c r="D26" s="15"/>
      <c r="E26" s="15">
        <v>10000</v>
      </c>
      <c r="F26" s="15"/>
      <c r="G26" s="20" t="s">
        <v>115</v>
      </c>
      <c r="H26" s="20"/>
      <c r="I26" s="15">
        <v>10000</v>
      </c>
      <c r="J26" s="15"/>
    </row>
    <row r="27" spans="2:15" x14ac:dyDescent="0.25">
      <c r="B27" s="20"/>
      <c r="C27" s="20"/>
      <c r="D27" s="15"/>
      <c r="E27" s="15"/>
      <c r="F27" s="15"/>
      <c r="G27" s="20"/>
      <c r="H27" s="20"/>
      <c r="I27" s="15"/>
      <c r="J27" s="15"/>
    </row>
    <row r="28" spans="2:15" x14ac:dyDescent="0.25">
      <c r="B28" s="20"/>
      <c r="C28" s="20"/>
      <c r="D28" s="15"/>
      <c r="E28" s="15"/>
      <c r="F28" s="15"/>
      <c r="G28" s="20"/>
      <c r="H28" s="20"/>
      <c r="I28" s="15"/>
      <c r="J28" s="15"/>
    </row>
    <row r="29" spans="2:15" x14ac:dyDescent="0.25">
      <c r="B29" s="21"/>
      <c r="C29" s="21"/>
      <c r="D29" s="15"/>
      <c r="E29" s="15"/>
      <c r="F29" s="15"/>
      <c r="G29" s="20"/>
      <c r="H29" s="15"/>
      <c r="I29" s="22"/>
      <c r="J29" s="15"/>
    </row>
    <row r="30" spans="2:15" x14ac:dyDescent="0.25">
      <c r="B30" s="20"/>
      <c r="C30" s="20"/>
      <c r="D30" s="15"/>
      <c r="E30" s="22"/>
      <c r="F30" s="15"/>
      <c r="G30" s="15"/>
      <c r="H30" s="15"/>
      <c r="I30" s="15"/>
      <c r="J30" s="15"/>
    </row>
    <row r="31" spans="2:15" x14ac:dyDescent="0.25">
      <c r="B31" s="14" t="s">
        <v>9</v>
      </c>
      <c r="C31" s="14"/>
      <c r="D31" s="18">
        <f>D20+D21+D22-E23</f>
        <v>33889</v>
      </c>
      <c r="E31" s="18">
        <f>SUM(E25:E30)</f>
        <v>16450</v>
      </c>
      <c r="F31" s="18">
        <f>D31-E31</f>
        <v>17439</v>
      </c>
      <c r="G31" s="14" t="s">
        <v>9</v>
      </c>
      <c r="H31" s="18">
        <f>H20+H21-I23</f>
        <v>21209</v>
      </c>
      <c r="I31" s="18">
        <f>SUM(I25:I30)</f>
        <v>16450</v>
      </c>
      <c r="J31" s="18">
        <f>H31-I31</f>
        <v>4759</v>
      </c>
    </row>
    <row r="33" spans="2:8" x14ac:dyDescent="0.25">
      <c r="B33" t="s">
        <v>21</v>
      </c>
      <c r="E33" t="s">
        <v>22</v>
      </c>
      <c r="H33" t="s">
        <v>23</v>
      </c>
    </row>
    <row r="35" spans="2:8" x14ac:dyDescent="0.25">
      <c r="B35" t="s">
        <v>66</v>
      </c>
      <c r="E35" t="s">
        <v>25</v>
      </c>
      <c r="H35" t="s">
        <v>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L29" sqref="L29"/>
    </sheetView>
  </sheetViews>
  <sheetFormatPr defaultRowHeight="15" x14ac:dyDescent="0.25"/>
  <cols>
    <col min="1" max="1" width="4.85546875" bestFit="1" customWidth="1"/>
    <col min="2" max="2" width="17.42578125" customWidth="1"/>
  </cols>
  <sheetData>
    <row r="1" spans="1:8" x14ac:dyDescent="0.25">
      <c r="A1" s="1"/>
      <c r="B1" s="1"/>
      <c r="C1" s="1"/>
      <c r="D1" s="1" t="s">
        <v>27</v>
      </c>
      <c r="E1" s="1"/>
      <c r="F1" s="1"/>
      <c r="G1" s="1"/>
      <c r="H1" s="1"/>
    </row>
    <row r="2" spans="1:8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8" x14ac:dyDescent="0.25">
      <c r="A3" s="1"/>
      <c r="B3" s="1"/>
      <c r="C3" s="1"/>
      <c r="D3" s="1" t="s">
        <v>114</v>
      </c>
      <c r="E3" s="1"/>
      <c r="F3" s="1"/>
      <c r="G3" s="1"/>
      <c r="H3" s="1"/>
    </row>
    <row r="4" spans="1:8" x14ac:dyDescent="0.25">
      <c r="A4" s="2" t="s">
        <v>2</v>
      </c>
      <c r="B4" s="2" t="s">
        <v>3</v>
      </c>
      <c r="C4" s="2" t="s">
        <v>61</v>
      </c>
      <c r="D4" s="2" t="s">
        <v>4</v>
      </c>
      <c r="E4" s="2" t="s">
        <v>5</v>
      </c>
      <c r="F4" s="2" t="s">
        <v>6</v>
      </c>
      <c r="G4" s="2" t="s">
        <v>13</v>
      </c>
      <c r="H4" s="2" t="s">
        <v>8</v>
      </c>
    </row>
    <row r="5" spans="1:8" x14ac:dyDescent="0.25">
      <c r="A5" s="3">
        <v>1</v>
      </c>
      <c r="B5" s="3" t="s">
        <v>28</v>
      </c>
      <c r="C5" s="3"/>
      <c r="D5" s="3">
        <f>'JULY 20'!H5:H14</f>
        <v>180</v>
      </c>
      <c r="E5" s="3">
        <v>2500</v>
      </c>
      <c r="F5" s="3">
        <f>C5+D5+E5</f>
        <v>2680</v>
      </c>
      <c r="G5" s="3">
        <f>2000+500</f>
        <v>2500</v>
      </c>
      <c r="H5" s="3">
        <f>F5-G5</f>
        <v>180</v>
      </c>
    </row>
    <row r="6" spans="1:8" x14ac:dyDescent="0.25">
      <c r="A6" s="3">
        <v>2</v>
      </c>
      <c r="B6" s="3" t="s">
        <v>28</v>
      </c>
      <c r="C6" s="3"/>
      <c r="D6" s="3">
        <f>'JULY 20'!H6:H15</f>
        <v>0</v>
      </c>
      <c r="E6" s="3">
        <v>2500</v>
      </c>
      <c r="F6" s="3">
        <f t="shared" ref="F6:F13" si="0">C6+D6+E6</f>
        <v>2500</v>
      </c>
      <c r="G6" s="3">
        <f>2000+500</f>
        <v>2500</v>
      </c>
      <c r="H6" s="3">
        <f t="shared" ref="H6:H14" si="1">F6-G6</f>
        <v>0</v>
      </c>
    </row>
    <row r="7" spans="1:8" x14ac:dyDescent="0.25">
      <c r="A7" s="3">
        <v>3</v>
      </c>
      <c r="B7" s="3" t="s">
        <v>29</v>
      </c>
      <c r="C7" s="3"/>
      <c r="D7" s="3">
        <f>'JULY 20'!H7:H16</f>
        <v>10000</v>
      </c>
      <c r="E7" s="3">
        <v>2500</v>
      </c>
      <c r="F7" s="3">
        <f t="shared" si="0"/>
        <v>12500</v>
      </c>
      <c r="G7" s="3"/>
      <c r="H7" s="3">
        <f t="shared" si="1"/>
        <v>12500</v>
      </c>
    </row>
    <row r="8" spans="1:8" x14ac:dyDescent="0.25">
      <c r="A8" s="3">
        <v>4</v>
      </c>
      <c r="B8" s="3" t="s">
        <v>109</v>
      </c>
      <c r="C8" s="3"/>
      <c r="D8" s="3">
        <f>'JULY 20'!H8:H17</f>
        <v>0</v>
      </c>
      <c r="E8" s="3">
        <v>2500</v>
      </c>
      <c r="F8" s="3">
        <f t="shared" si="0"/>
        <v>2500</v>
      </c>
      <c r="G8" s="3">
        <f>600+900</f>
        <v>1500</v>
      </c>
      <c r="H8" s="3">
        <f>F8-G8</f>
        <v>1000</v>
      </c>
    </row>
    <row r="9" spans="1:8" x14ac:dyDescent="0.25">
      <c r="A9" s="3">
        <v>5</v>
      </c>
      <c r="B9" s="3"/>
      <c r="C9" s="3"/>
      <c r="D9" s="3">
        <f>'JULY 20'!H9:H18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23" t="s">
        <v>112</v>
      </c>
      <c r="C10" s="23">
        <v>1000</v>
      </c>
      <c r="D10" s="3"/>
      <c r="E10" s="3">
        <v>2500</v>
      </c>
      <c r="F10" s="3">
        <f>C10+D10+E10</f>
        <v>3500</v>
      </c>
      <c r="G10" s="3">
        <v>1500</v>
      </c>
      <c r="H10" s="3">
        <f t="shared" si="1"/>
        <v>2000</v>
      </c>
    </row>
    <row r="11" spans="1:8" x14ac:dyDescent="0.25">
      <c r="A11" s="3">
        <v>7</v>
      </c>
      <c r="B11" s="3" t="s">
        <v>32</v>
      </c>
      <c r="C11" s="3"/>
      <c r="D11" s="3">
        <f>'JULY 20'!H11:H20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8" x14ac:dyDescent="0.25">
      <c r="A12" s="3">
        <v>8</v>
      </c>
      <c r="B12" s="3" t="s">
        <v>57</v>
      </c>
      <c r="C12" s="3"/>
      <c r="D12" s="3">
        <f>'JULY 20'!H12:H21</f>
        <v>2500</v>
      </c>
      <c r="E12" s="3">
        <v>2500</v>
      </c>
      <c r="F12" s="3">
        <f t="shared" si="0"/>
        <v>5000</v>
      </c>
      <c r="G12" s="3"/>
      <c r="H12" s="3">
        <f t="shared" si="1"/>
        <v>5000</v>
      </c>
    </row>
    <row r="13" spans="1:8" x14ac:dyDescent="0.25">
      <c r="A13" s="3">
        <v>9</v>
      </c>
      <c r="B13" s="3" t="s">
        <v>95</v>
      </c>
      <c r="C13" s="3">
        <v>500</v>
      </c>
      <c r="D13" s="3"/>
      <c r="E13" s="3">
        <v>2500</v>
      </c>
      <c r="F13" s="3">
        <f t="shared" si="0"/>
        <v>3000</v>
      </c>
      <c r="G13" s="3">
        <f>1000+1500</f>
        <v>2500</v>
      </c>
      <c r="H13" s="3">
        <f t="shared" si="1"/>
        <v>500</v>
      </c>
    </row>
    <row r="14" spans="1:8" x14ac:dyDescent="0.25">
      <c r="A14" s="3">
        <v>10</v>
      </c>
      <c r="B14" s="2" t="s">
        <v>35</v>
      </c>
      <c r="C14" s="2"/>
      <c r="D14" s="3">
        <f>'JULY 20'!H14:H23</f>
        <v>0</v>
      </c>
      <c r="E14" s="3"/>
      <c r="F14" s="3"/>
      <c r="G14" s="3"/>
      <c r="H14" s="3">
        <f t="shared" si="1"/>
        <v>0</v>
      </c>
    </row>
    <row r="15" spans="1:8" x14ac:dyDescent="0.25">
      <c r="A15" s="3"/>
      <c r="B15" s="2" t="s">
        <v>10</v>
      </c>
      <c r="C15" s="2">
        <f>SUM(C5:C14)</f>
        <v>1500</v>
      </c>
      <c r="D15" s="3">
        <f>SUM(D5:D14)</f>
        <v>12680</v>
      </c>
      <c r="E15" s="2">
        <f>SUM(E5:E14)</f>
        <v>17500</v>
      </c>
      <c r="F15" s="3">
        <f>SUM(C15:E15)</f>
        <v>31680</v>
      </c>
      <c r="G15" s="2">
        <f>SUM(G5:G14)</f>
        <v>10500</v>
      </c>
      <c r="H15" s="2">
        <f>SUM(H5:H14)</f>
        <v>21180</v>
      </c>
    </row>
    <row r="16" spans="1:8" x14ac:dyDescent="0.25">
      <c r="A16" s="4"/>
      <c r="B16" s="5"/>
      <c r="C16" s="5"/>
      <c r="D16" s="5"/>
      <c r="E16" s="5" t="s">
        <v>10</v>
      </c>
      <c r="F16" s="5"/>
      <c r="G16" s="5"/>
      <c r="H16" s="26">
        <f>H5+H7+H13</f>
        <v>13180</v>
      </c>
    </row>
    <row r="17" spans="2:11" x14ac:dyDescent="0.25">
      <c r="B17" s="6" t="s">
        <v>11</v>
      </c>
      <c r="C17" s="6"/>
      <c r="D17" s="7"/>
      <c r="E17" s="8"/>
      <c r="F17" s="9"/>
      <c r="G17" s="10"/>
      <c r="H17" s="11"/>
      <c r="I17" s="10"/>
      <c r="J17" s="6"/>
    </row>
    <row r="18" spans="2:11" x14ac:dyDescent="0.25">
      <c r="B18" s="12" t="s">
        <v>12</v>
      </c>
      <c r="C18" s="12"/>
      <c r="D18" s="12"/>
      <c r="E18" s="12"/>
      <c r="F18" s="13"/>
      <c r="G18" s="12" t="s">
        <v>13</v>
      </c>
      <c r="H18" s="6"/>
      <c r="I18" s="6"/>
      <c r="J18" s="6"/>
    </row>
    <row r="19" spans="2:11" x14ac:dyDescent="0.25">
      <c r="B19" s="14" t="s">
        <v>14</v>
      </c>
      <c r="C19" s="14"/>
      <c r="D19" s="14" t="s">
        <v>15</v>
      </c>
      <c r="E19" s="14" t="s">
        <v>16</v>
      </c>
      <c r="F19" s="14" t="s">
        <v>17</v>
      </c>
      <c r="G19" s="14" t="s">
        <v>14</v>
      </c>
      <c r="H19" s="14" t="s">
        <v>15</v>
      </c>
      <c r="I19" s="14" t="s">
        <v>16</v>
      </c>
      <c r="J19" s="14" t="s">
        <v>17</v>
      </c>
    </row>
    <row r="20" spans="2:11" x14ac:dyDescent="0.25">
      <c r="B20" s="15" t="s">
        <v>51</v>
      </c>
      <c r="C20" s="15"/>
      <c r="D20" s="16">
        <f>E15</f>
        <v>17500</v>
      </c>
      <c r="E20" s="15"/>
      <c r="F20" s="15"/>
      <c r="G20" s="15" t="s">
        <v>51</v>
      </c>
      <c r="H20" s="16">
        <f>G15</f>
        <v>10500</v>
      </c>
      <c r="I20" s="15"/>
      <c r="J20" s="15"/>
      <c r="K20" s="25">
        <f>D20-E23</f>
        <v>15750</v>
      </c>
    </row>
    <row r="21" spans="2:11" x14ac:dyDescent="0.25">
      <c r="B21" s="15" t="s">
        <v>4</v>
      </c>
      <c r="C21" s="15"/>
      <c r="D21" s="16">
        <f>'JULY 20'!F31</f>
        <v>17439</v>
      </c>
      <c r="E21" s="15"/>
      <c r="F21" s="15"/>
      <c r="G21" s="15" t="s">
        <v>4</v>
      </c>
      <c r="H21" s="16">
        <f>'JULY 20'!J31</f>
        <v>4759</v>
      </c>
      <c r="I21" s="15"/>
      <c r="J21" s="15"/>
      <c r="K21" s="25">
        <f>K20-I26</f>
        <v>7750</v>
      </c>
    </row>
    <row r="22" spans="2:11" x14ac:dyDescent="0.25">
      <c r="B22" s="24" t="s">
        <v>61</v>
      </c>
      <c r="I22" s="15"/>
      <c r="J22" s="15"/>
      <c r="K22" s="25">
        <f>K21-J31</f>
        <v>9318</v>
      </c>
    </row>
    <row r="23" spans="2:11" x14ac:dyDescent="0.25">
      <c r="B23" s="15" t="s">
        <v>19</v>
      </c>
      <c r="C23" s="15"/>
      <c r="D23" s="17">
        <v>0.1</v>
      </c>
      <c r="E23" s="16">
        <f>D20*D23</f>
        <v>1750</v>
      </c>
      <c r="F23" s="15"/>
      <c r="G23" s="15" t="s">
        <v>19</v>
      </c>
      <c r="H23" s="17">
        <v>0.1</v>
      </c>
      <c r="I23" s="16">
        <f>E23</f>
        <v>1750</v>
      </c>
      <c r="J23" s="15"/>
    </row>
    <row r="24" spans="2:11" x14ac:dyDescent="0.25">
      <c r="B24" s="14" t="s">
        <v>20</v>
      </c>
      <c r="D24" s="16"/>
      <c r="E24" s="14"/>
      <c r="F24" s="14"/>
      <c r="G24" s="14" t="s">
        <v>20</v>
      </c>
      <c r="H24" s="18"/>
      <c r="I24" s="14"/>
      <c r="J24" s="14"/>
    </row>
    <row r="25" spans="2:11" x14ac:dyDescent="0.25">
      <c r="B25" s="19"/>
      <c r="C25" s="17"/>
      <c r="D25" s="15"/>
      <c r="E25" s="15"/>
      <c r="F25" s="15"/>
      <c r="G25" s="19"/>
      <c r="H25" s="17"/>
      <c r="I25" s="15"/>
      <c r="J25" s="15"/>
    </row>
    <row r="26" spans="2:11" x14ac:dyDescent="0.25">
      <c r="B26" s="20" t="s">
        <v>116</v>
      </c>
      <c r="C26" s="20"/>
      <c r="D26" s="15"/>
      <c r="E26" s="15">
        <v>8000</v>
      </c>
      <c r="F26" s="15"/>
      <c r="G26" s="20" t="s">
        <v>116</v>
      </c>
      <c r="H26" s="20"/>
      <c r="I26" s="15">
        <v>8000</v>
      </c>
      <c r="J26" s="15"/>
    </row>
    <row r="27" spans="2:11" x14ac:dyDescent="0.25">
      <c r="B27" s="20" t="s">
        <v>119</v>
      </c>
      <c r="C27" s="20"/>
      <c r="D27" s="15"/>
      <c r="E27" s="15">
        <v>7077</v>
      </c>
      <c r="F27" s="15"/>
      <c r="G27" s="20" t="s">
        <v>119</v>
      </c>
      <c r="H27" s="20"/>
      <c r="I27" s="15">
        <v>7077</v>
      </c>
      <c r="J27" s="15"/>
    </row>
    <row r="28" spans="2:11" x14ac:dyDescent="0.25">
      <c r="B28" s="20"/>
      <c r="C28" s="20"/>
      <c r="D28" s="15"/>
      <c r="E28" s="15"/>
      <c r="F28" s="15"/>
      <c r="G28" s="20"/>
      <c r="H28" s="20"/>
      <c r="I28" s="15"/>
      <c r="J28" s="15"/>
    </row>
    <row r="29" spans="2:11" x14ac:dyDescent="0.25">
      <c r="B29" s="21"/>
      <c r="C29" s="21"/>
      <c r="D29" s="15"/>
      <c r="E29" s="15"/>
      <c r="F29" s="15"/>
      <c r="G29" s="20"/>
      <c r="H29" s="15"/>
      <c r="I29" s="22"/>
      <c r="J29" s="15"/>
    </row>
    <row r="30" spans="2:11" x14ac:dyDescent="0.25">
      <c r="B30" s="20"/>
      <c r="C30" s="20"/>
      <c r="D30" s="15"/>
      <c r="E30" s="22"/>
      <c r="F30" s="15"/>
      <c r="G30" s="15"/>
      <c r="H30" s="15"/>
      <c r="I30" s="15"/>
      <c r="J30" s="15"/>
    </row>
    <row r="31" spans="2:11" x14ac:dyDescent="0.25">
      <c r="B31" s="14" t="s">
        <v>9</v>
      </c>
      <c r="C31" s="14"/>
      <c r="D31" s="18">
        <f>D20+D21+D22-E23</f>
        <v>33189</v>
      </c>
      <c r="E31" s="18">
        <f>SUM(E25:E30)</f>
        <v>15077</v>
      </c>
      <c r="F31" s="18">
        <f>D31-E31</f>
        <v>18112</v>
      </c>
      <c r="G31" s="14" t="s">
        <v>9</v>
      </c>
      <c r="H31" s="18">
        <f>H20+H21-I23</f>
        <v>13509</v>
      </c>
      <c r="I31" s="18">
        <f>SUM(I25:I30)</f>
        <v>15077</v>
      </c>
      <c r="J31" s="18">
        <f>H31-I31</f>
        <v>-1568</v>
      </c>
    </row>
    <row r="33" spans="2:8" x14ac:dyDescent="0.25">
      <c r="B33" t="s">
        <v>21</v>
      </c>
      <c r="E33" t="s">
        <v>22</v>
      </c>
      <c r="H33" t="s">
        <v>23</v>
      </c>
    </row>
    <row r="35" spans="2:8" x14ac:dyDescent="0.25">
      <c r="B35" t="s">
        <v>66</v>
      </c>
      <c r="E35" t="s">
        <v>25</v>
      </c>
      <c r="H35" t="s">
        <v>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G11" sqref="G11"/>
    </sheetView>
  </sheetViews>
  <sheetFormatPr defaultRowHeight="15" x14ac:dyDescent="0.25"/>
  <cols>
    <col min="2" max="2" width="18.140625" customWidth="1"/>
  </cols>
  <sheetData>
    <row r="1" spans="1:8" x14ac:dyDescent="0.25">
      <c r="A1" s="1"/>
      <c r="B1" s="1"/>
      <c r="C1" s="1"/>
      <c r="D1" s="1" t="s">
        <v>27</v>
      </c>
      <c r="E1" s="1"/>
      <c r="F1" s="1"/>
      <c r="G1" s="1"/>
      <c r="H1" s="1"/>
    </row>
    <row r="2" spans="1:8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8" x14ac:dyDescent="0.25">
      <c r="A3" s="1"/>
      <c r="B3" s="1"/>
      <c r="C3" s="1"/>
      <c r="D3" s="1" t="s">
        <v>117</v>
      </c>
      <c r="E3" s="1"/>
      <c r="F3" s="1"/>
      <c r="G3" s="1"/>
      <c r="H3" s="1"/>
    </row>
    <row r="4" spans="1:8" x14ac:dyDescent="0.25">
      <c r="A4" s="2" t="s">
        <v>2</v>
      </c>
      <c r="B4" s="2" t="s">
        <v>3</v>
      </c>
      <c r="C4" s="2" t="s">
        <v>61</v>
      </c>
      <c r="D4" s="2" t="s">
        <v>4</v>
      </c>
      <c r="E4" s="2" t="s">
        <v>5</v>
      </c>
      <c r="F4" s="2" t="s">
        <v>6</v>
      </c>
      <c r="G4" s="2" t="s">
        <v>13</v>
      </c>
      <c r="H4" s="2" t="s">
        <v>8</v>
      </c>
    </row>
    <row r="5" spans="1:8" x14ac:dyDescent="0.25">
      <c r="A5" s="3">
        <v>1</v>
      </c>
      <c r="B5" s="3" t="s">
        <v>28</v>
      </c>
      <c r="C5" s="3"/>
      <c r="D5" s="3">
        <f>'AUG 20'!H5:H14</f>
        <v>180</v>
      </c>
      <c r="E5" s="3">
        <v>2500</v>
      </c>
      <c r="F5" s="3">
        <f>C5+D5+E5</f>
        <v>2680</v>
      </c>
      <c r="G5" s="3">
        <v>2500</v>
      </c>
      <c r="H5" s="3">
        <f>F5-G5</f>
        <v>180</v>
      </c>
    </row>
    <row r="6" spans="1:8" x14ac:dyDescent="0.25">
      <c r="A6" s="3">
        <v>2</v>
      </c>
      <c r="B6" s="3" t="s">
        <v>28</v>
      </c>
      <c r="C6" s="3"/>
      <c r="D6" s="3">
        <f>'AUG 20'!H6:H15</f>
        <v>0</v>
      </c>
      <c r="E6" s="3">
        <v>2500</v>
      </c>
      <c r="F6" s="3">
        <f t="shared" ref="F6:F13" si="0">C6+D6+E6</f>
        <v>2500</v>
      </c>
      <c r="G6" s="3">
        <f>1000+1000+500</f>
        <v>2500</v>
      </c>
      <c r="H6" s="3">
        <f t="shared" ref="H6:H14" si="1">F6-G6</f>
        <v>0</v>
      </c>
    </row>
    <row r="7" spans="1:8" x14ac:dyDescent="0.25">
      <c r="A7" s="3">
        <v>3</v>
      </c>
      <c r="B7" s="3" t="s">
        <v>29</v>
      </c>
      <c r="C7" s="3"/>
      <c r="D7" s="3">
        <f>'AUG 20'!H7:H16</f>
        <v>12500</v>
      </c>
      <c r="E7" s="3"/>
      <c r="F7" s="3">
        <f t="shared" si="0"/>
        <v>12500</v>
      </c>
      <c r="G7" s="3"/>
      <c r="H7" s="3">
        <f t="shared" si="1"/>
        <v>12500</v>
      </c>
    </row>
    <row r="8" spans="1:8" x14ac:dyDescent="0.25">
      <c r="A8" s="3">
        <v>4</v>
      </c>
      <c r="B8" s="3" t="s">
        <v>109</v>
      </c>
      <c r="C8" s="3"/>
      <c r="D8" s="3">
        <f>'AUG 20'!H8:H17</f>
        <v>1000</v>
      </c>
      <c r="E8" s="3">
        <v>2500</v>
      </c>
      <c r="F8" s="3">
        <f t="shared" si="0"/>
        <v>3500</v>
      </c>
      <c r="G8" s="3"/>
      <c r="H8" s="3">
        <f>F8-G8</f>
        <v>3500</v>
      </c>
    </row>
    <row r="9" spans="1:8" x14ac:dyDescent="0.25">
      <c r="A9" s="3">
        <v>5</v>
      </c>
      <c r="B9" s="3"/>
      <c r="C9" s="3"/>
      <c r="D9" s="3">
        <f>'AUG 20'!H9:H18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23" t="s">
        <v>112</v>
      </c>
      <c r="C10" s="23">
        <v>1000</v>
      </c>
      <c r="D10" s="3">
        <v>1000</v>
      </c>
      <c r="E10" s="3">
        <v>2500</v>
      </c>
      <c r="F10" s="3">
        <f>C10+D10+E10</f>
        <v>4500</v>
      </c>
      <c r="G10" s="3">
        <f>2000+1000</f>
        <v>3000</v>
      </c>
      <c r="H10" s="3">
        <f t="shared" si="1"/>
        <v>1500</v>
      </c>
    </row>
    <row r="11" spans="1:8" x14ac:dyDescent="0.25">
      <c r="A11" s="3">
        <v>7</v>
      </c>
      <c r="B11" s="3" t="s">
        <v>32</v>
      </c>
      <c r="C11" s="3"/>
      <c r="D11" s="3">
        <f>'AUG 20'!H11:H20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8" x14ac:dyDescent="0.25">
      <c r="A12" s="3">
        <v>8</v>
      </c>
      <c r="B12" s="3" t="s">
        <v>57</v>
      </c>
      <c r="C12" s="3"/>
      <c r="D12" s="3">
        <f>'AUG 20'!H12:H21</f>
        <v>5000</v>
      </c>
      <c r="E12" s="3">
        <v>2500</v>
      </c>
      <c r="F12" s="3">
        <f t="shared" si="0"/>
        <v>7500</v>
      </c>
      <c r="G12" s="3"/>
      <c r="H12" s="3">
        <f t="shared" si="1"/>
        <v>7500</v>
      </c>
    </row>
    <row r="13" spans="1:8" x14ac:dyDescent="0.25">
      <c r="A13" s="3">
        <v>9</v>
      </c>
      <c r="B13" s="3" t="s">
        <v>95</v>
      </c>
      <c r="C13" s="3">
        <v>500</v>
      </c>
      <c r="D13" s="3"/>
      <c r="E13" s="3">
        <v>2500</v>
      </c>
      <c r="F13" s="3">
        <f t="shared" si="0"/>
        <v>3000</v>
      </c>
      <c r="G13" s="3">
        <f>1750+1250</f>
        <v>3000</v>
      </c>
      <c r="H13" s="3">
        <f t="shared" si="1"/>
        <v>0</v>
      </c>
    </row>
    <row r="14" spans="1:8" x14ac:dyDescent="0.25">
      <c r="A14" s="3">
        <v>10</v>
      </c>
      <c r="B14" s="2" t="s">
        <v>35</v>
      </c>
      <c r="C14" s="2"/>
      <c r="D14" s="3">
        <f>'AUG 20'!H14:H23</f>
        <v>0</v>
      </c>
      <c r="E14" s="3"/>
      <c r="F14" s="3"/>
      <c r="G14" s="3"/>
      <c r="H14" s="3">
        <f t="shared" si="1"/>
        <v>0</v>
      </c>
    </row>
    <row r="15" spans="1:8" x14ac:dyDescent="0.25">
      <c r="A15" s="3"/>
      <c r="B15" s="2" t="s">
        <v>10</v>
      </c>
      <c r="C15" s="2">
        <f>SUM(C5:C14)</f>
        <v>1500</v>
      </c>
      <c r="D15" s="3">
        <f>SUM(D5:D14)</f>
        <v>19680</v>
      </c>
      <c r="E15" s="2">
        <f>SUM(E5:E14)</f>
        <v>15000</v>
      </c>
      <c r="F15" s="3">
        <f>SUM(C15:E15)</f>
        <v>36180</v>
      </c>
      <c r="G15" s="2">
        <f>SUM(G5:G14)</f>
        <v>11000</v>
      </c>
      <c r="H15" s="2">
        <f>SUM(H5:H14)</f>
        <v>25180</v>
      </c>
    </row>
    <row r="16" spans="1:8" x14ac:dyDescent="0.25">
      <c r="A16" s="4"/>
      <c r="B16" s="5"/>
      <c r="C16" s="5"/>
      <c r="D16" s="5"/>
      <c r="E16" s="5" t="s">
        <v>10</v>
      </c>
      <c r="F16" s="5"/>
      <c r="G16" s="5"/>
      <c r="H16" s="26">
        <f>H5+H7+H13</f>
        <v>12680</v>
      </c>
    </row>
    <row r="17" spans="2:11" x14ac:dyDescent="0.25">
      <c r="B17" s="6" t="s">
        <v>11</v>
      </c>
      <c r="C17" s="6"/>
      <c r="D17" s="7"/>
      <c r="E17" s="8"/>
      <c r="F17" s="9"/>
      <c r="G17" s="10"/>
      <c r="H17" s="11"/>
      <c r="I17" s="10"/>
      <c r="J17" s="6"/>
    </row>
    <row r="18" spans="2:11" x14ac:dyDescent="0.25">
      <c r="B18" s="12" t="s">
        <v>12</v>
      </c>
      <c r="C18" s="12"/>
      <c r="D18" s="12"/>
      <c r="E18" s="12"/>
      <c r="F18" s="13"/>
      <c r="G18" s="12" t="s">
        <v>13</v>
      </c>
      <c r="H18" s="6"/>
      <c r="I18" s="6"/>
      <c r="J18" s="6"/>
    </row>
    <row r="19" spans="2:11" x14ac:dyDescent="0.25">
      <c r="B19" s="14" t="s">
        <v>14</v>
      </c>
      <c r="C19" s="14"/>
      <c r="D19" s="14" t="s">
        <v>15</v>
      </c>
      <c r="E19" s="14" t="s">
        <v>16</v>
      </c>
      <c r="F19" s="14" t="s">
        <v>17</v>
      </c>
      <c r="G19" s="14" t="s">
        <v>14</v>
      </c>
      <c r="H19" s="14" t="s">
        <v>15</v>
      </c>
      <c r="I19" s="14" t="s">
        <v>16</v>
      </c>
      <c r="J19" s="14" t="s">
        <v>17</v>
      </c>
    </row>
    <row r="20" spans="2:11" x14ac:dyDescent="0.25">
      <c r="B20" s="15" t="s">
        <v>118</v>
      </c>
      <c r="C20" s="15"/>
      <c r="D20" s="16">
        <f>E15</f>
        <v>15000</v>
      </c>
      <c r="E20" s="15"/>
      <c r="F20" s="15"/>
      <c r="G20" s="15" t="s">
        <v>63</v>
      </c>
      <c r="H20" s="16">
        <f>G15</f>
        <v>11000</v>
      </c>
      <c r="I20" s="15"/>
      <c r="J20" s="15"/>
      <c r="K20" s="25"/>
    </row>
    <row r="21" spans="2:11" x14ac:dyDescent="0.25">
      <c r="B21" s="15" t="s">
        <v>4</v>
      </c>
      <c r="C21" s="15"/>
      <c r="D21" s="16">
        <f>'AUG 20'!F31</f>
        <v>18112</v>
      </c>
      <c r="E21" s="15"/>
      <c r="F21" s="15"/>
      <c r="G21" s="15" t="s">
        <v>4</v>
      </c>
      <c r="H21" s="16">
        <f>'AUG 20'!J31</f>
        <v>-1568</v>
      </c>
      <c r="I21" s="15"/>
      <c r="J21" s="15"/>
      <c r="K21" s="25"/>
    </row>
    <row r="22" spans="2:11" x14ac:dyDescent="0.25">
      <c r="B22" s="24" t="s">
        <v>61</v>
      </c>
      <c r="D22">
        <v>500</v>
      </c>
      <c r="I22" s="15"/>
      <c r="J22" s="15"/>
    </row>
    <row r="23" spans="2:11" x14ac:dyDescent="0.25">
      <c r="B23" s="15" t="s">
        <v>19</v>
      </c>
      <c r="C23" s="15"/>
      <c r="D23" s="17">
        <v>0.1</v>
      </c>
      <c r="E23" s="16">
        <f>D20*D23</f>
        <v>1500</v>
      </c>
      <c r="F23" s="15"/>
      <c r="G23" s="15" t="s">
        <v>19</v>
      </c>
      <c r="H23" s="17">
        <v>0.1</v>
      </c>
      <c r="I23" s="16">
        <f>E23</f>
        <v>1500</v>
      </c>
      <c r="J23" s="15"/>
    </row>
    <row r="24" spans="2:11" x14ac:dyDescent="0.25">
      <c r="B24" s="14" t="s">
        <v>20</v>
      </c>
      <c r="D24" s="16"/>
      <c r="E24" s="14"/>
      <c r="F24" s="14"/>
      <c r="G24" s="14" t="s">
        <v>20</v>
      </c>
      <c r="H24" s="18"/>
      <c r="I24" s="14"/>
      <c r="J24" s="14"/>
    </row>
    <row r="25" spans="2:11" x14ac:dyDescent="0.25">
      <c r="B25" s="19" t="s">
        <v>120</v>
      </c>
      <c r="C25" s="17"/>
      <c r="D25" s="15"/>
      <c r="E25" s="15">
        <v>12500</v>
      </c>
      <c r="F25" s="15"/>
      <c r="G25" s="19"/>
      <c r="H25" s="17"/>
      <c r="I25" s="15"/>
      <c r="J25" s="15"/>
    </row>
    <row r="26" spans="2:11" x14ac:dyDescent="0.25">
      <c r="B26" s="20" t="s">
        <v>121</v>
      </c>
      <c r="C26" s="20"/>
      <c r="D26" s="15"/>
      <c r="E26" s="15">
        <v>8087</v>
      </c>
      <c r="F26" s="15"/>
      <c r="G26" s="20" t="s">
        <v>121</v>
      </c>
      <c r="H26" s="20"/>
      <c r="I26" s="15">
        <v>8087</v>
      </c>
      <c r="J26" s="15"/>
    </row>
    <row r="27" spans="2:11" x14ac:dyDescent="0.25">
      <c r="B27" s="20"/>
      <c r="C27" s="20"/>
      <c r="D27" s="15"/>
      <c r="E27" s="15"/>
      <c r="F27" s="15"/>
      <c r="G27" s="20"/>
      <c r="H27" s="20"/>
      <c r="I27" s="15"/>
      <c r="J27" s="15"/>
    </row>
    <row r="28" spans="2:11" x14ac:dyDescent="0.25">
      <c r="B28" s="20"/>
      <c r="C28" s="20"/>
      <c r="D28" s="15"/>
      <c r="E28" s="15"/>
      <c r="F28" s="15"/>
      <c r="G28" s="20"/>
      <c r="H28" s="20"/>
      <c r="I28" s="15"/>
      <c r="J28" s="15"/>
    </row>
    <row r="29" spans="2:11" x14ac:dyDescent="0.25">
      <c r="B29" s="21"/>
      <c r="C29" s="21"/>
      <c r="D29" s="15"/>
      <c r="E29" s="15"/>
      <c r="F29" s="15"/>
      <c r="G29" s="20"/>
      <c r="H29" s="15"/>
      <c r="I29" s="22"/>
      <c r="J29" s="15"/>
    </row>
    <row r="30" spans="2:11" x14ac:dyDescent="0.25">
      <c r="B30" s="20"/>
      <c r="C30" s="20"/>
      <c r="D30" s="15"/>
      <c r="E30" s="22"/>
      <c r="F30" s="15"/>
      <c r="G30" s="15"/>
      <c r="H30" s="15"/>
      <c r="I30" s="15"/>
      <c r="J30" s="15"/>
    </row>
    <row r="31" spans="2:11" x14ac:dyDescent="0.25">
      <c r="B31" s="14" t="s">
        <v>9</v>
      </c>
      <c r="C31" s="14"/>
      <c r="D31" s="18">
        <f>D20+D21+D22-E23</f>
        <v>32112</v>
      </c>
      <c r="E31" s="18">
        <f>SUM(E25:E30)</f>
        <v>20587</v>
      </c>
      <c r="F31" s="18">
        <f>D31-E31</f>
        <v>11525</v>
      </c>
      <c r="G31" s="14" t="s">
        <v>9</v>
      </c>
      <c r="H31" s="18">
        <f>H20+H21-I23</f>
        <v>7932</v>
      </c>
      <c r="I31" s="18">
        <f>SUM(I25:I30)</f>
        <v>8087</v>
      </c>
      <c r="J31" s="18">
        <f>H31-I31</f>
        <v>-155</v>
      </c>
    </row>
    <row r="33" spans="2:8" x14ac:dyDescent="0.25">
      <c r="B33" t="s">
        <v>21</v>
      </c>
      <c r="E33" t="s">
        <v>22</v>
      </c>
      <c r="H33" t="s">
        <v>23</v>
      </c>
    </row>
    <row r="34" spans="2:8" x14ac:dyDescent="0.25">
      <c r="B34" t="s">
        <v>66</v>
      </c>
      <c r="E34" t="s">
        <v>25</v>
      </c>
      <c r="H34" t="s">
        <v>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L33" sqref="L33"/>
    </sheetView>
  </sheetViews>
  <sheetFormatPr defaultRowHeight="15" x14ac:dyDescent="0.25"/>
  <cols>
    <col min="1" max="1" width="4.42578125" customWidth="1"/>
    <col min="2" max="2" width="16" customWidth="1"/>
  </cols>
  <sheetData>
    <row r="1" spans="1:9" x14ac:dyDescent="0.25">
      <c r="A1" s="1"/>
      <c r="B1" s="1"/>
      <c r="C1" s="1"/>
      <c r="D1" s="1" t="s">
        <v>27</v>
      </c>
      <c r="E1" s="1"/>
      <c r="F1" s="1"/>
      <c r="G1" s="1"/>
      <c r="H1" s="1"/>
    </row>
    <row r="2" spans="1:9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9" x14ac:dyDescent="0.25">
      <c r="A3" s="1"/>
      <c r="B3" s="1"/>
      <c r="C3" s="1"/>
      <c r="D3" s="1" t="s">
        <v>127</v>
      </c>
      <c r="E3" s="1"/>
      <c r="F3" s="1"/>
      <c r="G3" s="1"/>
      <c r="H3" s="1"/>
    </row>
    <row r="4" spans="1:9" x14ac:dyDescent="0.25">
      <c r="A4" s="2" t="s">
        <v>2</v>
      </c>
      <c r="B4" s="2" t="s">
        <v>3</v>
      </c>
      <c r="C4" s="2" t="s">
        <v>61</v>
      </c>
      <c r="D4" s="2" t="s">
        <v>4</v>
      </c>
      <c r="E4" s="2" t="s">
        <v>5</v>
      </c>
      <c r="F4" s="2" t="s">
        <v>6</v>
      </c>
      <c r="G4" s="2" t="s">
        <v>13</v>
      </c>
      <c r="H4" s="2" t="s">
        <v>8</v>
      </c>
    </row>
    <row r="5" spans="1:9" x14ac:dyDescent="0.25">
      <c r="A5" s="3">
        <v>1</v>
      </c>
      <c r="B5" s="3" t="s">
        <v>28</v>
      </c>
      <c r="C5" s="3"/>
      <c r="D5" s="3">
        <f>'SEPTEMBER 20'!H5:H16</f>
        <v>180</v>
      </c>
      <c r="E5" s="3">
        <v>2500</v>
      </c>
      <c r="F5" s="3">
        <f>C5+D5+E5</f>
        <v>2680</v>
      </c>
      <c r="G5" s="3">
        <f>2500</f>
        <v>2500</v>
      </c>
      <c r="H5" s="3">
        <f>F5-G5</f>
        <v>180</v>
      </c>
    </row>
    <row r="6" spans="1:9" x14ac:dyDescent="0.25">
      <c r="A6" s="3">
        <v>2</v>
      </c>
      <c r="B6" s="3" t="s">
        <v>28</v>
      </c>
      <c r="C6" s="3"/>
      <c r="D6" s="3">
        <f>'SEPTEMBER 20'!H6:H17</f>
        <v>0</v>
      </c>
      <c r="E6" s="3">
        <v>2500</v>
      </c>
      <c r="F6" s="3">
        <f t="shared" ref="F6:F13" si="0">C6+D6+E6</f>
        <v>2500</v>
      </c>
      <c r="G6" s="3">
        <f>2500</f>
        <v>2500</v>
      </c>
      <c r="H6" s="3">
        <f t="shared" ref="H6:H14" si="1">F6-G6</f>
        <v>0</v>
      </c>
    </row>
    <row r="7" spans="1:9" x14ac:dyDescent="0.25">
      <c r="A7" s="3">
        <v>3</v>
      </c>
      <c r="B7" s="3" t="s">
        <v>42</v>
      </c>
      <c r="C7" s="3"/>
      <c r="D7" s="3"/>
      <c r="E7" s="3">
        <v>2500</v>
      </c>
      <c r="F7" s="3">
        <f t="shared" si="0"/>
        <v>2500</v>
      </c>
      <c r="G7" s="3">
        <v>2500</v>
      </c>
      <c r="H7" s="3"/>
    </row>
    <row r="8" spans="1:9" x14ac:dyDescent="0.25">
      <c r="A8" s="3">
        <v>4</v>
      </c>
      <c r="B8" s="3" t="s">
        <v>109</v>
      </c>
      <c r="C8" s="3"/>
      <c r="D8" s="3">
        <f>'SEPTEMBER 20'!H8:H19</f>
        <v>3500</v>
      </c>
      <c r="E8" s="3">
        <v>2500</v>
      </c>
      <c r="F8" s="3">
        <f t="shared" si="0"/>
        <v>6000</v>
      </c>
      <c r="G8" s="3"/>
      <c r="H8" s="3">
        <f>F8-G8</f>
        <v>6000</v>
      </c>
    </row>
    <row r="9" spans="1:9" x14ac:dyDescent="0.25">
      <c r="A9" s="3">
        <v>5</v>
      </c>
      <c r="B9" s="3" t="s">
        <v>42</v>
      </c>
      <c r="C9" s="3"/>
      <c r="D9" s="3">
        <f>'SEPTEMBER 20'!H9:H20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 s="3">
        <v>6</v>
      </c>
      <c r="B10" s="23" t="s">
        <v>112</v>
      </c>
      <c r="C10" s="23">
        <v>1000</v>
      </c>
      <c r="D10" s="3">
        <v>500</v>
      </c>
      <c r="E10" s="3">
        <v>2500</v>
      </c>
      <c r="F10" s="3">
        <f>C10+D10+E10</f>
        <v>4000</v>
      </c>
      <c r="G10" s="3">
        <f>1700+1300+150</f>
        <v>3150</v>
      </c>
      <c r="H10" s="3">
        <f t="shared" si="1"/>
        <v>850</v>
      </c>
    </row>
    <row r="11" spans="1:9" x14ac:dyDescent="0.25">
      <c r="A11" s="3">
        <v>7</v>
      </c>
      <c r="B11" s="3" t="s">
        <v>32</v>
      </c>
      <c r="C11" s="3"/>
      <c r="D11" s="3">
        <f>'SEPTEMBER 20'!H11:H22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9" x14ac:dyDescent="0.25">
      <c r="A12" s="3">
        <v>8</v>
      </c>
      <c r="B12" s="3" t="s">
        <v>57</v>
      </c>
      <c r="C12" s="3"/>
      <c r="D12" s="3">
        <f>'SEPTEMBER 20'!H12:H23</f>
        <v>7500</v>
      </c>
      <c r="E12" s="3">
        <v>2500</v>
      </c>
      <c r="F12" s="3">
        <f t="shared" si="0"/>
        <v>10000</v>
      </c>
      <c r="G12" s="3"/>
      <c r="H12" s="3">
        <f t="shared" si="1"/>
        <v>10000</v>
      </c>
      <c r="I12" t="s">
        <v>106</v>
      </c>
    </row>
    <row r="13" spans="1:9" x14ac:dyDescent="0.25">
      <c r="A13" s="3">
        <v>9</v>
      </c>
      <c r="B13" s="3" t="s">
        <v>95</v>
      </c>
      <c r="C13" s="3"/>
      <c r="D13" s="3">
        <f>'SEPTEMBER 20'!H13:H24</f>
        <v>0</v>
      </c>
      <c r="E13" s="3">
        <v>2500</v>
      </c>
      <c r="F13" s="3">
        <f t="shared" si="0"/>
        <v>2500</v>
      </c>
      <c r="G13" s="3">
        <v>2500</v>
      </c>
      <c r="H13" s="3">
        <f t="shared" si="1"/>
        <v>0</v>
      </c>
    </row>
    <row r="14" spans="1:9" x14ac:dyDescent="0.25">
      <c r="A14" s="3">
        <v>10</v>
      </c>
      <c r="B14" s="2" t="s">
        <v>35</v>
      </c>
      <c r="C14" s="2"/>
      <c r="D14" s="3">
        <f>'SEPTEMBER 20'!H14:H25</f>
        <v>0</v>
      </c>
      <c r="E14" s="3"/>
      <c r="F14" s="3"/>
      <c r="G14" s="3"/>
      <c r="H14" s="3">
        <f t="shared" si="1"/>
        <v>0</v>
      </c>
    </row>
    <row r="15" spans="1:9" x14ac:dyDescent="0.25">
      <c r="A15" s="3"/>
      <c r="B15" s="2" t="s">
        <v>10</v>
      </c>
      <c r="C15" s="2">
        <f>SUM(C5:C14)</f>
        <v>1000</v>
      </c>
      <c r="D15" s="3">
        <f>'SEPTEMBER 20'!H15:H26</f>
        <v>25180</v>
      </c>
      <c r="E15" s="2">
        <f>SUM(E5:E14)</f>
        <v>17500</v>
      </c>
      <c r="F15" s="3">
        <f>SUM(C15:E15)</f>
        <v>43680</v>
      </c>
      <c r="G15" s="2">
        <f>SUM(G5:G14)</f>
        <v>13150</v>
      </c>
      <c r="H15" s="2">
        <f>SUM(H5:H14)</f>
        <v>17030</v>
      </c>
    </row>
    <row r="16" spans="1:9" x14ac:dyDescent="0.25">
      <c r="A16" s="4"/>
      <c r="B16" s="5"/>
      <c r="C16" s="5"/>
      <c r="D16" s="3">
        <f>'SEPTEMBER 20'!H16:H27</f>
        <v>12680</v>
      </c>
      <c r="E16" s="5" t="s">
        <v>10</v>
      </c>
      <c r="F16" s="5"/>
      <c r="G16" s="5"/>
      <c r="H16" s="26">
        <f>H15-H12</f>
        <v>7030</v>
      </c>
    </row>
    <row r="17" spans="2:11" x14ac:dyDescent="0.25">
      <c r="B17" s="6" t="s">
        <v>11</v>
      </c>
      <c r="C17" s="6"/>
      <c r="D17" s="7"/>
      <c r="E17" s="8"/>
      <c r="F17" s="9"/>
      <c r="G17" s="10"/>
      <c r="H17" s="11"/>
      <c r="I17" s="10"/>
      <c r="J17" s="6"/>
      <c r="K17" s="25"/>
    </row>
    <row r="18" spans="2:11" x14ac:dyDescent="0.25">
      <c r="B18" s="12" t="s">
        <v>12</v>
      </c>
      <c r="C18" s="12"/>
      <c r="D18" s="12"/>
      <c r="E18" s="12"/>
      <c r="F18" s="13"/>
      <c r="G18" s="12" t="s">
        <v>13</v>
      </c>
      <c r="H18" s="6"/>
      <c r="I18" s="6"/>
      <c r="J18" s="6"/>
      <c r="K18" s="25"/>
    </row>
    <row r="19" spans="2:11" x14ac:dyDescent="0.25">
      <c r="B19" s="14" t="s">
        <v>14</v>
      </c>
      <c r="C19" s="14"/>
      <c r="D19" s="14" t="s">
        <v>15</v>
      </c>
      <c r="E19" s="14" t="s">
        <v>16</v>
      </c>
      <c r="F19" s="14" t="s">
        <v>17</v>
      </c>
      <c r="G19" s="14" t="s">
        <v>14</v>
      </c>
      <c r="H19" s="14" t="s">
        <v>15</v>
      </c>
      <c r="I19" s="14" t="s">
        <v>16</v>
      </c>
      <c r="J19" s="14" t="s">
        <v>17</v>
      </c>
    </row>
    <row r="20" spans="2:11" x14ac:dyDescent="0.25">
      <c r="B20" s="15" t="s">
        <v>68</v>
      </c>
      <c r="C20" s="15"/>
      <c r="D20" s="16">
        <f>E15</f>
        <v>17500</v>
      </c>
      <c r="E20" s="15"/>
      <c r="F20" s="15"/>
      <c r="G20" s="15" t="s">
        <v>68</v>
      </c>
      <c r="H20" s="16">
        <f>G15</f>
        <v>13150</v>
      </c>
      <c r="I20" s="15"/>
      <c r="J20" s="15"/>
      <c r="K20" s="25"/>
    </row>
    <row r="21" spans="2:11" x14ac:dyDescent="0.25">
      <c r="B21" s="15" t="s">
        <v>4</v>
      </c>
      <c r="C21" s="15"/>
      <c r="D21" s="16">
        <f>'SEPTEMBER 20'!F31</f>
        <v>11525</v>
      </c>
      <c r="E21" s="15"/>
      <c r="F21" s="15"/>
      <c r="G21" s="15" t="s">
        <v>4</v>
      </c>
      <c r="H21" s="16">
        <f>'SEPTEMBER 20'!J31</f>
        <v>-155</v>
      </c>
      <c r="I21" s="15"/>
      <c r="J21" s="15"/>
      <c r="K21" s="25"/>
    </row>
    <row r="22" spans="2:11" x14ac:dyDescent="0.25">
      <c r="B22" s="24" t="s">
        <v>61</v>
      </c>
      <c r="D22">
        <f>150</f>
        <v>150</v>
      </c>
      <c r="I22" s="15"/>
      <c r="J22" s="15"/>
    </row>
    <row r="23" spans="2:11" x14ac:dyDescent="0.25">
      <c r="B23" s="15" t="s">
        <v>19</v>
      </c>
      <c r="C23" s="15"/>
      <c r="D23" s="17">
        <v>0.1</v>
      </c>
      <c r="E23" s="16">
        <f>D20*D23</f>
        <v>1750</v>
      </c>
      <c r="F23" s="15"/>
      <c r="G23" s="15" t="s">
        <v>19</v>
      </c>
      <c r="H23" s="17">
        <v>0.1</v>
      </c>
      <c r="I23" s="16">
        <f>E23</f>
        <v>1750</v>
      </c>
      <c r="J23" s="15"/>
    </row>
    <row r="24" spans="2:11" x14ac:dyDescent="0.25">
      <c r="B24" s="14" t="s">
        <v>20</v>
      </c>
      <c r="D24" s="16"/>
      <c r="E24" s="14"/>
      <c r="F24" s="14"/>
      <c r="G24" s="14" t="s">
        <v>20</v>
      </c>
      <c r="H24" s="18"/>
      <c r="I24" s="14"/>
      <c r="J24" s="14"/>
    </row>
    <row r="25" spans="2:11" x14ac:dyDescent="0.25">
      <c r="B25" s="19" t="s">
        <v>122</v>
      </c>
      <c r="C25" s="17"/>
      <c r="D25" s="15"/>
      <c r="E25" s="15">
        <v>5061</v>
      </c>
      <c r="F25" s="15"/>
      <c r="G25" s="19" t="s">
        <v>122</v>
      </c>
      <c r="H25" s="17"/>
      <c r="I25" s="15">
        <v>5061</v>
      </c>
      <c r="J25" s="15"/>
    </row>
    <row r="26" spans="2:11" x14ac:dyDescent="0.25">
      <c r="B26" s="20" t="s">
        <v>124</v>
      </c>
      <c r="C26" s="20"/>
      <c r="D26" s="15"/>
      <c r="E26" s="15">
        <v>10000</v>
      </c>
      <c r="F26" s="15"/>
      <c r="G26" s="20"/>
      <c r="H26" s="20"/>
      <c r="I26" s="15"/>
      <c r="J26" s="15"/>
    </row>
    <row r="27" spans="2:11" x14ac:dyDescent="0.25">
      <c r="B27" s="20" t="s">
        <v>123</v>
      </c>
      <c r="C27" s="20"/>
      <c r="D27" s="15"/>
      <c r="E27" s="15">
        <v>2500</v>
      </c>
      <c r="F27" s="15"/>
      <c r="G27" s="20" t="s">
        <v>123</v>
      </c>
      <c r="H27" s="20"/>
      <c r="I27" s="15">
        <v>2500</v>
      </c>
      <c r="J27" s="15"/>
    </row>
    <row r="28" spans="2:11" x14ac:dyDescent="0.25">
      <c r="B28" s="20" t="s">
        <v>126</v>
      </c>
      <c r="C28" s="20"/>
      <c r="D28" s="15"/>
      <c r="E28" s="15">
        <v>3934</v>
      </c>
      <c r="F28" s="15"/>
      <c r="G28" s="20" t="s">
        <v>126</v>
      </c>
      <c r="H28" s="20"/>
      <c r="I28" s="15">
        <v>3934</v>
      </c>
      <c r="J28" s="15"/>
    </row>
    <row r="29" spans="2:11" x14ac:dyDescent="0.25">
      <c r="B29" s="21"/>
      <c r="C29" s="21"/>
      <c r="D29" s="15"/>
      <c r="E29" s="15"/>
      <c r="F29" s="15"/>
      <c r="H29" s="20"/>
      <c r="I29" s="22"/>
      <c r="J29" s="15"/>
    </row>
    <row r="30" spans="2:11" x14ac:dyDescent="0.25">
      <c r="B30" s="20"/>
      <c r="C30" s="20"/>
      <c r="D30" s="15"/>
      <c r="E30" s="22"/>
      <c r="F30" s="15"/>
      <c r="G30" s="15"/>
      <c r="H30" s="15"/>
      <c r="I30" s="15"/>
      <c r="J30" s="15"/>
    </row>
    <row r="31" spans="2:11" x14ac:dyDescent="0.25">
      <c r="B31" s="14" t="s">
        <v>9</v>
      </c>
      <c r="C31" s="14"/>
      <c r="D31" s="18">
        <f>D20+D21+D22-E23</f>
        <v>27425</v>
      </c>
      <c r="E31" s="18">
        <f>SUM(E25:E30)</f>
        <v>21495</v>
      </c>
      <c r="F31" s="18">
        <f>D31-E31</f>
        <v>5930</v>
      </c>
      <c r="G31" s="14" t="s">
        <v>9</v>
      </c>
      <c r="H31" s="18">
        <f>H20+H21-I23</f>
        <v>11245</v>
      </c>
      <c r="I31" s="18">
        <f>SUM(I25:I30)</f>
        <v>11495</v>
      </c>
      <c r="J31" s="18">
        <f>H31-I31</f>
        <v>-250</v>
      </c>
    </row>
    <row r="33" spans="2:11" x14ac:dyDescent="0.25">
      <c r="B33" t="s">
        <v>21</v>
      </c>
      <c r="E33" t="s">
        <v>22</v>
      </c>
      <c r="H33" t="s">
        <v>23</v>
      </c>
      <c r="K33" s="25"/>
    </row>
    <row r="34" spans="2:11" x14ac:dyDescent="0.25">
      <c r="K34" s="25"/>
    </row>
    <row r="35" spans="2:11" x14ac:dyDescent="0.25">
      <c r="B35" t="s">
        <v>66</v>
      </c>
      <c r="E35" t="s">
        <v>25</v>
      </c>
      <c r="H35" t="s">
        <v>26</v>
      </c>
      <c r="J35" s="2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K9" sqref="K9"/>
    </sheetView>
  </sheetViews>
  <sheetFormatPr defaultRowHeight="15" x14ac:dyDescent="0.25"/>
  <cols>
    <col min="2" max="2" width="15" customWidth="1"/>
    <col min="7" max="7" width="10.7109375" customWidth="1"/>
  </cols>
  <sheetData>
    <row r="1" spans="1:9" x14ac:dyDescent="0.25">
      <c r="C1" s="1"/>
      <c r="D1" s="1" t="s">
        <v>27</v>
      </c>
      <c r="E1" s="1"/>
      <c r="F1" s="1"/>
      <c r="G1" s="1"/>
      <c r="H1" s="1"/>
    </row>
    <row r="2" spans="1:9" x14ac:dyDescent="0.25">
      <c r="A2" s="1"/>
      <c r="C2" s="1"/>
      <c r="D2" s="1" t="s">
        <v>0</v>
      </c>
      <c r="E2" s="1"/>
      <c r="F2" s="1"/>
      <c r="G2" s="1"/>
      <c r="H2" s="1"/>
    </row>
    <row r="3" spans="1:9" x14ac:dyDescent="0.25">
      <c r="A3" s="1"/>
      <c r="B3" s="1"/>
      <c r="C3" s="1"/>
      <c r="D3" s="1" t="s">
        <v>125</v>
      </c>
      <c r="E3" s="1"/>
      <c r="F3" s="1"/>
      <c r="G3" s="1"/>
      <c r="H3" s="1"/>
    </row>
    <row r="4" spans="1:9" x14ac:dyDescent="0.25">
      <c r="A4" s="2" t="s">
        <v>2</v>
      </c>
      <c r="B4" s="2" t="s">
        <v>3</v>
      </c>
      <c r="C4" s="2" t="s">
        <v>61</v>
      </c>
      <c r="D4" s="2" t="s">
        <v>4</v>
      </c>
      <c r="E4" s="2" t="s">
        <v>5</v>
      </c>
      <c r="F4" s="2" t="s">
        <v>6</v>
      </c>
      <c r="G4" s="2" t="s">
        <v>13</v>
      </c>
      <c r="H4" s="2" t="s">
        <v>8</v>
      </c>
    </row>
    <row r="5" spans="1:9" x14ac:dyDescent="0.25">
      <c r="A5" s="3">
        <v>1</v>
      </c>
      <c r="B5" s="3" t="s">
        <v>28</v>
      </c>
      <c r="C5" s="3"/>
      <c r="D5" s="3">
        <f>OCTOBER20!H5:H17</f>
        <v>180</v>
      </c>
      <c r="E5" s="3">
        <v>2500</v>
      </c>
      <c r="F5" s="3">
        <f>C5+D5+E5</f>
        <v>2680</v>
      </c>
      <c r="G5" s="3">
        <f>1500+1000</f>
        <v>2500</v>
      </c>
      <c r="H5" s="3">
        <f>F5-G5</f>
        <v>180</v>
      </c>
    </row>
    <row r="6" spans="1:9" x14ac:dyDescent="0.25">
      <c r="A6" s="3">
        <v>2</v>
      </c>
      <c r="B6" s="3" t="s">
        <v>28</v>
      </c>
      <c r="C6" s="3"/>
      <c r="D6" s="3">
        <f>OCTOBER20!H6:H18</f>
        <v>0</v>
      </c>
      <c r="E6" s="3">
        <v>2500</v>
      </c>
      <c r="F6" s="3">
        <f t="shared" ref="F6:F13" si="0">C6+D6+E6</f>
        <v>2500</v>
      </c>
      <c r="G6" s="3">
        <f>1500+1000</f>
        <v>2500</v>
      </c>
      <c r="H6" s="3">
        <f t="shared" ref="H6:H14" si="1">F6-G6</f>
        <v>0</v>
      </c>
    </row>
    <row r="7" spans="1:9" ht="12" customHeight="1" x14ac:dyDescent="0.25">
      <c r="A7" s="3">
        <v>3</v>
      </c>
      <c r="B7" s="3" t="s">
        <v>42</v>
      </c>
      <c r="C7" s="3"/>
      <c r="D7" s="3">
        <f>OCTOBER20!H7:H19</f>
        <v>0</v>
      </c>
      <c r="E7" s="3">
        <v>2500</v>
      </c>
      <c r="F7" s="3">
        <f t="shared" si="0"/>
        <v>2500</v>
      </c>
      <c r="G7" s="3">
        <v>2500</v>
      </c>
      <c r="H7" s="3">
        <f t="shared" si="1"/>
        <v>0</v>
      </c>
      <c r="I7" t="s">
        <v>132</v>
      </c>
    </row>
    <row r="8" spans="1:9" x14ac:dyDescent="0.25">
      <c r="A8" s="3">
        <v>4</v>
      </c>
      <c r="B8" s="3" t="s">
        <v>109</v>
      </c>
      <c r="C8" s="3"/>
      <c r="D8" s="3">
        <f>OCTOBER20!H8:H20</f>
        <v>6000</v>
      </c>
      <c r="E8" s="3"/>
      <c r="F8" s="3">
        <f t="shared" si="0"/>
        <v>6000</v>
      </c>
      <c r="G8" s="3"/>
      <c r="H8" s="3">
        <f>F8-G8</f>
        <v>6000</v>
      </c>
    </row>
    <row r="9" spans="1:9" x14ac:dyDescent="0.25">
      <c r="A9" s="3">
        <v>5</v>
      </c>
      <c r="B9" s="3" t="s">
        <v>42</v>
      </c>
      <c r="C9" s="3"/>
      <c r="D9" s="3">
        <f>OCTOBER20!H9:H21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 s="3">
        <v>6</v>
      </c>
      <c r="B10" s="23" t="s">
        <v>112</v>
      </c>
      <c r="C10" s="23">
        <v>850</v>
      </c>
      <c r="D10" s="3"/>
      <c r="E10" s="3">
        <v>2500</v>
      </c>
      <c r="F10" s="3">
        <f>C10+D10+E10</f>
        <v>3350</v>
      </c>
      <c r="G10" s="3">
        <f>2000</f>
        <v>2000</v>
      </c>
      <c r="H10" s="3">
        <f t="shared" si="1"/>
        <v>1350</v>
      </c>
    </row>
    <row r="11" spans="1:9" x14ac:dyDescent="0.25">
      <c r="A11" s="3">
        <v>7</v>
      </c>
      <c r="B11" s="3" t="s">
        <v>32</v>
      </c>
      <c r="C11" s="3"/>
      <c r="D11" s="3">
        <f>OCTOBER20!H11:H23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9" x14ac:dyDescent="0.25">
      <c r="A12" s="3">
        <v>8</v>
      </c>
      <c r="B12" s="3"/>
      <c r="C12" s="3"/>
      <c r="D12" s="3"/>
      <c r="E12" s="3"/>
      <c r="F12" s="3">
        <f t="shared" si="0"/>
        <v>0</v>
      </c>
      <c r="G12" s="3"/>
      <c r="H12" s="3">
        <f t="shared" si="1"/>
        <v>0</v>
      </c>
      <c r="I12" t="s">
        <v>106</v>
      </c>
    </row>
    <row r="13" spans="1:9" x14ac:dyDescent="0.25">
      <c r="A13" s="3">
        <v>9</v>
      </c>
      <c r="B13" s="3" t="s">
        <v>95</v>
      </c>
      <c r="C13" s="3"/>
      <c r="D13" s="3">
        <f>OCTOBER20!H13:H25</f>
        <v>0</v>
      </c>
      <c r="E13" s="3">
        <v>2500</v>
      </c>
      <c r="F13" s="3">
        <f t="shared" si="0"/>
        <v>2500</v>
      </c>
      <c r="G13" s="3">
        <f>2000</f>
        <v>2000</v>
      </c>
      <c r="H13" s="3">
        <f t="shared" si="1"/>
        <v>500</v>
      </c>
    </row>
    <row r="14" spans="1:9" x14ac:dyDescent="0.25">
      <c r="A14" s="3">
        <v>10</v>
      </c>
      <c r="B14" s="2" t="s">
        <v>35</v>
      </c>
      <c r="C14" s="2"/>
      <c r="D14" s="3">
        <f>OCTOBER20!H14:H26</f>
        <v>0</v>
      </c>
      <c r="E14" s="3"/>
      <c r="F14" s="3"/>
      <c r="G14" s="3"/>
      <c r="H14" s="3">
        <f t="shared" si="1"/>
        <v>0</v>
      </c>
    </row>
    <row r="15" spans="1:9" x14ac:dyDescent="0.25">
      <c r="A15" s="3"/>
      <c r="B15" s="2" t="s">
        <v>10</v>
      </c>
      <c r="C15" s="2">
        <f>SUM(C5:C14)</f>
        <v>850</v>
      </c>
      <c r="D15" s="3">
        <f>SUM(D5:D14)</f>
        <v>6180</v>
      </c>
      <c r="E15" s="2">
        <f>SUM(E5:E14)</f>
        <v>12500</v>
      </c>
      <c r="F15" s="3">
        <f>SUM(C15:E15)</f>
        <v>19530</v>
      </c>
      <c r="G15" s="2">
        <f>SUM(G5:G14)</f>
        <v>11500</v>
      </c>
      <c r="H15" s="2">
        <f>SUM(H5:H14)</f>
        <v>8030</v>
      </c>
    </row>
    <row r="16" spans="1:9" x14ac:dyDescent="0.25">
      <c r="A16" s="4"/>
      <c r="B16" s="5"/>
      <c r="C16" s="5"/>
      <c r="D16" s="3"/>
      <c r="E16" s="5" t="s">
        <v>10</v>
      </c>
      <c r="F16" s="5"/>
      <c r="G16" s="5"/>
      <c r="H16" s="26"/>
    </row>
    <row r="17" spans="2:11" x14ac:dyDescent="0.25">
      <c r="B17" s="6" t="s">
        <v>11</v>
      </c>
      <c r="C17" s="6"/>
      <c r="D17" s="7"/>
      <c r="E17" s="8"/>
      <c r="F17" s="9"/>
      <c r="G17" s="10"/>
      <c r="H17" s="11"/>
      <c r="I17" s="10"/>
      <c r="J17" s="6"/>
      <c r="K17" s="25"/>
    </row>
    <row r="18" spans="2:11" x14ac:dyDescent="0.25">
      <c r="B18" s="12" t="s">
        <v>12</v>
      </c>
      <c r="C18" s="12"/>
      <c r="D18" s="12"/>
      <c r="E18" s="12"/>
      <c r="F18" s="13"/>
      <c r="G18" s="12" t="s">
        <v>13</v>
      </c>
      <c r="H18" s="6"/>
      <c r="I18" s="6"/>
      <c r="J18" s="6"/>
      <c r="K18" s="25"/>
    </row>
    <row r="19" spans="2:11" x14ac:dyDescent="0.25">
      <c r="B19" s="14" t="s">
        <v>14</v>
      </c>
      <c r="C19" s="14"/>
      <c r="D19" s="14" t="s">
        <v>15</v>
      </c>
      <c r="E19" s="14" t="s">
        <v>16</v>
      </c>
      <c r="F19" s="14" t="s">
        <v>17</v>
      </c>
      <c r="G19" s="14" t="s">
        <v>14</v>
      </c>
      <c r="H19" s="14" t="s">
        <v>15</v>
      </c>
      <c r="I19" s="14" t="s">
        <v>16</v>
      </c>
      <c r="J19" s="14" t="s">
        <v>17</v>
      </c>
    </row>
    <row r="20" spans="2:11" x14ac:dyDescent="0.25">
      <c r="B20" s="15" t="s">
        <v>70</v>
      </c>
      <c r="C20" s="15"/>
      <c r="D20" s="16">
        <f>E15</f>
        <v>12500</v>
      </c>
      <c r="E20" s="15"/>
      <c r="F20" s="15"/>
      <c r="G20" s="15" t="s">
        <v>70</v>
      </c>
      <c r="H20" s="16">
        <f>G15</f>
        <v>11500</v>
      </c>
      <c r="I20" s="15"/>
      <c r="J20" s="15"/>
      <c r="K20" s="25"/>
    </row>
    <row r="21" spans="2:11" x14ac:dyDescent="0.25">
      <c r="B21" s="15" t="s">
        <v>4</v>
      </c>
      <c r="C21" s="15"/>
      <c r="D21" s="16">
        <f>OCTOBER20!F31</f>
        <v>5930</v>
      </c>
      <c r="E21" s="15"/>
      <c r="F21" s="15"/>
      <c r="G21" s="15" t="s">
        <v>4</v>
      </c>
      <c r="H21" s="16">
        <f>OCTOBER20!J31</f>
        <v>-250</v>
      </c>
      <c r="I21" s="15"/>
      <c r="J21" s="15"/>
      <c r="K21" s="25"/>
    </row>
    <row r="22" spans="2:11" x14ac:dyDescent="0.25">
      <c r="B22" s="24" t="s">
        <v>61</v>
      </c>
      <c r="I22" s="15"/>
      <c r="J22" s="15"/>
    </row>
    <row r="23" spans="2:11" x14ac:dyDescent="0.25">
      <c r="B23" s="15" t="s">
        <v>19</v>
      </c>
      <c r="C23" s="15"/>
      <c r="D23" s="17">
        <v>0.1</v>
      </c>
      <c r="E23" s="16">
        <f>D20*D23</f>
        <v>1250</v>
      </c>
      <c r="F23" s="15"/>
      <c r="G23" s="15" t="s">
        <v>19</v>
      </c>
      <c r="H23" s="17">
        <v>0.1</v>
      </c>
      <c r="I23" s="16">
        <f>E23</f>
        <v>1250</v>
      </c>
      <c r="J23" s="15"/>
    </row>
    <row r="24" spans="2:11" x14ac:dyDescent="0.25">
      <c r="B24" s="14" t="s">
        <v>20</v>
      </c>
      <c r="D24" s="16"/>
      <c r="E24" s="14"/>
      <c r="F24" s="14"/>
      <c r="G24" s="14" t="s">
        <v>20</v>
      </c>
      <c r="H24" s="18"/>
      <c r="I24" s="14"/>
      <c r="J24" s="14"/>
    </row>
    <row r="25" spans="2:11" x14ac:dyDescent="0.25">
      <c r="B25" s="19" t="s">
        <v>133</v>
      </c>
      <c r="C25" s="17"/>
      <c r="D25" s="15"/>
      <c r="E25" s="15">
        <v>2500</v>
      </c>
      <c r="F25" s="15"/>
      <c r="G25" s="19" t="s">
        <v>133</v>
      </c>
      <c r="H25" s="17"/>
      <c r="I25" s="15">
        <v>2500</v>
      </c>
      <c r="J25" s="15"/>
    </row>
    <row r="26" spans="2:11" x14ac:dyDescent="0.25">
      <c r="B26" s="20" t="s">
        <v>128</v>
      </c>
      <c r="C26" s="20"/>
      <c r="D26" s="15"/>
      <c r="E26" s="15">
        <v>1526</v>
      </c>
      <c r="F26" s="15"/>
      <c r="G26" s="20" t="s">
        <v>128</v>
      </c>
      <c r="H26" s="20"/>
      <c r="I26" s="15">
        <v>1526</v>
      </c>
      <c r="J26" s="15"/>
    </row>
    <row r="27" spans="2:11" x14ac:dyDescent="0.25">
      <c r="B27" s="20" t="s">
        <v>129</v>
      </c>
      <c r="C27" s="20"/>
      <c r="D27" s="15"/>
      <c r="E27" s="15">
        <v>4961</v>
      </c>
      <c r="F27" s="15"/>
      <c r="G27" s="20" t="s">
        <v>129</v>
      </c>
      <c r="H27" s="20"/>
      <c r="I27" s="15">
        <v>4961</v>
      </c>
      <c r="J27" s="15"/>
    </row>
    <row r="28" spans="2:11" x14ac:dyDescent="0.25">
      <c r="B28" s="20" t="s">
        <v>131</v>
      </c>
      <c r="C28" s="20"/>
      <c r="D28" s="15"/>
      <c r="E28" s="15">
        <v>980</v>
      </c>
      <c r="F28" s="15"/>
      <c r="G28" s="20" t="s">
        <v>131</v>
      </c>
      <c r="H28" s="20"/>
      <c r="I28" s="15">
        <v>980</v>
      </c>
      <c r="J28" s="15"/>
    </row>
    <row r="29" spans="2:11" x14ac:dyDescent="0.25">
      <c r="B29" s="21"/>
      <c r="C29" s="21"/>
      <c r="D29" s="15"/>
      <c r="E29" s="15"/>
      <c r="F29" s="15"/>
      <c r="H29" s="20"/>
      <c r="I29" s="22"/>
      <c r="J29" s="15"/>
    </row>
    <row r="30" spans="2:11" x14ac:dyDescent="0.25">
      <c r="B30" s="20"/>
      <c r="C30" s="20"/>
      <c r="D30" s="15"/>
      <c r="E30" s="22"/>
      <c r="F30" s="15"/>
      <c r="G30" s="15"/>
      <c r="H30" s="15"/>
      <c r="I30" s="15"/>
      <c r="J30" s="15"/>
    </row>
    <row r="31" spans="2:11" x14ac:dyDescent="0.25">
      <c r="B31" s="14" t="s">
        <v>9</v>
      </c>
      <c r="C31" s="14"/>
      <c r="D31" s="18">
        <f>D20+D21+D22-E23</f>
        <v>17180</v>
      </c>
      <c r="E31" s="18">
        <f>SUM(E25:E30)</f>
        <v>9967</v>
      </c>
      <c r="F31" s="18">
        <f>D31-E31</f>
        <v>7213</v>
      </c>
      <c r="G31" s="14" t="s">
        <v>9</v>
      </c>
      <c r="H31" s="18">
        <f>H20+H21-I23</f>
        <v>10000</v>
      </c>
      <c r="I31" s="18">
        <f>SUM(I25:I30)</f>
        <v>9967</v>
      </c>
      <c r="J31" s="18">
        <f>H31-I31</f>
        <v>33</v>
      </c>
    </row>
    <row r="33" spans="2:11" x14ac:dyDescent="0.25">
      <c r="B33" t="s">
        <v>21</v>
      </c>
      <c r="E33" t="s">
        <v>22</v>
      </c>
      <c r="H33" t="s">
        <v>23</v>
      </c>
      <c r="K33" s="25"/>
    </row>
    <row r="34" spans="2:11" x14ac:dyDescent="0.25">
      <c r="K34" s="25"/>
    </row>
    <row r="35" spans="2:11" x14ac:dyDescent="0.25">
      <c r="B35" t="s">
        <v>66</v>
      </c>
      <c r="E35" t="s">
        <v>25</v>
      </c>
      <c r="H3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M23" sqref="M23"/>
    </sheetView>
  </sheetViews>
  <sheetFormatPr defaultRowHeight="15" x14ac:dyDescent="0.25"/>
  <cols>
    <col min="1" max="1" width="4" customWidth="1"/>
    <col min="2" max="2" width="19" bestFit="1" customWidth="1"/>
    <col min="5" max="5" width="11.28515625" customWidth="1"/>
    <col min="6" max="6" width="19" bestFit="1" customWidth="1"/>
    <col min="8" max="8" width="10" bestFit="1" customWidth="1"/>
  </cols>
  <sheetData>
    <row r="1" spans="1:7" x14ac:dyDescent="0.25">
      <c r="A1" s="1"/>
      <c r="B1" s="1"/>
      <c r="C1" s="1" t="s">
        <v>27</v>
      </c>
      <c r="D1" s="1"/>
      <c r="E1" s="1"/>
      <c r="F1" s="1"/>
      <c r="G1" s="1"/>
    </row>
    <row r="2" spans="1:7" x14ac:dyDescent="0.25">
      <c r="A2" s="1"/>
      <c r="B2" s="1"/>
      <c r="C2" s="1" t="s">
        <v>0</v>
      </c>
      <c r="D2" s="1"/>
      <c r="E2" s="1"/>
      <c r="F2" s="1"/>
      <c r="G2" s="1"/>
    </row>
    <row r="3" spans="1:7" x14ac:dyDescent="0.25">
      <c r="A3" s="1"/>
      <c r="B3" s="1"/>
      <c r="C3" s="1" t="s">
        <v>40</v>
      </c>
      <c r="D3" s="1"/>
      <c r="E3" s="1"/>
      <c r="F3" s="1"/>
      <c r="G3" s="1"/>
    </row>
    <row r="4" spans="1:7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/>
      <c r="G4" s="2" t="s">
        <v>8</v>
      </c>
    </row>
    <row r="5" spans="1:7" x14ac:dyDescent="0.25">
      <c r="A5" s="3">
        <v>1</v>
      </c>
      <c r="B5" s="3" t="s">
        <v>28</v>
      </c>
      <c r="C5" s="3"/>
      <c r="D5" s="3">
        <v>2500</v>
      </c>
      <c r="E5" s="3">
        <f>C5+D5</f>
        <v>2500</v>
      </c>
      <c r="F5" s="3">
        <v>2500</v>
      </c>
      <c r="G5" s="3">
        <f>E5-F5</f>
        <v>0</v>
      </c>
    </row>
    <row r="6" spans="1:7" x14ac:dyDescent="0.25">
      <c r="A6" s="3">
        <v>2</v>
      </c>
      <c r="B6" s="3" t="s">
        <v>42</v>
      </c>
      <c r="C6" s="3"/>
      <c r="D6" s="3">
        <v>2500</v>
      </c>
      <c r="E6" s="3">
        <f t="shared" ref="E6:E14" si="0">C6+D6</f>
        <v>2500</v>
      </c>
      <c r="F6" s="3">
        <v>2500</v>
      </c>
      <c r="G6" s="3">
        <f t="shared" ref="G6:G14" si="1">E6-F6</f>
        <v>0</v>
      </c>
    </row>
    <row r="7" spans="1:7" x14ac:dyDescent="0.25">
      <c r="A7" s="3">
        <v>3</v>
      </c>
      <c r="B7" s="3" t="s">
        <v>29</v>
      </c>
      <c r="C7" s="3">
        <v>500</v>
      </c>
      <c r="D7" s="3">
        <v>2500</v>
      </c>
      <c r="E7" s="3">
        <f t="shared" si="0"/>
        <v>3000</v>
      </c>
      <c r="F7" s="3">
        <v>2000</v>
      </c>
      <c r="G7" s="3">
        <f t="shared" si="1"/>
        <v>1000</v>
      </c>
    </row>
    <row r="8" spans="1:7" x14ac:dyDescent="0.25">
      <c r="A8" s="3">
        <v>4</v>
      </c>
      <c r="B8" s="3" t="s">
        <v>30</v>
      </c>
      <c r="C8" s="3"/>
      <c r="D8" s="3">
        <v>2500</v>
      </c>
      <c r="E8" s="3">
        <f t="shared" si="0"/>
        <v>2500</v>
      </c>
      <c r="F8" s="3">
        <v>2500</v>
      </c>
      <c r="G8" s="3">
        <f t="shared" si="1"/>
        <v>0</v>
      </c>
    </row>
    <row r="9" spans="1:7" x14ac:dyDescent="0.25">
      <c r="A9" s="3">
        <v>5</v>
      </c>
      <c r="B9" s="3" t="s">
        <v>31</v>
      </c>
      <c r="C9" s="3"/>
      <c r="D9" s="3">
        <v>2500</v>
      </c>
      <c r="E9" s="3">
        <f t="shared" si="0"/>
        <v>2500</v>
      </c>
      <c r="F9" s="3">
        <v>2500</v>
      </c>
      <c r="G9" s="3">
        <f t="shared" si="1"/>
        <v>0</v>
      </c>
    </row>
    <row r="10" spans="1:7" x14ac:dyDescent="0.25">
      <c r="A10" s="3">
        <v>6</v>
      </c>
      <c r="B10" s="23"/>
      <c r="C10" s="3"/>
      <c r="D10" s="3"/>
      <c r="E10" s="3">
        <f t="shared" si="0"/>
        <v>0</v>
      </c>
      <c r="F10" s="3"/>
      <c r="G10" s="3">
        <f t="shared" si="1"/>
        <v>0</v>
      </c>
    </row>
    <row r="11" spans="1:7" x14ac:dyDescent="0.25">
      <c r="A11" s="3">
        <v>7</v>
      </c>
      <c r="B11" s="3" t="s">
        <v>32</v>
      </c>
      <c r="C11" s="3"/>
      <c r="D11" s="3"/>
      <c r="E11" s="3">
        <f t="shared" si="0"/>
        <v>0</v>
      </c>
      <c r="F11" s="3"/>
      <c r="G11" s="3">
        <f t="shared" si="1"/>
        <v>0</v>
      </c>
    </row>
    <row r="12" spans="1:7" x14ac:dyDescent="0.25">
      <c r="A12" s="3">
        <v>8</v>
      </c>
      <c r="B12" s="3" t="s">
        <v>33</v>
      </c>
      <c r="C12" s="3"/>
      <c r="D12" s="3">
        <v>2500</v>
      </c>
      <c r="E12" s="3">
        <f t="shared" si="0"/>
        <v>2500</v>
      </c>
      <c r="F12" s="3">
        <v>2000</v>
      </c>
      <c r="G12" s="3">
        <f t="shared" si="1"/>
        <v>500</v>
      </c>
    </row>
    <row r="13" spans="1:7" x14ac:dyDescent="0.25">
      <c r="A13" s="3">
        <v>9</v>
      </c>
      <c r="B13" s="3" t="s">
        <v>34</v>
      </c>
      <c r="C13" s="3"/>
      <c r="D13" s="3">
        <v>2500</v>
      </c>
      <c r="E13" s="3">
        <f t="shared" si="0"/>
        <v>2500</v>
      </c>
      <c r="F13" s="3">
        <v>2500</v>
      </c>
      <c r="G13" s="3">
        <f t="shared" si="1"/>
        <v>0</v>
      </c>
    </row>
    <row r="14" spans="1:7" x14ac:dyDescent="0.25">
      <c r="A14" s="3">
        <v>10</v>
      </c>
      <c r="B14" s="2" t="s">
        <v>35</v>
      </c>
      <c r="C14" s="3"/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/>
      <c r="B15" s="2" t="s">
        <v>9</v>
      </c>
      <c r="C15" s="2"/>
      <c r="D15" s="2">
        <f>SUM(D5:D14)</f>
        <v>17500</v>
      </c>
      <c r="E15" s="2">
        <f>SUM(E5:E14)</f>
        <v>18000</v>
      </c>
      <c r="F15" s="2">
        <f>SUM(F5:F14)</f>
        <v>16500</v>
      </c>
      <c r="G15" s="2">
        <f>SUM(G5:G14)</f>
        <v>1500</v>
      </c>
    </row>
    <row r="16" spans="1:7" x14ac:dyDescent="0.25">
      <c r="A16" s="4"/>
      <c r="B16" s="5"/>
      <c r="C16" s="5"/>
      <c r="D16" s="5" t="s">
        <v>10</v>
      </c>
      <c r="E16" s="5"/>
      <c r="F16" s="5"/>
      <c r="G16" s="4"/>
    </row>
    <row r="17" spans="2:9" x14ac:dyDescent="0.25">
      <c r="B17" s="6" t="s">
        <v>11</v>
      </c>
      <c r="C17" s="7"/>
      <c r="D17" s="8"/>
      <c r="E17" s="9"/>
      <c r="F17" s="10"/>
      <c r="G17" s="11"/>
      <c r="H17" s="10"/>
      <c r="I17" s="6"/>
    </row>
    <row r="18" spans="2:9" x14ac:dyDescent="0.25">
      <c r="B18" s="12" t="s">
        <v>12</v>
      </c>
      <c r="C18" s="12"/>
      <c r="D18" s="12"/>
      <c r="E18" s="13"/>
      <c r="F18" s="12" t="s">
        <v>13</v>
      </c>
      <c r="G18" s="6"/>
      <c r="H18" s="6"/>
      <c r="I18" s="6"/>
    </row>
    <row r="19" spans="2:9" x14ac:dyDescent="0.25">
      <c r="B19" s="14" t="s">
        <v>14</v>
      </c>
      <c r="C19" s="14" t="s">
        <v>15</v>
      </c>
      <c r="D19" s="14" t="s">
        <v>16</v>
      </c>
      <c r="E19" s="14" t="s">
        <v>17</v>
      </c>
      <c r="F19" s="14" t="s">
        <v>14</v>
      </c>
      <c r="G19" s="14" t="s">
        <v>15</v>
      </c>
      <c r="H19" s="14" t="s">
        <v>16</v>
      </c>
      <c r="I19" s="14" t="s">
        <v>17</v>
      </c>
    </row>
    <row r="20" spans="2:9" x14ac:dyDescent="0.25">
      <c r="B20" s="15" t="s">
        <v>41</v>
      </c>
      <c r="C20" s="16">
        <f>D15</f>
        <v>17500</v>
      </c>
      <c r="D20" s="15"/>
      <c r="E20" s="15"/>
      <c r="F20" s="15" t="s">
        <v>41</v>
      </c>
      <c r="G20" s="16">
        <f>F15</f>
        <v>16500</v>
      </c>
      <c r="H20" s="15"/>
      <c r="I20" s="15"/>
    </row>
    <row r="21" spans="2:9" x14ac:dyDescent="0.25">
      <c r="B21" s="15" t="s">
        <v>4</v>
      </c>
      <c r="C21" s="16">
        <f>MAY!E30</f>
        <v>-38</v>
      </c>
      <c r="D21" s="15"/>
      <c r="E21" s="15"/>
      <c r="F21" s="15" t="s">
        <v>4</v>
      </c>
      <c r="G21" s="16">
        <f>MAY!I30</f>
        <v>-538</v>
      </c>
      <c r="H21" s="15"/>
      <c r="I21" s="15"/>
    </row>
    <row r="22" spans="2:9" x14ac:dyDescent="0.25">
      <c r="B22" s="15" t="s">
        <v>19</v>
      </c>
      <c r="C22" s="17">
        <v>0.1</v>
      </c>
      <c r="D22" s="16">
        <f>C20*C22</f>
        <v>1750</v>
      </c>
      <c r="E22" s="15"/>
      <c r="F22" s="15" t="s">
        <v>19</v>
      </c>
      <c r="G22" s="17">
        <v>0.1</v>
      </c>
      <c r="H22" s="16">
        <f>D22</f>
        <v>1750</v>
      </c>
      <c r="I22" s="15"/>
    </row>
    <row r="23" spans="2:9" x14ac:dyDescent="0.25">
      <c r="B23" s="14" t="s">
        <v>20</v>
      </c>
      <c r="C23" s="16"/>
      <c r="D23" s="14"/>
      <c r="E23" s="14"/>
      <c r="F23" s="14" t="s">
        <v>20</v>
      </c>
      <c r="G23" s="18"/>
      <c r="H23" s="14"/>
      <c r="I23" s="14"/>
    </row>
    <row r="24" spans="2:9" x14ac:dyDescent="0.25">
      <c r="B24" s="19" t="s">
        <v>43</v>
      </c>
      <c r="C24" s="15"/>
      <c r="D24" s="15">
        <v>10087</v>
      </c>
      <c r="E24" s="15"/>
      <c r="F24" s="19" t="s">
        <v>43</v>
      </c>
      <c r="G24" s="15"/>
      <c r="H24" s="15">
        <v>10087</v>
      </c>
      <c r="I24" s="15"/>
    </row>
    <row r="25" spans="2:9" x14ac:dyDescent="0.25">
      <c r="B25" s="20" t="s">
        <v>44</v>
      </c>
      <c r="C25" s="15"/>
      <c r="D25" s="15">
        <v>5600</v>
      </c>
      <c r="E25" s="15"/>
      <c r="F25" s="20" t="s">
        <v>44</v>
      </c>
      <c r="G25" s="15"/>
      <c r="H25" s="15">
        <v>5600</v>
      </c>
      <c r="I25" s="15"/>
    </row>
    <row r="26" spans="2:9" x14ac:dyDescent="0.25">
      <c r="B26" s="20"/>
      <c r="C26" s="15"/>
      <c r="D26" s="15"/>
      <c r="E26" s="15"/>
      <c r="F26" s="20"/>
      <c r="G26" s="15"/>
      <c r="H26" s="15"/>
      <c r="I26" s="15"/>
    </row>
    <row r="27" spans="2:9" x14ac:dyDescent="0.25">
      <c r="B27" s="20"/>
      <c r="C27" s="15"/>
      <c r="D27" s="15"/>
      <c r="E27" s="15"/>
      <c r="F27" s="20"/>
      <c r="G27" s="15"/>
      <c r="H27" s="15"/>
      <c r="I27" s="15"/>
    </row>
    <row r="28" spans="2:9" x14ac:dyDescent="0.25">
      <c r="B28" s="21"/>
      <c r="C28" s="15"/>
      <c r="D28" s="15"/>
      <c r="E28" s="15"/>
      <c r="F28" s="20"/>
      <c r="G28" s="15"/>
      <c r="H28" s="22"/>
      <c r="I28" s="15"/>
    </row>
    <row r="29" spans="2:9" x14ac:dyDescent="0.25">
      <c r="B29" s="20"/>
      <c r="C29" s="15"/>
      <c r="D29" s="22"/>
      <c r="E29" s="15"/>
      <c r="F29" s="15"/>
      <c r="G29" s="15"/>
      <c r="H29" s="15"/>
      <c r="I29" s="15"/>
    </row>
    <row r="30" spans="2:9" x14ac:dyDescent="0.25">
      <c r="B30" s="14" t="s">
        <v>9</v>
      </c>
      <c r="C30" s="18">
        <f>C20+C21-D22</f>
        <v>15712</v>
      </c>
      <c r="D30" s="18">
        <f>SUM(D24:D29)</f>
        <v>15687</v>
      </c>
      <c r="E30" s="18">
        <f>C30-D30</f>
        <v>25</v>
      </c>
      <c r="F30" s="14" t="s">
        <v>9</v>
      </c>
      <c r="G30" s="18">
        <f>G20+G21-H22</f>
        <v>14212</v>
      </c>
      <c r="H30" s="18">
        <f>SUM(H24:H29)</f>
        <v>15687</v>
      </c>
      <c r="I30" s="18">
        <f>G30-H30</f>
        <v>-1475</v>
      </c>
    </row>
    <row r="32" spans="2:9" x14ac:dyDescent="0.25">
      <c r="B32" t="s">
        <v>21</v>
      </c>
      <c r="D32" t="s">
        <v>22</v>
      </c>
      <c r="G32" t="s">
        <v>23</v>
      </c>
    </row>
    <row r="34" spans="2:7" x14ac:dyDescent="0.25">
      <c r="B34" t="s">
        <v>24</v>
      </c>
      <c r="D34" t="s">
        <v>25</v>
      </c>
      <c r="G34" t="s">
        <v>26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H18" sqref="H18"/>
    </sheetView>
  </sheetViews>
  <sheetFormatPr defaultRowHeight="15" x14ac:dyDescent="0.25"/>
  <cols>
    <col min="1" max="1" width="5.28515625" customWidth="1"/>
    <col min="2" max="2" width="18.42578125" bestFit="1" customWidth="1"/>
    <col min="6" max="6" width="10.7109375" customWidth="1"/>
  </cols>
  <sheetData>
    <row r="1" spans="1:8" x14ac:dyDescent="0.25">
      <c r="C1" s="1"/>
      <c r="D1" s="1" t="s">
        <v>27</v>
      </c>
      <c r="E1" s="1"/>
      <c r="F1" s="1"/>
      <c r="G1" s="1"/>
      <c r="H1" s="1"/>
    </row>
    <row r="2" spans="1:8" x14ac:dyDescent="0.25">
      <c r="A2" s="1"/>
      <c r="C2" s="1"/>
      <c r="D2" s="1" t="s">
        <v>0</v>
      </c>
      <c r="E2" s="1"/>
      <c r="F2" s="1"/>
      <c r="G2" s="1"/>
      <c r="H2" s="1"/>
    </row>
    <row r="3" spans="1:8" x14ac:dyDescent="0.25">
      <c r="A3" s="1"/>
      <c r="B3" s="1"/>
      <c r="C3" s="1"/>
      <c r="D3" s="1" t="s">
        <v>130</v>
      </c>
      <c r="E3" s="1"/>
      <c r="F3" s="1"/>
      <c r="G3" s="1"/>
      <c r="H3" s="1"/>
    </row>
    <row r="4" spans="1:8" x14ac:dyDescent="0.25">
      <c r="A4" s="2" t="s">
        <v>2</v>
      </c>
      <c r="B4" s="2" t="s">
        <v>3</v>
      </c>
      <c r="C4" s="2" t="s">
        <v>61</v>
      </c>
      <c r="D4" s="2" t="s">
        <v>4</v>
      </c>
      <c r="E4" s="2" t="s">
        <v>5</v>
      </c>
      <c r="F4" s="2" t="s">
        <v>6</v>
      </c>
      <c r="G4" s="2" t="s">
        <v>13</v>
      </c>
      <c r="H4" s="2" t="s">
        <v>8</v>
      </c>
    </row>
    <row r="5" spans="1:8" x14ac:dyDescent="0.25">
      <c r="A5" s="3">
        <v>1</v>
      </c>
      <c r="B5" s="3" t="s">
        <v>28</v>
      </c>
      <c r="C5" s="3"/>
      <c r="D5" s="3">
        <f>NOVEMBER20!H5:H14</f>
        <v>180</v>
      </c>
      <c r="E5" s="3">
        <v>2500</v>
      </c>
      <c r="F5" s="3">
        <f>C5+D5+E5</f>
        <v>2680</v>
      </c>
      <c r="G5" s="3"/>
      <c r="H5" s="3">
        <f>F5-G5</f>
        <v>2680</v>
      </c>
    </row>
    <row r="6" spans="1:8" x14ac:dyDescent="0.25">
      <c r="A6" s="3">
        <v>2</v>
      </c>
      <c r="B6" s="3" t="s">
        <v>28</v>
      </c>
      <c r="C6" s="3"/>
      <c r="D6" s="3">
        <f>NOVEMBER20!H6:H15</f>
        <v>0</v>
      </c>
      <c r="E6" s="3">
        <v>2500</v>
      </c>
      <c r="F6" s="3">
        <f t="shared" ref="F6:F13" si="0">C6+D6+E6</f>
        <v>2500</v>
      </c>
      <c r="G6" s="3"/>
      <c r="H6" s="3">
        <f>F6-G6</f>
        <v>2500</v>
      </c>
    </row>
    <row r="7" spans="1:8" x14ac:dyDescent="0.25">
      <c r="A7" s="3">
        <v>3</v>
      </c>
      <c r="B7" s="3" t="s">
        <v>42</v>
      </c>
      <c r="C7" s="3"/>
      <c r="D7" s="3">
        <f>NOVEMBER20!H7:H16</f>
        <v>0</v>
      </c>
      <c r="E7" s="3">
        <v>2500</v>
      </c>
      <c r="F7" s="3">
        <f t="shared" si="0"/>
        <v>2500</v>
      </c>
      <c r="G7" s="3"/>
      <c r="H7" s="3">
        <f>F7-G7</f>
        <v>2500</v>
      </c>
    </row>
    <row r="8" spans="1:8" x14ac:dyDescent="0.25">
      <c r="A8" s="3">
        <v>4</v>
      </c>
      <c r="B8" s="3"/>
      <c r="C8" s="3"/>
      <c r="D8" s="3">
        <f>NOVEMBER20!H8:H17</f>
        <v>6000</v>
      </c>
      <c r="E8" s="3"/>
      <c r="F8" s="3">
        <f t="shared" si="0"/>
        <v>6000</v>
      </c>
      <c r="G8" s="3"/>
      <c r="H8" s="3">
        <f>F8-G8</f>
        <v>6000</v>
      </c>
    </row>
    <row r="9" spans="1:8" x14ac:dyDescent="0.25">
      <c r="A9" s="3">
        <v>5</v>
      </c>
      <c r="B9" s="3" t="s">
        <v>42</v>
      </c>
      <c r="C9" s="3"/>
      <c r="D9" s="3">
        <f>NOVEMBER20!H9:H18</f>
        <v>0</v>
      </c>
      <c r="E9" s="3"/>
      <c r="F9" s="3">
        <f t="shared" si="0"/>
        <v>0</v>
      </c>
      <c r="G9" s="3"/>
      <c r="H9" s="3">
        <f t="shared" ref="H9:H14" si="1">F9-G9</f>
        <v>0</v>
      </c>
    </row>
    <row r="10" spans="1:8" x14ac:dyDescent="0.25">
      <c r="A10" s="3">
        <v>6</v>
      </c>
      <c r="B10" s="23" t="s">
        <v>112</v>
      </c>
      <c r="C10" s="23">
        <v>850</v>
      </c>
      <c r="D10" s="3">
        <v>500</v>
      </c>
      <c r="E10" s="3">
        <v>2500</v>
      </c>
      <c r="F10" s="3">
        <f>C10+D10+E10</f>
        <v>3850</v>
      </c>
      <c r="G10" s="3"/>
      <c r="H10" s="3">
        <f t="shared" si="1"/>
        <v>3850</v>
      </c>
    </row>
    <row r="11" spans="1:8" x14ac:dyDescent="0.25">
      <c r="A11" s="3">
        <v>7</v>
      </c>
      <c r="B11" s="3" t="s">
        <v>32</v>
      </c>
      <c r="C11" s="3"/>
      <c r="D11" s="3">
        <f>NOVEMBER20!H11:H20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8" x14ac:dyDescent="0.25">
      <c r="A12" s="3">
        <v>8</v>
      </c>
      <c r="B12" s="3"/>
      <c r="C12" s="3"/>
      <c r="D12" s="3">
        <f>NOVEMBER20!H12:H21</f>
        <v>0</v>
      </c>
      <c r="E12" s="3"/>
      <c r="F12" s="3">
        <f t="shared" si="0"/>
        <v>0</v>
      </c>
      <c r="G12" s="3"/>
      <c r="H12" s="3">
        <f t="shared" si="1"/>
        <v>0</v>
      </c>
    </row>
    <row r="13" spans="1:8" x14ac:dyDescent="0.25">
      <c r="A13" s="3">
        <v>9</v>
      </c>
      <c r="B13" s="3" t="s">
        <v>95</v>
      </c>
      <c r="C13" s="3"/>
      <c r="D13" s="3">
        <f>NOVEMBER20!H13:H22</f>
        <v>500</v>
      </c>
      <c r="E13" s="3">
        <v>2500</v>
      </c>
      <c r="F13" s="3">
        <f t="shared" si="0"/>
        <v>3000</v>
      </c>
      <c r="G13" s="3"/>
      <c r="H13" s="3">
        <f t="shared" si="1"/>
        <v>3000</v>
      </c>
    </row>
    <row r="14" spans="1:8" x14ac:dyDescent="0.25">
      <c r="A14" s="3">
        <v>10</v>
      </c>
      <c r="B14" s="2" t="s">
        <v>35</v>
      </c>
      <c r="C14" s="2"/>
      <c r="D14" s="3">
        <f>NOVEMBER20!H14:H23</f>
        <v>0</v>
      </c>
      <c r="E14" s="3"/>
      <c r="F14" s="3"/>
      <c r="G14" s="3"/>
      <c r="H14" s="3">
        <f t="shared" si="1"/>
        <v>0</v>
      </c>
    </row>
    <row r="15" spans="1:8" x14ac:dyDescent="0.25">
      <c r="A15" s="3"/>
      <c r="B15" s="2" t="s">
        <v>10</v>
      </c>
      <c r="C15" s="2">
        <f>SUM(C5:C14)</f>
        <v>850</v>
      </c>
      <c r="D15" s="3">
        <f>SUM(D5:D14)</f>
        <v>7180</v>
      </c>
      <c r="E15" s="2">
        <f>SUM(E5:E14)</f>
        <v>12500</v>
      </c>
      <c r="F15" s="3">
        <f>SUM(C15:E15)</f>
        <v>20530</v>
      </c>
      <c r="G15" s="2">
        <f>SUM(G5:G14)</f>
        <v>0</v>
      </c>
      <c r="H15" s="2">
        <f>SUM(H5:H14)</f>
        <v>20530</v>
      </c>
    </row>
    <row r="16" spans="1:8" x14ac:dyDescent="0.25">
      <c r="A16" s="4"/>
      <c r="B16" s="5"/>
      <c r="C16" s="5"/>
      <c r="D16" s="3"/>
      <c r="E16" s="5" t="s">
        <v>10</v>
      </c>
      <c r="F16" s="5"/>
      <c r="G16" s="5"/>
      <c r="H16" s="26"/>
    </row>
    <row r="17" spans="2:11" x14ac:dyDescent="0.25">
      <c r="B17" s="6" t="s">
        <v>11</v>
      </c>
      <c r="C17" s="6"/>
      <c r="D17" s="7"/>
      <c r="E17" s="8"/>
      <c r="F17" s="9"/>
      <c r="G17" s="10"/>
      <c r="H17" s="11"/>
      <c r="I17" s="10"/>
      <c r="J17" s="6"/>
      <c r="K17" s="25"/>
    </row>
    <row r="18" spans="2:11" x14ac:dyDescent="0.25">
      <c r="B18" s="12" t="s">
        <v>12</v>
      </c>
      <c r="C18" s="12"/>
      <c r="D18" s="12"/>
      <c r="E18" s="12"/>
      <c r="F18" s="13"/>
      <c r="G18" s="12" t="s">
        <v>13</v>
      </c>
      <c r="H18" s="6"/>
      <c r="I18" s="6"/>
      <c r="J18" s="6"/>
      <c r="K18" s="25"/>
    </row>
    <row r="19" spans="2:11" x14ac:dyDescent="0.25">
      <c r="B19" s="14" t="s">
        <v>14</v>
      </c>
      <c r="C19" s="14"/>
      <c r="D19" s="14" t="s">
        <v>15</v>
      </c>
      <c r="E19" s="14" t="s">
        <v>16</v>
      </c>
      <c r="F19" s="14" t="s">
        <v>17</v>
      </c>
      <c r="G19" s="14" t="s">
        <v>14</v>
      </c>
      <c r="H19" s="14" t="s">
        <v>15</v>
      </c>
      <c r="I19" s="14" t="s">
        <v>16</v>
      </c>
      <c r="J19" s="14" t="s">
        <v>17</v>
      </c>
    </row>
    <row r="20" spans="2:11" x14ac:dyDescent="0.25">
      <c r="B20" s="15" t="s">
        <v>74</v>
      </c>
      <c r="C20" s="15"/>
      <c r="D20" s="16">
        <f>E15</f>
        <v>12500</v>
      </c>
      <c r="E20" s="15"/>
      <c r="F20" s="15"/>
      <c r="G20" s="15" t="s">
        <v>74</v>
      </c>
      <c r="H20" s="16">
        <f>G15</f>
        <v>0</v>
      </c>
      <c r="I20" s="15"/>
      <c r="J20" s="15"/>
      <c r="K20" s="25"/>
    </row>
    <row r="21" spans="2:11" x14ac:dyDescent="0.25">
      <c r="B21" s="15" t="s">
        <v>4</v>
      </c>
      <c r="C21" s="15"/>
      <c r="D21" s="16">
        <f>NOVEMBER20!F31</f>
        <v>7213</v>
      </c>
      <c r="E21" s="15"/>
      <c r="F21" s="15"/>
      <c r="G21" s="15" t="s">
        <v>4</v>
      </c>
      <c r="H21" s="16">
        <f>NOVEMBER20!J31</f>
        <v>33</v>
      </c>
      <c r="I21" s="15"/>
      <c r="J21" s="15"/>
      <c r="K21" s="25"/>
    </row>
    <row r="22" spans="2:11" x14ac:dyDescent="0.25">
      <c r="B22" s="24" t="s">
        <v>61</v>
      </c>
      <c r="I22" s="15"/>
      <c r="J22" s="15"/>
    </row>
    <row r="23" spans="2:11" x14ac:dyDescent="0.25">
      <c r="B23" s="15" t="s">
        <v>19</v>
      </c>
      <c r="C23" s="15"/>
      <c r="D23" s="17">
        <v>0.1</v>
      </c>
      <c r="E23" s="16">
        <f>D20*D23</f>
        <v>1250</v>
      </c>
      <c r="F23" s="15"/>
      <c r="G23" s="15" t="s">
        <v>19</v>
      </c>
      <c r="H23" s="17">
        <v>0.1</v>
      </c>
      <c r="I23" s="16">
        <f>E23</f>
        <v>1250</v>
      </c>
      <c r="J23" s="15"/>
    </row>
    <row r="24" spans="2:11" x14ac:dyDescent="0.25">
      <c r="B24" s="14" t="s">
        <v>20</v>
      </c>
      <c r="D24" s="16"/>
      <c r="E24" s="14"/>
      <c r="F24" s="14"/>
      <c r="G24" s="14" t="s">
        <v>20</v>
      </c>
      <c r="H24" s="18"/>
      <c r="I24" s="14"/>
      <c r="J24" s="14"/>
    </row>
    <row r="25" spans="2:11" x14ac:dyDescent="0.25">
      <c r="B25" s="19"/>
      <c r="C25" s="17"/>
      <c r="D25" s="15"/>
      <c r="E25" s="15"/>
      <c r="F25" s="15"/>
      <c r="G25" s="19"/>
      <c r="H25" s="17"/>
      <c r="I25" s="15"/>
      <c r="J25" s="15"/>
    </row>
    <row r="26" spans="2:11" x14ac:dyDescent="0.25">
      <c r="B26" s="20"/>
      <c r="C26" s="20"/>
      <c r="D26" s="15"/>
      <c r="E26" s="15"/>
      <c r="F26" s="15"/>
      <c r="G26" s="20"/>
      <c r="H26" s="20"/>
      <c r="I26" s="15"/>
      <c r="J26" s="15"/>
    </row>
    <row r="27" spans="2:11" x14ac:dyDescent="0.25">
      <c r="B27" s="20"/>
      <c r="C27" s="20"/>
      <c r="D27" s="15"/>
      <c r="E27" s="15"/>
      <c r="F27" s="15"/>
      <c r="G27" s="20"/>
      <c r="H27" s="20"/>
      <c r="I27" s="15"/>
      <c r="J27" s="15"/>
    </row>
    <row r="28" spans="2:11" x14ac:dyDescent="0.25">
      <c r="B28" s="20"/>
      <c r="C28" s="20"/>
      <c r="D28" s="15"/>
      <c r="E28" s="15"/>
      <c r="F28" s="15"/>
      <c r="G28" s="20"/>
      <c r="H28" s="20"/>
      <c r="I28" s="15"/>
      <c r="J28" s="15"/>
    </row>
    <row r="29" spans="2:11" x14ac:dyDescent="0.25">
      <c r="B29" s="21"/>
      <c r="C29" s="21"/>
      <c r="D29" s="15"/>
      <c r="E29" s="15"/>
      <c r="F29" s="15"/>
      <c r="H29" s="20"/>
      <c r="I29" s="22"/>
      <c r="J29" s="15"/>
    </row>
    <row r="30" spans="2:11" x14ac:dyDescent="0.25">
      <c r="B30" s="20"/>
      <c r="C30" s="20"/>
      <c r="D30" s="15"/>
      <c r="E30" s="22"/>
      <c r="F30" s="15"/>
      <c r="G30" s="15"/>
      <c r="H30" s="15"/>
      <c r="I30" s="15"/>
      <c r="J30" s="15"/>
    </row>
    <row r="31" spans="2:11" x14ac:dyDescent="0.25">
      <c r="B31" s="14" t="s">
        <v>9</v>
      </c>
      <c r="C31" s="14"/>
      <c r="D31" s="18">
        <f>D20+D21+D22-E23</f>
        <v>18463</v>
      </c>
      <c r="E31" s="18">
        <f>SUM(E25:E30)</f>
        <v>0</v>
      </c>
      <c r="F31" s="18">
        <f>D31-E31</f>
        <v>18463</v>
      </c>
      <c r="G31" s="14" t="s">
        <v>9</v>
      </c>
      <c r="H31" s="18">
        <f>H20+H21-I23</f>
        <v>-1217</v>
      </c>
      <c r="I31" s="18">
        <f>SUM(I25:I30)</f>
        <v>0</v>
      </c>
      <c r="J31" s="18">
        <f>H31-I31</f>
        <v>-1217</v>
      </c>
    </row>
    <row r="33" spans="2:17" x14ac:dyDescent="0.25">
      <c r="B33" t="s">
        <v>21</v>
      </c>
      <c r="E33" t="s">
        <v>22</v>
      </c>
      <c r="H33" t="s">
        <v>23</v>
      </c>
      <c r="K33" s="25"/>
    </row>
    <row r="34" spans="2:17" x14ac:dyDescent="0.25">
      <c r="K34" s="25"/>
      <c r="P34">
        <f>20000+1500+600+200</f>
        <v>22300</v>
      </c>
    </row>
    <row r="35" spans="2:17" x14ac:dyDescent="0.25">
      <c r="B35" t="s">
        <v>66</v>
      </c>
      <c r="E35" t="s">
        <v>25</v>
      </c>
      <c r="H35" t="s">
        <v>26</v>
      </c>
      <c r="P35">
        <f>10000/30</f>
        <v>333.33333333333331</v>
      </c>
      <c r="Q35">
        <f>P34+1600</f>
        <v>23900</v>
      </c>
    </row>
    <row r="36" spans="2:17" x14ac:dyDescent="0.25">
      <c r="P36">
        <f>P35*5</f>
        <v>1666.6666666666665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D28" sqref="D28"/>
    </sheetView>
  </sheetViews>
  <sheetFormatPr defaultRowHeight="15" x14ac:dyDescent="0.25"/>
  <cols>
    <col min="1" max="1" width="4" customWidth="1"/>
    <col min="2" max="2" width="19" bestFit="1" customWidth="1"/>
    <col min="5" max="5" width="11.28515625" customWidth="1"/>
    <col min="6" max="6" width="19" bestFit="1" customWidth="1"/>
    <col min="8" max="8" width="10" bestFit="1" customWidth="1"/>
  </cols>
  <sheetData>
    <row r="1" spans="1:7" x14ac:dyDescent="0.25">
      <c r="A1" s="1"/>
      <c r="B1" s="1"/>
      <c r="C1" s="1" t="s">
        <v>27</v>
      </c>
      <c r="D1" s="1"/>
      <c r="E1" s="1"/>
      <c r="F1" s="1"/>
      <c r="G1" s="1"/>
    </row>
    <row r="2" spans="1:7" x14ac:dyDescent="0.25">
      <c r="A2" s="1"/>
      <c r="B2" s="1"/>
      <c r="C2" s="1" t="s">
        <v>0</v>
      </c>
      <c r="D2" s="1"/>
      <c r="E2" s="1"/>
      <c r="F2" s="1"/>
      <c r="G2" s="1"/>
    </row>
    <row r="3" spans="1:7" x14ac:dyDescent="0.25">
      <c r="A3" s="1"/>
      <c r="B3" s="1"/>
      <c r="C3" s="1" t="s">
        <v>45</v>
      </c>
      <c r="D3" s="1"/>
      <c r="E3" s="1"/>
      <c r="F3" s="1"/>
      <c r="G3" s="1"/>
    </row>
    <row r="4" spans="1:7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13</v>
      </c>
      <c r="G4" s="2" t="s">
        <v>8</v>
      </c>
    </row>
    <row r="5" spans="1:7" x14ac:dyDescent="0.25">
      <c r="A5" s="3">
        <v>1</v>
      </c>
      <c r="B5" s="3" t="s">
        <v>28</v>
      </c>
      <c r="C5" s="3"/>
      <c r="D5" s="3">
        <v>2500</v>
      </c>
      <c r="E5" s="3">
        <f>C5+D5</f>
        <v>2500</v>
      </c>
      <c r="F5" s="3">
        <v>2500</v>
      </c>
      <c r="G5" s="3">
        <f>E5-F5</f>
        <v>0</v>
      </c>
    </row>
    <row r="6" spans="1:7" x14ac:dyDescent="0.25">
      <c r="A6" s="3">
        <v>2</v>
      </c>
      <c r="B6" s="3" t="s">
        <v>47</v>
      </c>
      <c r="C6" s="3"/>
      <c r="D6" s="3">
        <v>2500</v>
      </c>
      <c r="E6" s="3">
        <f t="shared" ref="E6:E14" si="0">C6+D6</f>
        <v>2500</v>
      </c>
      <c r="F6" s="3">
        <v>2500</v>
      </c>
      <c r="G6" s="3">
        <f t="shared" ref="G6:G14" si="1">E6-F6</f>
        <v>0</v>
      </c>
    </row>
    <row r="7" spans="1:7" x14ac:dyDescent="0.25">
      <c r="A7" s="3">
        <v>3</v>
      </c>
      <c r="B7" s="3" t="s">
        <v>29</v>
      </c>
      <c r="C7" s="3">
        <v>1000</v>
      </c>
      <c r="D7" s="3">
        <v>2500</v>
      </c>
      <c r="E7" s="3">
        <f t="shared" si="0"/>
        <v>3500</v>
      </c>
      <c r="F7" s="3">
        <v>3000</v>
      </c>
      <c r="G7" s="3">
        <f t="shared" si="1"/>
        <v>500</v>
      </c>
    </row>
    <row r="8" spans="1:7" x14ac:dyDescent="0.25">
      <c r="A8" s="3">
        <v>4</v>
      </c>
      <c r="B8" s="3" t="s">
        <v>30</v>
      </c>
      <c r="C8" s="3"/>
      <c r="D8" s="3">
        <v>2500</v>
      </c>
      <c r="E8" s="3">
        <f t="shared" si="0"/>
        <v>2500</v>
      </c>
      <c r="F8" s="3">
        <v>2500</v>
      </c>
      <c r="G8" s="3">
        <f t="shared" si="1"/>
        <v>0</v>
      </c>
    </row>
    <row r="9" spans="1:7" x14ac:dyDescent="0.25">
      <c r="A9" s="3">
        <v>5</v>
      </c>
      <c r="B9" s="3" t="s">
        <v>31</v>
      </c>
      <c r="C9" s="3"/>
      <c r="D9" s="3">
        <v>2500</v>
      </c>
      <c r="E9" s="3">
        <f t="shared" si="0"/>
        <v>2500</v>
      </c>
      <c r="F9" s="3">
        <v>2500</v>
      </c>
      <c r="G9" s="3">
        <f t="shared" si="1"/>
        <v>0</v>
      </c>
    </row>
    <row r="10" spans="1:7" x14ac:dyDescent="0.25">
      <c r="A10" s="3">
        <v>6</v>
      </c>
      <c r="B10" s="23" t="s">
        <v>53</v>
      </c>
      <c r="C10" s="3"/>
      <c r="D10" s="3">
        <v>2500</v>
      </c>
      <c r="E10" s="3">
        <f t="shared" si="0"/>
        <v>2500</v>
      </c>
      <c r="F10" s="3">
        <v>2500</v>
      </c>
      <c r="G10" s="3">
        <f t="shared" si="1"/>
        <v>0</v>
      </c>
    </row>
    <row r="11" spans="1:7" x14ac:dyDescent="0.25">
      <c r="A11" s="3">
        <v>7</v>
      </c>
      <c r="B11" s="3" t="s">
        <v>32</v>
      </c>
      <c r="C11" s="3"/>
      <c r="D11" s="3"/>
      <c r="E11" s="3">
        <f t="shared" si="0"/>
        <v>0</v>
      </c>
      <c r="F11" s="3"/>
      <c r="G11" s="3">
        <f t="shared" si="1"/>
        <v>0</v>
      </c>
    </row>
    <row r="12" spans="1:7" x14ac:dyDescent="0.25">
      <c r="A12" s="3">
        <v>8</v>
      </c>
      <c r="B12" s="3" t="s">
        <v>33</v>
      </c>
      <c r="C12" s="3">
        <v>500</v>
      </c>
      <c r="D12" s="3">
        <v>2500</v>
      </c>
      <c r="E12" s="3">
        <f t="shared" si="0"/>
        <v>3000</v>
      </c>
      <c r="F12" s="3">
        <v>3000</v>
      </c>
      <c r="G12" s="3">
        <f t="shared" si="1"/>
        <v>0</v>
      </c>
    </row>
    <row r="13" spans="1:7" x14ac:dyDescent="0.25">
      <c r="A13" s="3">
        <v>9</v>
      </c>
      <c r="B13" s="3" t="s">
        <v>34</v>
      </c>
      <c r="C13" s="3"/>
      <c r="D13" s="3">
        <v>2500</v>
      </c>
      <c r="E13" s="3">
        <f t="shared" si="0"/>
        <v>2500</v>
      </c>
      <c r="F13" s="3">
        <v>2500</v>
      </c>
      <c r="G13" s="3">
        <f t="shared" si="1"/>
        <v>0</v>
      </c>
    </row>
    <row r="14" spans="1:7" x14ac:dyDescent="0.25">
      <c r="A14" s="3">
        <v>10</v>
      </c>
      <c r="B14" s="2" t="s">
        <v>35</v>
      </c>
      <c r="C14" s="3"/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/>
      <c r="B15" s="2" t="s">
        <v>9</v>
      </c>
      <c r="C15" s="2"/>
      <c r="D15" s="2">
        <f>SUM(D5:D14)</f>
        <v>20000</v>
      </c>
      <c r="E15" s="2">
        <f>SUM(E5:E14)</f>
        <v>21500</v>
      </c>
      <c r="F15" s="2">
        <f>SUM(F5:F14)</f>
        <v>21000</v>
      </c>
      <c r="G15" s="2">
        <f>SUM(G5:G14)</f>
        <v>500</v>
      </c>
    </row>
    <row r="16" spans="1:7" x14ac:dyDescent="0.25">
      <c r="A16" s="4"/>
      <c r="B16" s="5"/>
      <c r="C16" s="5"/>
      <c r="D16" s="5" t="s">
        <v>10</v>
      </c>
      <c r="E16" s="5"/>
      <c r="F16" s="5"/>
      <c r="G16" s="4"/>
    </row>
    <row r="17" spans="2:9" x14ac:dyDescent="0.25">
      <c r="B17" s="6" t="s">
        <v>11</v>
      </c>
      <c r="C17" s="7"/>
      <c r="D17" s="8"/>
      <c r="E17" s="9"/>
      <c r="F17" s="10"/>
      <c r="G17" s="11"/>
      <c r="H17" s="10"/>
      <c r="I17" s="6"/>
    </row>
    <row r="18" spans="2:9" x14ac:dyDescent="0.25">
      <c r="B18" s="12" t="s">
        <v>12</v>
      </c>
      <c r="C18" s="12"/>
      <c r="D18" s="12"/>
      <c r="E18" s="13"/>
      <c r="F18" s="12" t="s">
        <v>13</v>
      </c>
      <c r="G18" s="6"/>
      <c r="H18" s="6"/>
      <c r="I18" s="6"/>
    </row>
    <row r="19" spans="2:9" x14ac:dyDescent="0.25">
      <c r="B19" s="14" t="s">
        <v>14</v>
      </c>
      <c r="C19" s="14" t="s">
        <v>15</v>
      </c>
      <c r="D19" s="14" t="s">
        <v>16</v>
      </c>
      <c r="E19" s="14" t="s">
        <v>17</v>
      </c>
      <c r="F19" s="14" t="s">
        <v>14</v>
      </c>
      <c r="G19" s="14" t="s">
        <v>15</v>
      </c>
      <c r="H19" s="14" t="s">
        <v>16</v>
      </c>
      <c r="I19" s="14" t="s">
        <v>17</v>
      </c>
    </row>
    <row r="20" spans="2:9" x14ac:dyDescent="0.25">
      <c r="B20" s="15" t="s">
        <v>46</v>
      </c>
      <c r="C20" s="16">
        <f>D15</f>
        <v>20000</v>
      </c>
      <c r="D20" s="15"/>
      <c r="E20" s="15"/>
      <c r="F20" s="15" t="s">
        <v>46</v>
      </c>
      <c r="G20" s="16">
        <f>F15</f>
        <v>21000</v>
      </c>
      <c r="H20" s="15"/>
      <c r="I20" s="15"/>
    </row>
    <row r="21" spans="2:9" x14ac:dyDescent="0.25">
      <c r="B21" s="15" t="s">
        <v>4</v>
      </c>
      <c r="C21" s="16">
        <f>JUNE!E30</f>
        <v>25</v>
      </c>
      <c r="D21" s="15"/>
      <c r="E21" s="15"/>
      <c r="F21" s="15" t="s">
        <v>4</v>
      </c>
      <c r="G21" s="16">
        <f>JUNE!I30</f>
        <v>-1475</v>
      </c>
      <c r="H21" s="15"/>
      <c r="I21" s="15"/>
    </row>
    <row r="22" spans="2:9" x14ac:dyDescent="0.25">
      <c r="B22" s="15" t="s">
        <v>19</v>
      </c>
      <c r="C22" s="17">
        <v>0.1</v>
      </c>
      <c r="D22" s="16">
        <f>C20*C22</f>
        <v>2000</v>
      </c>
      <c r="E22" s="15"/>
      <c r="F22" s="15" t="s">
        <v>19</v>
      </c>
      <c r="G22" s="17">
        <v>0.1</v>
      </c>
      <c r="H22" s="16">
        <f>D22</f>
        <v>2000</v>
      </c>
      <c r="I22" s="15"/>
    </row>
    <row r="23" spans="2:9" x14ac:dyDescent="0.25">
      <c r="B23" s="14" t="s">
        <v>20</v>
      </c>
      <c r="C23" s="16"/>
      <c r="D23" s="14"/>
      <c r="E23" s="14"/>
      <c r="F23" s="14" t="s">
        <v>20</v>
      </c>
      <c r="G23" s="18"/>
      <c r="H23" s="14"/>
      <c r="I23" s="14"/>
    </row>
    <row r="24" spans="2:9" x14ac:dyDescent="0.25">
      <c r="B24" s="19" t="s">
        <v>48</v>
      </c>
      <c r="C24" s="15"/>
      <c r="D24" s="15">
        <v>10500</v>
      </c>
      <c r="E24" s="15"/>
      <c r="F24" s="19" t="s">
        <v>48</v>
      </c>
      <c r="G24" s="15"/>
      <c r="H24" s="15">
        <v>10500</v>
      </c>
      <c r="I24" s="15"/>
    </row>
    <row r="25" spans="2:9" x14ac:dyDescent="0.25">
      <c r="B25" s="20" t="s">
        <v>49</v>
      </c>
      <c r="C25" s="15"/>
      <c r="D25" s="15">
        <v>3000</v>
      </c>
      <c r="E25" s="15"/>
      <c r="F25" s="20" t="s">
        <v>49</v>
      </c>
      <c r="G25" s="15"/>
      <c r="H25" s="15">
        <v>3000</v>
      </c>
      <c r="I25" s="15"/>
    </row>
    <row r="26" spans="2:9" x14ac:dyDescent="0.25">
      <c r="B26" s="20" t="s">
        <v>50</v>
      </c>
      <c r="C26" s="15"/>
      <c r="D26" s="15">
        <v>1711</v>
      </c>
      <c r="E26" s="15"/>
      <c r="F26" s="20" t="s">
        <v>50</v>
      </c>
      <c r="G26" s="15"/>
      <c r="H26" s="15">
        <v>1711</v>
      </c>
      <c r="I26" s="15"/>
    </row>
    <row r="27" spans="2:9" x14ac:dyDescent="0.25">
      <c r="B27" s="20"/>
      <c r="C27" s="15"/>
      <c r="D27" s="15"/>
      <c r="E27" s="15"/>
      <c r="F27" s="20"/>
      <c r="G27" s="15"/>
      <c r="H27" s="15"/>
      <c r="I27" s="15"/>
    </row>
    <row r="28" spans="2:9" x14ac:dyDescent="0.25">
      <c r="B28" s="21"/>
      <c r="C28" s="15"/>
      <c r="D28" s="15"/>
      <c r="E28" s="15"/>
      <c r="F28" s="20"/>
      <c r="G28" s="15"/>
      <c r="H28" s="22"/>
      <c r="I28" s="15"/>
    </row>
    <row r="29" spans="2:9" x14ac:dyDescent="0.25">
      <c r="B29" s="20"/>
      <c r="C29" s="15"/>
      <c r="D29" s="22"/>
      <c r="E29" s="15"/>
      <c r="F29" s="15"/>
      <c r="G29" s="15"/>
      <c r="H29" s="15"/>
      <c r="I29" s="15"/>
    </row>
    <row r="30" spans="2:9" x14ac:dyDescent="0.25">
      <c r="B30" s="14" t="s">
        <v>9</v>
      </c>
      <c r="C30" s="18">
        <f>C20+C21-D22</f>
        <v>18025</v>
      </c>
      <c r="D30" s="18">
        <f>SUM(D24:D29)</f>
        <v>15211</v>
      </c>
      <c r="E30" s="18">
        <f>C30-D30</f>
        <v>2814</v>
      </c>
      <c r="F30" s="14" t="s">
        <v>9</v>
      </c>
      <c r="G30" s="18">
        <f>G20+G21-H22</f>
        <v>17525</v>
      </c>
      <c r="H30" s="18">
        <f>SUM(H24:H29)</f>
        <v>15211</v>
      </c>
      <c r="I30" s="18">
        <f>G30-H30</f>
        <v>2314</v>
      </c>
    </row>
    <row r="32" spans="2:9" x14ac:dyDescent="0.25">
      <c r="B32" t="s">
        <v>21</v>
      </c>
      <c r="D32" t="s">
        <v>22</v>
      </c>
      <c r="G32" t="s">
        <v>23</v>
      </c>
    </row>
    <row r="34" spans="2:7" x14ac:dyDescent="0.25">
      <c r="B34" t="s">
        <v>24</v>
      </c>
      <c r="D34" t="s">
        <v>25</v>
      </c>
      <c r="G34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I34" sqref="I34"/>
    </sheetView>
  </sheetViews>
  <sheetFormatPr defaultRowHeight="15" x14ac:dyDescent="0.25"/>
  <cols>
    <col min="2" max="2" width="14.140625" customWidth="1"/>
  </cols>
  <sheetData>
    <row r="1" spans="1:8" x14ac:dyDescent="0.25">
      <c r="A1" s="1"/>
      <c r="B1" s="1"/>
      <c r="C1" s="1" t="s">
        <v>27</v>
      </c>
      <c r="D1" s="1"/>
      <c r="E1" s="1"/>
      <c r="F1" s="1"/>
      <c r="G1" s="1"/>
    </row>
    <row r="2" spans="1:8" x14ac:dyDescent="0.25">
      <c r="A2" s="1"/>
      <c r="B2" s="1"/>
      <c r="C2" s="1" t="s">
        <v>0</v>
      </c>
      <c r="D2" s="1"/>
      <c r="E2" s="1"/>
      <c r="F2" s="1"/>
      <c r="G2" s="1"/>
    </row>
    <row r="3" spans="1:8" x14ac:dyDescent="0.25">
      <c r="A3" s="1"/>
      <c r="B3" s="1"/>
      <c r="C3" s="1" t="s">
        <v>52</v>
      </c>
      <c r="D3" s="1"/>
      <c r="E3" s="1"/>
      <c r="F3" s="1"/>
      <c r="G3" s="1"/>
    </row>
    <row r="4" spans="1:8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13</v>
      </c>
      <c r="G4" s="2" t="s">
        <v>8</v>
      </c>
    </row>
    <row r="5" spans="1:8" x14ac:dyDescent="0.25">
      <c r="A5" s="3">
        <v>1</v>
      </c>
      <c r="B5" s="3" t="s">
        <v>28</v>
      </c>
      <c r="C5" s="3"/>
      <c r="D5" s="3">
        <v>2500</v>
      </c>
      <c r="E5" s="3">
        <f>C5+D5</f>
        <v>2500</v>
      </c>
      <c r="F5" s="3">
        <v>2460</v>
      </c>
      <c r="G5" s="3">
        <f>E5-F5</f>
        <v>40</v>
      </c>
    </row>
    <row r="6" spans="1:8" x14ac:dyDescent="0.25">
      <c r="A6" s="3">
        <v>2</v>
      </c>
      <c r="B6" s="3" t="s">
        <v>57</v>
      </c>
      <c r="C6" s="3"/>
      <c r="D6" s="3">
        <v>2500</v>
      </c>
      <c r="E6" s="3">
        <v>2500</v>
      </c>
      <c r="F6" s="3">
        <v>2500</v>
      </c>
      <c r="G6" s="3">
        <f t="shared" ref="G6:G14" si="0">E6-F6</f>
        <v>0</v>
      </c>
    </row>
    <row r="7" spans="1:8" x14ac:dyDescent="0.25">
      <c r="A7" s="3">
        <v>3</v>
      </c>
      <c r="B7" s="3" t="s">
        <v>29</v>
      </c>
      <c r="C7" s="3">
        <v>500</v>
      </c>
      <c r="D7" s="3">
        <v>2500</v>
      </c>
      <c r="E7" s="3">
        <f t="shared" ref="E7:E14" si="1">C7+D7</f>
        <v>3000</v>
      </c>
      <c r="F7" s="3">
        <v>2000</v>
      </c>
      <c r="G7" s="3">
        <f t="shared" si="0"/>
        <v>1000</v>
      </c>
    </row>
    <row r="8" spans="1:8" x14ac:dyDescent="0.25">
      <c r="A8" s="3">
        <v>4</v>
      </c>
      <c r="B8" s="3" t="s">
        <v>30</v>
      </c>
      <c r="C8" s="3"/>
      <c r="D8" s="3">
        <v>2500</v>
      </c>
      <c r="E8" s="3">
        <f t="shared" si="1"/>
        <v>2500</v>
      </c>
      <c r="F8" s="3">
        <v>2500</v>
      </c>
      <c r="G8" s="3">
        <f t="shared" si="0"/>
        <v>0</v>
      </c>
      <c r="H8" t="s">
        <v>59</v>
      </c>
    </row>
    <row r="9" spans="1:8" x14ac:dyDescent="0.25">
      <c r="A9" s="3">
        <v>5</v>
      </c>
      <c r="B9" s="3" t="s">
        <v>31</v>
      </c>
      <c r="C9" s="3"/>
      <c r="D9" s="3">
        <v>2500</v>
      </c>
      <c r="E9" s="3">
        <f t="shared" si="1"/>
        <v>2500</v>
      </c>
      <c r="F9" s="3">
        <v>2500</v>
      </c>
      <c r="G9" s="3">
        <f t="shared" si="0"/>
        <v>0</v>
      </c>
    </row>
    <row r="10" spans="1:8" x14ac:dyDescent="0.25">
      <c r="A10" s="3">
        <v>6</v>
      </c>
      <c r="B10" s="23" t="s">
        <v>54</v>
      </c>
      <c r="C10" s="3"/>
      <c r="D10" s="3">
        <v>2500</v>
      </c>
      <c r="E10" s="3">
        <f t="shared" si="1"/>
        <v>2500</v>
      </c>
      <c r="F10" s="3">
        <v>2500</v>
      </c>
      <c r="G10" s="3">
        <f t="shared" si="0"/>
        <v>0</v>
      </c>
      <c r="H10" t="s">
        <v>36</v>
      </c>
    </row>
    <row r="11" spans="1:8" x14ac:dyDescent="0.25">
      <c r="A11" s="3">
        <v>7</v>
      </c>
      <c r="B11" s="3" t="s">
        <v>32</v>
      </c>
      <c r="C11" s="3"/>
      <c r="D11" s="3"/>
      <c r="E11" s="3">
        <f t="shared" si="1"/>
        <v>0</v>
      </c>
      <c r="F11" s="3"/>
      <c r="G11" s="3">
        <f t="shared" si="0"/>
        <v>0</v>
      </c>
    </row>
    <row r="12" spans="1:8" x14ac:dyDescent="0.25">
      <c r="A12" s="3">
        <v>8</v>
      </c>
      <c r="B12" s="3" t="s">
        <v>33</v>
      </c>
      <c r="C12" s="3"/>
      <c r="D12" s="3">
        <v>2500</v>
      </c>
      <c r="E12" s="3">
        <f t="shared" si="1"/>
        <v>2500</v>
      </c>
      <c r="F12" s="3">
        <v>1500</v>
      </c>
      <c r="G12" s="3">
        <f t="shared" si="0"/>
        <v>1000</v>
      </c>
    </row>
    <row r="13" spans="1:8" x14ac:dyDescent="0.25">
      <c r="A13" s="3">
        <v>9</v>
      </c>
      <c r="B13" s="3" t="s">
        <v>34</v>
      </c>
      <c r="C13" s="3"/>
      <c r="D13" s="3">
        <v>2500</v>
      </c>
      <c r="E13" s="3">
        <f t="shared" si="1"/>
        <v>2500</v>
      </c>
      <c r="F13" s="3">
        <v>2500</v>
      </c>
      <c r="G13" s="3">
        <f t="shared" si="0"/>
        <v>0</v>
      </c>
    </row>
    <row r="14" spans="1:8" x14ac:dyDescent="0.25">
      <c r="A14" s="3">
        <v>10</v>
      </c>
      <c r="B14" s="2" t="s">
        <v>35</v>
      </c>
      <c r="C14" s="3"/>
      <c r="D14" s="3"/>
      <c r="E14" s="3">
        <f t="shared" si="1"/>
        <v>0</v>
      </c>
      <c r="F14" s="3"/>
      <c r="G14" s="3">
        <f t="shared" si="0"/>
        <v>0</v>
      </c>
    </row>
    <row r="15" spans="1:8" x14ac:dyDescent="0.25">
      <c r="A15" s="3"/>
      <c r="B15" s="2" t="s">
        <v>9</v>
      </c>
      <c r="C15" s="2"/>
      <c r="D15" s="2">
        <f>SUM(D5:D14)</f>
        <v>20000</v>
      </c>
      <c r="E15" s="2">
        <f>SUM(E5:E14)</f>
        <v>20500</v>
      </c>
      <c r="F15" s="2">
        <f>SUM(F5:F14)</f>
        <v>18460</v>
      </c>
      <c r="G15" s="2">
        <f>SUM(G5:G14)</f>
        <v>2040</v>
      </c>
    </row>
    <row r="16" spans="1:8" x14ac:dyDescent="0.25">
      <c r="A16" s="4"/>
      <c r="B16" s="5"/>
      <c r="C16" s="5"/>
      <c r="D16" s="5" t="s">
        <v>10</v>
      </c>
      <c r="E16" s="5"/>
      <c r="F16" s="5"/>
      <c r="G16" s="4"/>
    </row>
    <row r="17" spans="2:9" x14ac:dyDescent="0.25">
      <c r="B17" s="6" t="s">
        <v>11</v>
      </c>
      <c r="C17" s="7"/>
      <c r="D17" s="8"/>
      <c r="E17" s="9"/>
      <c r="F17" s="10"/>
      <c r="G17" s="11"/>
      <c r="H17" s="10"/>
      <c r="I17" s="6"/>
    </row>
    <row r="18" spans="2:9" x14ac:dyDescent="0.25">
      <c r="B18" s="12" t="s">
        <v>12</v>
      </c>
      <c r="C18" s="12"/>
      <c r="D18" s="12"/>
      <c r="E18" s="13"/>
      <c r="F18" s="12" t="s">
        <v>13</v>
      </c>
      <c r="G18" s="6"/>
      <c r="H18" s="6"/>
      <c r="I18" s="6"/>
    </row>
    <row r="19" spans="2:9" x14ac:dyDescent="0.25">
      <c r="B19" s="14" t="s">
        <v>14</v>
      </c>
      <c r="C19" s="14" t="s">
        <v>15</v>
      </c>
      <c r="D19" s="14" t="s">
        <v>16</v>
      </c>
      <c r="E19" s="14" t="s">
        <v>17</v>
      </c>
      <c r="F19" s="14" t="s">
        <v>14</v>
      </c>
      <c r="G19" s="14" t="s">
        <v>15</v>
      </c>
      <c r="H19" s="14" t="s">
        <v>16</v>
      </c>
      <c r="I19" s="14" t="s">
        <v>17</v>
      </c>
    </row>
    <row r="20" spans="2:9" x14ac:dyDescent="0.25">
      <c r="B20" s="15" t="s">
        <v>51</v>
      </c>
      <c r="C20" s="16">
        <f>D15</f>
        <v>20000</v>
      </c>
      <c r="D20" s="15"/>
      <c r="E20" s="15"/>
      <c r="F20" s="15" t="s">
        <v>51</v>
      </c>
      <c r="G20" s="16">
        <f>F15</f>
        <v>18460</v>
      </c>
      <c r="H20" s="15"/>
      <c r="I20" s="15"/>
    </row>
    <row r="21" spans="2:9" x14ac:dyDescent="0.25">
      <c r="B21" s="15" t="s">
        <v>4</v>
      </c>
      <c r="C21" s="16">
        <f>JULY!E30</f>
        <v>2814</v>
      </c>
      <c r="D21" s="15"/>
      <c r="E21" s="15"/>
      <c r="F21" s="15" t="s">
        <v>4</v>
      </c>
      <c r="G21" s="16">
        <f>JULY!I30</f>
        <v>2314</v>
      </c>
      <c r="H21" s="15"/>
      <c r="I21" s="15"/>
    </row>
    <row r="22" spans="2:9" x14ac:dyDescent="0.25">
      <c r="B22" s="15" t="s">
        <v>19</v>
      </c>
      <c r="C22" s="17">
        <v>0.1</v>
      </c>
      <c r="D22" s="16">
        <f>C20*C22</f>
        <v>2000</v>
      </c>
      <c r="E22" s="15"/>
      <c r="F22" s="15" t="s">
        <v>19</v>
      </c>
      <c r="G22" s="17">
        <v>0.1</v>
      </c>
      <c r="H22" s="16">
        <f>D22</f>
        <v>2000</v>
      </c>
      <c r="I22" s="15"/>
    </row>
    <row r="23" spans="2:9" x14ac:dyDescent="0.25">
      <c r="B23" s="14" t="s">
        <v>20</v>
      </c>
      <c r="C23" s="16"/>
      <c r="D23" s="14"/>
      <c r="E23" s="14"/>
      <c r="F23" s="14" t="s">
        <v>20</v>
      </c>
      <c r="G23" s="18"/>
      <c r="H23" s="14"/>
      <c r="I23" s="14"/>
    </row>
    <row r="24" spans="2:9" x14ac:dyDescent="0.25">
      <c r="B24" s="19" t="s">
        <v>55</v>
      </c>
      <c r="C24" s="15"/>
      <c r="D24" s="15">
        <v>2355</v>
      </c>
      <c r="E24" s="15"/>
      <c r="F24" s="19" t="s">
        <v>55</v>
      </c>
      <c r="G24" s="15"/>
      <c r="H24" s="15">
        <v>2355</v>
      </c>
      <c r="I24" s="15"/>
    </row>
    <row r="25" spans="2:9" x14ac:dyDescent="0.25">
      <c r="B25" s="20" t="s">
        <v>56</v>
      </c>
      <c r="C25" s="15"/>
      <c r="D25" s="15">
        <v>10087</v>
      </c>
      <c r="E25" s="15"/>
      <c r="F25" s="20" t="s">
        <v>56</v>
      </c>
      <c r="G25" s="15"/>
      <c r="H25" s="15">
        <v>10087</v>
      </c>
      <c r="I25" s="15"/>
    </row>
    <row r="26" spans="2:9" x14ac:dyDescent="0.25">
      <c r="B26" s="20" t="s">
        <v>58</v>
      </c>
      <c r="C26" s="15"/>
      <c r="D26" s="15">
        <v>6077</v>
      </c>
      <c r="E26" s="15"/>
      <c r="F26" s="20" t="s">
        <v>58</v>
      </c>
      <c r="G26" s="15"/>
      <c r="H26" s="15">
        <v>6077</v>
      </c>
      <c r="I26" s="15"/>
    </row>
    <row r="27" spans="2:9" x14ac:dyDescent="0.25">
      <c r="B27" s="20" t="s">
        <v>37</v>
      </c>
      <c r="C27" s="15"/>
      <c r="D27" s="15">
        <f>D10</f>
        <v>2500</v>
      </c>
      <c r="E27" s="15"/>
      <c r="F27" s="20" t="s">
        <v>37</v>
      </c>
      <c r="G27" s="15"/>
      <c r="H27" s="15">
        <f>D27</f>
        <v>2500</v>
      </c>
      <c r="I27" s="15"/>
    </row>
    <row r="28" spans="2:9" x14ac:dyDescent="0.25">
      <c r="B28" s="21" t="s">
        <v>30</v>
      </c>
      <c r="C28" s="15"/>
      <c r="D28" s="15">
        <f>D8</f>
        <v>2500</v>
      </c>
      <c r="E28" s="15"/>
      <c r="F28" s="21" t="s">
        <v>30</v>
      </c>
      <c r="G28" s="15"/>
      <c r="H28" s="15">
        <v>2500</v>
      </c>
      <c r="I28" s="15"/>
    </row>
    <row r="29" spans="2:9" x14ac:dyDescent="0.25">
      <c r="B29" s="20"/>
      <c r="C29" s="15"/>
      <c r="D29" s="22"/>
      <c r="E29" s="15"/>
      <c r="F29" s="15"/>
      <c r="G29" s="15"/>
      <c r="H29" s="15"/>
      <c r="I29" s="15"/>
    </row>
    <row r="30" spans="2:9" x14ac:dyDescent="0.25">
      <c r="B30" s="14" t="s">
        <v>9</v>
      </c>
      <c r="C30" s="18">
        <f>C20+C21-D22</f>
        <v>20814</v>
      </c>
      <c r="D30" s="18">
        <f>SUM(D24:D29)</f>
        <v>23519</v>
      </c>
      <c r="E30" s="18">
        <f>C30-D30</f>
        <v>-2705</v>
      </c>
      <c r="F30" s="14" t="s">
        <v>9</v>
      </c>
      <c r="G30" s="18">
        <f>G20+G21-H22</f>
        <v>18774</v>
      </c>
      <c r="H30" s="18">
        <f>SUM(H24:H29)</f>
        <v>23519</v>
      </c>
      <c r="I30" s="18">
        <f>G30-H30</f>
        <v>-4745</v>
      </c>
    </row>
    <row r="32" spans="2:9" x14ac:dyDescent="0.25">
      <c r="B32" t="s">
        <v>21</v>
      </c>
      <c r="D32" t="s">
        <v>22</v>
      </c>
      <c r="G32" t="s">
        <v>23</v>
      </c>
    </row>
    <row r="34" spans="2:7" x14ac:dyDescent="0.25">
      <c r="B34" t="s">
        <v>24</v>
      </c>
      <c r="D34" t="s">
        <v>25</v>
      </c>
      <c r="G34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I14" sqref="I14"/>
    </sheetView>
  </sheetViews>
  <sheetFormatPr defaultRowHeight="15" x14ac:dyDescent="0.25"/>
  <cols>
    <col min="2" max="2" width="16.7109375" customWidth="1"/>
    <col min="3" max="3" width="9.42578125" customWidth="1"/>
  </cols>
  <sheetData>
    <row r="1" spans="1:8" x14ac:dyDescent="0.25">
      <c r="A1" s="1"/>
      <c r="B1" s="1"/>
      <c r="C1" s="1"/>
      <c r="D1" s="1" t="s">
        <v>27</v>
      </c>
      <c r="E1" s="1"/>
      <c r="F1" s="1"/>
      <c r="G1" s="1"/>
      <c r="H1" s="1"/>
    </row>
    <row r="2" spans="1:8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8" x14ac:dyDescent="0.25">
      <c r="A3" s="1"/>
      <c r="B3" s="1"/>
      <c r="C3" s="1"/>
      <c r="D3" s="1" t="s">
        <v>62</v>
      </c>
      <c r="E3" s="1"/>
      <c r="F3" s="1"/>
      <c r="G3" s="1"/>
      <c r="H3" s="1"/>
    </row>
    <row r="4" spans="1:8" x14ac:dyDescent="0.25">
      <c r="A4" s="2" t="s">
        <v>2</v>
      </c>
      <c r="B4" s="2" t="s">
        <v>3</v>
      </c>
      <c r="C4" s="2" t="s">
        <v>61</v>
      </c>
      <c r="D4" s="2" t="s">
        <v>4</v>
      </c>
      <c r="E4" s="2" t="s">
        <v>5</v>
      </c>
      <c r="F4" s="2" t="s">
        <v>6</v>
      </c>
      <c r="G4" s="2" t="s">
        <v>13</v>
      </c>
      <c r="H4" s="2" t="s">
        <v>8</v>
      </c>
    </row>
    <row r="5" spans="1:8" x14ac:dyDescent="0.25">
      <c r="A5" s="3">
        <v>1</v>
      </c>
      <c r="B5" s="3" t="s">
        <v>28</v>
      </c>
      <c r="C5" s="3"/>
      <c r="D5" s="3">
        <f>'AUGUST 19'!G5:G14</f>
        <v>40</v>
      </c>
      <c r="E5" s="3">
        <v>2500</v>
      </c>
      <c r="F5" s="3">
        <f>C5+D5+E5</f>
        <v>2540</v>
      </c>
      <c r="G5" s="3">
        <v>2460</v>
      </c>
      <c r="H5" s="3">
        <f>F5-G5</f>
        <v>80</v>
      </c>
    </row>
    <row r="6" spans="1:8" x14ac:dyDescent="0.25">
      <c r="A6" s="3">
        <v>2</v>
      </c>
      <c r="B6" s="3" t="s">
        <v>57</v>
      </c>
      <c r="C6" s="3"/>
      <c r="D6" s="3">
        <f>'AUGUST 19'!G6:G15</f>
        <v>0</v>
      </c>
      <c r="E6" s="3">
        <v>2500</v>
      </c>
      <c r="F6" s="3">
        <f t="shared" ref="F6:F14" si="0">C6+D6+E6</f>
        <v>2500</v>
      </c>
      <c r="G6" s="3"/>
      <c r="H6" s="3">
        <f t="shared" ref="H6:H14" si="1">F6-G6</f>
        <v>2500</v>
      </c>
    </row>
    <row r="7" spans="1:8" x14ac:dyDescent="0.25">
      <c r="A7" s="3">
        <v>3</v>
      </c>
      <c r="B7" s="3" t="s">
        <v>29</v>
      </c>
      <c r="C7" s="3"/>
      <c r="D7" s="3">
        <f>'AUGUST 19'!G7:G16</f>
        <v>1000</v>
      </c>
      <c r="E7" s="3">
        <v>2500</v>
      </c>
      <c r="F7" s="3">
        <f t="shared" si="0"/>
        <v>3500</v>
      </c>
      <c r="G7" s="3">
        <f>1000+500</f>
        <v>1500</v>
      </c>
      <c r="H7" s="3">
        <f t="shared" si="1"/>
        <v>2000</v>
      </c>
    </row>
    <row r="8" spans="1:8" x14ac:dyDescent="0.25">
      <c r="A8" s="3">
        <v>4</v>
      </c>
      <c r="B8" s="3" t="s">
        <v>60</v>
      </c>
      <c r="C8" s="3">
        <v>2500</v>
      </c>
      <c r="D8" s="3">
        <f>'AUGUST 19'!G8:G17</f>
        <v>0</v>
      </c>
      <c r="E8" s="3">
        <v>2500</v>
      </c>
      <c r="F8" s="3">
        <f t="shared" si="0"/>
        <v>5000</v>
      </c>
      <c r="G8" s="3">
        <v>5000</v>
      </c>
      <c r="H8" s="3">
        <f t="shared" si="1"/>
        <v>0</v>
      </c>
    </row>
    <row r="9" spans="1:8" x14ac:dyDescent="0.25">
      <c r="A9" s="3">
        <v>5</v>
      </c>
      <c r="B9" s="3" t="s">
        <v>31</v>
      </c>
      <c r="C9" s="3"/>
      <c r="D9" s="3">
        <f>'AUGUST 19'!G9:G18</f>
        <v>0</v>
      </c>
      <c r="E9" s="3">
        <v>2500</v>
      </c>
      <c r="F9" s="3">
        <f t="shared" si="0"/>
        <v>2500</v>
      </c>
      <c r="G9" s="3">
        <v>2700</v>
      </c>
      <c r="H9" s="3">
        <f t="shared" si="1"/>
        <v>-200</v>
      </c>
    </row>
    <row r="10" spans="1:8" x14ac:dyDescent="0.25">
      <c r="A10" s="3">
        <v>6</v>
      </c>
      <c r="B10" s="23" t="s">
        <v>54</v>
      </c>
      <c r="C10" s="23"/>
      <c r="D10" s="3">
        <f>'AUGUST 19'!G10:G19</f>
        <v>0</v>
      </c>
      <c r="E10" s="3">
        <v>2500</v>
      </c>
      <c r="F10" s="3">
        <f t="shared" si="0"/>
        <v>2500</v>
      </c>
      <c r="G10" s="3">
        <v>2500</v>
      </c>
      <c r="H10" s="3">
        <f t="shared" si="1"/>
        <v>0</v>
      </c>
    </row>
    <row r="11" spans="1:8" x14ac:dyDescent="0.25">
      <c r="A11" s="3">
        <v>7</v>
      </c>
      <c r="B11" s="3" t="s">
        <v>32</v>
      </c>
      <c r="C11" s="3"/>
      <c r="D11" s="3">
        <f>'AUGUST 19'!G11:G20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8" x14ac:dyDescent="0.25">
      <c r="A12" s="3">
        <v>8</v>
      </c>
      <c r="B12" s="3" t="s">
        <v>33</v>
      </c>
      <c r="C12" s="3"/>
      <c r="D12" s="3">
        <f>'AUGUST 19'!G12:G21</f>
        <v>1000</v>
      </c>
      <c r="E12" s="3">
        <v>2500</v>
      </c>
      <c r="F12" s="3">
        <f>C12+D12+E12</f>
        <v>3500</v>
      </c>
      <c r="G12" s="3">
        <v>2500</v>
      </c>
      <c r="H12" s="3">
        <f t="shared" si="1"/>
        <v>1000</v>
      </c>
    </row>
    <row r="13" spans="1:8" x14ac:dyDescent="0.25">
      <c r="A13" s="3">
        <v>9</v>
      </c>
      <c r="B13" s="3" t="s">
        <v>34</v>
      </c>
      <c r="C13" s="3"/>
      <c r="D13" s="3">
        <f>'AUGUST 19'!G13:G22</f>
        <v>0</v>
      </c>
      <c r="E13" s="3">
        <v>2500</v>
      </c>
      <c r="F13" s="3">
        <f t="shared" si="0"/>
        <v>2500</v>
      </c>
      <c r="G13" s="3">
        <v>2500</v>
      </c>
      <c r="H13" s="3">
        <f t="shared" si="1"/>
        <v>0</v>
      </c>
    </row>
    <row r="14" spans="1:8" x14ac:dyDescent="0.25">
      <c r="A14" s="3">
        <v>10</v>
      </c>
      <c r="B14" s="2" t="s">
        <v>35</v>
      </c>
      <c r="C14" s="2"/>
      <c r="D14" s="3">
        <f>'AUGUST 19'!G14:G23</f>
        <v>0</v>
      </c>
      <c r="E14" s="3"/>
      <c r="F14" s="3">
        <f t="shared" si="0"/>
        <v>0</v>
      </c>
      <c r="G14" s="3"/>
      <c r="H14" s="3">
        <f t="shared" si="1"/>
        <v>0</v>
      </c>
    </row>
    <row r="15" spans="1:8" x14ac:dyDescent="0.25">
      <c r="A15" s="3"/>
      <c r="B15" s="2" t="s">
        <v>9</v>
      </c>
      <c r="C15" s="2">
        <f>SUM(C5:C14)</f>
        <v>2500</v>
      </c>
      <c r="D15" s="3">
        <f>'AUGUST 19'!G15:G24</f>
        <v>2040</v>
      </c>
      <c r="E15" s="2">
        <f>SUM(E5:E14)</f>
        <v>20000</v>
      </c>
      <c r="F15" s="3">
        <f>C15+D15+E15</f>
        <v>24540</v>
      </c>
      <c r="G15" s="2">
        <f>SUM(G5:G14)</f>
        <v>19160</v>
      </c>
      <c r="H15" s="2">
        <f>SUM(H5:H14)</f>
        <v>5380</v>
      </c>
    </row>
    <row r="16" spans="1:8" x14ac:dyDescent="0.25">
      <c r="A16" s="4"/>
      <c r="B16" s="5"/>
      <c r="C16" s="5"/>
      <c r="D16" s="5"/>
      <c r="E16" s="5" t="s">
        <v>10</v>
      </c>
      <c r="F16" s="5"/>
      <c r="G16" s="5"/>
      <c r="H16" s="4"/>
    </row>
    <row r="17" spans="2:10" x14ac:dyDescent="0.25">
      <c r="B17" s="6" t="s">
        <v>11</v>
      </c>
      <c r="C17" s="6"/>
      <c r="D17" s="7"/>
      <c r="E17" s="8"/>
      <c r="F17" s="9"/>
      <c r="G17" s="10"/>
      <c r="H17" s="11"/>
      <c r="I17" s="10"/>
      <c r="J17" s="6"/>
    </row>
    <row r="18" spans="2:10" x14ac:dyDescent="0.25">
      <c r="B18" s="12" t="s">
        <v>12</v>
      </c>
      <c r="C18" s="12"/>
      <c r="D18" s="12"/>
      <c r="E18" s="12"/>
      <c r="F18" s="13"/>
      <c r="G18" s="12" t="s">
        <v>13</v>
      </c>
      <c r="H18" s="6"/>
      <c r="I18" s="6"/>
      <c r="J18" s="6"/>
    </row>
    <row r="19" spans="2:10" x14ac:dyDescent="0.25">
      <c r="B19" s="14" t="s">
        <v>14</v>
      </c>
      <c r="C19" s="14"/>
      <c r="D19" s="14" t="s">
        <v>15</v>
      </c>
      <c r="E19" s="14" t="s">
        <v>16</v>
      </c>
      <c r="F19" s="14" t="s">
        <v>17</v>
      </c>
      <c r="G19" s="14" t="s">
        <v>14</v>
      </c>
      <c r="H19" s="14" t="s">
        <v>15</v>
      </c>
      <c r="I19" s="14" t="s">
        <v>16</v>
      </c>
      <c r="J19" s="14" t="s">
        <v>17</v>
      </c>
    </row>
    <row r="20" spans="2:10" x14ac:dyDescent="0.25">
      <c r="B20" s="15" t="s">
        <v>63</v>
      </c>
      <c r="C20" s="15"/>
      <c r="D20" s="16">
        <f>E15</f>
        <v>20000</v>
      </c>
      <c r="E20" s="15"/>
      <c r="F20" s="15"/>
      <c r="G20" s="15" t="s">
        <v>63</v>
      </c>
      <c r="H20" s="16">
        <f>G15</f>
        <v>19160</v>
      </c>
      <c r="I20" s="15"/>
      <c r="J20" s="15"/>
    </row>
    <row r="21" spans="2:10" x14ac:dyDescent="0.25">
      <c r="B21" s="15" t="s">
        <v>4</v>
      </c>
      <c r="C21" s="15"/>
      <c r="D21" s="16">
        <f>'AUGUST 19'!E30</f>
        <v>-2705</v>
      </c>
      <c r="E21" s="15"/>
      <c r="F21" s="15"/>
      <c r="G21" s="15" t="s">
        <v>4</v>
      </c>
      <c r="H21" s="16">
        <f>'AUGUST 19'!I30</f>
        <v>-4745</v>
      </c>
      <c r="I21" s="15"/>
      <c r="J21" s="15"/>
    </row>
    <row r="22" spans="2:10" x14ac:dyDescent="0.25">
      <c r="B22" s="24" t="s">
        <v>61</v>
      </c>
      <c r="D22">
        <v>2500</v>
      </c>
      <c r="I22" s="15"/>
      <c r="J22" s="15"/>
    </row>
    <row r="23" spans="2:10" x14ac:dyDescent="0.25">
      <c r="B23" s="15" t="s">
        <v>19</v>
      </c>
      <c r="C23" s="15"/>
      <c r="D23" s="17">
        <v>0.1</v>
      </c>
      <c r="E23" s="16">
        <f>D20*D23</f>
        <v>2000</v>
      </c>
      <c r="F23" s="15"/>
      <c r="G23" s="15" t="s">
        <v>19</v>
      </c>
      <c r="H23" s="17">
        <v>0.1</v>
      </c>
      <c r="I23" s="16">
        <f>E23</f>
        <v>2000</v>
      </c>
      <c r="J23" s="15"/>
    </row>
    <row r="24" spans="2:10" x14ac:dyDescent="0.25">
      <c r="B24" s="14" t="s">
        <v>20</v>
      </c>
      <c r="C24" s="14"/>
      <c r="D24" s="16"/>
      <c r="E24" s="14"/>
      <c r="F24" s="14"/>
      <c r="G24" s="14" t="s">
        <v>20</v>
      </c>
      <c r="H24" s="18"/>
      <c r="I24" s="14"/>
      <c r="J24" s="14"/>
    </row>
    <row r="25" spans="2:10" x14ac:dyDescent="0.25">
      <c r="B25" s="19" t="s">
        <v>64</v>
      </c>
      <c r="C25" s="17">
        <v>0.3</v>
      </c>
      <c r="D25" s="15"/>
      <c r="E25" s="15">
        <f>C25*E8</f>
        <v>750</v>
      </c>
      <c r="F25" s="15"/>
      <c r="G25" s="19" t="s">
        <v>64</v>
      </c>
      <c r="H25" s="17">
        <v>0.3</v>
      </c>
      <c r="I25" s="15">
        <f>E25</f>
        <v>750</v>
      </c>
      <c r="J25" s="15"/>
    </row>
    <row r="26" spans="2:10" x14ac:dyDescent="0.25">
      <c r="B26" s="20" t="s">
        <v>65</v>
      </c>
      <c r="C26" s="20"/>
      <c r="D26" s="15"/>
      <c r="E26" s="15">
        <v>17102</v>
      </c>
      <c r="F26" s="15"/>
      <c r="G26" s="20" t="s">
        <v>65</v>
      </c>
      <c r="H26" s="20"/>
      <c r="I26" s="15">
        <f>E26</f>
        <v>17102</v>
      </c>
      <c r="J26" s="15"/>
    </row>
    <row r="27" spans="2:10" x14ac:dyDescent="0.25">
      <c r="B27" s="20"/>
      <c r="C27" s="20"/>
      <c r="D27" s="15"/>
      <c r="E27" s="15"/>
      <c r="F27" s="15"/>
      <c r="G27" s="20"/>
      <c r="H27" s="15"/>
      <c r="I27" s="15"/>
      <c r="J27" s="15"/>
    </row>
    <row r="28" spans="2:10" x14ac:dyDescent="0.25">
      <c r="B28" s="20"/>
      <c r="C28" s="20"/>
      <c r="D28" s="15"/>
      <c r="E28" s="15"/>
      <c r="F28" s="15"/>
      <c r="G28" s="20"/>
      <c r="H28" s="15"/>
      <c r="I28" s="15"/>
      <c r="J28" s="15"/>
    </row>
    <row r="29" spans="2:10" x14ac:dyDescent="0.25">
      <c r="B29" s="21"/>
      <c r="C29" s="21"/>
      <c r="D29" s="15"/>
      <c r="E29" s="15"/>
      <c r="F29" s="15"/>
      <c r="G29" s="20"/>
      <c r="H29" s="15"/>
      <c r="I29" s="22"/>
      <c r="J29" s="15"/>
    </row>
    <row r="30" spans="2:10" x14ac:dyDescent="0.25">
      <c r="B30" s="20"/>
      <c r="C30" s="20"/>
      <c r="D30" s="15"/>
      <c r="E30" s="22"/>
      <c r="F30" s="15"/>
      <c r="G30" s="15"/>
      <c r="H30" s="15"/>
      <c r="I30" s="15"/>
      <c r="J30" s="15"/>
    </row>
    <row r="31" spans="2:10" x14ac:dyDescent="0.25">
      <c r="B31" s="14" t="s">
        <v>9</v>
      </c>
      <c r="C31" s="14"/>
      <c r="D31" s="18">
        <f>D20+D21+D22-E23</f>
        <v>17795</v>
      </c>
      <c r="E31" s="18">
        <f>SUM(E25:E30)</f>
        <v>17852</v>
      </c>
      <c r="F31" s="18">
        <f>D31-E31</f>
        <v>-57</v>
      </c>
      <c r="G31" s="14" t="s">
        <v>9</v>
      </c>
      <c r="H31" s="18">
        <f>H20+H21-I23</f>
        <v>12415</v>
      </c>
      <c r="I31" s="18">
        <f>SUM(I25:I30)</f>
        <v>17852</v>
      </c>
      <c r="J31" s="18">
        <f>H31-I31</f>
        <v>-5437</v>
      </c>
    </row>
    <row r="33" spans="2:8" x14ac:dyDescent="0.25">
      <c r="B33" t="s">
        <v>21</v>
      </c>
      <c r="E33" t="s">
        <v>22</v>
      </c>
      <c r="H33" t="s">
        <v>23</v>
      </c>
    </row>
    <row r="35" spans="2:8" x14ac:dyDescent="0.25">
      <c r="B35" t="s">
        <v>66</v>
      </c>
      <c r="E35" t="s">
        <v>25</v>
      </c>
      <c r="H35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L19" sqref="L19"/>
    </sheetView>
  </sheetViews>
  <sheetFormatPr defaultRowHeight="15" x14ac:dyDescent="0.25"/>
  <cols>
    <col min="2" max="2" width="18" customWidth="1"/>
    <col min="3" max="3" width="9" customWidth="1"/>
    <col min="4" max="4" width="6.42578125" customWidth="1"/>
    <col min="5" max="5" width="7.42578125" customWidth="1"/>
    <col min="6" max="6" width="7.7109375" customWidth="1"/>
    <col min="7" max="7" width="7.28515625" customWidth="1"/>
  </cols>
  <sheetData>
    <row r="1" spans="1:8" x14ac:dyDescent="0.25">
      <c r="A1" s="1"/>
      <c r="B1" s="1"/>
      <c r="C1" s="1"/>
      <c r="D1" s="1" t="s">
        <v>27</v>
      </c>
      <c r="E1" s="1"/>
      <c r="F1" s="1"/>
      <c r="G1" s="1"/>
      <c r="H1" s="1"/>
    </row>
    <row r="2" spans="1:8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8" x14ac:dyDescent="0.25">
      <c r="A3" s="1"/>
      <c r="B3" s="1"/>
      <c r="C3" s="1"/>
      <c r="D3" s="1" t="s">
        <v>67</v>
      </c>
      <c r="E3" s="1"/>
      <c r="F3" s="1"/>
      <c r="G3" s="1"/>
      <c r="H3" s="1"/>
    </row>
    <row r="4" spans="1:8" x14ac:dyDescent="0.25">
      <c r="A4" s="2" t="s">
        <v>2</v>
      </c>
      <c r="B4" s="2" t="s">
        <v>3</v>
      </c>
      <c r="C4" s="2" t="s">
        <v>61</v>
      </c>
      <c r="D4" s="2" t="s">
        <v>4</v>
      </c>
      <c r="E4" s="2" t="s">
        <v>5</v>
      </c>
      <c r="F4" s="2" t="s">
        <v>6</v>
      </c>
      <c r="G4" s="2" t="s">
        <v>13</v>
      </c>
      <c r="H4" s="2" t="s">
        <v>8</v>
      </c>
    </row>
    <row r="5" spans="1:8" x14ac:dyDescent="0.25">
      <c r="A5" s="3">
        <v>1</v>
      </c>
      <c r="B5" s="3" t="s">
        <v>28</v>
      </c>
      <c r="C5" s="3"/>
      <c r="D5" s="3">
        <f>'SEPTEMBER 19'!H5:H14</f>
        <v>80</v>
      </c>
      <c r="E5" s="3">
        <v>2500</v>
      </c>
      <c r="F5" s="3">
        <f>C5+D5+E5</f>
        <v>2580</v>
      </c>
      <c r="G5" s="3">
        <v>2500</v>
      </c>
      <c r="H5" s="3">
        <f>F5-G5</f>
        <v>80</v>
      </c>
    </row>
    <row r="6" spans="1:8" x14ac:dyDescent="0.25">
      <c r="A6" s="3">
        <v>2</v>
      </c>
      <c r="B6" s="3" t="s">
        <v>57</v>
      </c>
      <c r="C6" s="3"/>
      <c r="D6" s="3">
        <f>'SEPTEMBER 19'!H6:H15</f>
        <v>2500</v>
      </c>
      <c r="E6" s="3">
        <v>2500</v>
      </c>
      <c r="F6" s="3">
        <f t="shared" ref="F6:F14" si="0">C6+D6+E6</f>
        <v>5000</v>
      </c>
      <c r="G6" s="3">
        <f>2500+1500</f>
        <v>4000</v>
      </c>
      <c r="H6" s="3">
        <f t="shared" ref="H6:H14" si="1">F6-G6</f>
        <v>1000</v>
      </c>
    </row>
    <row r="7" spans="1:8" x14ac:dyDescent="0.25">
      <c r="A7" s="3">
        <v>3</v>
      </c>
      <c r="B7" s="3" t="s">
        <v>29</v>
      </c>
      <c r="C7" s="3"/>
      <c r="D7" s="3">
        <f>'SEPTEMBER 19'!H7:H16</f>
        <v>2000</v>
      </c>
      <c r="E7" s="3">
        <v>2500</v>
      </c>
      <c r="F7" s="3">
        <f t="shared" si="0"/>
        <v>4500</v>
      </c>
      <c r="G7" s="3">
        <f>1000+500+1000+2000</f>
        <v>4500</v>
      </c>
      <c r="H7" s="3">
        <f t="shared" si="1"/>
        <v>0</v>
      </c>
    </row>
    <row r="8" spans="1:8" x14ac:dyDescent="0.25">
      <c r="A8" s="3">
        <v>4</v>
      </c>
      <c r="B8" s="3" t="s">
        <v>60</v>
      </c>
      <c r="C8" s="3"/>
      <c r="D8" s="3">
        <f>'SEPTEMBER 19'!H8:H17</f>
        <v>0</v>
      </c>
      <c r="E8" s="3">
        <v>2500</v>
      </c>
      <c r="F8" s="3">
        <f t="shared" si="0"/>
        <v>2500</v>
      </c>
      <c r="G8" s="3">
        <f>500+2000</f>
        <v>2500</v>
      </c>
      <c r="H8" s="3">
        <f t="shared" si="1"/>
        <v>0</v>
      </c>
    </row>
    <row r="9" spans="1:8" x14ac:dyDescent="0.25">
      <c r="A9" s="3">
        <v>5</v>
      </c>
      <c r="B9" s="3" t="s">
        <v>31</v>
      </c>
      <c r="C9" s="3"/>
      <c r="D9" s="3">
        <f>'SEPTEMBER 19'!H9:H18</f>
        <v>-200</v>
      </c>
      <c r="E9" s="3">
        <v>2700</v>
      </c>
      <c r="F9" s="3">
        <f t="shared" si="0"/>
        <v>2500</v>
      </c>
      <c r="G9" s="3">
        <v>2500</v>
      </c>
      <c r="H9" s="3">
        <f t="shared" si="1"/>
        <v>0</v>
      </c>
    </row>
    <row r="10" spans="1:8" x14ac:dyDescent="0.25">
      <c r="A10" s="3">
        <v>6</v>
      </c>
      <c r="B10" s="23" t="s">
        <v>54</v>
      </c>
      <c r="C10" s="23"/>
      <c r="D10" s="3">
        <f>'SEPTEMBER 19'!H10:H19</f>
        <v>0</v>
      </c>
      <c r="E10" s="3">
        <v>2500</v>
      </c>
      <c r="F10" s="3">
        <f t="shared" si="0"/>
        <v>2500</v>
      </c>
      <c r="G10" s="3"/>
      <c r="H10" s="3">
        <f t="shared" si="1"/>
        <v>2500</v>
      </c>
    </row>
    <row r="11" spans="1:8" x14ac:dyDescent="0.25">
      <c r="A11" s="3">
        <v>7</v>
      </c>
      <c r="B11" s="3" t="s">
        <v>32</v>
      </c>
      <c r="C11" s="3"/>
      <c r="D11" s="3">
        <f>'SEPTEMBER 19'!H11:H20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8" x14ac:dyDescent="0.25">
      <c r="A12" s="3">
        <v>8</v>
      </c>
      <c r="B12" s="3" t="s">
        <v>33</v>
      </c>
      <c r="C12" s="3"/>
      <c r="D12" s="3">
        <f>'SEPTEMBER 19'!H12:H21</f>
        <v>1000</v>
      </c>
      <c r="E12" s="3">
        <v>2500</v>
      </c>
      <c r="F12" s="3">
        <f t="shared" si="0"/>
        <v>3500</v>
      </c>
      <c r="G12" s="3">
        <f>1500+2000</f>
        <v>3500</v>
      </c>
      <c r="H12" s="3">
        <f t="shared" si="1"/>
        <v>0</v>
      </c>
    </row>
    <row r="13" spans="1:8" x14ac:dyDescent="0.25">
      <c r="A13" s="3">
        <v>9</v>
      </c>
      <c r="B13" s="3" t="s">
        <v>34</v>
      </c>
      <c r="C13" s="3"/>
      <c r="D13" s="3">
        <f>'SEPTEMBER 19'!H13:H22</f>
        <v>0</v>
      </c>
      <c r="E13" s="3">
        <v>2500</v>
      </c>
      <c r="F13" s="3">
        <f t="shared" si="0"/>
        <v>2500</v>
      </c>
      <c r="G13" s="3">
        <v>2500</v>
      </c>
      <c r="H13" s="3">
        <f t="shared" si="1"/>
        <v>0</v>
      </c>
    </row>
    <row r="14" spans="1:8" x14ac:dyDescent="0.25">
      <c r="A14" s="3">
        <v>10</v>
      </c>
      <c r="B14" s="2" t="s">
        <v>35</v>
      </c>
      <c r="C14" s="2"/>
      <c r="D14" s="3">
        <f>'SEPTEMBER 19'!H14:H23</f>
        <v>0</v>
      </c>
      <c r="E14" s="3"/>
      <c r="F14" s="3">
        <f t="shared" si="0"/>
        <v>0</v>
      </c>
      <c r="G14" s="3"/>
      <c r="H14" s="3">
        <f t="shared" si="1"/>
        <v>0</v>
      </c>
    </row>
    <row r="15" spans="1:8" x14ac:dyDescent="0.25">
      <c r="A15" s="3"/>
      <c r="B15" s="2" t="s">
        <v>9</v>
      </c>
      <c r="C15" s="2">
        <f>SUM(C5:C14)</f>
        <v>0</v>
      </c>
      <c r="D15" s="3">
        <f>'SEPTEMBER 19'!H15:H24</f>
        <v>5380</v>
      </c>
      <c r="E15" s="2">
        <f>SUM(E5:E14)</f>
        <v>20200</v>
      </c>
      <c r="F15" s="3">
        <f>C15+D15+E15</f>
        <v>25580</v>
      </c>
      <c r="G15" s="2">
        <f>SUM(G5:G14)</f>
        <v>22000</v>
      </c>
      <c r="H15" s="2">
        <f>SUM(H5:H14)</f>
        <v>3580</v>
      </c>
    </row>
    <row r="16" spans="1:8" x14ac:dyDescent="0.25">
      <c r="A16" s="4"/>
      <c r="B16" s="5"/>
      <c r="C16" s="5"/>
      <c r="D16" s="5"/>
      <c r="E16" s="5" t="s">
        <v>10</v>
      </c>
      <c r="F16" s="5"/>
      <c r="G16" s="5"/>
      <c r="H16" s="4"/>
    </row>
    <row r="17" spans="2:10" x14ac:dyDescent="0.25">
      <c r="B17" s="6" t="s">
        <v>11</v>
      </c>
      <c r="C17" s="6"/>
      <c r="D17" s="7"/>
      <c r="E17" s="8"/>
      <c r="F17" s="9"/>
      <c r="G17" s="10"/>
      <c r="H17" s="11"/>
      <c r="I17" s="10"/>
      <c r="J17" s="6"/>
    </row>
    <row r="18" spans="2:10" x14ac:dyDescent="0.25">
      <c r="B18" s="12" t="s">
        <v>12</v>
      </c>
      <c r="C18" s="12"/>
      <c r="D18" s="12"/>
      <c r="E18" s="12"/>
      <c r="F18" s="13"/>
      <c r="G18" s="12" t="s">
        <v>13</v>
      </c>
      <c r="H18" s="6"/>
      <c r="I18" s="6"/>
      <c r="J18" s="6"/>
    </row>
    <row r="19" spans="2:10" x14ac:dyDescent="0.25">
      <c r="B19" s="14" t="s">
        <v>14</v>
      </c>
      <c r="C19" s="14"/>
      <c r="D19" s="14" t="s">
        <v>15</v>
      </c>
      <c r="E19" s="14" t="s">
        <v>16</v>
      </c>
      <c r="F19" s="14" t="s">
        <v>17</v>
      </c>
      <c r="G19" s="14" t="s">
        <v>14</v>
      </c>
      <c r="H19" s="14" t="s">
        <v>15</v>
      </c>
      <c r="I19" s="14" t="s">
        <v>16</v>
      </c>
      <c r="J19" s="14" t="s">
        <v>17</v>
      </c>
    </row>
    <row r="20" spans="2:10" x14ac:dyDescent="0.25">
      <c r="B20" s="15" t="s">
        <v>68</v>
      </c>
      <c r="C20" s="15"/>
      <c r="D20" s="16">
        <f>E15</f>
        <v>20200</v>
      </c>
      <c r="E20" s="15"/>
      <c r="F20" s="15"/>
      <c r="G20" s="15" t="s">
        <v>68</v>
      </c>
      <c r="H20" s="16">
        <f>G15</f>
        <v>22000</v>
      </c>
      <c r="I20" s="15"/>
      <c r="J20" s="15"/>
    </row>
    <row r="21" spans="2:10" x14ac:dyDescent="0.25">
      <c r="B21" s="15" t="s">
        <v>4</v>
      </c>
      <c r="C21" s="15"/>
      <c r="D21" s="16">
        <f>'SEPTEMBER 19'!F31</f>
        <v>-57</v>
      </c>
      <c r="E21" s="15"/>
      <c r="F21" s="15"/>
      <c r="G21" s="15" t="s">
        <v>4</v>
      </c>
      <c r="H21" s="16">
        <f>'SEPTEMBER 19'!J31</f>
        <v>-5437</v>
      </c>
      <c r="I21" s="15"/>
      <c r="J21" s="15"/>
    </row>
    <row r="22" spans="2:10" x14ac:dyDescent="0.25">
      <c r="B22" s="24" t="s">
        <v>61</v>
      </c>
      <c r="I22" s="15"/>
      <c r="J22" s="15"/>
    </row>
    <row r="23" spans="2:10" x14ac:dyDescent="0.25">
      <c r="B23" s="15" t="s">
        <v>19</v>
      </c>
      <c r="C23" s="15"/>
      <c r="D23" s="17">
        <v>0.1</v>
      </c>
      <c r="E23" s="16">
        <f>D20*D23</f>
        <v>2020</v>
      </c>
      <c r="F23" s="15"/>
      <c r="G23" s="15" t="s">
        <v>19</v>
      </c>
      <c r="H23" s="17">
        <v>0.1</v>
      </c>
      <c r="I23" s="16">
        <f>E23</f>
        <v>2020</v>
      </c>
      <c r="J23" s="15"/>
    </row>
    <row r="24" spans="2:10" x14ac:dyDescent="0.25">
      <c r="B24" s="14" t="s">
        <v>20</v>
      </c>
      <c r="C24" s="14"/>
      <c r="D24" s="16"/>
      <c r="E24" s="14"/>
      <c r="F24" s="14"/>
      <c r="G24" s="14" t="s">
        <v>20</v>
      </c>
      <c r="H24" s="18"/>
      <c r="I24" s="14"/>
      <c r="J24" s="14"/>
    </row>
    <row r="25" spans="2:10" x14ac:dyDescent="0.25">
      <c r="B25" s="19" t="s">
        <v>69</v>
      </c>
      <c r="C25" s="17"/>
      <c r="D25" s="15"/>
      <c r="E25" s="15">
        <v>18102</v>
      </c>
      <c r="F25" s="15"/>
      <c r="G25" s="19" t="s">
        <v>69</v>
      </c>
      <c r="H25" s="17"/>
      <c r="I25" s="15">
        <v>18102</v>
      </c>
      <c r="J25" s="15"/>
    </row>
    <row r="26" spans="2:10" x14ac:dyDescent="0.25">
      <c r="B26" s="20"/>
      <c r="C26" s="20"/>
      <c r="D26" s="15"/>
      <c r="E26" s="15"/>
      <c r="F26" s="15"/>
      <c r="G26" s="20"/>
      <c r="H26" s="20"/>
      <c r="I26" s="15"/>
      <c r="J26" s="15"/>
    </row>
    <row r="27" spans="2:10" x14ac:dyDescent="0.25">
      <c r="B27" s="20"/>
      <c r="C27" s="20"/>
      <c r="D27" s="15"/>
      <c r="E27" s="15"/>
      <c r="F27" s="15"/>
      <c r="G27" s="20"/>
      <c r="H27" s="15"/>
      <c r="I27" s="15"/>
      <c r="J27" s="15"/>
    </row>
    <row r="28" spans="2:10" x14ac:dyDescent="0.25">
      <c r="B28" s="20"/>
      <c r="C28" s="20"/>
      <c r="D28" s="15"/>
      <c r="E28" s="15"/>
      <c r="F28" s="15"/>
      <c r="G28" s="20"/>
      <c r="H28" s="15"/>
      <c r="I28" s="15"/>
      <c r="J28" s="15"/>
    </row>
    <row r="29" spans="2:10" x14ac:dyDescent="0.25">
      <c r="B29" s="21"/>
      <c r="C29" s="21"/>
      <c r="D29" s="15"/>
      <c r="E29" s="15"/>
      <c r="F29" s="15"/>
      <c r="G29" s="20"/>
      <c r="H29" s="15"/>
      <c r="I29" s="22"/>
      <c r="J29" s="15"/>
    </row>
    <row r="30" spans="2:10" x14ac:dyDescent="0.25">
      <c r="B30" s="20"/>
      <c r="C30" s="20"/>
      <c r="D30" s="15"/>
      <c r="E30" s="22"/>
      <c r="F30" s="15"/>
      <c r="G30" s="15"/>
      <c r="H30" s="15"/>
      <c r="I30" s="15"/>
      <c r="J30" s="15"/>
    </row>
    <row r="31" spans="2:10" x14ac:dyDescent="0.25">
      <c r="B31" s="14" t="s">
        <v>9</v>
      </c>
      <c r="C31" s="14"/>
      <c r="D31" s="18">
        <f>D20+D21+D22-E23</f>
        <v>18123</v>
      </c>
      <c r="E31" s="18">
        <f>SUM(E25:E30)</f>
        <v>18102</v>
      </c>
      <c r="F31" s="18">
        <f>D31-E31</f>
        <v>21</v>
      </c>
      <c r="G31" s="14" t="s">
        <v>9</v>
      </c>
      <c r="H31" s="18">
        <f>H20+H21-I23</f>
        <v>14543</v>
      </c>
      <c r="I31" s="18">
        <f>SUM(I25:I30)</f>
        <v>18102</v>
      </c>
      <c r="J31" s="18">
        <f>H31-I31</f>
        <v>-3559</v>
      </c>
    </row>
    <row r="33" spans="2:8" x14ac:dyDescent="0.25">
      <c r="B33" t="s">
        <v>21</v>
      </c>
      <c r="E33" t="s">
        <v>22</v>
      </c>
      <c r="H33" t="s">
        <v>23</v>
      </c>
    </row>
    <row r="35" spans="2:8" x14ac:dyDescent="0.25">
      <c r="B35" t="s">
        <v>66</v>
      </c>
      <c r="E35" t="s">
        <v>25</v>
      </c>
      <c r="H35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M28" sqref="M28"/>
    </sheetView>
  </sheetViews>
  <sheetFormatPr defaultRowHeight="15" x14ac:dyDescent="0.25"/>
  <sheetData>
    <row r="1" spans="1:8" x14ac:dyDescent="0.25">
      <c r="A1" s="1"/>
      <c r="B1" s="1"/>
      <c r="C1" s="1"/>
      <c r="D1" s="1" t="s">
        <v>27</v>
      </c>
      <c r="E1" s="1"/>
      <c r="F1" s="1"/>
      <c r="G1" s="1"/>
      <c r="H1" s="1"/>
    </row>
    <row r="2" spans="1:8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8" x14ac:dyDescent="0.25">
      <c r="A3" s="1"/>
      <c r="B3" s="1"/>
      <c r="C3" s="1"/>
      <c r="D3" s="1" t="s">
        <v>71</v>
      </c>
      <c r="E3" s="1"/>
      <c r="F3" s="1"/>
      <c r="G3" s="1"/>
      <c r="H3" s="1"/>
    </row>
    <row r="4" spans="1:8" x14ac:dyDescent="0.25">
      <c r="A4" s="2" t="s">
        <v>2</v>
      </c>
      <c r="B4" s="2" t="s">
        <v>3</v>
      </c>
      <c r="C4" s="2" t="s">
        <v>61</v>
      </c>
      <c r="D4" s="2" t="s">
        <v>4</v>
      </c>
      <c r="E4" s="2" t="s">
        <v>5</v>
      </c>
      <c r="F4" s="2" t="s">
        <v>6</v>
      </c>
      <c r="G4" s="2" t="s">
        <v>13</v>
      </c>
      <c r="H4" s="2" t="s">
        <v>8</v>
      </c>
    </row>
    <row r="5" spans="1:8" x14ac:dyDescent="0.25">
      <c r="A5" s="3">
        <v>1</v>
      </c>
      <c r="B5" s="3" t="s">
        <v>28</v>
      </c>
      <c r="C5" s="3"/>
      <c r="D5" s="3">
        <f>'OCTOBER 19'!H5:H15</f>
        <v>80</v>
      </c>
      <c r="E5" s="3">
        <v>2500</v>
      </c>
      <c r="F5" s="3">
        <f>C5+D5+E5</f>
        <v>2580</v>
      </c>
      <c r="G5" s="3">
        <v>2500</v>
      </c>
      <c r="H5" s="3">
        <f>F5-G5</f>
        <v>80</v>
      </c>
    </row>
    <row r="6" spans="1:8" x14ac:dyDescent="0.25">
      <c r="A6" s="3">
        <v>2</v>
      </c>
      <c r="B6" s="3" t="s">
        <v>57</v>
      </c>
      <c r="C6" s="3"/>
      <c r="D6" s="3">
        <f>'OCTOBER 19'!H6:H16</f>
        <v>1000</v>
      </c>
      <c r="E6" s="3">
        <v>2500</v>
      </c>
      <c r="F6" s="3">
        <f t="shared" ref="F6:F14" si="0">C6+D6+E6</f>
        <v>3500</v>
      </c>
      <c r="G6" s="3">
        <f>1000+1500+1000</f>
        <v>3500</v>
      </c>
      <c r="H6" s="3">
        <f t="shared" ref="H6:H14" si="1">F6-G6</f>
        <v>0</v>
      </c>
    </row>
    <row r="7" spans="1:8" x14ac:dyDescent="0.25">
      <c r="A7" s="3">
        <v>3</v>
      </c>
      <c r="B7" s="3" t="s">
        <v>29</v>
      </c>
      <c r="C7" s="3"/>
      <c r="D7" s="3">
        <f>'OCTOBER 19'!H7:H17</f>
        <v>0</v>
      </c>
      <c r="E7" s="3">
        <v>2500</v>
      </c>
      <c r="F7" s="3">
        <f t="shared" si="0"/>
        <v>2500</v>
      </c>
      <c r="G7" s="3">
        <v>1000</v>
      </c>
      <c r="H7" s="3">
        <f t="shared" si="1"/>
        <v>1500</v>
      </c>
    </row>
    <row r="8" spans="1:8" x14ac:dyDescent="0.25">
      <c r="A8" s="3">
        <v>4</v>
      </c>
      <c r="B8" s="3" t="s">
        <v>60</v>
      </c>
      <c r="C8" s="3"/>
      <c r="D8" s="3">
        <f>'OCTOBER 19'!H8:H18</f>
        <v>0</v>
      </c>
      <c r="E8" s="3">
        <v>2500</v>
      </c>
      <c r="F8" s="3">
        <f t="shared" si="0"/>
        <v>2500</v>
      </c>
      <c r="G8" s="3">
        <v>2000</v>
      </c>
      <c r="H8" s="3">
        <f t="shared" si="1"/>
        <v>500</v>
      </c>
    </row>
    <row r="9" spans="1:8" x14ac:dyDescent="0.25">
      <c r="A9" s="3">
        <v>5</v>
      </c>
      <c r="B9" s="3" t="s">
        <v>31</v>
      </c>
      <c r="C9" s="3"/>
      <c r="D9" s="3">
        <f>'OCTOBER 19'!H9:H19</f>
        <v>0</v>
      </c>
      <c r="E9" s="3">
        <v>2500</v>
      </c>
      <c r="F9" s="3">
        <f t="shared" si="0"/>
        <v>2500</v>
      </c>
      <c r="G9" s="3">
        <v>2500</v>
      </c>
      <c r="H9" s="3">
        <f t="shared" si="1"/>
        <v>0</v>
      </c>
    </row>
    <row r="10" spans="1:8" x14ac:dyDescent="0.25">
      <c r="A10" s="3">
        <v>6</v>
      </c>
      <c r="B10" s="23" t="s">
        <v>54</v>
      </c>
      <c r="C10" s="23"/>
      <c r="D10" s="3">
        <f>'OCTOBER 19'!H10:H20</f>
        <v>2500</v>
      </c>
      <c r="E10" s="3">
        <v>2500</v>
      </c>
      <c r="F10" s="3">
        <f t="shared" si="0"/>
        <v>5000</v>
      </c>
      <c r="G10" s="3">
        <v>2500</v>
      </c>
      <c r="H10" s="3">
        <f t="shared" si="1"/>
        <v>2500</v>
      </c>
    </row>
    <row r="11" spans="1:8" x14ac:dyDescent="0.25">
      <c r="A11" s="3">
        <v>7</v>
      </c>
      <c r="B11" s="3" t="s">
        <v>32</v>
      </c>
      <c r="C11" s="3"/>
      <c r="D11" s="3">
        <f>'OCTOBER 19'!H11:H21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8" x14ac:dyDescent="0.25">
      <c r="A12" s="3">
        <v>8</v>
      </c>
      <c r="B12" s="3" t="s">
        <v>33</v>
      </c>
      <c r="C12" s="3"/>
      <c r="D12" s="3">
        <f>'OCTOBER 19'!H12:H22</f>
        <v>0</v>
      </c>
      <c r="E12" s="3">
        <v>2500</v>
      </c>
      <c r="F12" s="3">
        <f t="shared" si="0"/>
        <v>2500</v>
      </c>
      <c r="G12" s="3">
        <f>1500+1000</f>
        <v>2500</v>
      </c>
      <c r="H12" s="3">
        <f t="shared" si="1"/>
        <v>0</v>
      </c>
    </row>
    <row r="13" spans="1:8" x14ac:dyDescent="0.25">
      <c r="A13" s="3">
        <v>9</v>
      </c>
      <c r="B13" s="3" t="s">
        <v>34</v>
      </c>
      <c r="C13" s="3"/>
      <c r="D13" s="3">
        <f>'OCTOBER 19'!H13:H23</f>
        <v>0</v>
      </c>
      <c r="E13" s="3">
        <v>2500</v>
      </c>
      <c r="F13" s="3">
        <f t="shared" si="0"/>
        <v>2500</v>
      </c>
      <c r="G13" s="3">
        <v>2500</v>
      </c>
      <c r="H13" s="3">
        <f t="shared" si="1"/>
        <v>0</v>
      </c>
    </row>
    <row r="14" spans="1:8" x14ac:dyDescent="0.25">
      <c r="A14" s="3">
        <v>10</v>
      </c>
      <c r="B14" s="2" t="s">
        <v>35</v>
      </c>
      <c r="C14" s="2"/>
      <c r="D14" s="3">
        <f>'OCTOBER 19'!H14:H24</f>
        <v>0</v>
      </c>
      <c r="E14" s="3"/>
      <c r="F14" s="3">
        <f t="shared" si="0"/>
        <v>0</v>
      </c>
      <c r="G14" s="3"/>
      <c r="H14" s="3">
        <f t="shared" si="1"/>
        <v>0</v>
      </c>
    </row>
    <row r="15" spans="1:8" x14ac:dyDescent="0.25">
      <c r="A15" s="3"/>
      <c r="B15" s="2" t="s">
        <v>9</v>
      </c>
      <c r="C15" s="2">
        <f>SUM(C5:C14)</f>
        <v>0</v>
      </c>
      <c r="D15" s="3">
        <f>SUM(D5:D14)</f>
        <v>3580</v>
      </c>
      <c r="E15" s="2">
        <f>SUM(E5:E14)</f>
        <v>20000</v>
      </c>
      <c r="F15" s="3">
        <f>C15+D15+E15</f>
        <v>23580</v>
      </c>
      <c r="G15" s="2">
        <f>SUM(G5:G14)</f>
        <v>19000</v>
      </c>
      <c r="H15" s="2">
        <f>SUM(H5:H14)</f>
        <v>4580</v>
      </c>
    </row>
    <row r="16" spans="1:8" x14ac:dyDescent="0.25">
      <c r="A16" s="4"/>
      <c r="B16" s="5"/>
      <c r="C16" s="5"/>
      <c r="D16" s="5"/>
      <c r="E16" s="5" t="s">
        <v>10</v>
      </c>
      <c r="F16" s="5"/>
      <c r="G16" s="5"/>
      <c r="H16" s="4"/>
    </row>
    <row r="17" spans="2:10" x14ac:dyDescent="0.25">
      <c r="B17" s="6" t="s">
        <v>11</v>
      </c>
      <c r="C17" s="6"/>
      <c r="D17" s="7"/>
      <c r="E17" s="8"/>
      <c r="F17" s="9"/>
      <c r="G17" s="10"/>
      <c r="H17" s="11"/>
      <c r="I17" s="10"/>
      <c r="J17" s="6"/>
    </row>
    <row r="18" spans="2:10" x14ac:dyDescent="0.25">
      <c r="B18" s="12" t="s">
        <v>12</v>
      </c>
      <c r="C18" s="12"/>
      <c r="D18" s="12"/>
      <c r="E18" s="12"/>
      <c r="F18" s="13"/>
      <c r="G18" s="12" t="s">
        <v>13</v>
      </c>
      <c r="H18" s="6"/>
      <c r="I18" s="6"/>
      <c r="J18" s="6"/>
    </row>
    <row r="19" spans="2:10" x14ac:dyDescent="0.25">
      <c r="B19" s="14" t="s">
        <v>14</v>
      </c>
      <c r="C19" s="14"/>
      <c r="D19" s="14" t="s">
        <v>15</v>
      </c>
      <c r="E19" s="14" t="s">
        <v>16</v>
      </c>
      <c r="F19" s="14" t="s">
        <v>17</v>
      </c>
      <c r="G19" s="14" t="s">
        <v>14</v>
      </c>
      <c r="H19" s="14" t="s">
        <v>15</v>
      </c>
      <c r="I19" s="14" t="s">
        <v>16</v>
      </c>
      <c r="J19" s="14" t="s">
        <v>17</v>
      </c>
    </row>
    <row r="20" spans="2:10" x14ac:dyDescent="0.25">
      <c r="B20" s="15" t="s">
        <v>70</v>
      </c>
      <c r="C20" s="15"/>
      <c r="D20" s="16">
        <f>E15</f>
        <v>20000</v>
      </c>
      <c r="E20" s="15"/>
      <c r="F20" s="15"/>
      <c r="G20" s="15" t="s">
        <v>70</v>
      </c>
      <c r="H20" s="16">
        <f>G15</f>
        <v>19000</v>
      </c>
      <c r="I20" s="15"/>
      <c r="J20" s="15"/>
    </row>
    <row r="21" spans="2:10" x14ac:dyDescent="0.25">
      <c r="B21" s="15" t="s">
        <v>4</v>
      </c>
      <c r="C21" s="15"/>
      <c r="D21" s="16">
        <f>'OCTOBER 19'!F31</f>
        <v>21</v>
      </c>
      <c r="E21" s="15"/>
      <c r="F21" s="15"/>
      <c r="G21" s="15" t="s">
        <v>4</v>
      </c>
      <c r="H21" s="16">
        <f>'OCTOBER 19'!J31</f>
        <v>-3559</v>
      </c>
      <c r="I21" s="15"/>
      <c r="J21" s="15"/>
    </row>
    <row r="22" spans="2:10" x14ac:dyDescent="0.25">
      <c r="B22" s="24" t="s">
        <v>61</v>
      </c>
      <c r="I22" s="15"/>
      <c r="J22" s="15"/>
    </row>
    <row r="23" spans="2:10" x14ac:dyDescent="0.25">
      <c r="B23" s="15" t="s">
        <v>19</v>
      </c>
      <c r="C23" s="15"/>
      <c r="D23" s="17">
        <v>0.1</v>
      </c>
      <c r="E23" s="16">
        <f>D20*D23</f>
        <v>2000</v>
      </c>
      <c r="F23" s="15"/>
      <c r="G23" s="15" t="s">
        <v>19</v>
      </c>
      <c r="H23" s="17">
        <v>0.1</v>
      </c>
      <c r="I23" s="16">
        <f>E23</f>
        <v>2000</v>
      </c>
      <c r="J23" s="15"/>
    </row>
    <row r="24" spans="2:10" x14ac:dyDescent="0.25">
      <c r="B24" s="14" t="s">
        <v>20</v>
      </c>
      <c r="C24" s="14"/>
      <c r="D24" s="16"/>
      <c r="E24" s="14"/>
      <c r="F24" s="14"/>
      <c r="G24" s="14" t="s">
        <v>20</v>
      </c>
      <c r="H24" s="18"/>
      <c r="I24" s="14"/>
      <c r="J24" s="14"/>
    </row>
    <row r="25" spans="2:10" x14ac:dyDescent="0.25">
      <c r="B25" s="19" t="s">
        <v>72</v>
      </c>
      <c r="C25" s="17"/>
      <c r="D25" s="15"/>
      <c r="E25" s="15">
        <v>10087</v>
      </c>
      <c r="F25" s="15"/>
      <c r="G25" s="19" t="s">
        <v>72</v>
      </c>
      <c r="H25" s="17"/>
      <c r="I25" s="15">
        <v>10087</v>
      </c>
      <c r="J25" s="15"/>
    </row>
    <row r="26" spans="2:10" x14ac:dyDescent="0.25">
      <c r="B26" s="20" t="s">
        <v>73</v>
      </c>
      <c r="C26" s="20"/>
      <c r="D26" s="15"/>
      <c r="E26" s="15">
        <v>7577</v>
      </c>
      <c r="F26" s="15"/>
      <c r="G26" s="20" t="s">
        <v>73</v>
      </c>
      <c r="H26" s="20"/>
      <c r="I26" s="15">
        <v>7577</v>
      </c>
      <c r="J26" s="15"/>
    </row>
    <row r="27" spans="2:10" x14ac:dyDescent="0.25">
      <c r="B27" s="20"/>
      <c r="C27" s="20"/>
      <c r="D27" s="15"/>
      <c r="E27" s="15"/>
      <c r="F27" s="15"/>
      <c r="G27" s="20"/>
      <c r="H27" s="20"/>
      <c r="I27" s="15"/>
      <c r="J27" s="15"/>
    </row>
    <row r="28" spans="2:10" x14ac:dyDescent="0.25">
      <c r="B28" s="20"/>
      <c r="C28" s="20"/>
      <c r="D28" s="15"/>
      <c r="E28" s="15"/>
      <c r="F28" s="15"/>
      <c r="G28" s="20"/>
      <c r="H28" s="15"/>
      <c r="I28" s="15"/>
      <c r="J28" s="15"/>
    </row>
    <row r="29" spans="2:10" x14ac:dyDescent="0.25">
      <c r="B29" s="21"/>
      <c r="C29" s="21"/>
      <c r="D29" s="15"/>
      <c r="E29" s="15"/>
      <c r="F29" s="15"/>
      <c r="G29" s="20"/>
      <c r="H29" s="15"/>
      <c r="I29" s="22"/>
      <c r="J29" s="15"/>
    </row>
    <row r="30" spans="2:10" x14ac:dyDescent="0.25">
      <c r="B30" s="20"/>
      <c r="C30" s="20"/>
      <c r="D30" s="15"/>
      <c r="E30" s="22"/>
      <c r="F30" s="15"/>
      <c r="G30" s="15"/>
      <c r="H30" s="15"/>
      <c r="I30" s="15"/>
      <c r="J30" s="15"/>
    </row>
    <row r="31" spans="2:10" x14ac:dyDescent="0.25">
      <c r="B31" s="14" t="s">
        <v>9</v>
      </c>
      <c r="C31" s="14"/>
      <c r="D31" s="18">
        <f>D20+D21+D22-E23</f>
        <v>18021</v>
      </c>
      <c r="E31" s="18">
        <f>SUM(E25:E30)</f>
        <v>17664</v>
      </c>
      <c r="F31" s="18">
        <f>D31-E31</f>
        <v>357</v>
      </c>
      <c r="G31" s="14" t="s">
        <v>9</v>
      </c>
      <c r="H31" s="18">
        <f>H20+H21-I23</f>
        <v>13441</v>
      </c>
      <c r="I31" s="18">
        <f>SUM(I25:I30)</f>
        <v>17664</v>
      </c>
      <c r="J31" s="18">
        <f>H31-I31</f>
        <v>-4223</v>
      </c>
    </row>
    <row r="33" spans="2:8" x14ac:dyDescent="0.25">
      <c r="B33" t="s">
        <v>21</v>
      </c>
      <c r="E33" t="s">
        <v>22</v>
      </c>
      <c r="H33" t="s">
        <v>23</v>
      </c>
    </row>
    <row r="35" spans="2:8" x14ac:dyDescent="0.25">
      <c r="B35" t="s">
        <v>66</v>
      </c>
      <c r="E35" t="s">
        <v>25</v>
      </c>
      <c r="H35" t="s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J11" sqref="J11"/>
    </sheetView>
  </sheetViews>
  <sheetFormatPr defaultRowHeight="15" x14ac:dyDescent="0.25"/>
  <sheetData>
    <row r="1" spans="1:8" x14ac:dyDescent="0.25">
      <c r="A1" s="1"/>
      <c r="B1" s="1"/>
      <c r="C1" s="1"/>
      <c r="D1" s="1" t="s">
        <v>27</v>
      </c>
      <c r="E1" s="1"/>
      <c r="F1" s="1"/>
      <c r="G1" s="1"/>
      <c r="H1" s="1"/>
    </row>
    <row r="2" spans="1:8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8" x14ac:dyDescent="0.25">
      <c r="A3" s="1"/>
      <c r="B3" s="1"/>
      <c r="C3" s="1"/>
      <c r="D3" s="1" t="s">
        <v>75</v>
      </c>
      <c r="E3" s="1"/>
      <c r="F3" s="1"/>
      <c r="G3" s="1"/>
      <c r="H3" s="1"/>
    </row>
    <row r="4" spans="1:8" x14ac:dyDescent="0.25">
      <c r="A4" s="2" t="s">
        <v>2</v>
      </c>
      <c r="B4" s="2" t="s">
        <v>3</v>
      </c>
      <c r="C4" s="2" t="s">
        <v>61</v>
      </c>
      <c r="D4" s="2" t="s">
        <v>4</v>
      </c>
      <c r="E4" s="2" t="s">
        <v>5</v>
      </c>
      <c r="F4" s="2" t="s">
        <v>6</v>
      </c>
      <c r="G4" s="2" t="s">
        <v>13</v>
      </c>
      <c r="H4" s="2" t="s">
        <v>8</v>
      </c>
    </row>
    <row r="5" spans="1:8" x14ac:dyDescent="0.25">
      <c r="A5" s="3">
        <v>1</v>
      </c>
      <c r="B5" s="3" t="s">
        <v>28</v>
      </c>
      <c r="C5" s="3"/>
      <c r="D5" s="3">
        <f>'NOVEMBER 19'!H5:H14</f>
        <v>80</v>
      </c>
      <c r="E5" s="3">
        <v>2500</v>
      </c>
      <c r="F5" s="3">
        <f>C5+D5+E5</f>
        <v>2580</v>
      </c>
      <c r="G5" s="3">
        <v>2500</v>
      </c>
      <c r="H5" s="3">
        <f>F5-G5</f>
        <v>80</v>
      </c>
    </row>
    <row r="6" spans="1:8" x14ac:dyDescent="0.25">
      <c r="A6" s="3">
        <v>2</v>
      </c>
      <c r="B6" s="3" t="s">
        <v>57</v>
      </c>
      <c r="C6" s="3"/>
      <c r="D6" s="3">
        <f>'NOVEMBER 19'!H6:H15</f>
        <v>0</v>
      </c>
      <c r="E6" s="3">
        <v>2500</v>
      </c>
      <c r="F6" s="3">
        <f t="shared" ref="F6:F14" si="0">C6+D6+E6</f>
        <v>2500</v>
      </c>
      <c r="G6" s="3">
        <v>500</v>
      </c>
      <c r="H6" s="3">
        <f t="shared" ref="H6:H14" si="1">F6-G6</f>
        <v>2000</v>
      </c>
    </row>
    <row r="7" spans="1:8" x14ac:dyDescent="0.25">
      <c r="A7" s="3">
        <v>3</v>
      </c>
      <c r="B7" s="3" t="s">
        <v>29</v>
      </c>
      <c r="C7" s="3"/>
      <c r="D7" s="3">
        <f>'NOVEMBER 19'!H7:H16</f>
        <v>1500</v>
      </c>
      <c r="E7" s="3">
        <v>2500</v>
      </c>
      <c r="F7" s="3">
        <f>C7+D7+E7</f>
        <v>4000</v>
      </c>
      <c r="G7" s="3">
        <f>500+500+1500</f>
        <v>2500</v>
      </c>
      <c r="H7" s="3">
        <f t="shared" si="1"/>
        <v>1500</v>
      </c>
    </row>
    <row r="8" spans="1:8" x14ac:dyDescent="0.25">
      <c r="A8" s="3">
        <v>4</v>
      </c>
      <c r="B8" s="3" t="s">
        <v>60</v>
      </c>
      <c r="C8" s="3"/>
      <c r="D8" s="3">
        <f>'NOVEMBER 19'!H8:H17</f>
        <v>500</v>
      </c>
      <c r="E8" s="3">
        <v>2500</v>
      </c>
      <c r="F8" s="3">
        <f>C8+ D8+E8</f>
        <v>3000</v>
      </c>
      <c r="G8" s="3">
        <v>2500</v>
      </c>
      <c r="H8" s="3">
        <f>F8-G8</f>
        <v>500</v>
      </c>
    </row>
    <row r="9" spans="1:8" x14ac:dyDescent="0.25">
      <c r="A9" s="3">
        <v>5</v>
      </c>
      <c r="B9" s="3" t="s">
        <v>31</v>
      </c>
      <c r="C9" s="3"/>
      <c r="D9" s="3">
        <f>'NOVEMBER 19'!H9:H18</f>
        <v>0</v>
      </c>
      <c r="E9" s="3">
        <v>2500</v>
      </c>
      <c r="F9" s="3">
        <f t="shared" si="0"/>
        <v>2500</v>
      </c>
      <c r="G9" s="3">
        <v>1500</v>
      </c>
      <c r="H9" s="3">
        <f t="shared" si="1"/>
        <v>1000</v>
      </c>
    </row>
    <row r="10" spans="1:8" x14ac:dyDescent="0.25">
      <c r="A10" s="3">
        <v>6</v>
      </c>
      <c r="B10" s="23" t="s">
        <v>54</v>
      </c>
      <c r="C10" s="23"/>
      <c r="D10" s="3">
        <f>'NOVEMBER 19'!H10:H19</f>
        <v>2500</v>
      </c>
      <c r="E10" s="3">
        <v>2500</v>
      </c>
      <c r="F10" s="3">
        <f t="shared" si="0"/>
        <v>5000</v>
      </c>
      <c r="G10" s="3">
        <v>2500</v>
      </c>
      <c r="H10" s="3">
        <f t="shared" si="1"/>
        <v>2500</v>
      </c>
    </row>
    <row r="11" spans="1:8" x14ac:dyDescent="0.25">
      <c r="A11" s="3">
        <v>7</v>
      </c>
      <c r="B11" s="3" t="s">
        <v>32</v>
      </c>
      <c r="C11" s="3"/>
      <c r="D11" s="3">
        <f>'NOVEMBER 19'!H11:H20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8" x14ac:dyDescent="0.25">
      <c r="A12" s="3">
        <v>8</v>
      </c>
      <c r="B12" s="3" t="s">
        <v>33</v>
      </c>
      <c r="C12" s="3"/>
      <c r="D12" s="3">
        <f>'NOVEMBER 19'!H12:H21</f>
        <v>0</v>
      </c>
      <c r="E12" s="3">
        <v>2500</v>
      </c>
      <c r="F12" s="3">
        <f t="shared" si="0"/>
        <v>2500</v>
      </c>
      <c r="G12" s="3">
        <f>500+2000</f>
        <v>2500</v>
      </c>
      <c r="H12" s="3">
        <f t="shared" si="1"/>
        <v>0</v>
      </c>
    </row>
    <row r="13" spans="1:8" x14ac:dyDescent="0.25">
      <c r="A13" s="3">
        <v>9</v>
      </c>
      <c r="B13" s="3" t="s">
        <v>34</v>
      </c>
      <c r="C13" s="3"/>
      <c r="D13" s="3">
        <f>'NOVEMBER 19'!H13:H22</f>
        <v>0</v>
      </c>
      <c r="E13" s="3">
        <v>2500</v>
      </c>
      <c r="F13" s="3">
        <f t="shared" si="0"/>
        <v>2500</v>
      </c>
      <c r="G13" s="3">
        <v>2500</v>
      </c>
      <c r="H13" s="3">
        <f t="shared" si="1"/>
        <v>0</v>
      </c>
    </row>
    <row r="14" spans="1:8" x14ac:dyDescent="0.25">
      <c r="A14" s="3">
        <v>10</v>
      </c>
      <c r="B14" s="2" t="s">
        <v>35</v>
      </c>
      <c r="C14" s="2"/>
      <c r="D14" s="3">
        <f>'NOVEMBER 19'!H14:H23</f>
        <v>0</v>
      </c>
      <c r="E14" s="3"/>
      <c r="F14" s="3">
        <f t="shared" si="0"/>
        <v>0</v>
      </c>
      <c r="G14" s="3"/>
      <c r="H14" s="3">
        <f t="shared" si="1"/>
        <v>0</v>
      </c>
    </row>
    <row r="15" spans="1:8" x14ac:dyDescent="0.25">
      <c r="A15" s="3"/>
      <c r="B15" s="2" t="s">
        <v>9</v>
      </c>
      <c r="C15" s="2">
        <f>SUM(C5:C14)</f>
        <v>0</v>
      </c>
      <c r="D15" s="3">
        <f>SUM(D5:D14)</f>
        <v>4580</v>
      </c>
      <c r="E15" s="2">
        <f>SUM(E5:E14)</f>
        <v>20000</v>
      </c>
      <c r="F15" s="3">
        <f>C15+D15+E15</f>
        <v>24580</v>
      </c>
      <c r="G15" s="2">
        <f>SUM(G5:G14)</f>
        <v>17000</v>
      </c>
      <c r="H15" s="2">
        <f>SUM(H5:H14)</f>
        <v>7580</v>
      </c>
    </row>
    <row r="16" spans="1:8" x14ac:dyDescent="0.25">
      <c r="A16" s="4"/>
      <c r="B16" s="5"/>
      <c r="C16" s="5"/>
      <c r="D16" s="5"/>
      <c r="E16" s="5" t="s">
        <v>10</v>
      </c>
      <c r="F16" s="5"/>
      <c r="G16" s="5"/>
      <c r="H16" s="4"/>
    </row>
    <row r="17" spans="2:10" x14ac:dyDescent="0.25">
      <c r="B17" s="6" t="s">
        <v>11</v>
      </c>
      <c r="C17" s="6"/>
      <c r="D17" s="7"/>
      <c r="E17" s="8"/>
      <c r="F17" s="9"/>
      <c r="G17" s="10"/>
      <c r="H17" s="11"/>
      <c r="I17" s="10"/>
      <c r="J17" s="6"/>
    </row>
    <row r="18" spans="2:10" x14ac:dyDescent="0.25">
      <c r="B18" s="12" t="s">
        <v>12</v>
      </c>
      <c r="C18" s="12"/>
      <c r="D18" s="12"/>
      <c r="E18" s="12"/>
      <c r="F18" s="13"/>
      <c r="G18" s="12" t="s">
        <v>13</v>
      </c>
      <c r="H18" s="6"/>
      <c r="I18" s="6"/>
      <c r="J18" s="6"/>
    </row>
    <row r="19" spans="2:10" x14ac:dyDescent="0.25">
      <c r="B19" s="14" t="s">
        <v>14</v>
      </c>
      <c r="C19" s="14"/>
      <c r="D19" s="14" t="s">
        <v>15</v>
      </c>
      <c r="E19" s="14" t="s">
        <v>16</v>
      </c>
      <c r="F19" s="14" t="s">
        <v>17</v>
      </c>
      <c r="G19" s="14" t="s">
        <v>14</v>
      </c>
      <c r="H19" s="14" t="s">
        <v>15</v>
      </c>
      <c r="I19" s="14" t="s">
        <v>16</v>
      </c>
      <c r="J19" s="14" t="s">
        <v>17</v>
      </c>
    </row>
    <row r="20" spans="2:10" x14ac:dyDescent="0.25">
      <c r="B20" s="15" t="s">
        <v>74</v>
      </c>
      <c r="C20" s="15"/>
      <c r="D20" s="16">
        <f>E15</f>
        <v>20000</v>
      </c>
      <c r="E20" s="15"/>
      <c r="F20" s="15"/>
      <c r="G20" s="15" t="s">
        <v>74</v>
      </c>
      <c r="H20" s="16">
        <f>G15</f>
        <v>17000</v>
      </c>
      <c r="I20" s="15"/>
      <c r="J20" s="15"/>
    </row>
    <row r="21" spans="2:10" x14ac:dyDescent="0.25">
      <c r="B21" s="15" t="s">
        <v>4</v>
      </c>
      <c r="C21" s="15"/>
      <c r="D21" s="16">
        <f>'NOVEMBER 19'!F31</f>
        <v>357</v>
      </c>
      <c r="E21" s="15"/>
      <c r="F21" s="15"/>
      <c r="G21" s="15" t="s">
        <v>4</v>
      </c>
      <c r="H21" s="16">
        <f>'NOVEMBER 19'!J31</f>
        <v>-4223</v>
      </c>
      <c r="I21" s="15"/>
      <c r="J21" s="15"/>
    </row>
    <row r="22" spans="2:10" x14ac:dyDescent="0.25">
      <c r="B22" s="24" t="s">
        <v>61</v>
      </c>
      <c r="I22" s="15"/>
      <c r="J22" s="15"/>
    </row>
    <row r="23" spans="2:10" x14ac:dyDescent="0.25">
      <c r="B23" s="15" t="s">
        <v>19</v>
      </c>
      <c r="C23" s="15"/>
      <c r="D23" s="17">
        <v>0.1</v>
      </c>
      <c r="E23" s="16">
        <f>D20*D23</f>
        <v>2000</v>
      </c>
      <c r="F23" s="15"/>
      <c r="G23" s="15" t="s">
        <v>19</v>
      </c>
      <c r="H23" s="17">
        <v>0.1</v>
      </c>
      <c r="I23" s="16">
        <f>E23</f>
        <v>2000</v>
      </c>
      <c r="J23" s="15"/>
    </row>
    <row r="24" spans="2:10" x14ac:dyDescent="0.25">
      <c r="B24" s="14" t="s">
        <v>20</v>
      </c>
      <c r="D24" s="16"/>
      <c r="E24" s="14"/>
      <c r="F24" s="14"/>
      <c r="G24" s="14" t="s">
        <v>20</v>
      </c>
      <c r="H24" s="18"/>
      <c r="I24" s="14"/>
      <c r="J24" s="14"/>
    </row>
    <row r="25" spans="2:10" x14ac:dyDescent="0.25">
      <c r="B25" s="19" t="s">
        <v>76</v>
      </c>
      <c r="C25" s="17"/>
      <c r="D25" s="15"/>
      <c r="E25" s="15">
        <v>10087</v>
      </c>
      <c r="F25" s="15"/>
      <c r="G25" s="19" t="s">
        <v>76</v>
      </c>
      <c r="H25" s="17"/>
      <c r="I25" s="15">
        <v>10087</v>
      </c>
      <c r="J25" s="15"/>
    </row>
    <row r="26" spans="2:10" x14ac:dyDescent="0.25">
      <c r="B26" s="20" t="s">
        <v>77</v>
      </c>
      <c r="C26" s="20"/>
      <c r="D26" s="15"/>
      <c r="E26" s="15">
        <v>5061</v>
      </c>
      <c r="F26" s="15"/>
      <c r="G26" s="20" t="s">
        <v>77</v>
      </c>
      <c r="H26" s="20"/>
      <c r="I26" s="15">
        <v>5061</v>
      </c>
      <c r="J26" s="15"/>
    </row>
    <row r="27" spans="2:10" x14ac:dyDescent="0.25">
      <c r="B27" s="20" t="s">
        <v>79</v>
      </c>
      <c r="D27" s="20"/>
      <c r="E27" s="15">
        <v>3256</v>
      </c>
      <c r="F27" s="15"/>
      <c r="G27" s="20" t="s">
        <v>79</v>
      </c>
      <c r="I27" s="20"/>
      <c r="J27" s="15"/>
    </row>
    <row r="28" spans="2:10" x14ac:dyDescent="0.25">
      <c r="B28" s="20"/>
      <c r="C28" s="20"/>
      <c r="D28" s="15"/>
      <c r="E28" s="15"/>
      <c r="F28" s="15"/>
      <c r="G28" s="20"/>
      <c r="H28" s="15"/>
      <c r="I28" s="15">
        <v>3256</v>
      </c>
      <c r="J28" s="15"/>
    </row>
    <row r="29" spans="2:10" x14ac:dyDescent="0.25">
      <c r="B29" s="21"/>
      <c r="C29" s="21"/>
      <c r="D29" s="15"/>
      <c r="E29" s="15"/>
      <c r="F29" s="15"/>
      <c r="G29" s="20"/>
      <c r="H29" s="15"/>
      <c r="I29" s="22"/>
      <c r="J29" s="15"/>
    </row>
    <row r="30" spans="2:10" x14ac:dyDescent="0.25">
      <c r="B30" s="20"/>
      <c r="C30" s="20"/>
      <c r="D30" s="15"/>
      <c r="E30" s="22"/>
      <c r="F30" s="15"/>
      <c r="G30" s="15"/>
      <c r="H30" s="15"/>
      <c r="I30" s="15"/>
      <c r="J30" s="15"/>
    </row>
    <row r="31" spans="2:10" x14ac:dyDescent="0.25">
      <c r="B31" s="14" t="s">
        <v>9</v>
      </c>
      <c r="C31" s="14"/>
      <c r="D31" s="18">
        <f>D20+D21+D22-E23</f>
        <v>18357</v>
      </c>
      <c r="E31" s="18">
        <f>SUM(E25:E30)</f>
        <v>18404</v>
      </c>
      <c r="F31" s="18">
        <f>D31-E31</f>
        <v>-47</v>
      </c>
      <c r="G31" s="14" t="s">
        <v>9</v>
      </c>
      <c r="H31" s="18">
        <f>H20+H21-I23</f>
        <v>10777</v>
      </c>
      <c r="I31" s="18">
        <f>SUM(I25:I30)</f>
        <v>18404</v>
      </c>
      <c r="J31" s="18">
        <f>H31-I31</f>
        <v>-7627</v>
      </c>
    </row>
    <row r="33" spans="2:8" x14ac:dyDescent="0.25">
      <c r="B33" t="s">
        <v>21</v>
      </c>
      <c r="E33" t="s">
        <v>22</v>
      </c>
      <c r="H33" t="s">
        <v>23</v>
      </c>
    </row>
    <row r="35" spans="2:8" x14ac:dyDescent="0.25">
      <c r="B35" t="s">
        <v>66</v>
      </c>
      <c r="E35" t="s">
        <v>25</v>
      </c>
      <c r="H35" t="s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8" sqref="G8"/>
    </sheetView>
  </sheetViews>
  <sheetFormatPr defaultRowHeight="15" x14ac:dyDescent="0.25"/>
  <cols>
    <col min="3" max="3" width="10.5703125" customWidth="1"/>
  </cols>
  <sheetData>
    <row r="1" spans="1:9" x14ac:dyDescent="0.25">
      <c r="A1" s="1"/>
      <c r="B1" s="1"/>
      <c r="C1" s="1"/>
      <c r="D1" s="1" t="s">
        <v>27</v>
      </c>
      <c r="E1" s="1"/>
      <c r="F1" s="1"/>
      <c r="G1" s="1"/>
      <c r="H1" s="1"/>
    </row>
    <row r="2" spans="1:9" x14ac:dyDescent="0.25">
      <c r="A2" s="1"/>
      <c r="B2" s="1"/>
      <c r="C2" s="1"/>
      <c r="D2" s="1" t="s">
        <v>0</v>
      </c>
      <c r="E2" s="1"/>
      <c r="F2" s="1"/>
      <c r="G2" s="1"/>
      <c r="H2" s="1"/>
    </row>
    <row r="3" spans="1:9" x14ac:dyDescent="0.25">
      <c r="A3" s="1"/>
      <c r="B3" s="1"/>
      <c r="C3" s="1"/>
      <c r="D3" s="1" t="s">
        <v>80</v>
      </c>
      <c r="E3" s="1"/>
      <c r="F3" s="1"/>
      <c r="G3" s="1"/>
      <c r="H3" s="1"/>
    </row>
    <row r="4" spans="1:9" x14ac:dyDescent="0.25">
      <c r="A4" s="2" t="s">
        <v>2</v>
      </c>
      <c r="B4" s="2" t="s">
        <v>3</v>
      </c>
      <c r="C4" s="2" t="s">
        <v>61</v>
      </c>
      <c r="D4" s="2" t="s">
        <v>4</v>
      </c>
      <c r="E4" s="2" t="s">
        <v>5</v>
      </c>
      <c r="F4" s="2" t="s">
        <v>6</v>
      </c>
      <c r="G4" s="2" t="s">
        <v>13</v>
      </c>
      <c r="H4" s="2" t="s">
        <v>8</v>
      </c>
    </row>
    <row r="5" spans="1:9" x14ac:dyDescent="0.25">
      <c r="A5" s="3">
        <v>1</v>
      </c>
      <c r="B5" s="3" t="s">
        <v>28</v>
      </c>
      <c r="C5" s="3"/>
      <c r="D5" s="3">
        <f>'DECEMBER 19'!H5:H14</f>
        <v>80</v>
      </c>
      <c r="E5" s="3">
        <v>2500</v>
      </c>
      <c r="F5" s="3">
        <f>C5+D5+E5</f>
        <v>2580</v>
      </c>
      <c r="G5" s="3">
        <v>2500</v>
      </c>
      <c r="H5" s="3">
        <f>F5-G5</f>
        <v>80</v>
      </c>
    </row>
    <row r="6" spans="1:9" x14ac:dyDescent="0.25">
      <c r="A6" s="3">
        <v>2</v>
      </c>
      <c r="B6" s="3" t="s">
        <v>28</v>
      </c>
      <c r="C6" s="3"/>
      <c r="D6" s="3"/>
      <c r="E6" s="3">
        <v>2500</v>
      </c>
      <c r="F6" s="3">
        <f t="shared" ref="F6:F14" si="0">C6+D6+E6</f>
        <v>2500</v>
      </c>
      <c r="G6" s="3">
        <v>2500</v>
      </c>
      <c r="H6" s="3">
        <f t="shared" ref="H6:H14" si="1">F6-G6</f>
        <v>0</v>
      </c>
    </row>
    <row r="7" spans="1:9" x14ac:dyDescent="0.25">
      <c r="A7" s="3">
        <v>3</v>
      </c>
      <c r="B7" s="3" t="s">
        <v>29</v>
      </c>
      <c r="C7" s="3"/>
      <c r="D7" s="3">
        <f>'DECEMBER 19'!H7:H16</f>
        <v>1500</v>
      </c>
      <c r="E7" s="3">
        <v>2500</v>
      </c>
      <c r="F7" s="3">
        <f>C7+D7+E7</f>
        <v>4000</v>
      </c>
      <c r="G7" s="3">
        <f>1000+500+500</f>
        <v>2000</v>
      </c>
      <c r="H7" s="3">
        <f t="shared" si="1"/>
        <v>2000</v>
      </c>
    </row>
    <row r="8" spans="1:9" x14ac:dyDescent="0.25">
      <c r="A8" s="3">
        <v>4</v>
      </c>
      <c r="B8" s="3" t="s">
        <v>60</v>
      </c>
      <c r="C8" s="3"/>
      <c r="D8" s="3">
        <f>'DECEMBER 19'!H8:H17</f>
        <v>500</v>
      </c>
      <c r="E8" s="3">
        <v>2500</v>
      </c>
      <c r="F8" s="3">
        <f>C8+ D8+E8</f>
        <v>3000</v>
      </c>
      <c r="G8" s="3">
        <v>500</v>
      </c>
      <c r="H8" s="3">
        <f>F8-G8</f>
        <v>2500</v>
      </c>
    </row>
    <row r="9" spans="1:9" x14ac:dyDescent="0.25">
      <c r="A9" s="3">
        <v>5</v>
      </c>
      <c r="B9" s="3" t="s">
        <v>31</v>
      </c>
      <c r="C9" s="3"/>
      <c r="D9" s="3">
        <f>'DECEMBER 19'!H9:H18</f>
        <v>1000</v>
      </c>
      <c r="E9" s="3">
        <v>2500</v>
      </c>
      <c r="F9" s="3">
        <f t="shared" si="0"/>
        <v>3500</v>
      </c>
      <c r="G9" s="3">
        <v>2700</v>
      </c>
      <c r="H9" s="3">
        <f t="shared" si="1"/>
        <v>800</v>
      </c>
    </row>
    <row r="10" spans="1:9" x14ac:dyDescent="0.25">
      <c r="A10" s="3">
        <v>6</v>
      </c>
      <c r="B10" s="23" t="s">
        <v>54</v>
      </c>
      <c r="C10" s="23"/>
      <c r="D10" s="3">
        <f>'DECEMBER 19'!H10:H19</f>
        <v>2500</v>
      </c>
      <c r="E10" s="3">
        <v>2500</v>
      </c>
      <c r="F10" s="3">
        <f t="shared" si="0"/>
        <v>5000</v>
      </c>
      <c r="G10" s="3">
        <v>5000</v>
      </c>
      <c r="H10" s="3">
        <f t="shared" si="1"/>
        <v>0</v>
      </c>
    </row>
    <row r="11" spans="1:9" x14ac:dyDescent="0.25">
      <c r="A11" s="3">
        <v>7</v>
      </c>
      <c r="B11" s="3" t="s">
        <v>32</v>
      </c>
      <c r="C11" s="3"/>
      <c r="D11" s="3">
        <f>'DECEMBER 19'!H11:H20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9" x14ac:dyDescent="0.25">
      <c r="A12" s="3">
        <v>8</v>
      </c>
      <c r="B12" s="3" t="s">
        <v>57</v>
      </c>
      <c r="C12" s="3"/>
      <c r="D12" s="3">
        <f>'DECEMBER 19'!H12:H21+'DECEMBER 19'!H6</f>
        <v>2000</v>
      </c>
      <c r="E12" s="3">
        <v>2500</v>
      </c>
      <c r="F12" s="3">
        <f t="shared" si="0"/>
        <v>4500</v>
      </c>
      <c r="G12" s="3">
        <v>2000</v>
      </c>
      <c r="H12" s="3">
        <f t="shared" si="1"/>
        <v>2500</v>
      </c>
    </row>
    <row r="13" spans="1:9" x14ac:dyDescent="0.25">
      <c r="A13" s="3">
        <v>9</v>
      </c>
      <c r="B13" s="3" t="s">
        <v>34</v>
      </c>
      <c r="C13" s="3"/>
      <c r="D13" s="3">
        <f>'DECEMBER 19'!H13:H22</f>
        <v>0</v>
      </c>
      <c r="E13" s="3">
        <v>2500</v>
      </c>
      <c r="F13" s="3">
        <f t="shared" si="0"/>
        <v>2500</v>
      </c>
      <c r="G13" s="3">
        <v>2500</v>
      </c>
      <c r="H13" s="3">
        <f t="shared" si="1"/>
        <v>0</v>
      </c>
      <c r="I13" t="s">
        <v>81</v>
      </c>
    </row>
    <row r="14" spans="1:9" x14ac:dyDescent="0.25">
      <c r="A14" s="3">
        <v>10</v>
      </c>
      <c r="B14" s="2" t="s">
        <v>35</v>
      </c>
      <c r="C14" s="2"/>
      <c r="D14" s="3">
        <f>'DECEMBER 19'!H14:H23</f>
        <v>0</v>
      </c>
      <c r="E14" s="3"/>
      <c r="F14" s="3">
        <f t="shared" si="0"/>
        <v>0</v>
      </c>
      <c r="G14" s="3"/>
      <c r="H14" s="3">
        <f t="shared" si="1"/>
        <v>0</v>
      </c>
    </row>
    <row r="15" spans="1:9" x14ac:dyDescent="0.25">
      <c r="A15" s="3"/>
      <c r="B15" s="2" t="s">
        <v>9</v>
      </c>
      <c r="C15" s="2">
        <f>SUM(C5:C14)</f>
        <v>0</v>
      </c>
      <c r="D15" s="3">
        <f>SUM(D5:D14)</f>
        <v>7580</v>
      </c>
      <c r="E15" s="2">
        <f>SUM(E5:E14)</f>
        <v>20000</v>
      </c>
      <c r="F15" s="3">
        <f>C15+D15+E15</f>
        <v>27580</v>
      </c>
      <c r="G15" s="2">
        <f>SUM(G5:G14)</f>
        <v>19700</v>
      </c>
      <c r="H15" s="2">
        <f>SUM(H5:H14)</f>
        <v>7880</v>
      </c>
    </row>
    <row r="16" spans="1:9" x14ac:dyDescent="0.25">
      <c r="A16" s="4"/>
      <c r="B16" s="5"/>
      <c r="C16" s="5"/>
      <c r="D16" s="5"/>
      <c r="E16" s="5" t="s">
        <v>10</v>
      </c>
      <c r="F16" s="5"/>
      <c r="G16" s="5"/>
      <c r="H16" s="4"/>
    </row>
    <row r="17" spans="2:10" x14ac:dyDescent="0.25">
      <c r="B17" s="6" t="s">
        <v>11</v>
      </c>
      <c r="C17" s="6"/>
      <c r="D17" s="7"/>
      <c r="E17" s="8"/>
      <c r="F17" s="9"/>
      <c r="G17" s="10"/>
      <c r="H17" s="11"/>
      <c r="I17" s="10"/>
      <c r="J17" s="6"/>
    </row>
    <row r="18" spans="2:10" x14ac:dyDescent="0.25">
      <c r="B18" s="12" t="s">
        <v>12</v>
      </c>
      <c r="C18" s="12"/>
      <c r="D18" s="12"/>
      <c r="E18" s="12"/>
      <c r="F18" s="13"/>
      <c r="G18" s="12" t="s">
        <v>13</v>
      </c>
      <c r="H18" s="6"/>
      <c r="I18" s="6"/>
      <c r="J18" s="6"/>
    </row>
    <row r="19" spans="2:10" x14ac:dyDescent="0.25">
      <c r="B19" s="14" t="s">
        <v>14</v>
      </c>
      <c r="C19" s="14"/>
      <c r="D19" s="14" t="s">
        <v>15</v>
      </c>
      <c r="E19" s="14" t="s">
        <v>16</v>
      </c>
      <c r="F19" s="14" t="s">
        <v>17</v>
      </c>
      <c r="G19" s="14" t="s">
        <v>14</v>
      </c>
      <c r="H19" s="14" t="s">
        <v>15</v>
      </c>
      <c r="I19" s="14" t="s">
        <v>16</v>
      </c>
      <c r="J19" s="14" t="s">
        <v>17</v>
      </c>
    </row>
    <row r="20" spans="2:10" x14ac:dyDescent="0.25">
      <c r="B20" s="15" t="s">
        <v>78</v>
      </c>
      <c r="C20" s="15"/>
      <c r="D20" s="16">
        <f>E15</f>
        <v>20000</v>
      </c>
      <c r="E20" s="15"/>
      <c r="F20" s="15"/>
      <c r="G20" s="15" t="s">
        <v>78</v>
      </c>
      <c r="H20" s="16">
        <f>G15</f>
        <v>19700</v>
      </c>
      <c r="I20" s="15"/>
      <c r="J20" s="15"/>
    </row>
    <row r="21" spans="2:10" x14ac:dyDescent="0.25">
      <c r="B21" s="15" t="s">
        <v>4</v>
      </c>
      <c r="C21" s="15"/>
      <c r="D21" s="16">
        <f>'DECEMBER 19'!F31</f>
        <v>-47</v>
      </c>
      <c r="E21" s="15"/>
      <c r="F21" s="15"/>
      <c r="G21" s="15" t="s">
        <v>4</v>
      </c>
      <c r="H21" s="16">
        <f>'DECEMBER 19'!J31</f>
        <v>-7627</v>
      </c>
      <c r="I21" s="15"/>
      <c r="J21" s="15"/>
    </row>
    <row r="22" spans="2:10" x14ac:dyDescent="0.25">
      <c r="B22" s="24" t="s">
        <v>61</v>
      </c>
      <c r="I22" s="15"/>
      <c r="J22" s="15"/>
    </row>
    <row r="23" spans="2:10" x14ac:dyDescent="0.25">
      <c r="B23" s="15" t="s">
        <v>19</v>
      </c>
      <c r="C23" s="15"/>
      <c r="D23" s="17">
        <v>0.1</v>
      </c>
      <c r="E23" s="16">
        <f>D20*D23</f>
        <v>2000</v>
      </c>
      <c r="F23" s="15"/>
      <c r="G23" s="15" t="s">
        <v>19</v>
      </c>
      <c r="H23" s="17">
        <v>0.1</v>
      </c>
      <c r="I23" s="16">
        <f>E23</f>
        <v>2000</v>
      </c>
      <c r="J23" s="15"/>
    </row>
    <row r="24" spans="2:10" x14ac:dyDescent="0.25">
      <c r="B24" s="14" t="s">
        <v>20</v>
      </c>
      <c r="D24" s="16"/>
      <c r="E24" s="14"/>
      <c r="F24" s="14"/>
      <c r="G24" s="14" t="s">
        <v>20</v>
      </c>
      <c r="H24" s="18"/>
      <c r="I24" s="14"/>
      <c r="J24" s="14"/>
    </row>
    <row r="25" spans="2:10" x14ac:dyDescent="0.25">
      <c r="B25" s="19" t="s">
        <v>83</v>
      </c>
      <c r="C25" s="17"/>
      <c r="D25" s="15"/>
      <c r="E25" s="15">
        <v>15097</v>
      </c>
      <c r="F25" s="15"/>
      <c r="G25" s="19" t="s">
        <v>83</v>
      </c>
      <c r="H25" s="17"/>
      <c r="I25" s="15">
        <v>15097</v>
      </c>
      <c r="J25" s="15"/>
    </row>
    <row r="26" spans="2:10" x14ac:dyDescent="0.25">
      <c r="B26" s="20" t="s">
        <v>82</v>
      </c>
      <c r="C26" s="20"/>
      <c r="D26" s="15"/>
      <c r="E26" s="15">
        <v>2500</v>
      </c>
      <c r="F26" s="15"/>
      <c r="G26" s="20" t="s">
        <v>82</v>
      </c>
      <c r="H26" s="20"/>
      <c r="I26" s="15">
        <v>2500</v>
      </c>
      <c r="J26" s="15"/>
    </row>
    <row r="27" spans="2:10" x14ac:dyDescent="0.25">
      <c r="B27" s="20"/>
      <c r="C27" s="20"/>
      <c r="D27" s="15"/>
      <c r="E27" s="15"/>
      <c r="F27" s="15"/>
      <c r="G27" s="20"/>
      <c r="H27" s="20"/>
      <c r="I27" s="15"/>
      <c r="J27" s="15"/>
    </row>
    <row r="28" spans="2:10" x14ac:dyDescent="0.25">
      <c r="B28" s="20"/>
      <c r="C28" s="20"/>
      <c r="D28" s="15"/>
      <c r="E28" s="15"/>
      <c r="F28" s="15"/>
      <c r="G28" s="20"/>
      <c r="H28" s="15"/>
      <c r="I28" s="15"/>
      <c r="J28" s="15"/>
    </row>
    <row r="29" spans="2:10" x14ac:dyDescent="0.25">
      <c r="B29" s="21"/>
      <c r="C29" s="21"/>
      <c r="D29" s="15"/>
      <c r="E29" s="15"/>
      <c r="F29" s="15"/>
      <c r="G29" s="20"/>
      <c r="H29" s="15"/>
      <c r="I29" s="22"/>
      <c r="J29" s="15"/>
    </row>
    <row r="30" spans="2:10" x14ac:dyDescent="0.25">
      <c r="B30" s="20"/>
      <c r="C30" s="20"/>
      <c r="D30" s="15"/>
      <c r="E30" s="22"/>
      <c r="F30" s="15"/>
      <c r="G30" s="15"/>
      <c r="H30" s="15"/>
      <c r="I30" s="15"/>
      <c r="J30" s="15"/>
    </row>
    <row r="31" spans="2:10" x14ac:dyDescent="0.25">
      <c r="B31" s="14" t="s">
        <v>9</v>
      </c>
      <c r="C31" s="14"/>
      <c r="D31" s="18">
        <f>D20+D21+D22-E23</f>
        <v>17953</v>
      </c>
      <c r="E31" s="18">
        <f>SUM(E25:E30)</f>
        <v>17597</v>
      </c>
      <c r="F31" s="18">
        <f>D31-E31</f>
        <v>356</v>
      </c>
      <c r="G31" s="14" t="s">
        <v>9</v>
      </c>
      <c r="H31" s="18">
        <f>H20+H21-I23</f>
        <v>10073</v>
      </c>
      <c r="I31" s="18">
        <f>SUM(I25:I30)</f>
        <v>17597</v>
      </c>
      <c r="J31" s="18">
        <f>H31-I31</f>
        <v>-7524</v>
      </c>
    </row>
    <row r="33" spans="2:8" x14ac:dyDescent="0.25">
      <c r="B33" t="s">
        <v>21</v>
      </c>
      <c r="E33" t="s">
        <v>22</v>
      </c>
      <c r="H33" t="s">
        <v>23</v>
      </c>
    </row>
    <row r="35" spans="2:8" x14ac:dyDescent="0.25">
      <c r="B35" t="s">
        <v>66</v>
      </c>
      <c r="E35" t="s">
        <v>25</v>
      </c>
      <c r="H3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MAY</vt:lpstr>
      <vt:lpstr>JUNE</vt:lpstr>
      <vt:lpstr>JULY</vt:lpstr>
      <vt:lpstr>AUGUST 19</vt:lpstr>
      <vt:lpstr>SEPTEMBER 19</vt:lpstr>
      <vt:lpstr>OCTOBER 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 20</vt:lpstr>
      <vt:lpstr>SEPTEMBER 20</vt:lpstr>
      <vt:lpstr>OCTOBER20</vt:lpstr>
      <vt:lpstr>NOVEMBER20</vt:lpstr>
      <vt:lpstr>DECEMBER 20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2021-10-25T11:37:45Z</dcterms:modified>
</cp:coreProperties>
</file>